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activeX/activeX5.xml" ContentType="application/vnd.ms-office.activeX+xml"/>
  <Override PartName="/xl/activeX/activeX5.bin" ContentType="application/vnd.ms-office.activeX"/>
  <Override PartName="/xl/activeX/activeX6.xml" ContentType="application/vnd.ms-office.activeX+xml"/>
  <Override PartName="/xl/activeX/activeX6.bin" ContentType="application/vnd.ms-office.activeX"/>
  <Override PartName="/xl/activeX/activeX7.xml" ContentType="application/vnd.ms-office.activeX+xml"/>
  <Override PartName="/xl/activeX/activeX7.bin" ContentType="application/vnd.ms-office.activeX"/>
  <Override PartName="/xl/activeX/activeX8.xml" ContentType="application/vnd.ms-office.activeX+xml"/>
  <Override PartName="/xl/activeX/activeX8.bin" ContentType="application/vnd.ms-office.activeX"/>
  <Override PartName="/xl/activeX/activeX9.xml" ContentType="application/vnd.ms-office.activeX+xml"/>
  <Override PartName="/xl/activeX/activeX9.bin" ContentType="application/vnd.ms-office.activeX"/>
  <Override PartName="/xl/activeX/activeX10.xml" ContentType="application/vnd.ms-office.activeX+xml"/>
  <Override PartName="/xl/activeX/activeX10.bin" ContentType="application/vnd.ms-office.activeX"/>
  <Override PartName="/xl/activeX/activeX11.xml" ContentType="application/vnd.ms-office.activeX+xml"/>
  <Override PartName="/xl/activeX/activeX11.bin" ContentType="application/vnd.ms-office.activeX"/>
  <Override PartName="/xl/activeX/activeX12.xml" ContentType="application/vnd.ms-office.activeX+xml"/>
  <Override PartName="/xl/activeX/activeX12.bin" ContentType="application/vnd.ms-office.activeX"/>
  <Override PartName="/xl/activeX/activeX13.xml" ContentType="application/vnd.ms-office.activeX+xml"/>
  <Override PartName="/xl/activeX/activeX13.bin" ContentType="application/vnd.ms-office.activeX"/>
  <Override PartName="/xl/activeX/activeX14.xml" ContentType="application/vnd.ms-office.activeX+xml"/>
  <Override PartName="/xl/activeX/activeX14.bin" ContentType="application/vnd.ms-office.activeX"/>
  <Override PartName="/xl/activeX/activeX15.xml" ContentType="application/vnd.ms-office.activeX+xml"/>
  <Override PartName="/xl/activeX/activeX15.bin" ContentType="application/vnd.ms-office.activeX"/>
  <Override PartName="/xl/activeX/activeX16.xml" ContentType="application/vnd.ms-office.activeX+xml"/>
  <Override PartName="/xl/activeX/activeX16.bin" ContentType="application/vnd.ms-office.activeX"/>
  <Override PartName="/xl/activeX/activeX17.xml" ContentType="application/vnd.ms-office.activeX+xml"/>
  <Override PartName="/xl/activeX/activeX17.bin" ContentType="application/vnd.ms-office.activeX"/>
  <Override PartName="/xl/activeX/activeX18.xml" ContentType="application/vnd.ms-office.activeX+xml"/>
  <Override PartName="/xl/activeX/activeX18.bin" ContentType="application/vnd.ms-office.activeX"/>
  <Override PartName="/xl/activeX/activeX19.xml" ContentType="application/vnd.ms-office.activeX+xml"/>
  <Override PartName="/xl/activeX/activeX19.bin" ContentType="application/vnd.ms-office.activeX"/>
  <Override PartName="/xl/activeX/activeX20.xml" ContentType="application/vnd.ms-office.activeX+xml"/>
  <Override PartName="/xl/activeX/activeX20.bin" ContentType="application/vnd.ms-office.activeX"/>
  <Override PartName="/xl/activeX/activeX21.xml" ContentType="application/vnd.ms-office.activeX+xml"/>
  <Override PartName="/xl/activeX/activeX21.bin" ContentType="application/vnd.ms-office.activeX"/>
  <Override PartName="/xl/activeX/activeX22.xml" ContentType="application/vnd.ms-office.activeX+xml"/>
  <Override PartName="/xl/activeX/activeX22.bin" ContentType="application/vnd.ms-office.activeX"/>
  <Override PartName="/xl/activeX/activeX23.xml" ContentType="application/vnd.ms-office.activeX+xml"/>
  <Override PartName="/xl/activeX/activeX23.bin" ContentType="application/vnd.ms-office.activeX"/>
  <Override PartName="/xl/activeX/activeX24.xml" ContentType="application/vnd.ms-office.activeX+xml"/>
  <Override PartName="/xl/activeX/activeX24.bin" ContentType="application/vnd.ms-office.activeX"/>
  <Override PartName="/xl/activeX/activeX25.xml" ContentType="application/vnd.ms-office.activeX+xml"/>
  <Override PartName="/xl/activeX/activeX25.bin" ContentType="application/vnd.ms-office.activeX"/>
  <Override PartName="/xl/comments1.xml" ContentType="application/vnd.openxmlformats-officedocument.spreadsheetml.comments+xml"/>
  <Override PartName="/xl/drawings/drawing2.xml" ContentType="application/vnd.openxmlformats-officedocument.drawing+xml"/>
  <Override PartName="/xl/activeX/activeX26.xml" ContentType="application/vnd.ms-office.activeX+xml"/>
  <Override PartName="/xl/activeX/activeX26.bin" ContentType="application/vnd.ms-office.activeX"/>
  <Override PartName="/xl/drawings/drawing3.xml" ContentType="application/vnd.openxmlformats-officedocument.drawing+xml"/>
  <Override PartName="/xl/activeX/activeX27.xml" ContentType="application/vnd.ms-office.activeX+xml"/>
  <Override PartName="/xl/activeX/activeX27.bin" ContentType="application/vnd.ms-office.activeX"/>
  <Override PartName="/xl/tables/table1.xml" ContentType="application/vnd.openxmlformats-officedocument.spreadsheetml.table+xml"/>
  <Override PartName="/xl/tables/table2.xml" ContentType="application/vnd.openxmlformats-officedocument.spreadsheetml.table+xml"/>
  <Override PartName="/xl/queryTables/queryTable1.xml" ContentType="application/vnd.openxmlformats-officedocument.spreadsheetml.queryTable+xml"/>
  <Override PartName="/xl/tables/table3.xml" ContentType="application/vnd.openxmlformats-officedocument.spreadsheetml.table+xml"/>
  <Override PartName="/xl/drawings/drawing4.xml" ContentType="application/vnd.openxmlformats-officedocument.drawing+xml"/>
  <Override PartName="/xl/activeX/activeX28.xml" ContentType="application/vnd.ms-office.activeX+xml"/>
  <Override PartName="/xl/activeX/activeX28.bin" ContentType="application/vnd.ms-office.activeX"/>
  <Override PartName="/xl/activeX/activeX29.xml" ContentType="application/vnd.ms-office.activeX+xml"/>
  <Override PartName="/xl/activeX/activeX29.bin" ContentType="application/vnd.ms-office.activeX"/>
  <Override PartName="/xl/tables/table4.xml" ContentType="application/vnd.openxmlformats-officedocument.spreadsheetml.table+xml"/>
  <Override PartName="/xl/tables/table5.xml" ContentType="application/vnd.openxmlformats-officedocument.spreadsheetml.table+xml"/>
  <Override PartName="/xl/tables/table6.xml" ContentType="application/vnd.openxmlformats-officedocument.spreadsheetml.table+xml"/>
  <Override PartName="/xl/tables/table7.xml" ContentType="application/vnd.openxmlformats-officedocument.spreadsheetml.table+xml"/>
  <Override PartName="/xl/drawings/drawing5.xml" ContentType="application/vnd.openxmlformats-officedocument.drawing+xml"/>
  <Override PartName="/xl/activeX/activeX30.xml" ContentType="application/vnd.ms-office.activeX+xml"/>
  <Override PartName="/xl/activeX/activeX30.bin" ContentType="application/vnd.ms-office.activeX"/>
  <Override PartName="/xl/tables/table8.xml" ContentType="application/vnd.openxmlformats-officedocument.spreadsheetml.table+xml"/>
  <Override PartName="/xl/drawings/drawing6.xml" ContentType="application/vnd.openxmlformats-officedocument.drawing+xml"/>
  <Override PartName="/xl/activeX/activeX31.xml" ContentType="application/vnd.ms-office.activeX+xml"/>
  <Override PartName="/xl/activeX/activeX31.bin" ContentType="application/vnd.ms-office.activeX"/>
  <Override PartName="/xl/tables/table9.xml" ContentType="application/vnd.openxmlformats-officedocument.spreadsheetml.table+xml"/>
  <Override PartName="/xl/drawings/drawing7.xml" ContentType="application/vnd.openxmlformats-officedocument.drawing+xml"/>
  <Override PartName="/xl/activeX/activeX32.xml" ContentType="application/vnd.ms-office.activeX+xml"/>
  <Override PartName="/xl/activeX/activeX32.bin" ContentType="application/vnd.ms-office.activeX"/>
  <Override PartName="/xl/activeX/activeX33.xml" ContentType="application/vnd.ms-office.activeX+xml"/>
  <Override PartName="/xl/activeX/activeX33.bin" ContentType="application/vnd.ms-office.activeX"/>
  <Override PartName="/xl/tables/table10.xml" ContentType="application/vnd.openxmlformats-officedocument.spreadsheetml.table+xml"/>
  <Override PartName="/xl/queryTables/queryTable2.xml" ContentType="application/vnd.openxmlformats-officedocument.spreadsheetml.queryTable+xml"/>
  <Override PartName="/xl/tables/table11.xml" ContentType="application/vnd.openxmlformats-officedocument.spreadsheetml.table+xml"/>
  <Override PartName="/xl/queryTables/queryTable3.xml" ContentType="application/vnd.openxmlformats-officedocument.spreadsheetml.queryTable+xml"/>
  <Override PartName="/xl/tables/table12.xml" ContentType="application/vnd.openxmlformats-officedocument.spreadsheetml.table+xml"/>
  <Override PartName="/xl/queryTables/queryTable4.xml" ContentType="application/vnd.openxmlformats-officedocument.spreadsheetml.queryTable+xml"/>
  <Override PartName="/xl/tables/table13.xml" ContentType="application/vnd.openxmlformats-officedocument.spreadsheetml.table+xml"/>
  <Override PartName="/xl/queryTables/queryTable5.xml" ContentType="application/vnd.openxmlformats-officedocument.spreadsheetml.queryTable+xml"/>
  <Override PartName="/xl/tables/table14.xml" ContentType="application/vnd.openxmlformats-officedocument.spreadsheetml.table+xml"/>
  <Override PartName="/xl/queryTables/queryTable6.xml" ContentType="application/vnd.openxmlformats-officedocument.spreadsheetml.queryTable+xml"/>
  <Override PartName="/xl/drawings/drawing8.xml" ContentType="application/vnd.openxmlformats-officedocument.drawing+xml"/>
  <Override PartName="/xl/activeX/activeX34.xml" ContentType="application/vnd.ms-office.activeX+xml"/>
  <Override PartName="/xl/activeX/activeX34.bin" ContentType="application/vnd.ms-office.activeX"/>
  <Override PartName="/xl/activeX/activeX35.xml" ContentType="application/vnd.ms-office.activeX+xml"/>
  <Override PartName="/xl/activeX/activeX35.bin" ContentType="application/vnd.ms-office.activeX"/>
  <Override PartName="/xl/tables/table15.xml" ContentType="application/vnd.openxmlformats-officedocument.spreadsheetml.table+xml"/>
  <Override PartName="/xl/tables/table16.xml" ContentType="application/vnd.openxmlformats-officedocument.spreadsheetml.table+xml"/>
  <Override PartName="/xl/queryTables/queryTable7.xml" ContentType="application/vnd.openxmlformats-officedocument.spreadsheetml.queryTable+xml"/>
  <Override PartName="/xl/drawings/drawing9.xml" ContentType="application/vnd.openxmlformats-officedocument.drawing+xml"/>
  <Override PartName="/xl/activeX/activeX36.xml" ContentType="application/vnd.ms-office.activeX+xml"/>
  <Override PartName="/xl/activeX/activeX36.bin" ContentType="application/vnd.ms-office.activeX"/>
  <Override PartName="/xl/tables/table17.xml" ContentType="application/vnd.openxmlformats-officedocument.spreadsheetml.table+xml"/>
  <Override PartName="/xl/tables/table18.xml" ContentType="application/vnd.openxmlformats-officedocument.spreadsheetml.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ThisWorkbook" defaultThemeVersion="124226"/>
  <mc:AlternateContent xmlns:mc="http://schemas.openxmlformats.org/markup-compatibility/2006">
    <mc:Choice Requires="x15">
      <x15ac:absPath xmlns:x15ac="http://schemas.microsoft.com/office/spreadsheetml/2010/11/ac" url="D:\Documents RAMCAS\RAM CAS\MEJORA CONTINUA\"/>
    </mc:Choice>
  </mc:AlternateContent>
  <bookViews>
    <workbookView xWindow="0" yWindow="0" windowWidth="11490" windowHeight="1740"/>
  </bookViews>
  <sheets>
    <sheet name="CENTROCONTROL" sheetId="1" r:id="rId1"/>
    <sheet name="Ayuda" sheetId="32" state="hidden" r:id="rId2"/>
    <sheet name="Todas" sheetId="31" state="hidden" r:id="rId3"/>
    <sheet name="Fechas_Refrescado" sheetId="30" state="hidden" r:id="rId4"/>
    <sheet name="Directorios" sheetId="29" state="hidden" r:id="rId5"/>
    <sheet name="EMPRESA" sheetId="3" state="hidden" r:id="rId6"/>
    <sheet name="EMPRESABODEGA" sheetId="20" state="hidden" r:id="rId7"/>
    <sheet name="ARCHIVOSCB" sheetId="2" state="hidden" r:id="rId8"/>
    <sheet name="ARCHIVOSBODEGAS" sheetId="19" state="hidden" r:id="rId9"/>
    <sheet name="PERFIL" sheetId="21" state="hidden" r:id="rId10"/>
    <sheet name="PROVEEDORES" sheetId="18" state="hidden" r:id="rId11"/>
    <sheet name="DIAS_RESTANTES" sheetId="4" state="hidden" r:id="rId12"/>
    <sheet name="NUMERO_ITEMS" sheetId="5" state="hidden" r:id="rId13"/>
    <sheet name="TRANSFERENCIAS" sheetId="13" state="hidden" r:id="rId14"/>
    <sheet name="ITEMS_EMPRESA" sheetId="14" state="hidden" r:id="rId15"/>
    <sheet name="PATH" sheetId="15" state="hidden" r:id="rId16"/>
    <sheet name="AUX" sheetId="16" state="hidden" r:id="rId17"/>
    <sheet name="BorraTransfer" sheetId="17" state="hidden" r:id="rId18"/>
    <sheet name="ITEMS_SELECCIONADOS" sheetId="22" state="hidden" r:id="rId19"/>
    <sheet name="DURACION" sheetId="23" state="hidden" r:id="rId20"/>
    <sheet name="Parametros" sheetId="24" state="hidden" r:id="rId21"/>
    <sheet name="Alertas" sheetId="25" state="hidden" r:id="rId22"/>
    <sheet name="USER" sheetId="26" state="veryHidden" r:id="rId23"/>
    <sheet name="ArchivosPermitidos" sheetId="27" state="hidden" r:id="rId24"/>
  </sheets>
  <functionGroups builtInGroupCount="18"/>
  <externalReferences>
    <externalReference r:id="rId25"/>
  </externalReferences>
  <definedNames>
    <definedName name="_cboEmpresa_Range" localSheetId="0" hidden="1">{20.25,0,TRUE,3,62.25,99.75}</definedName>
    <definedName name="_cboSeleccion_Range" localSheetId="0" hidden="1">{21,732.75,TRUE,3,39,639.75}</definedName>
    <definedName name="_cmd_Actualiza_bd_Range" localSheetId="0" hidden="1">{19.5,871.5,TRUE,3,72,23.25}</definedName>
    <definedName name="_cmd_Alertas_Actuales_Range" localSheetId="0" hidden="1">{13.5,375.75,TRUE,3,165,27}</definedName>
    <definedName name="_cmd_refresca_items_Range" localSheetId="0" hidden="1">{20.25,297,TRUE,3,63,54}</definedName>
    <definedName name="_cmd_Reportaje_Range" localSheetId="0" hidden="1">{45,149.25,TRUE,3,87.75,75}</definedName>
    <definedName name="_cmdAyuda_Range" localSheetId="0" hidden="1">{22.5,429.75,TRUE,3,87.75,54.75}</definedName>
    <definedName name="_cmdBorrarTransferDadaBaja_Range" localSheetId="17" hidden="1">{61.5,11.25,TRUE,2,81.75,300}</definedName>
    <definedName name="_cmdBuscaCodigo_Range" localSheetId="0" hidden="1">{19.5,837,TRUE,3,276,120}</definedName>
    <definedName name="_cmdBuscar_Range" localSheetId="0" hidden="1">{45,1145.25,TRUE,3,147,54.75}</definedName>
    <definedName name="_cmdCambiaUsuario_Range" localSheetId="0" hidden="1">{14.25,0,TRUE,3,30,48}</definedName>
    <definedName name="_cmdCargarInventario_Range" localSheetId="0" hidden="1">{20.25,747.75,TRUE,3,36.75,54}</definedName>
    <definedName name="_cmdConsolidarREPORTES_Range" localSheetId="0" hidden="1">{21,749.25,TRUE,3,12.75,75}</definedName>
    <definedName name="_cmdControl_Range" localSheetId="0" hidden="1">{45,2.25,TRUE,3,87.75,69}</definedName>
    <definedName name="_cmdFiltraCodigo_Range" localSheetId="0" hidden="1">{19.5,837,TRUE,3,295.5,120}</definedName>
    <definedName name="_cmdFiltraConsolidado_Range" localSheetId="0" hidden="1">{19.5,837,TRUE,3,253.5,120}</definedName>
    <definedName name="_cmdGestionBuffers_Range" localSheetId="0" hidden="1">{45,896.25,TRUE,3,163.5,71.25}</definedName>
    <definedName name="_cmdGraficoIndividual_Range" localSheetId="0" hidden="1">{19.5,837,TRUE,3,317.25,120}</definedName>
    <definedName name="_cmdImportaDatosERP_Range" localSheetId="0" hidden="1">{13.5,583.5,TRUE,3,225.75,23.25}</definedName>
    <definedName name="_cmdMantenimiento_Range" localSheetId="0" hidden="1">{20.25,388.5,TRUE,3,63,95.25}</definedName>
    <definedName name="_cmdNoBorrar_Range" localSheetId="17" hidden="1">{40.5,11.25,TRUE,2,155.25,299.25}</definedName>
    <definedName name="_cmdOK_Range" localSheetId="0" hidden="1">{21.75,977.25,TRUE,2,336,38.25}</definedName>
    <definedName name="_cmdRefrescar_Range" localSheetId="0" hidden="1">{21,105,TRUE,3,63,106.5}</definedName>
    <definedName name="_cmdReportes_Range" localSheetId="0" hidden="1">{22.5,249.75,TRUE,3,87.75,99.75}</definedName>
    <definedName name="_cmdReportesExpress_Range" localSheetId="0" hidden="1">{22.5,249.75,TRUE,3,109.5,99.75}</definedName>
    <definedName name="_cmdTraeFechasRefrescado_Range" localSheetId="0" hidden="1">{20.25,237,TRUE,3,63,53.25}</definedName>
    <definedName name="_cmdTransferencias_Range" localSheetId="0" hidden="1">{45,72.75,TRUE,3,87.75,75}</definedName>
    <definedName name="_cmdVistas_Range" localSheetId="0" hidden="1">{18.75,205.5,TRUE,3,87.75,23.25}</definedName>
    <definedName name="_cmdVolver_Range" localSheetId="21" hidden="1">{21.75,1.5,TRUE,2,0.75,70.5}</definedName>
    <definedName name="_cmdVolver_Range" localSheetId="1" hidden="1">{22.5,108,TRUE,2,1.5,35.25}</definedName>
    <definedName name="_cmdVolver_Range" localSheetId="11" hidden="1">{21.75,468,TRUE,3,4.5,57.75}</definedName>
    <definedName name="_cmdVolver_Range" localSheetId="3" hidden="1">{21.75,0.75,TRUE,3,0,40.5}</definedName>
    <definedName name="_cmdVolver_Range" localSheetId="12" hidden="1">{21.75,510.75,TRUE,3,2.25,57.75}</definedName>
    <definedName name="_lblBodegas_Range" localSheetId="0" hidden="1">{18,832.5,TRUE,2,336,102.75}</definedName>
    <definedName name="_lstArchivos_Range" localSheetId="0" hidden="1">{381.75,4.5,TRUE,2,225,422.25}</definedName>
    <definedName name="_lstBodegas_Range" localSheetId="0" hidden="1">{200.25,834.75,TRUE,3,355.5,249.75}</definedName>
    <definedName name="_Refrescar_Alertas_Range" localSheetId="0" hidden="1">{13.5,402,TRUE,3,165,23.25}</definedName>
    <definedName name="ACTUALIZACIONBODEGA">CENTROCONTROL!$I$8</definedName>
    <definedName name="ACTUALIZACIONCONSUMO">CENTROCONTROL!$I$12</definedName>
    <definedName name="ACTUALIZACIONHISTRANSFER">CENTROCONTROL!$I$11</definedName>
    <definedName name="ACTUALIZACIONINVENTARIO">CENTROCONTROL!$I$9</definedName>
    <definedName name="ACTUALIZACIONPRODUCTO">CENTROCONTROL!$I$10</definedName>
    <definedName name="AlertaHojasCB">CENTROCONTROL!$A$13</definedName>
    <definedName name="BODEGAS">Tabla_EmpresaBodega[BODEGA]</definedName>
    <definedName name="Consulta_desde_Central_Control_Buffers" localSheetId="15" hidden="1">PATH!$G$1:$I$2</definedName>
    <definedName name="Consulta_desde_DatosConsolidados" localSheetId="14" hidden="1">ITEMS_EMPRESA!$A$1:$B$2</definedName>
    <definedName name="Consulta_desde_DatosConsolidados" localSheetId="15" hidden="1">PATH!$A$1:$D$2</definedName>
    <definedName name="Consulta_desde_DatosConsolidados_1" localSheetId="14" hidden="1">ITEMS_EMPRESA!$D$1:$D$2</definedName>
    <definedName name="Consulta_desde_ODBC_RAM_CAS" localSheetId="5" hidden="1">EMPRESA!$A$1:$A$7</definedName>
    <definedName name="Consulta_desde_ODBC_RAMCAS1" localSheetId="20" hidden="1">Parametros!$A$1:$B$6</definedName>
    <definedName name="Consulta_desde_ODBC_RAMCAS1" localSheetId="15" hidden="1">PATH!$K$1:$M$2</definedName>
    <definedName name="Consulta_desde_ODBC_RAMCAS1" localSheetId="10" hidden="1">PROVEEDORES!#REF!</definedName>
    <definedName name="DIR">Directorios!$A$1</definedName>
    <definedName name="DURACIONREFRESCADO">DURACION!$B$4</definedName>
    <definedName name="EMPRESA" comment="Rango que se utiliza para llenar el combobox donde se elije en qué empresa se está trabajando.">Tabla_EMPRESA[NombreEmpresa]</definedName>
    <definedName name="ESTADOREFRESCADO">DURACION!$B$6</definedName>
    <definedName name="Fecha_Calendario">Parametros!$F$1</definedName>
    <definedName name="FECHAACTUALIZACION">CENTROCONTROL!#REF!</definedName>
    <definedName name="FECHAREFRESCADO">CENTROCONTROL!$I$6</definedName>
    <definedName name="FINREFRESCADO">DURACION!$B$2</definedName>
    <definedName name="HojasCB_cla">USER!$B$4</definedName>
    <definedName name="HojasCB_user">USER!$A$4</definedName>
    <definedName name="HORAAPAGADO">CENTROCONTROL!$I$14</definedName>
    <definedName name="HORAREFRESCADO">CENTROCONTROL!$I$13</definedName>
    <definedName name="INICIOREFRESCADO">DURACION!$B$1</definedName>
    <definedName name="ItemsSeleccionados">tblItemsSeleccionados[]</definedName>
    <definedName name="PATH">ARCHIVOSCB[PATH]</definedName>
    <definedName name="Path_Transferencias_Batch">OFFSET(Tabla_Parametros[[#Headers],[par_valor1]],MATCH("Path Transferencias Batch",Tabla_Parametros[par_nombre],0),0,1,1)</definedName>
    <definedName name="PathExcel">CENTROCONTROL!$I$15</definedName>
    <definedName name="PATHTRANSFERENCIA">TRANSFERENCIAS!$AO$1</definedName>
    <definedName name="REFRESCADO">CENTROCONTROL!$I$5</definedName>
    <definedName name="TABLA">OFFSET(INICIO,0,0,COUNTA([1]TRANSFERENCIA!$A:$A)-4,COUNTA([1]TRANSFERENCIA!$8:$8))</definedName>
    <definedName name="TIPO">AUX!$A$1</definedName>
    <definedName name="TODAS">CENTROCONTROL!$Q$1048576</definedName>
    <definedName name="Trans_Dada_Baja" comment="Sitio donde se almacena el path completo de la transferencia dada de baja recientemente">AUX!$B$1</definedName>
    <definedName name="US">USER!$A$1</definedName>
    <definedName name="USUARIO">CENTROCONTROL!$P$1048576</definedName>
  </definedNames>
  <calcPr calcId="152511"/>
</workbook>
</file>

<file path=xl/calcChain.xml><?xml version="1.0" encoding="utf-8"?>
<calcChain xmlns="http://schemas.openxmlformats.org/spreadsheetml/2006/main">
  <c r="C2" i="24" l="1"/>
  <c r="C3" i="24"/>
  <c r="C4" i="24"/>
  <c r="C5" i="24"/>
  <c r="C6" i="24"/>
  <c r="C8" i="30" l="1"/>
  <c r="F8" i="30"/>
  <c r="G8" i="30"/>
  <c r="J8" i="30"/>
  <c r="K8" i="30"/>
  <c r="L8" i="30"/>
  <c r="M8" i="30"/>
  <c r="N8" i="30"/>
  <c r="O8" i="30"/>
  <c r="P8" i="30"/>
  <c r="H2" i="30"/>
  <c r="H3" i="30"/>
  <c r="H4" i="30"/>
  <c r="H5" i="30"/>
  <c r="H6" i="30"/>
  <c r="H7" i="30"/>
  <c r="H8" i="30" s="1"/>
  <c r="B4" i="5" l="1"/>
  <c r="C4" i="5"/>
  <c r="D4" i="5"/>
  <c r="D3" i="5"/>
  <c r="A10" i="1" l="1"/>
  <c r="D12" i="1" l="1"/>
  <c r="A14" i="1" l="1" a="1"/>
  <c r="A14" i="1" s="1"/>
  <c r="A13" i="1" a="1"/>
  <c r="A13" i="1" s="1"/>
  <c r="I5" i="1" l="1"/>
  <c r="D10" i="1"/>
  <c r="E9" i="1"/>
  <c r="D9" i="1"/>
  <c r="B11" i="1" l="1"/>
  <c r="B10" i="1"/>
  <c r="A11" i="1" l="1"/>
  <c r="A1" i="29" l="1"/>
  <c r="B4" i="23" l="1"/>
  <c r="D11" i="1" l="1"/>
  <c r="C6" i="4" l="1"/>
  <c r="C5" i="4"/>
  <c r="C3" i="4"/>
  <c r="C4" i="4"/>
  <c r="I7" i="1" l="1"/>
  <c r="A4" i="17" l="1"/>
  <c r="E3" i="2" l="1"/>
  <c r="E4" i="2"/>
  <c r="E5" i="2"/>
  <c r="E6" i="2"/>
  <c r="E7" i="2"/>
  <c r="E8" i="2"/>
  <c r="E9" i="2"/>
  <c r="E10" i="2"/>
  <c r="E11" i="2"/>
  <c r="E12" i="2"/>
  <c r="E13" i="2"/>
  <c r="E14" i="2"/>
  <c r="E15" i="2"/>
  <c r="E16" i="2"/>
  <c r="E17" i="2"/>
  <c r="E18" i="2"/>
  <c r="E19" i="2"/>
  <c r="E20" i="2"/>
  <c r="E2" i="2"/>
</calcChain>
</file>

<file path=xl/comments1.xml><?xml version="1.0" encoding="utf-8"?>
<comments xmlns="http://schemas.openxmlformats.org/spreadsheetml/2006/main">
  <authors>
    <author>RAMCAS</author>
  </authors>
  <commentList>
    <comment ref="A3" authorId="0" shapeId="0">
      <text>
        <r>
          <rPr>
            <b/>
            <sz val="9"/>
            <color indexed="81"/>
            <rFont val="Tahoma"/>
            <family val="2"/>
          </rPr>
          <t>RAMCAS:</t>
        </r>
        <r>
          <rPr>
            <sz val="9"/>
            <color indexed="81"/>
            <rFont val="Tahoma"/>
            <family val="2"/>
          </rPr>
          <t xml:space="preserve">
Ingresa a la selección de un nuevo usuario.</t>
        </r>
      </text>
    </comment>
    <comment ref="A4" authorId="0" shapeId="0">
      <text>
        <r>
          <rPr>
            <b/>
            <sz val="9"/>
            <color indexed="81"/>
            <rFont val="Tahoma"/>
            <family val="2"/>
          </rPr>
          <t>RAMCAS:</t>
        </r>
        <r>
          <rPr>
            <sz val="9"/>
            <color indexed="81"/>
            <rFont val="Tahoma"/>
            <family val="2"/>
          </rPr>
          <t xml:space="preserve">
Usuario activo.</t>
        </r>
      </text>
    </comment>
    <comment ref="C5" authorId="0" shapeId="0">
      <text>
        <r>
          <rPr>
            <b/>
            <sz val="9"/>
            <color indexed="81"/>
            <rFont val="Tahoma"/>
            <family val="2"/>
          </rPr>
          <t>RAMCAS:</t>
        </r>
        <r>
          <rPr>
            <sz val="9"/>
            <color indexed="81"/>
            <rFont val="Tahoma"/>
            <family val="2"/>
          </rPr>
          <t xml:space="preserve">
Fechas de Refrescado. Despliega un listado de todas las Hojas CB del presente usuario, con su estatus de refrescado a más de varios datos adicionales.</t>
        </r>
      </text>
    </comment>
    <comment ref="D5" authorId="0" shapeId="0">
      <text>
        <r>
          <rPr>
            <b/>
            <sz val="9"/>
            <color indexed="81"/>
            <rFont val="Tahoma"/>
            <family val="2"/>
          </rPr>
          <t>RAMCAS:</t>
        </r>
        <r>
          <rPr>
            <sz val="9"/>
            <color indexed="81"/>
            <rFont val="Tahoma"/>
            <family val="2"/>
          </rPr>
          <t xml:space="preserve">
Refrescar Ítems. Compara los ítems presentes en los datos enviados por el ERP con los ítems presentes en RAMCAS, y arroja las diferencias para poder insertar nuevos ítems recientemente creados.</t>
        </r>
      </text>
    </comment>
    <comment ref="I5" authorId="0" shapeId="0">
      <text>
        <r>
          <rPr>
            <b/>
            <sz val="9"/>
            <color indexed="81"/>
            <rFont val="Tahoma"/>
            <family val="2"/>
          </rPr>
          <t>RAMCAS:</t>
        </r>
        <r>
          <rPr>
            <sz val="9"/>
            <color indexed="81"/>
            <rFont val="Tahoma"/>
            <family val="2"/>
          </rPr>
          <t xml:space="preserve">
Estado del Refrescado Global. No implica que todas las Hojas CB hayan sido refrescadas, sino que se completó el intento de refrescado. Pueden haber algunas hojas no refrescadas por diferentes razones. Para un resumen más detallado, aplastar FR.</t>
        </r>
      </text>
    </comment>
    <comment ref="I6" authorId="0" shapeId="0">
      <text>
        <r>
          <rPr>
            <b/>
            <sz val="9"/>
            <color indexed="81"/>
            <rFont val="Tahoma"/>
            <family val="2"/>
          </rPr>
          <t>RAMCAS:</t>
        </r>
        <r>
          <rPr>
            <sz val="9"/>
            <color indexed="81"/>
            <rFont val="Tahoma"/>
            <family val="2"/>
          </rPr>
          <t xml:space="preserve">
Fecha en la cual se ha hecho el refrescado completo.</t>
        </r>
      </text>
    </comment>
    <comment ref="I7" authorId="0" shapeId="0">
      <text>
        <r>
          <rPr>
            <b/>
            <sz val="9"/>
            <color indexed="81"/>
            <rFont val="Tahoma"/>
            <family val="2"/>
          </rPr>
          <t>RAMCAS:</t>
        </r>
        <r>
          <rPr>
            <sz val="9"/>
            <color indexed="81"/>
            <rFont val="Tahoma"/>
            <family val="2"/>
          </rPr>
          <t xml:space="preserve">
Duración del Refrescado Completo.</t>
        </r>
      </text>
    </comment>
    <comment ref="I8" authorId="0" shapeId="0">
      <text>
        <r>
          <rPr>
            <b/>
            <sz val="9"/>
            <color indexed="81"/>
            <rFont val="Tahoma"/>
            <family val="2"/>
          </rPr>
          <t>RAMCAS:</t>
        </r>
        <r>
          <rPr>
            <sz val="9"/>
            <color indexed="81"/>
            <rFont val="Tahoma"/>
            <family val="2"/>
          </rPr>
          <t xml:space="preserve">
Fecha de actualización del archivo bodega.txt provisto por el ERP.</t>
        </r>
      </text>
    </comment>
    <comment ref="D9" authorId="0" shapeId="0">
      <text>
        <r>
          <rPr>
            <b/>
            <sz val="9"/>
            <color indexed="81"/>
            <rFont val="Tahoma"/>
            <family val="2"/>
          </rPr>
          <t>RAMCAS:</t>
        </r>
        <r>
          <rPr>
            <sz val="9"/>
            <color indexed="81"/>
            <rFont val="Tahoma"/>
            <family val="2"/>
          </rPr>
          <t xml:space="preserve">
Archivo donde se almacenan los datos de las Hojas CB cuando se ingresa a Mantenimiento-&gt;Respaldar Datos.</t>
        </r>
      </text>
    </comment>
    <comment ref="I9" authorId="0" shapeId="0">
      <text>
        <r>
          <rPr>
            <b/>
            <sz val="9"/>
            <color indexed="81"/>
            <rFont val="Tahoma"/>
            <family val="2"/>
          </rPr>
          <t>RAMCAS:</t>
        </r>
        <r>
          <rPr>
            <sz val="9"/>
            <color indexed="81"/>
            <rFont val="Tahoma"/>
            <family val="2"/>
          </rPr>
          <t xml:space="preserve">
Fecha de actualización del archivo inventario.txt provisto por el ERP.</t>
        </r>
      </text>
    </comment>
    <comment ref="A10" authorId="0" shapeId="0">
      <text>
        <r>
          <rPr>
            <b/>
            <sz val="9"/>
            <color indexed="81"/>
            <rFont val="Tahoma"/>
            <family val="2"/>
          </rPr>
          <t>RAMCAS:</t>
        </r>
        <r>
          <rPr>
            <sz val="9"/>
            <color indexed="81"/>
            <rFont val="Tahoma"/>
            <family val="2"/>
          </rPr>
          <t xml:space="preserve">
Ingresa al archivo donde se llenan los ítems Comprometidos que RAMCAS los toma en cuenta si está activado el sistema Manual.</t>
        </r>
      </text>
    </comment>
    <comment ref="E10" authorId="0" shapeId="0">
      <text>
        <r>
          <rPr>
            <b/>
            <sz val="9"/>
            <color indexed="81"/>
            <rFont val="Tahoma"/>
            <family val="2"/>
          </rPr>
          <t>RAMCAS:</t>
        </r>
        <r>
          <rPr>
            <sz val="9"/>
            <color indexed="81"/>
            <rFont val="Tahoma"/>
            <family val="2"/>
          </rPr>
          <t xml:space="preserve">
Abre el Simulador de Buffers que permite encontrar un buffer adecuado para diferentes escenarios.</t>
        </r>
      </text>
    </comment>
    <comment ref="I10" authorId="0" shapeId="0">
      <text>
        <r>
          <rPr>
            <b/>
            <sz val="9"/>
            <color indexed="81"/>
            <rFont val="Tahoma"/>
            <family val="2"/>
          </rPr>
          <t>RAMCAS:</t>
        </r>
        <r>
          <rPr>
            <sz val="9"/>
            <color indexed="81"/>
            <rFont val="Tahoma"/>
            <family val="2"/>
          </rPr>
          <t xml:space="preserve">
Fecha de actualización del archivo producto.txt provisto por el ERP.</t>
        </r>
      </text>
    </comment>
    <comment ref="A11" authorId="0" shapeId="0">
      <text>
        <r>
          <rPr>
            <b/>
            <sz val="9"/>
            <color indexed="81"/>
            <rFont val="Tahoma"/>
            <family val="2"/>
          </rPr>
          <t>RAMCAS:</t>
        </r>
        <r>
          <rPr>
            <sz val="9"/>
            <color indexed="81"/>
            <rFont val="Tahoma"/>
            <family val="2"/>
          </rPr>
          <t xml:space="preserve">
Ingresa al archivo donde se llenan los ítems en Backorder que RAMCAS los toma en cuenta si está activado el sistema Manual.</t>
        </r>
      </text>
    </comment>
    <comment ref="I11" authorId="0" shapeId="0">
      <text>
        <r>
          <rPr>
            <b/>
            <sz val="9"/>
            <color indexed="81"/>
            <rFont val="Tahoma"/>
            <family val="2"/>
          </rPr>
          <t>RAMCAS:</t>
        </r>
        <r>
          <rPr>
            <sz val="9"/>
            <color indexed="81"/>
            <rFont val="Tahoma"/>
            <family val="2"/>
          </rPr>
          <t xml:space="preserve">
Fecha de actualización del archivo histransfer.txt provisto por el ERP.</t>
        </r>
      </text>
    </comment>
    <comment ref="E12" authorId="0" shapeId="0">
      <text>
        <r>
          <rPr>
            <b/>
            <sz val="9"/>
            <color indexed="81"/>
            <rFont val="Tahoma"/>
            <family val="2"/>
          </rPr>
          <t>RAMCAS:</t>
        </r>
        <r>
          <rPr>
            <sz val="9"/>
            <color indexed="81"/>
            <rFont val="Tahoma"/>
            <family val="2"/>
          </rPr>
          <t xml:space="preserve">
Abre plantilla para convertir datos que van a ser pegados en RAMCAS al tipo de dato que se requiere.</t>
        </r>
      </text>
    </comment>
    <comment ref="I12" authorId="0" shapeId="0">
      <text>
        <r>
          <rPr>
            <b/>
            <sz val="9"/>
            <color indexed="81"/>
            <rFont val="Tahoma"/>
            <family val="2"/>
          </rPr>
          <t>RAMCAS:</t>
        </r>
        <r>
          <rPr>
            <sz val="9"/>
            <color indexed="81"/>
            <rFont val="Tahoma"/>
            <family val="2"/>
          </rPr>
          <t xml:space="preserve">
Fecha de actualización del archivo consumo.txt provisto por el ERP.</t>
        </r>
      </text>
    </comment>
    <comment ref="I13" authorId="0" shapeId="0">
      <text>
        <r>
          <rPr>
            <b/>
            <sz val="9"/>
            <color indexed="81"/>
            <rFont val="Tahoma"/>
            <family val="2"/>
          </rPr>
          <t>RAMCAS:</t>
        </r>
        <r>
          <rPr>
            <sz val="9"/>
            <color indexed="81"/>
            <rFont val="Tahoma"/>
            <family val="2"/>
          </rPr>
          <t xml:space="preserve">
Hora a la cual está programado el Refrescado Completo Automático diario.</t>
        </r>
      </text>
    </comment>
    <comment ref="I14" authorId="0" shapeId="0">
      <text>
        <r>
          <rPr>
            <b/>
            <sz val="9"/>
            <color indexed="81"/>
            <rFont val="Tahoma"/>
            <family val="2"/>
          </rPr>
          <t>RAMCAS:</t>
        </r>
        <r>
          <rPr>
            <sz val="9"/>
            <color indexed="81"/>
            <rFont val="Tahoma"/>
            <family val="2"/>
          </rPr>
          <t xml:space="preserve">
Hora a la cual se apaga automáticamente CCB.</t>
        </r>
      </text>
    </comment>
    <comment ref="I15" authorId="0" shapeId="0">
      <text>
        <r>
          <rPr>
            <b/>
            <sz val="9"/>
            <color indexed="81"/>
            <rFont val="Tahoma"/>
            <family val="2"/>
          </rPr>
          <t>RAMCAS:</t>
        </r>
        <r>
          <rPr>
            <sz val="9"/>
            <color indexed="81"/>
            <rFont val="Tahoma"/>
            <family val="2"/>
          </rPr>
          <t xml:space="preserve">
Path de la tarea programada que importa los datos de texto del ERP a la base de datos de RAMCAS.</t>
        </r>
      </text>
    </comment>
  </commentList>
</comments>
</file>

<file path=xl/connections.xml><?xml version="1.0" encoding="utf-8"?>
<connections xmlns="http://schemas.openxmlformats.org/spreadsheetml/2006/main">
  <connection id="1" name="conexión" type="4" refreshedVersion="0" background="1">
    <webPr xml="1" sourceData="1" parsePre="1" consecutive="1" url="D:\Documents CAS\Desktop\conexión.xml" htmlTables="1"/>
  </connection>
  <connection id="2" name="Consulta desde Central Control Buffers" type="1" refreshedVersion="3" background="1" saveData="1">
    <dbPr connection="DBQ=C:\RAM CAS\MEJORA CONTINUA\CENTRAL CONTROL BUFFERS.xlsm;DefaultDir=C:\RAM CAS\MEJORA CONTINUA;Driver={Microsoft Excel Driver (*.xls, *.xlsx, *.xlsm, *.xlsb)};DriverId=1046;FIL=excel 12.0;MaxBufferSize=2048;MaxScanRows=8;PageTimeout=5;ReadOnly=1;SafeTransactions=0;Threads=3;UID=admin;UserCommitSync=Yes;" command="SELECT `ARCHIVOSBODEGAS$`.BODEGA, `ARCHIVOSBODEGAS$`.ARCHIVO, `ARCHIVOSBODEGAS$`.PATH_x000d__x000a_FROM `ARCHIVOSBODEGAS$` `ARCHIVOSBODEGAS$`_x000d__x000a_WHERE (`ARCHIVOSBODEGAS$`.BODEGA='Bogota comercio') AND (`ARCHIVOSBODEGAS$`.ARCHIVO='Contro Buffers.xlsm')"/>
  </connection>
  <connection id="3" name="Consulta desde DatosConsolidados" type="1" refreshedVersion="5" saveData="1">
    <dbPr connection="DBQ=C:\RAM CAS\MEJORA CONTINUA\CONTROL DE BUFFERS\REPORTES\REPORTES.xlsm;DefaultDir=C:\RAM CAS\MEJORA CONTINUA\CONTROL DE BUFFERS\REPORTES;Driver={Microsoft Excel Driver (*.xls, *.xlsx, *.xlsm, *.xlsb)};DriverId=1046;FIL=excel 12.0;MaxBufferSize=2048;MaxScanRows=8;PageTimeout=5;ReadOnly=1;SafeTransactions=0;Threads=3;UserCommitSync=Yes;" command="SELECT `CONSOLIDADO$`.Codigo, `CONSOLIDADO$`.Bodega_x000d__x000a_FROM `CONSOLIDADO$` `CONSOLIDADO$`_x000d__x000a_ORDER BY `CONSOLIDADO$`.Codigo"/>
  </connection>
  <connection id="4" name="Consulta desde DatosConsolidados1" type="1" refreshedVersion="5" saveData="1">
    <dbPr connection="DBQ=C:\RAM CAS\MEJORA CONTINUA\CONTROL DE BUFFERS\REPORTES\REPORTES.xlsm;DefaultDir=C:\RAM CAS\MEJORA CONTINUA\CONTROL DE BUFFERS\REPORTES;Driver={Microsoft Excel Driver (*.xls, *.xlsx, *.xlsm, *.xlsb)};DriverId=1046;FIL=excel 12.0;MaxBufferSize=2048;MaxScanRows=8;PageTimeout=5;ReadOnly=1;SafeTransactions=0;Threads=3;UserCommitSync=Yes;" command="SELECT DISTINCT `CONSOLIDADO$`.Codigo_x000d__x000a_FROM `CONSOLIDADO$` `CONSOLIDADO$`_x000d__x000a_ORDER BY `CONSOLIDADO$`.Codigo"/>
  </connection>
  <connection id="5" name="Consulta desde DatosConsolidados2" type="1" refreshedVersion="5" background="1" saveData="1">
    <dbPr connection="DBQ=D:\Documents CAS\RAM CAS\MEJORA CONTINUA\CONTROL DE BUFFERS\REPORTES\REPORTES.xlsm;DefaultDir=D:\Documents CAS\RAM CAS\MEJORA CONTINUA\CONTROL DE BUFFERS\REPORTES;Driver={Microsoft Excel Driver (*.xls, *.xlsx, *.xlsm, *.xlsb)};DriverId=1046;FIL=excel 12.0;MaxBufferSize=2048;MaxScanRows=8;PageTimeout=5;ReadOnly=1;SafeTransactions=0;Threads=3;UserCommitSync=Yes;" command="SELECT `CONSOLIDADO$`.Empresa, `CONSOLIDADO$`.Bodega, `CONSOLIDADO$`.Codigo, `CONSOLIDADO$`.Archivo_x000d__x000a_FROM `CONSOLIDADO$` `CONSOLIDADO$`_x000d__x000a_WHERE (`CONSOLIDADO$`.Bodega='BDG. DE PRODUCTO TERMI PLANTA') AND (`CONSOLIDADO$`.Codigo='H233C100')"/>
  </connection>
  <connection id="6" name="Consulta desde ODBC RAM CAS" type="1" refreshedVersion="5" saveData="1">
    <dbPr connection="DSN=ODBC RAMCAS1;SERVER=localhost;UID=cb;DATABASE=ramcas;PORT=3306;COLUMN_SIZE_S32=1_x0000_" command="select emp_nombre as NombreEmpresa from empresa"/>
  </connection>
  <connection id="7" name="Consulta desde ODBC RAMCAS1" type="1" refreshedVersion="5" saveData="1">
    <dbPr connection="DSN=ODBC RAMCAS1;" command="SELECT_x000d__x000a_bodega.bod_nombre AS 'BODEGA',_x000d__x000a_archivo.ach_nombre AS 'ARCHIVO',_x000d__x000a_archivo.ach_path AS 'PATH'_x000d__x000a_FROM_x000d__x000a_archivo_x000d__x000a_INNER JOIN archivobodegaperfil ON archivo.archivo_id = archivobodegaperfil.abp_archivo_id_x000d__x000a_INNER JOIN bodega ON bodega.bodega_id = archivobodegaperfil.abp_bodega_id where archivo.ach_nombre='CENTRAL.xlsm' AND bodega.bod_nombre='BDG. DE PRODUCTO TERMI PLANTA'"/>
  </connection>
  <connection id="8" name="Consulta desde ODBC RAMCAS11" type="1" refreshedVersion="5" saveData="1">
    <dbPr connection="DSN=ODBC RAMCAS1;" command="SELECT parametro_0.par_nombre, parametro_0.par_valor_x000d__x000a_FROM ramcas.parametro parametro_0"/>
  </connection>
</connections>
</file>

<file path=xl/sharedStrings.xml><?xml version="1.0" encoding="utf-8"?>
<sst xmlns="http://schemas.openxmlformats.org/spreadsheetml/2006/main" count="533" uniqueCount="204">
  <si>
    <t>AGROTA</t>
  </si>
  <si>
    <t>AGROINSUMOS</t>
  </si>
  <si>
    <t>CODIGO</t>
  </si>
  <si>
    <t>DIRECTORIO</t>
  </si>
  <si>
    <t>ARCHIVO</t>
  </si>
  <si>
    <t>EMPRESA</t>
  </si>
  <si>
    <t>BODEGA</t>
  </si>
  <si>
    <t>Control Buffers.xlsm</t>
  </si>
  <si>
    <t>PATH</t>
  </si>
  <si>
    <t>Archivo</t>
  </si>
  <si>
    <t>FIN PERÍODO</t>
  </si>
  <si>
    <t>RESTAN</t>
  </si>
  <si>
    <t>ITEMS CON BUFFER</t>
  </si>
  <si>
    <t>TODOS ITEMS</t>
  </si>
  <si>
    <t>C:\RAM CAS\MEJORA CONTINUA\INVENTARIOS\HISTORIAL INVENTARIOS\TRANSFERENCIAS ABIERTAS\226 _ 26-8-2010 - LOCAL - AGROINSUMOSMATERIAPRIMA.xlsm</t>
  </si>
  <si>
    <t>COMPRAS-LOCALES.xlsm</t>
  </si>
  <si>
    <t>IMPORTACIONES.xlsm</t>
  </si>
  <si>
    <t>FREC REP</t>
  </si>
  <si>
    <t>TIEMP SUMINIS</t>
  </si>
  <si>
    <t>Codigo</t>
  </si>
  <si>
    <t>Descripcion</t>
  </si>
  <si>
    <t>Grupo</t>
  </si>
  <si>
    <t>Linea</t>
  </si>
  <si>
    <t>Bodega</t>
  </si>
  <si>
    <t>Empresa</t>
  </si>
  <si>
    <t>Bodega Recortada</t>
  </si>
  <si>
    <t>T NIV SER (DIAS)</t>
  </si>
  <si>
    <t>HORIZONTE</t>
  </si>
  <si>
    <t>SUKAMPO</t>
  </si>
  <si>
    <t>CENTRAL.xlsm</t>
  </si>
  <si>
    <t>SUCRE.xlsm</t>
  </si>
  <si>
    <t>CENTRALPROPIA.xlsm</t>
  </si>
  <si>
    <t>TabARCHIVO</t>
  </si>
  <si>
    <t>C:\RAM CAS\MEJORA CONTINUA\CONTROL DE BUFFERS\AGROTA\CENTRAL</t>
  </si>
  <si>
    <t>C:\RAM CAS\MEJORA CONTINUA\CONTROL DE BUFFERS\AGROINSUMOS\CENTRAL</t>
  </si>
  <si>
    <t>C:\RAM CAS\MEJORA CONTINUA\CONTROL DE BUFFERS\AGROINSUMOS\AGRONUEVO</t>
  </si>
  <si>
    <t>C:\RAM CAS\MEJORA CONTINUA\CONTROL DE BUFFERS\AGROINSUMOS\AGROHERMANOSLEON</t>
  </si>
  <si>
    <t>C:\RAM CAS\MEJORA CONTINUA\CONTROL DE BUFFERS\AGROINSUMOS\MONCAYOLOPEZ</t>
  </si>
  <si>
    <t>C:\RAM CAS\MEJORA CONTINUA\CONTROL DE BUFFERS\AGROINSUMOS\LAFINCA</t>
  </si>
  <si>
    <t>C:\RAM CAS\MEJORA CONTINUA\CONTROL DE BUFFERS\AGROINSUMOS\EIGUANCHI</t>
  </si>
  <si>
    <t>C:\RAM CAS\MEJORA CONTINUA\CONTROL DE BUFFERS\SUKAMPO\CENTRAL</t>
  </si>
  <si>
    <t>C:\RAM CAS\MEJORA CONTINUA\CONTROL DE BUFFERS\SUKAMPO\SUCRE</t>
  </si>
  <si>
    <t>C:\RAM CAS\MEJORA CONTINUA\CONTROL DE BUFFERS\SUKAMPO\CENTRALPROPIA</t>
  </si>
  <si>
    <t>Proveedor</t>
  </si>
  <si>
    <t>Prioridad</t>
  </si>
  <si>
    <t>DÍAS RESTANTES POR ARCHIVO</t>
  </si>
  <si>
    <t>C:\RAM CAS\MEJORA CONTINUA\CONTROL DE BUFFERS\AGROINSUMOS\MATERIAPRIMA</t>
  </si>
  <si>
    <t>ACCESORIOS.xlsm</t>
  </si>
  <si>
    <t>ECHO.xlsm</t>
  </si>
  <si>
    <t>SHINDAIWA.xlsm</t>
  </si>
  <si>
    <t>MAQ-ECHO-SHINDAIWA.xlsm</t>
  </si>
  <si>
    <t>LINEA-JF.xlsm</t>
  </si>
  <si>
    <t>C:\RAM CAS\MEJORA CONTINUA\CONTROL DE BUFFERS\AGROTA\MAXGUAYAQUIL</t>
  </si>
  <si>
    <t>C:\RAM CAS\MEJORA CONTINUA\CONTROL DE BUFFERS\AGROTA\PROMACOFI</t>
  </si>
  <si>
    <t>C:\RAM CAS\MEJORA CONTINUA\CONTROL DE BUFFERS\AGROTA\EIGUANCHI</t>
  </si>
  <si>
    <t>PERFIL</t>
  </si>
  <si>
    <t>NombreEmpresa</t>
  </si>
  <si>
    <t>TRANSFERENCIA DADA DE BAJA</t>
  </si>
  <si>
    <t>C:\RAM CAS\MEJORA CONTINUA\INVENTARIOS\HISTORIAL INVENTARIOS\TRANSFERENCIAS ABIERTAS\595 _ 8-4-2013 - IMPORTACIÓN - AGROTACENTRAL.xlsm</t>
  </si>
  <si>
    <t>COMPLETO</t>
  </si>
  <si>
    <t>Estado</t>
  </si>
  <si>
    <t>Fecha Refrescado</t>
  </si>
  <si>
    <t>Fecha Bodega</t>
  </si>
  <si>
    <t>Fecha Inventario</t>
  </si>
  <si>
    <t>Fecha Producto</t>
  </si>
  <si>
    <t>Inicio Refrescado</t>
  </si>
  <si>
    <t>Fin Refrescado</t>
  </si>
  <si>
    <t>Duración</t>
  </si>
  <si>
    <t>Hora Refrescado</t>
  </si>
  <si>
    <t>par_nombre</t>
  </si>
  <si>
    <t>par_valor</t>
  </si>
  <si>
    <t>par_valor1</t>
  </si>
  <si>
    <t>REPUESTOS.xlsm</t>
  </si>
  <si>
    <t>Fecha Histransferencia</t>
  </si>
  <si>
    <t>Fecha Consumo</t>
  </si>
  <si>
    <t>ADICIONALES.xlsm</t>
  </si>
  <si>
    <t>CASCOS-BATERIAS.xlsm</t>
  </si>
  <si>
    <t>LLANTAS.xlsm</t>
  </si>
  <si>
    <t>Hora Apagado</t>
  </si>
  <si>
    <t>% ITEMS CON BUFFER</t>
  </si>
  <si>
    <t>Path Transferencias Batch</t>
  </si>
  <si>
    <t>Path Buffers Consolidados</t>
  </si>
  <si>
    <t>Path Exportación Datos Consolidados</t>
  </si>
  <si>
    <t>Autenticación Hojas CB</t>
  </si>
  <si>
    <t>O:</t>
  </si>
  <si>
    <t>DISMA</t>
  </si>
  <si>
    <t>BDG. DE PRODUCTO TERMI PLANTA</t>
  </si>
  <si>
    <t>H233C100</t>
  </si>
  <si>
    <t>DATOS MANUALES</t>
  </si>
  <si>
    <t>HOJA CB</t>
  </si>
  <si>
    <t>REFRESCADO</t>
  </si>
  <si>
    <t>DURACIÓN</t>
  </si>
  <si>
    <t>NÚMERO DE ÍTEMS POR HOJA CB</t>
  </si>
  <si>
    <t>INICIO</t>
  </si>
  <si>
    <t>FIN</t>
  </si>
  <si>
    <t>DIAS PERIODO</t>
  </si>
  <si>
    <t>SKUs Buffer</t>
  </si>
  <si>
    <t>SKUs Totales</t>
  </si>
  <si>
    <t>COSTO BUFFER</t>
  </si>
  <si>
    <t>COSTO FISICO</t>
  </si>
  <si>
    <t>COSTO TRANSITO</t>
  </si>
  <si>
    <t>DUPLICADOS</t>
  </si>
  <si>
    <t>TIPO</t>
  </si>
  <si>
    <t>HOSPICARE</t>
  </si>
  <si>
    <t>MEDITOP</t>
  </si>
  <si>
    <t>HOSPICARE.xlsm</t>
  </si>
  <si>
    <t>MEDITOP.xlsm</t>
  </si>
  <si>
    <t>completo</t>
  </si>
  <si>
    <t>Total</t>
  </si>
  <si>
    <t>Bodega ECU</t>
  </si>
  <si>
    <t>Nivel de Servicio Calculado</t>
  </si>
  <si>
    <t>0</t>
  </si>
  <si>
    <t>PedidCalc Más o Menos</t>
  </si>
  <si>
    <t>-</t>
  </si>
  <si>
    <t>SIN DATOS</t>
  </si>
  <si>
    <t>Importa Datos ERP</t>
  </si>
  <si>
    <t>CAS\Inicia Drives</t>
  </si>
  <si>
    <t>TOTALES</t>
  </si>
  <si>
    <t>RAZÓN</t>
  </si>
  <si>
    <t xml:space="preserve"> </t>
  </si>
  <si>
    <t>Ayuda CCB</t>
  </si>
  <si>
    <t>Título de CCB que al darle click devolverá el tamaño de los Botones a la resolución en la que fueron guardados.</t>
  </si>
  <si>
    <t>Botón para seleccionar un nuevo usuario RAMCAS.</t>
  </si>
  <si>
    <t>Selector de las empresas activas a las cuales tiene acceso el usuario activo.</t>
  </si>
  <si>
    <t>Botón que ingresa al menú para Refrescar RAMCAS de forma total o selectiva.</t>
  </si>
  <si>
    <t>Fechas de Refrescado (FR) para ver el estatus real de refrescado de todas las Hojas CB del usuario activo.</t>
  </si>
  <si>
    <t>Refrescado de Ítems (RI) para obtener un listado de ítems que tienen que ser ingresados y parametrizados en RAMCAS por encontrarse activos en la empresa.</t>
  </si>
  <si>
    <t>MANTENIMIENTO: Para Respaldar los datos de las Hojas CB, cambiar los archivos actuales por nuevos intactos y devolver los datos respaldados a esos archivos nuevos.</t>
  </si>
  <si>
    <t>CONTROL: Para realizar varias actividades que afectan a todas las Hojas CB del usuario activo. Además sirve para realizar actividades de configuración.</t>
  </si>
  <si>
    <t>MÓDULO TRANSFER: Ingresa al módulo de transferencias donde se puede generar, editar y borrar transferencias.</t>
  </si>
  <si>
    <t>MÓDULO REPORTAJE: Ingresa al módulo de reportaje donde se ven los reportes principales de RAMCAS.</t>
  </si>
  <si>
    <t>Estado Refrescado</t>
  </si>
  <si>
    <t>Identificación del usuario RAMCAS con el que se ha ingresado a la Central Control de Buffers. Al darle click se almacenará el tamaño de los botones actuales.</t>
  </si>
  <si>
    <t>Ayuda de CCB.</t>
  </si>
  <si>
    <t>Abre archivo donde se cargan los ítems Comprometidos, para ser tomados en cuenta en los datos dentro de las Hojas CB.</t>
  </si>
  <si>
    <t>Abre archivo donde se cargan los ítems en Backorder, para ser tomados en cuenta en los datos dentro de las Hojas CB.</t>
  </si>
  <si>
    <t>Abre el archivo Archivo, donde se almacenan los respaldos de las Hojas CB.</t>
  </si>
  <si>
    <t>SIMULADOR BUFFERS: Abre el simulador de buffers donde se puede estimar empíricamente el tamaño ideal de un buffer.</t>
  </si>
  <si>
    <t>Indicador que muestra si dentro de las Hojas CB existen Alertas o no. Los botones verdes y rojos son para abrir las alertas actuales o recalcularlas, respectivamente.</t>
  </si>
  <si>
    <t>Plantilla donde se pueden copiar datos que se van a ingresar a RAMCAS, para que se transformen correctamente sin que se necesite limpiarlos. Convierte números y texto al formato adecuado.</t>
  </si>
  <si>
    <t>Estado del último Refrescado.</t>
  </si>
  <si>
    <t>Duración del último Refrescado.</t>
  </si>
  <si>
    <t>Fecha en la que se realizó el último Refrescado.</t>
  </si>
  <si>
    <t>Fechas a las cuales están refrescados los datos provenientes del ERP.</t>
  </si>
  <si>
    <t>Hora a la cual está previsto el Refrescado diario programado.</t>
  </si>
  <si>
    <t>Hora a la cual está previsto que se cierre la CCB para dar paso a un reinicio del Servidor sin inconvenientes.</t>
  </si>
  <si>
    <t>Path de la Tarea programada para Importar Datos del ERP.</t>
  </si>
  <si>
    <t>Lista de las Hojas CB para el presente usuario en la presente empresa.</t>
  </si>
  <si>
    <t>Botón que inicia manualmente el proceso de Importar Datos del ERP.</t>
  </si>
  <si>
    <t>Zona de alertas de las Hojas CB.</t>
  </si>
  <si>
    <t>O:\HOSPICARE.xlsm</t>
  </si>
  <si>
    <t>Todas</t>
  </si>
  <si>
    <t>Clínica Kennedy</t>
  </si>
  <si>
    <t>Junta</t>
  </si>
  <si>
    <t>Luis Vern</t>
  </si>
  <si>
    <t>Metropolitano</t>
  </si>
  <si>
    <t>Kennedy.xlsm</t>
  </si>
  <si>
    <t>Junta.xlsm</t>
  </si>
  <si>
    <t>Luis Vernaza.xlsm</t>
  </si>
  <si>
    <t>Metropolitano.xlsm</t>
  </si>
  <si>
    <t>REDAX</t>
  </si>
  <si>
    <t>KIMBERLY CLARK PROFESSIONAL</t>
  </si>
  <si>
    <t>METREX</t>
  </si>
  <si>
    <t>HALYARD</t>
  </si>
  <si>
    <t>JERILEX</t>
  </si>
  <si>
    <t>PRODIMEDA</t>
  </si>
  <si>
    <t>VIRUMEC</t>
  </si>
  <si>
    <t>SAGE</t>
  </si>
  <si>
    <t>STERICLIN</t>
  </si>
  <si>
    <t>STERYLAB</t>
  </si>
  <si>
    <t>SAIPACOL S.A.</t>
  </si>
  <si>
    <t>NEOMEX</t>
  </si>
  <si>
    <t>SMITH &amp; NEPHEW</t>
  </si>
  <si>
    <t>GIMPROMED CIA. LTDA.</t>
  </si>
  <si>
    <t>MICROAIRE</t>
  </si>
  <si>
    <t>UNILENE</t>
  </si>
  <si>
    <t>JOTEC</t>
  </si>
  <si>
    <t>NIPRO MEDICAL CORPORATION ECUADOR</t>
  </si>
  <si>
    <t>ECUASURGICAL S.A.</t>
  </si>
  <si>
    <t>HOSPICARE S.A.</t>
  </si>
  <si>
    <t>ACKERMANN</t>
  </si>
  <si>
    <t>HAWO</t>
  </si>
  <si>
    <t>LOHMANN &amp; RAUSCHER</t>
  </si>
  <si>
    <t>Bodega GYE</t>
  </si>
  <si>
    <t>Bodega ILS</t>
  </si>
  <si>
    <t>Bodega UIO</t>
  </si>
  <si>
    <t>ConsigPend</t>
  </si>
  <si>
    <t>IESSL14</t>
  </si>
  <si>
    <t>O:\MEDITOP.xlsm</t>
  </si>
  <si>
    <t>Usuario: admin</t>
  </si>
  <si>
    <t>admin</t>
  </si>
  <si>
    <t>Clínica Central</t>
  </si>
  <si>
    <t>Hospital 1</t>
  </si>
  <si>
    <t>Hospital 2</t>
  </si>
  <si>
    <t>Hospital 3</t>
  </si>
  <si>
    <t>Hospital 4</t>
  </si>
  <si>
    <t>Hospital 5</t>
  </si>
  <si>
    <t>Luis Vernaza Central</t>
  </si>
  <si>
    <t>O:\Kennedy.xlsm</t>
  </si>
  <si>
    <t>O:\Junta.xlsm</t>
  </si>
  <si>
    <t>O:\Luis Vernaza.xlsm</t>
  </si>
  <si>
    <t>O:\Metropolitano.xlsm</t>
  </si>
  <si>
    <t>En Proceso</t>
  </si>
  <si>
    <t>YYY</t>
  </si>
</sst>
</file>

<file path=xl/styles.xml><?xml version="1.0" encoding="utf-8"?>
<styleSheet xmlns="http://schemas.openxmlformats.org/spreadsheetml/2006/main" xmlns:mc="http://schemas.openxmlformats.org/markup-compatibility/2006" xmlns:x14ac="http://schemas.microsoft.com/office/spreadsheetml/2009/9/ac" mc:Ignorable="x14ac">
  <numFmts count="6">
    <numFmt numFmtId="164" formatCode="[$-300A]d&quot; de &quot;mmmm&quot; de &quot;yyyy;@"/>
    <numFmt numFmtId="165" formatCode="[$-F400]h:mm:ss\ AM/PM"/>
    <numFmt numFmtId="166" formatCode="hh:mm:ss;@"/>
    <numFmt numFmtId="167" formatCode="&quot;$&quot;\ #,##0.00"/>
    <numFmt numFmtId="168" formatCode="dd/mm/yyyy\ hh:mm"/>
    <numFmt numFmtId="169" formatCode="dd/mmm/yyyy"/>
  </numFmts>
  <fonts count="21" x14ac:knownFonts="1">
    <font>
      <sz val="11"/>
      <color theme="1"/>
      <name val="Calibri"/>
      <family val="2"/>
      <scheme val="minor"/>
    </font>
    <font>
      <b/>
      <sz val="18"/>
      <color rgb="FFFF0000"/>
      <name val="Calibri"/>
      <family val="2"/>
      <scheme val="minor"/>
    </font>
    <font>
      <sz val="13"/>
      <color theme="1"/>
      <name val="Calibri"/>
      <family val="2"/>
      <scheme val="minor"/>
    </font>
    <font>
      <b/>
      <sz val="14"/>
      <color theme="3"/>
      <name val="Calibri"/>
      <family val="2"/>
      <scheme val="minor"/>
    </font>
    <font>
      <b/>
      <sz val="16"/>
      <color theme="3"/>
      <name val="Calibri"/>
      <family val="2"/>
      <scheme val="minor"/>
    </font>
    <font>
      <u/>
      <sz val="11"/>
      <color theme="1"/>
      <name val="Calibri"/>
      <family val="2"/>
      <scheme val="minor"/>
    </font>
    <font>
      <sz val="11"/>
      <color theme="4" tint="-0.249977111117893"/>
      <name val="Calibri"/>
      <family val="2"/>
      <scheme val="minor"/>
    </font>
    <font>
      <b/>
      <sz val="11"/>
      <color theme="4" tint="-0.249977111117893"/>
      <name val="Calibri"/>
      <family val="2"/>
      <scheme val="minor"/>
    </font>
    <font>
      <sz val="11"/>
      <color theme="0"/>
      <name val="Calibri"/>
      <family val="2"/>
      <scheme val="minor"/>
    </font>
    <font>
      <sz val="18"/>
      <color theme="0"/>
      <name val="Calibri"/>
      <family val="2"/>
      <scheme val="minor"/>
    </font>
    <font>
      <sz val="12"/>
      <color theme="0"/>
      <name val="Calibri"/>
      <family val="2"/>
      <scheme val="minor"/>
    </font>
    <font>
      <b/>
      <sz val="11"/>
      <color theme="1"/>
      <name val="Calibri"/>
      <family val="2"/>
      <scheme val="minor"/>
    </font>
    <font>
      <sz val="11"/>
      <name val="Calibri"/>
      <family val="2"/>
      <scheme val="minor"/>
    </font>
    <font>
      <sz val="11"/>
      <color theme="1"/>
      <name val="Calibri"/>
      <family val="2"/>
      <scheme val="minor"/>
    </font>
    <font>
      <u/>
      <sz val="11"/>
      <color theme="10"/>
      <name val="Calibri"/>
      <family val="2"/>
      <scheme val="minor"/>
    </font>
    <font>
      <b/>
      <sz val="11"/>
      <color rgb="FFFF0000"/>
      <name val="Calibri"/>
      <family val="2"/>
      <scheme val="minor"/>
    </font>
    <font>
      <sz val="9"/>
      <color indexed="81"/>
      <name val="Tahoma"/>
      <family val="2"/>
    </font>
    <font>
      <b/>
      <sz val="9"/>
      <color indexed="81"/>
      <name val="Tahoma"/>
      <family val="2"/>
    </font>
    <font>
      <sz val="10"/>
      <name val="Arial"/>
      <family val="2"/>
    </font>
    <font>
      <sz val="18"/>
      <color theme="3"/>
      <name val="Cambria"/>
      <family val="2"/>
      <scheme val="major"/>
    </font>
    <font>
      <b/>
      <sz val="11"/>
      <color theme="1"/>
      <name val="Calibri"/>
      <family val="2"/>
      <scheme val="minor"/>
    </font>
  </fonts>
  <fills count="6">
    <fill>
      <patternFill patternType="none"/>
    </fill>
    <fill>
      <patternFill patternType="gray125"/>
    </fill>
    <fill>
      <patternFill patternType="solid">
        <fgColor theme="5"/>
        <bgColor theme="5"/>
      </patternFill>
    </fill>
    <fill>
      <patternFill patternType="solid">
        <fgColor theme="4" tint="0.59999389629810485"/>
        <bgColor theme="4" tint="0.59999389629810485"/>
      </patternFill>
    </fill>
    <fill>
      <patternFill patternType="solid">
        <fgColor theme="6" tint="-0.249977111117893"/>
        <bgColor indexed="64"/>
      </patternFill>
    </fill>
    <fill>
      <patternFill patternType="solid">
        <fgColor theme="3" tint="0.79998168889431442"/>
        <bgColor indexed="64"/>
      </patternFill>
    </fill>
  </fills>
  <borders count="22">
    <border>
      <left/>
      <right/>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top style="medium">
        <color indexed="64"/>
      </top>
      <bottom/>
      <diagonal/>
    </border>
    <border>
      <left/>
      <right style="thin">
        <color indexed="64"/>
      </right>
      <top style="thin">
        <color indexed="64"/>
      </top>
      <bottom style="thin">
        <color indexed="64"/>
      </bottom>
      <diagonal/>
    </border>
    <border>
      <left/>
      <right style="thin">
        <color indexed="64"/>
      </right>
      <top/>
      <bottom style="thin">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style="medium">
        <color indexed="64"/>
      </left>
      <right style="medium">
        <color indexed="64"/>
      </right>
      <top style="medium">
        <color indexed="64"/>
      </top>
      <bottom style="medium">
        <color indexed="64"/>
      </bottom>
      <diagonal/>
    </border>
    <border>
      <left style="thin">
        <color indexed="64"/>
      </left>
      <right/>
      <top style="thin">
        <color indexed="64"/>
      </top>
      <bottom style="thin">
        <color indexed="64"/>
      </bottom>
      <diagonal/>
    </border>
    <border>
      <left/>
      <right style="thin">
        <color indexed="64"/>
      </right>
      <top style="thin">
        <color indexed="64"/>
      </top>
      <bottom/>
      <diagonal/>
    </border>
    <border>
      <left style="medium">
        <color indexed="64"/>
      </left>
      <right/>
      <top style="thin">
        <color indexed="64"/>
      </top>
      <bottom/>
      <diagonal/>
    </border>
    <border>
      <left style="medium">
        <color indexed="64"/>
      </left>
      <right/>
      <top style="thin">
        <color indexed="64"/>
      </top>
      <bottom style="thin">
        <color indexed="64"/>
      </bottom>
      <diagonal/>
    </border>
  </borders>
  <cellStyleXfs count="4">
    <xf numFmtId="0" fontId="0" fillId="0" borderId="0"/>
    <xf numFmtId="0" fontId="14" fillId="0" borderId="0" applyNumberFormat="0" applyFill="0" applyBorder="0" applyAlignment="0" applyProtection="0"/>
    <xf numFmtId="0" fontId="18" fillId="0" borderId="0"/>
    <xf numFmtId="0" fontId="19" fillId="0" borderId="0" applyNumberFormat="0" applyFill="0" applyBorder="0" applyAlignment="0" applyProtection="0"/>
  </cellStyleXfs>
  <cellXfs count="71">
    <xf numFmtId="0" fontId="0" fillId="0" borderId="0" xfId="0"/>
    <xf numFmtId="0" fontId="0" fillId="0" borderId="0" xfId="0" applyBorder="1"/>
    <xf numFmtId="0" fontId="0" fillId="0" borderId="0" xfId="0" applyNumberFormat="1"/>
    <xf numFmtId="0" fontId="0" fillId="0" borderId="0" xfId="0" applyNumberFormat="1" applyBorder="1"/>
    <xf numFmtId="0" fontId="3" fillId="0" borderId="0" xfId="0" applyFont="1"/>
    <xf numFmtId="0" fontId="4" fillId="0" borderId="0" xfId="0" applyFont="1"/>
    <xf numFmtId="0" fontId="0" fillId="0" borderId="0" xfId="0" applyAlignment="1">
      <alignment horizontal="center"/>
    </xf>
    <xf numFmtId="0" fontId="0" fillId="0" borderId="0" xfId="0" applyNumberFormat="1" applyBorder="1" applyAlignment="1">
      <alignment horizontal="center"/>
    </xf>
    <xf numFmtId="0" fontId="0" fillId="0" borderId="0" xfId="0" applyFont="1"/>
    <xf numFmtId="0" fontId="0" fillId="0" borderId="0" xfId="0" applyBorder="1" applyAlignment="1">
      <alignment horizontal="center"/>
    </xf>
    <xf numFmtId="0" fontId="8" fillId="2" borderId="0" xfId="0" applyFont="1" applyFill="1"/>
    <xf numFmtId="0" fontId="0" fillId="3" borderId="0" xfId="0" applyFill="1"/>
    <xf numFmtId="0" fontId="5" fillId="4" borderId="0" xfId="0" applyFont="1" applyFill="1"/>
    <xf numFmtId="0" fontId="0" fillId="4" borderId="0" xfId="0" applyFill="1"/>
    <xf numFmtId="0" fontId="9" fillId="4" borderId="0" xfId="0" applyFont="1" applyFill="1"/>
    <xf numFmtId="0" fontId="10" fillId="4" borderId="0" xfId="0" applyFont="1" applyFill="1"/>
    <xf numFmtId="164" fontId="0" fillId="0" borderId="0" xfId="0" applyNumberFormat="1" applyBorder="1" applyAlignment="1">
      <alignment horizontal="center"/>
    </xf>
    <xf numFmtId="22" fontId="0" fillId="0" borderId="0" xfId="0" applyNumberFormat="1"/>
    <xf numFmtId="165" fontId="0" fillId="0" borderId="0" xfId="0" applyNumberFormat="1"/>
    <xf numFmtId="9" fontId="0" fillId="0" borderId="0" xfId="0" applyNumberFormat="1"/>
    <xf numFmtId="0" fontId="13" fillId="0" borderId="0" xfId="0" applyFont="1"/>
    <xf numFmtId="0" fontId="0" fillId="0" borderId="0" xfId="0" applyAlignment="1">
      <alignment horizontal="center" vertical="center" wrapText="1"/>
    </xf>
    <xf numFmtId="0" fontId="0" fillId="0" borderId="0" xfId="0" applyNumberFormat="1" applyAlignment="1">
      <alignment horizontal="center"/>
    </xf>
    <xf numFmtId="167" fontId="0" fillId="0" borderId="0" xfId="0" applyNumberFormat="1"/>
    <xf numFmtId="14" fontId="0" fillId="0" borderId="0" xfId="0" applyNumberFormat="1"/>
    <xf numFmtId="166" fontId="0" fillId="0" borderId="0" xfId="0" applyNumberFormat="1" applyAlignment="1">
      <alignment horizontal="center"/>
    </xf>
    <xf numFmtId="168" fontId="0" fillId="0" borderId="0" xfId="0" applyNumberFormat="1" applyAlignment="1">
      <alignment horizontal="center"/>
    </xf>
    <xf numFmtId="0" fontId="0" fillId="0" borderId="0" xfId="0" applyFill="1"/>
    <xf numFmtId="0" fontId="11" fillId="0" borderId="0" xfId="0" applyFont="1" applyFill="1"/>
    <xf numFmtId="0" fontId="14" fillId="0" borderId="0" xfId="1" applyFill="1"/>
    <xf numFmtId="0" fontId="12" fillId="0" borderId="0" xfId="0" applyFont="1" applyFill="1" applyBorder="1"/>
    <xf numFmtId="0" fontId="0" fillId="5" borderId="0" xfId="0" applyFill="1"/>
    <xf numFmtId="0" fontId="0" fillId="5" borderId="1" xfId="0" applyFill="1" applyBorder="1"/>
    <xf numFmtId="0" fontId="0" fillId="5" borderId="2" xfId="0" applyFill="1" applyBorder="1"/>
    <xf numFmtId="0" fontId="0" fillId="5" borderId="3" xfId="0" applyFill="1" applyBorder="1"/>
    <xf numFmtId="0" fontId="0" fillId="5" borderId="0" xfId="0" applyFill="1" applyBorder="1"/>
    <xf numFmtId="0" fontId="0" fillId="5" borderId="4" xfId="0" applyFill="1" applyBorder="1"/>
    <xf numFmtId="0" fontId="0" fillId="5" borderId="6" xfId="0" applyFill="1" applyBorder="1"/>
    <xf numFmtId="0" fontId="0" fillId="5" borderId="7" xfId="0" applyFill="1" applyBorder="1"/>
    <xf numFmtId="0" fontId="1" fillId="5" borderId="8" xfId="0" applyFont="1" applyFill="1" applyBorder="1" applyAlignment="1">
      <alignment horizontal="centerContinuous"/>
    </xf>
    <xf numFmtId="0" fontId="0" fillId="5" borderId="9" xfId="0" applyFill="1" applyBorder="1" applyAlignment="1">
      <alignment horizontal="centerContinuous"/>
    </xf>
    <xf numFmtId="0" fontId="0" fillId="5" borderId="10" xfId="0" applyFill="1" applyBorder="1" applyAlignment="1">
      <alignment horizontal="centerContinuous"/>
    </xf>
    <xf numFmtId="0" fontId="0" fillId="5" borderId="11" xfId="0" applyFill="1" applyBorder="1" applyAlignment="1">
      <alignment vertical="center"/>
    </xf>
    <xf numFmtId="0" fontId="0" fillId="5" borderId="2" xfId="0" applyFill="1" applyBorder="1" applyAlignment="1">
      <alignment vertical="center"/>
    </xf>
    <xf numFmtId="0" fontId="0" fillId="5" borderId="14" xfId="0" applyFill="1" applyBorder="1" applyAlignment="1">
      <alignment horizontal="center" vertical="center"/>
    </xf>
    <xf numFmtId="0" fontId="2" fillId="5" borderId="11" xfId="0" applyFont="1" applyFill="1" applyBorder="1" applyAlignment="1">
      <alignment horizontal="left"/>
    </xf>
    <xf numFmtId="0" fontId="0" fillId="5" borderId="8" xfId="0" applyFill="1" applyBorder="1"/>
    <xf numFmtId="0" fontId="0" fillId="5" borderId="10" xfId="0" applyFill="1" applyBorder="1"/>
    <xf numFmtId="166" fontId="0" fillId="5" borderId="17" xfId="0" applyNumberFormat="1" applyFill="1" applyBorder="1" applyProtection="1">
      <protection locked="0"/>
    </xf>
    <xf numFmtId="0" fontId="5" fillId="5" borderId="6" xfId="0" applyFont="1" applyFill="1" applyBorder="1"/>
    <xf numFmtId="0" fontId="0" fillId="5" borderId="19" xfId="0" applyFill="1" applyBorder="1"/>
    <xf numFmtId="0" fontId="0" fillId="5" borderId="0" xfId="0" applyFill="1" applyBorder="1" applyAlignment="1">
      <alignment horizontal="centerContinuous"/>
    </xf>
    <xf numFmtId="0" fontId="7" fillId="5" borderId="18" xfId="0" applyFont="1" applyFill="1" applyBorder="1"/>
    <xf numFmtId="0" fontId="6" fillId="5" borderId="13" xfId="0" applyFont="1" applyFill="1" applyBorder="1"/>
    <xf numFmtId="0" fontId="6" fillId="5" borderId="12" xfId="0" applyFont="1" applyFill="1" applyBorder="1"/>
    <xf numFmtId="0" fontId="0" fillId="5" borderId="18" xfId="0" applyFill="1" applyBorder="1"/>
    <xf numFmtId="0" fontId="0" fillId="5" borderId="12" xfId="0" applyFill="1" applyBorder="1"/>
    <xf numFmtId="0" fontId="0" fillId="5" borderId="4" xfId="0" applyFont="1" applyFill="1" applyBorder="1"/>
    <xf numFmtId="0" fontId="0" fillId="5" borderId="5" xfId="0" applyFill="1" applyBorder="1"/>
    <xf numFmtId="0" fontId="15" fillId="5" borderId="0" xfId="0" applyFont="1" applyFill="1" applyBorder="1"/>
    <xf numFmtId="0" fontId="0" fillId="5" borderId="11" xfId="0" applyFill="1" applyBorder="1"/>
    <xf numFmtId="0" fontId="15" fillId="5" borderId="20" xfId="0" applyFont="1" applyFill="1" applyBorder="1"/>
    <xf numFmtId="0" fontId="7" fillId="5" borderId="21" xfId="0" applyFont="1" applyFill="1" applyBorder="1"/>
    <xf numFmtId="0" fontId="14" fillId="5" borderId="0" xfId="1" applyFill="1" applyBorder="1"/>
    <xf numFmtId="169" fontId="0" fillId="5" borderId="17" xfId="0" applyNumberFormat="1" applyFill="1" applyBorder="1" applyAlignment="1" applyProtection="1">
      <alignment horizontal="center"/>
    </xf>
    <xf numFmtId="169" fontId="0" fillId="5" borderId="15" xfId="0" applyNumberFormat="1" applyFill="1" applyBorder="1" applyAlignment="1">
      <alignment horizontal="center"/>
    </xf>
    <xf numFmtId="169" fontId="0" fillId="5" borderId="16" xfId="0" applyNumberFormat="1" applyFill="1" applyBorder="1" applyAlignment="1">
      <alignment horizontal="center"/>
    </xf>
    <xf numFmtId="0" fontId="19" fillId="0" borderId="0" xfId="3"/>
    <xf numFmtId="0" fontId="7" fillId="5" borderId="0" xfId="0" applyFont="1" applyFill="1" applyBorder="1"/>
    <xf numFmtId="0" fontId="15" fillId="5" borderId="3" xfId="0" applyFont="1" applyFill="1" applyBorder="1"/>
    <xf numFmtId="0" fontId="20" fillId="0" borderId="0" xfId="0" applyFont="1"/>
  </cellXfs>
  <cellStyles count="4">
    <cellStyle name="Hipervínculo" xfId="1" builtinId="8"/>
    <cellStyle name="Normal" xfId="0" builtinId="0"/>
    <cellStyle name="Normal 2" xfId="2"/>
    <cellStyle name="Título" xfId="3" builtinId="15"/>
  </cellStyles>
  <dxfs count="79">
    <dxf>
      <fill>
        <patternFill>
          <bgColor rgb="FFFF0000"/>
        </patternFill>
      </fill>
    </dxf>
    <dxf>
      <fill>
        <patternFill>
          <bgColor rgb="FFFF0000"/>
        </patternFill>
      </fill>
    </dxf>
    <dxf>
      <fill>
        <patternFill>
          <bgColor rgb="FFFF0000"/>
        </patternFill>
      </fill>
    </dxf>
    <dxf>
      <fill>
        <patternFill>
          <bgColor rgb="FFFF0000"/>
        </patternFill>
      </fill>
    </dxf>
    <dxf>
      <font>
        <condense val="0"/>
        <extend val="0"/>
        <color rgb="FF006100"/>
      </font>
      <fill>
        <patternFill>
          <bgColor rgb="FFC6EF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ill>
        <patternFill>
          <bgColor rgb="FFFF0000"/>
        </patternFill>
      </fill>
    </dxf>
    <dxf>
      <font>
        <condense val="0"/>
        <extend val="0"/>
        <color rgb="FF006100"/>
      </font>
      <fill>
        <patternFill>
          <bgColor rgb="FFC6EFCE"/>
        </patternFill>
      </fill>
    </dxf>
    <dxf>
      <font>
        <condense val="0"/>
        <extend val="0"/>
        <color rgb="FF9C0006"/>
      </font>
      <fill>
        <patternFill>
          <bgColor rgb="FFFFC7CE"/>
        </patternFill>
      </fill>
    </dxf>
    <dxf>
      <font>
        <condense val="0"/>
        <extend val="0"/>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theme="9" tint="-0.24994659260841701"/>
        </patternFill>
      </fill>
    </dxf>
    <dxf>
      <fill>
        <patternFill>
          <bgColor rgb="FFFFFF00"/>
        </patternFill>
      </fill>
    </dxf>
    <dxf>
      <font>
        <color theme="0"/>
      </font>
      <fill>
        <patternFill>
          <bgColor rgb="FFFF0000"/>
        </patternFill>
      </fill>
    </dxf>
    <dxf>
      <font>
        <b/>
        <i val="0"/>
        <color rgb="FFFFFF00"/>
      </font>
      <fill>
        <patternFill>
          <bgColor rgb="FF800080"/>
        </patternFill>
      </fill>
    </dxf>
    <dxf>
      <font>
        <color theme="0"/>
      </font>
      <fill>
        <patternFill>
          <bgColor rgb="FFC00000"/>
        </patternFill>
      </fill>
    </dxf>
    <dxf>
      <font>
        <color rgb="FFFF0000"/>
      </font>
      <fill>
        <patternFill>
          <bgColor rgb="FFFFC000"/>
        </patternFill>
      </fill>
      <border>
        <vertical/>
        <horizontal/>
      </border>
    </dxf>
    <dxf>
      <fill>
        <patternFill>
          <bgColor rgb="FF92D050"/>
        </patternFill>
      </fill>
    </dxf>
    <dxf>
      <font>
        <color theme="0"/>
      </font>
      <fill>
        <patternFill>
          <bgColor rgb="FFFF0000"/>
        </patternFill>
      </fill>
    </dxf>
    <dxf>
      <font>
        <color theme="0"/>
      </font>
      <fill>
        <patternFill>
          <bgColor rgb="FF006600"/>
        </patternFill>
      </fill>
    </dxf>
    <dxf>
      <font>
        <color theme="0"/>
      </font>
      <fill>
        <patternFill>
          <bgColor rgb="FFC00000"/>
        </patternFill>
      </fill>
    </dxf>
    <dxf>
      <font>
        <b val="0"/>
        <i val="0"/>
        <strike val="0"/>
        <condense val="0"/>
        <extend val="0"/>
        <outline val="0"/>
        <shadow val="0"/>
        <u val="none"/>
        <vertAlign val="baseline"/>
        <sz val="11"/>
        <color theme="1"/>
        <name val="Calibri"/>
        <scheme val="minor"/>
      </font>
    </dxf>
    <dxf>
      <font>
        <b val="0"/>
        <i val="0"/>
        <strike val="0"/>
        <condense val="0"/>
        <extend val="0"/>
        <outline val="0"/>
        <shadow val="0"/>
        <u val="none"/>
        <vertAlign val="baseline"/>
        <sz val="11"/>
        <color theme="1"/>
        <name val="Calibri"/>
        <scheme val="minor"/>
      </font>
    </dxf>
    <dxf>
      <font>
        <b val="0"/>
        <i val="0"/>
        <strike val="0"/>
        <condense val="0"/>
        <extend val="0"/>
        <outline val="0"/>
        <shadow val="0"/>
        <u val="none"/>
        <vertAlign val="baseline"/>
        <sz val="11"/>
        <color theme="1"/>
        <name val="Calibri"/>
        <scheme val="minor"/>
      </font>
    </dxf>
    <dxf>
      <numFmt numFmtId="0" formatCode="General"/>
    </dxf>
    <dxf>
      <numFmt numFmtId="13" formatCode="0%"/>
    </dxf>
    <dxf>
      <numFmt numFmtId="13" formatCode="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font>
        <b/>
        <i val="0"/>
        <strike val="0"/>
        <condense val="0"/>
        <extend val="0"/>
        <outline val="0"/>
        <shadow val="0"/>
        <u val="none"/>
        <vertAlign val="baseline"/>
        <sz val="11"/>
        <color theme="1"/>
        <name val="Calibri"/>
        <scheme val="minor"/>
      </font>
    </dxf>
    <dxf>
      <alignment horizontal="center" vertical="bottom" textRotation="0" wrapText="0" indent="0" justifyLastLine="0" shrinkToFit="0" readingOrder="0"/>
    </dxf>
    <dxf>
      <numFmt numFmtId="0" formatCode="General"/>
      <alignment horizontal="center" vertical="bottom" textRotation="0" wrapText="0" indent="0" justifyLastLine="0" shrinkToFit="0" readingOrder="0"/>
    </dxf>
    <dxf>
      <numFmt numFmtId="164" formatCode="[$-300A]d&quot; de &quot;mmmm&quot; de &quot;yyyy;@"/>
      <alignment horizontal="center" vertical="bottom" textRotation="0" wrapText="0" indent="0" justifyLastLine="0" shrinkToFit="0" readingOrder="0"/>
    </dxf>
    <dxf>
      <fill>
        <patternFill patternType="solid">
          <fgColor theme="4" tint="0.79998168889431442"/>
          <bgColor theme="4" tint="0.79998168889431442"/>
        </patternFill>
      </fill>
    </dxf>
    <dxf>
      <fill>
        <patternFill patternType="solid">
          <fgColor theme="4" tint="0.79998168889431442"/>
          <bgColor theme="4" tint="0.79998168889431442"/>
        </patternFill>
      </fill>
    </dxf>
    <dxf>
      <fill>
        <patternFill patternType="solid">
          <fgColor theme="4" tint="0.79998168889431442"/>
          <bgColor theme="4" tint="0.79998168889431442"/>
        </patternFill>
      </fill>
    </dxf>
    <dxf>
      <fill>
        <patternFill patternType="solid">
          <fgColor theme="4" tint="0.79998168889431442"/>
          <bgColor theme="4" tint="0.79998168889431442"/>
        </patternFill>
      </fill>
    </dxf>
    <dxf>
      <fill>
        <patternFill patternType="solid">
          <fgColor theme="4" tint="0.79998168889431442"/>
          <bgColor theme="4" tint="0.79998168889431442"/>
        </patternFill>
      </fill>
    </dxf>
    <dxf>
      <fill>
        <patternFill patternType="solid">
          <fgColor theme="4" tint="0.79998168889431442"/>
          <bgColor theme="4" tint="0.79998168889431442"/>
        </patternFill>
      </fill>
    </dxf>
    <dxf>
      <font>
        <b val="0"/>
        <i val="0"/>
        <strike val="0"/>
        <condense val="0"/>
        <extend val="0"/>
        <outline val="0"/>
        <shadow val="0"/>
        <u val="none"/>
        <vertAlign val="baseline"/>
        <sz val="11"/>
        <color theme="0"/>
        <name val="Calibri"/>
        <scheme val="minor"/>
      </font>
      <fill>
        <patternFill patternType="solid">
          <fgColor theme="5"/>
          <bgColor theme="5"/>
        </patternFill>
      </fill>
    </dxf>
    <dxf>
      <numFmt numFmtId="0" formatCode="General"/>
    </dxf>
    <dxf>
      <numFmt numFmtId="0" formatCode="General"/>
    </dxf>
    <dxf>
      <alignment horizontal="center" vertical="bottom" textRotation="0" wrapText="0" indent="0" justifyLastLine="0" shrinkToFit="0" readingOrder="0"/>
    </dxf>
    <dxf>
      <numFmt numFmtId="0" formatCode="General"/>
    </dxf>
    <dxf>
      <alignment horizontal="center" vertical="bottom" textRotation="0" wrapText="0" indent="0" justifyLastLine="0" shrinkToFit="0" readingOrder="0"/>
    </dxf>
    <dxf>
      <numFmt numFmtId="167" formatCode="&quot;$&quot;\ #,##0.00"/>
    </dxf>
    <dxf>
      <numFmt numFmtId="167" formatCode="&quot;$&quot;\ #,##0.00"/>
    </dxf>
    <dxf>
      <numFmt numFmtId="167" formatCode="&quot;$&quot;\ #,##0.00"/>
    </dxf>
    <dxf>
      <numFmt numFmtId="167" formatCode="&quot;$&quot;\ #,##0.00"/>
    </dxf>
    <dxf>
      <numFmt numFmtId="167" formatCode="&quot;$&quot;\ #,##0.00"/>
    </dxf>
    <dxf>
      <numFmt numFmtId="167" formatCode="&quot;$&quot;\ #,##0.00"/>
    </dxf>
    <dxf>
      <alignment horizontal="center" vertical="bottom" textRotation="0" wrapText="0" indent="0" justifyLastLine="0" shrinkToFit="0" readingOrder="0"/>
    </dxf>
    <dxf>
      <numFmt numFmtId="0" formatCode="General"/>
      <alignment horizontal="center" vertical="bottom" textRotation="0" wrapText="0" indent="0" justifyLastLine="0" shrinkToFit="0" readingOrder="0"/>
    </dxf>
    <dxf>
      <alignment horizontal="center" vertical="bottom" textRotation="0" wrapText="0" indent="0" justifyLastLine="0" shrinkToFit="0" readingOrder="0"/>
    </dxf>
    <dxf>
      <numFmt numFmtId="0" formatCode="General"/>
      <alignment horizontal="center" vertical="bottom" textRotation="0" wrapText="0" indent="0" justifyLastLine="0" shrinkToFit="0" readingOrder="0"/>
    </dxf>
    <dxf>
      <alignment horizontal="center" vertical="bottom" textRotation="0" wrapText="0" indent="0" justifyLastLine="0" shrinkToFit="0" readingOrder="0"/>
    </dxf>
    <dxf>
      <numFmt numFmtId="0" formatCode="General"/>
      <alignment horizontal="center" vertical="bottom" textRotation="0" wrapText="0" indent="0" justifyLastLine="0" shrinkToFit="0" readingOrder="0"/>
    </dxf>
    <dxf>
      <alignment horizontal="center" vertical="bottom" textRotation="0" wrapText="0" indent="0" justifyLastLine="0" shrinkToFit="0" readingOrder="0"/>
    </dxf>
    <dxf>
      <numFmt numFmtId="0" formatCode="General"/>
      <alignment horizontal="center" vertical="bottom" textRotation="0" wrapText="0" indent="0" justifyLastLine="0" shrinkToFit="0" readingOrder="0"/>
    </dxf>
    <dxf>
      <numFmt numFmtId="166" formatCode="hh:mm:ss;@"/>
      <alignment horizontal="center" vertical="bottom" textRotation="0" wrapText="0" indent="0" justifyLastLine="0" shrinkToFit="0" readingOrder="0"/>
    </dxf>
    <dxf>
      <numFmt numFmtId="166" formatCode="hh:mm:ss;@"/>
      <alignment horizontal="center" vertical="bottom" textRotation="0" wrapText="0" indent="0" justifyLastLine="0" shrinkToFit="0" readingOrder="0"/>
    </dxf>
    <dxf>
      <numFmt numFmtId="166" formatCode="hh:mm:ss;@"/>
      <alignment horizontal="center" vertical="bottom" textRotation="0" wrapText="0" indent="0" justifyLastLine="0" shrinkToFit="0" readingOrder="0"/>
    </dxf>
    <dxf>
      <numFmt numFmtId="166" formatCode="hh:mm:ss;@"/>
      <alignment horizontal="center" vertical="bottom" textRotation="0" wrapText="0" indent="0" justifyLastLine="0" shrinkToFit="0" readingOrder="0"/>
    </dxf>
    <dxf>
      <numFmt numFmtId="168" formatCode="dd/mm/yyyy\ hh:mm"/>
      <alignment horizontal="center" vertical="bottom" textRotation="0" wrapText="0" indent="0" justifyLastLine="0" shrinkToFit="0" readingOrder="0"/>
    </dxf>
    <dxf>
      <numFmt numFmtId="168" formatCode="dd/mm/yyyy\ hh:mm"/>
      <alignment horizontal="center" vertical="bottom" textRotation="0" wrapText="0" indent="0" justifyLastLine="0" shrinkToFit="0" readingOrder="0"/>
    </dxf>
    <dxf>
      <numFmt numFmtId="168" formatCode="dd/mm/yyyy\ hh:mm"/>
      <alignment horizontal="center" vertical="bottom" textRotation="0" wrapText="0" indent="0" justifyLastLine="0" shrinkToFit="0" readingOrder="0"/>
    </dxf>
    <dxf>
      <numFmt numFmtId="168" formatCode="dd/mm/yyyy\ hh:mm"/>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center" textRotation="0" wrapText="1" indent="0" justifyLastLine="0" shrinkToFit="0" readingOrder="0"/>
    </dxf>
  </dxfs>
  <tableStyles count="0" defaultTableStyle="TableStyleMedium9" defaultPivotStyle="PivotStyleLight16"/>
  <colors>
    <mruColors>
      <color rgb="FFAFC2FF"/>
      <color rgb="FF8FAAFF"/>
      <color rgb="FFCDCEFF"/>
      <color rgb="FFECF1F8"/>
      <color rgb="FF99CCFF"/>
      <color rgb="FFEAEAEA"/>
      <color rgb="FFFF5050"/>
      <color rgb="FF006600"/>
      <color rgb="FF800080"/>
      <color rgb="FFF2F2F8"/>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xmlMaps.xml><?xml version="1.0" encoding="utf-8"?>
<MapInfo xmlns="http://schemas.openxmlformats.org/spreadsheetml/2006/main" SelectionNamespaces="xmlns:ns1='http://xmlns.oracle.com/adf/jndi'">
  <Schema ID="Schema1">
    <xsd:schema xmlns:xsd="http://www.w3.org/2001/XMLSchema" xmlns="">
      <xsd:element nillable="true" name="Reference">
        <xsd:complexType>
          <xsd:sequence minOccurs="0">
            <xsd:element minOccurs="0" nillable="true" name="Factory" form="unqualified">
              <xsd:complexType>
                <xsd:attribute name="className" form="unqualified" type="xsd:string"/>
              </xsd:complexType>
            </xsd:element>
            <xsd:element minOccurs="0" nillable="true" name="RefAddresses" form="unqualified">
              <xsd:complexType>
                <xsd:sequence minOccurs="0">
                  <xsd:element minOccurs="0" maxOccurs="unbounded" nillable="true" name="StringRefAddr" form="unqualified">
                    <xsd:complexType>
                      <xsd:sequence minOccurs="0">
                        <xsd:element minOccurs="0" nillable="true" type="xsd:string" name="Contents" form="unqualified"/>
                      </xsd:sequence>
                      <xsd:attribute name="addrType" form="unqualified" type="xsd:string"/>
                    </xsd:complexType>
                  </xsd:element>
                </xsd:sequence>
              </xsd:complexType>
            </xsd:element>
          </xsd:sequence>
          <xsd:attribute name="name" form="unqualified" type="xsd:string"/>
          <xsd:attribute name="className" form="unqualified" type="xsd:string"/>
        </xsd:complexType>
      </xsd:element>
    </xsd:schema>
  </Schema>
  <Schema ID="Schema2" SchemaRef="Schema1" Namespace="http://xmlns.oracle.com/adf/jndi">
    <xsd:schema xmlns:xsd="http://www.w3.org/2001/XMLSchema" xmlns:ns0="http://xmlns.oracle.com/adf/jndi" xmlns="" targetNamespace="http://xmlns.oracle.com/adf/jndi">
      <xsd:import/>
      <xsd:element nillable="true" name="References">
        <xsd:complexType>
          <xsd:sequence minOccurs="0">
            <xsd:element minOccurs="0" ref="Reference"/>
          </xsd:sequence>
        </xsd:complexType>
      </xsd:element>
    </xsd:schema>
  </Schema>
  <Map ID="1" Name="References_Map" RootElement="References" SchemaID="Schema2" ShowImportExportValidationErrors="false" AutoFit="true" Append="false" PreserveSortAFLayout="true" PreserveFormat="true">
    <DataBinding FileBinding="true" ConnectionID="1" DataBindingLoadMode="1"/>
  </Map>
</MapInfo>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theme" Target="theme/theme1.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externalLink" Target="externalLinks/externalLink1.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sharedStrings" Target="sharedString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xmlMaps" Target="xmlMap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styles" Target="styles.xml"/><Relationship Id="rId10" Type="http://schemas.openxmlformats.org/officeDocument/2006/relationships/worksheet" Target="worksheets/sheet10.xml"/><Relationship Id="rId19" Type="http://schemas.openxmlformats.org/officeDocument/2006/relationships/worksheet" Target="worksheets/sheet19.xml"/><Relationship Id="rId31"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connections" Target="connections.xml"/><Relationship Id="rId30" Type="http://schemas.openxmlformats.org/officeDocument/2006/relationships/calcChain" Target="calcChain.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_rels/activeX8.xml.rels><?xml version="1.0" encoding="UTF-8" standalone="yes"?>
<Relationships xmlns="http://schemas.openxmlformats.org/package/2006/relationships"><Relationship Id="rId1" Type="http://schemas.microsoft.com/office/2006/relationships/activeXControlBinary" Target="activeX8.bin"/></Relationships>
</file>

<file path=xl/activeX/_rels/activeX9.xml.rels><?xml version="1.0" encoding="UTF-8" standalone="yes"?>
<Relationships xmlns="http://schemas.openxmlformats.org/package/2006/relationships"><Relationship Id="rId1" Type="http://schemas.microsoft.com/office/2006/relationships/activeXControlBinary" Target="activeX9.bin"/></Relationships>
</file>

<file path=xl/activeX/_rels/activeX10.xml.rels><?xml version="1.0" encoding="UTF-8" standalone="yes"?>
<Relationships xmlns="http://schemas.openxmlformats.org/package/2006/relationships"><Relationship Id="rId1" Type="http://schemas.microsoft.com/office/2006/relationships/activeXControlBinary" Target="activeX10.bin"/></Relationships>
</file>

<file path=xl/activeX/_rels/activeX11.xml.rels><?xml version="1.0" encoding="UTF-8" standalone="yes"?>
<Relationships xmlns="http://schemas.openxmlformats.org/package/2006/relationships"><Relationship Id="rId1" Type="http://schemas.microsoft.com/office/2006/relationships/activeXControlBinary" Target="activeX11.bin"/></Relationships>
</file>

<file path=xl/activeX/_rels/activeX12.xml.rels><?xml version="1.0" encoding="UTF-8" standalone="yes"?>
<Relationships xmlns="http://schemas.openxmlformats.org/package/2006/relationships"><Relationship Id="rId1" Type="http://schemas.microsoft.com/office/2006/relationships/activeXControlBinary" Target="activeX12.bin"/></Relationships>
</file>

<file path=xl/activeX/_rels/activeX13.xml.rels><?xml version="1.0" encoding="UTF-8" standalone="yes"?>
<Relationships xmlns="http://schemas.openxmlformats.org/package/2006/relationships"><Relationship Id="rId1" Type="http://schemas.microsoft.com/office/2006/relationships/activeXControlBinary" Target="activeX13.bin"/></Relationships>
</file>

<file path=xl/activeX/_rels/activeX14.xml.rels><?xml version="1.0" encoding="UTF-8" standalone="yes"?>
<Relationships xmlns="http://schemas.openxmlformats.org/package/2006/relationships"><Relationship Id="rId1" Type="http://schemas.microsoft.com/office/2006/relationships/activeXControlBinary" Target="activeX14.bin"/></Relationships>
</file>

<file path=xl/activeX/_rels/activeX15.xml.rels><?xml version="1.0" encoding="UTF-8" standalone="yes"?>
<Relationships xmlns="http://schemas.openxmlformats.org/package/2006/relationships"><Relationship Id="rId1" Type="http://schemas.microsoft.com/office/2006/relationships/activeXControlBinary" Target="activeX15.bin"/></Relationships>
</file>

<file path=xl/activeX/_rels/activeX16.xml.rels><?xml version="1.0" encoding="UTF-8" standalone="yes"?>
<Relationships xmlns="http://schemas.openxmlformats.org/package/2006/relationships"><Relationship Id="rId1" Type="http://schemas.microsoft.com/office/2006/relationships/activeXControlBinary" Target="activeX16.bin"/></Relationships>
</file>

<file path=xl/activeX/_rels/activeX17.xml.rels><?xml version="1.0" encoding="UTF-8" standalone="yes"?>
<Relationships xmlns="http://schemas.openxmlformats.org/package/2006/relationships"><Relationship Id="rId1" Type="http://schemas.microsoft.com/office/2006/relationships/activeXControlBinary" Target="activeX17.bin"/></Relationships>
</file>

<file path=xl/activeX/_rels/activeX18.xml.rels><?xml version="1.0" encoding="UTF-8" standalone="yes"?>
<Relationships xmlns="http://schemas.openxmlformats.org/package/2006/relationships"><Relationship Id="rId1" Type="http://schemas.microsoft.com/office/2006/relationships/activeXControlBinary" Target="activeX18.bin"/></Relationships>
</file>

<file path=xl/activeX/_rels/activeX19.xml.rels><?xml version="1.0" encoding="UTF-8" standalone="yes"?>
<Relationships xmlns="http://schemas.openxmlformats.org/package/2006/relationships"><Relationship Id="rId1" Type="http://schemas.microsoft.com/office/2006/relationships/activeXControlBinary" Target="activeX19.bin"/></Relationships>
</file>

<file path=xl/activeX/_rels/activeX20.xml.rels><?xml version="1.0" encoding="UTF-8" standalone="yes"?>
<Relationships xmlns="http://schemas.openxmlformats.org/package/2006/relationships"><Relationship Id="rId1" Type="http://schemas.microsoft.com/office/2006/relationships/activeXControlBinary" Target="activeX20.bin"/></Relationships>
</file>

<file path=xl/activeX/_rels/activeX21.xml.rels><?xml version="1.0" encoding="UTF-8" standalone="yes"?>
<Relationships xmlns="http://schemas.openxmlformats.org/package/2006/relationships"><Relationship Id="rId1" Type="http://schemas.microsoft.com/office/2006/relationships/activeXControlBinary" Target="activeX21.bin"/></Relationships>
</file>

<file path=xl/activeX/_rels/activeX22.xml.rels><?xml version="1.0" encoding="UTF-8" standalone="yes"?>
<Relationships xmlns="http://schemas.openxmlformats.org/package/2006/relationships"><Relationship Id="rId1" Type="http://schemas.microsoft.com/office/2006/relationships/activeXControlBinary" Target="activeX22.bin"/></Relationships>
</file>

<file path=xl/activeX/_rels/activeX23.xml.rels><?xml version="1.0" encoding="UTF-8" standalone="yes"?>
<Relationships xmlns="http://schemas.openxmlformats.org/package/2006/relationships"><Relationship Id="rId1" Type="http://schemas.microsoft.com/office/2006/relationships/activeXControlBinary" Target="activeX23.bin"/></Relationships>
</file>

<file path=xl/activeX/_rels/activeX24.xml.rels><?xml version="1.0" encoding="UTF-8" standalone="yes"?>
<Relationships xmlns="http://schemas.openxmlformats.org/package/2006/relationships"><Relationship Id="rId1" Type="http://schemas.microsoft.com/office/2006/relationships/activeXControlBinary" Target="activeX24.bin"/></Relationships>
</file>

<file path=xl/activeX/_rels/activeX25.xml.rels><?xml version="1.0" encoding="UTF-8" standalone="yes"?>
<Relationships xmlns="http://schemas.openxmlformats.org/package/2006/relationships"><Relationship Id="rId1" Type="http://schemas.microsoft.com/office/2006/relationships/activeXControlBinary" Target="activeX25.bin"/></Relationships>
</file>

<file path=xl/activeX/_rels/activeX26.xml.rels><?xml version="1.0" encoding="UTF-8" standalone="yes"?>
<Relationships xmlns="http://schemas.openxmlformats.org/package/2006/relationships"><Relationship Id="rId1" Type="http://schemas.microsoft.com/office/2006/relationships/activeXControlBinary" Target="activeX26.bin"/></Relationships>
</file>

<file path=xl/activeX/_rels/activeX27.xml.rels><?xml version="1.0" encoding="UTF-8" standalone="yes"?>
<Relationships xmlns="http://schemas.openxmlformats.org/package/2006/relationships"><Relationship Id="rId1" Type="http://schemas.microsoft.com/office/2006/relationships/activeXControlBinary" Target="activeX27.bin"/></Relationships>
</file>

<file path=xl/activeX/_rels/activeX28.xml.rels><?xml version="1.0" encoding="UTF-8" standalone="yes"?>
<Relationships xmlns="http://schemas.openxmlformats.org/package/2006/relationships"><Relationship Id="rId1" Type="http://schemas.microsoft.com/office/2006/relationships/activeXControlBinary" Target="activeX28.bin"/></Relationships>
</file>

<file path=xl/activeX/_rels/activeX29.xml.rels><?xml version="1.0" encoding="UTF-8" standalone="yes"?>
<Relationships xmlns="http://schemas.openxmlformats.org/package/2006/relationships"><Relationship Id="rId1" Type="http://schemas.microsoft.com/office/2006/relationships/activeXControlBinary" Target="activeX29.bin"/></Relationships>
</file>

<file path=xl/activeX/_rels/activeX30.xml.rels><?xml version="1.0" encoding="UTF-8" standalone="yes"?>
<Relationships xmlns="http://schemas.openxmlformats.org/package/2006/relationships"><Relationship Id="rId1" Type="http://schemas.microsoft.com/office/2006/relationships/activeXControlBinary" Target="activeX30.bin"/></Relationships>
</file>

<file path=xl/activeX/_rels/activeX31.xml.rels><?xml version="1.0" encoding="UTF-8" standalone="yes"?>
<Relationships xmlns="http://schemas.openxmlformats.org/package/2006/relationships"><Relationship Id="rId1" Type="http://schemas.microsoft.com/office/2006/relationships/activeXControlBinary" Target="activeX31.bin"/></Relationships>
</file>

<file path=xl/activeX/_rels/activeX32.xml.rels><?xml version="1.0" encoding="UTF-8" standalone="yes"?>
<Relationships xmlns="http://schemas.openxmlformats.org/package/2006/relationships"><Relationship Id="rId1" Type="http://schemas.microsoft.com/office/2006/relationships/activeXControlBinary" Target="activeX32.bin"/></Relationships>
</file>

<file path=xl/activeX/_rels/activeX33.xml.rels><?xml version="1.0" encoding="UTF-8" standalone="yes"?>
<Relationships xmlns="http://schemas.openxmlformats.org/package/2006/relationships"><Relationship Id="rId1" Type="http://schemas.microsoft.com/office/2006/relationships/activeXControlBinary" Target="activeX33.bin"/></Relationships>
</file>

<file path=xl/activeX/_rels/activeX34.xml.rels><?xml version="1.0" encoding="UTF-8" standalone="yes"?>
<Relationships xmlns="http://schemas.openxmlformats.org/package/2006/relationships"><Relationship Id="rId1" Type="http://schemas.microsoft.com/office/2006/relationships/activeXControlBinary" Target="activeX34.bin"/></Relationships>
</file>

<file path=xl/activeX/_rels/activeX35.xml.rels><?xml version="1.0" encoding="UTF-8" standalone="yes"?>
<Relationships xmlns="http://schemas.openxmlformats.org/package/2006/relationships"><Relationship Id="rId1" Type="http://schemas.microsoft.com/office/2006/relationships/activeXControlBinary" Target="activeX35.bin"/></Relationships>
</file>

<file path=xl/activeX/_rels/activeX36.xml.rels><?xml version="1.0" encoding="UTF-8" standalone="yes"?>
<Relationships xmlns="http://schemas.openxmlformats.org/package/2006/relationships"><Relationship Id="rId1" Type="http://schemas.microsoft.com/office/2006/relationships/activeXControlBinary" Target="activeX36.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activeX/activeX4.xml><?xml version="1.0" encoding="utf-8"?>
<ax:ocx xmlns:ax="http://schemas.microsoft.com/office/2006/activeX" xmlns:r="http://schemas.openxmlformats.org/officeDocument/2006/relationships" ax:classid="{D7053240-CE69-11CD-A777-00DD01143C57}" ax:persistence="persistStreamInit" r:id="rId1"/>
</file>

<file path=xl/activeX/activeX5.xml><?xml version="1.0" encoding="utf-8"?>
<ax:ocx xmlns:ax="http://schemas.microsoft.com/office/2006/activeX" xmlns:r="http://schemas.openxmlformats.org/officeDocument/2006/relationships" ax:classid="{D7053240-CE69-11CD-A777-00DD01143C57}" ax:persistence="persistStreamInit" r:id="rId1"/>
</file>

<file path=xl/activeX/activeX6.xml><?xml version="1.0" encoding="utf-8"?>
<ax:ocx xmlns:ax="http://schemas.microsoft.com/office/2006/activeX" xmlns:r="http://schemas.openxmlformats.org/officeDocument/2006/relationships" ax:classid="{D7053240-CE69-11CD-A777-00DD01143C57}" ax:persistence="persistStreamInit" r:id="rId1"/>
</file>

<file path=xl/activeX/activeX7.xml><?xml version="1.0" encoding="utf-8"?>
<ax:ocx xmlns:ax="http://schemas.microsoft.com/office/2006/activeX" xmlns:r="http://schemas.openxmlformats.org/officeDocument/2006/relationships" ax:classid="{D7053240-CE69-11CD-A777-00DD01143C57}" ax:persistence="persistStreamInit" r:id="rId1"/>
</file>

<file path=xl/activeX/activeX8.xml><?xml version="1.0" encoding="utf-8"?>
<ax:ocx xmlns:ax="http://schemas.microsoft.com/office/2006/activeX" xmlns:r="http://schemas.openxmlformats.org/officeDocument/2006/relationships" ax:classid="{D7053240-CE69-11CD-A777-00DD01143C57}" ax:persistence="persistStreamInit" r:id="rId1"/>
</file>

<file path=xl/activeX/activeX9.xml><?xml version="1.0" encoding="utf-8"?>
<ax:ocx xmlns:ax="http://schemas.microsoft.com/office/2006/activeX" xmlns:r="http://schemas.openxmlformats.org/officeDocument/2006/relationships" ax:classid="{8BD21D30-EC42-11CE-9E0D-00AA006002F3}" ax:persistence="persistStreamInit" r:id="rId1"/>
</file>

<file path=xl/activeX/activeX10.xml><?xml version="1.0" encoding="utf-8"?>
<ax:ocx xmlns:ax="http://schemas.microsoft.com/office/2006/activeX" xmlns:r="http://schemas.openxmlformats.org/officeDocument/2006/relationships" ax:classid="{D7053240-CE69-11CD-A777-00DD01143C57}" ax:persistence="persistStreamInit" r:id="rId1"/>
</file>

<file path=xl/activeX/activeX11.xml><?xml version="1.0" encoding="utf-8"?>
<ax:ocx xmlns:ax="http://schemas.microsoft.com/office/2006/activeX" xmlns:r="http://schemas.openxmlformats.org/officeDocument/2006/relationships" ax:classid="{D7053240-CE69-11CD-A777-00DD01143C57}" ax:persistence="persistStreamInit" r:id="rId1"/>
</file>

<file path=xl/activeX/activeX12.xml><?xml version="1.0" encoding="utf-8"?>
<ax:ocx xmlns:ax="http://schemas.microsoft.com/office/2006/activeX" xmlns:r="http://schemas.openxmlformats.org/officeDocument/2006/relationships" ax:classid="{8BD21D30-EC42-11CE-9E0D-00AA006002F3}" ax:persistence="persistStreamInit" r:id="rId1"/>
</file>

<file path=xl/activeX/activeX13.xml><?xml version="1.0" encoding="utf-8"?>
<ax:ocx xmlns:ax="http://schemas.microsoft.com/office/2006/activeX" xmlns:r="http://schemas.openxmlformats.org/officeDocument/2006/relationships" ax:classid="{D7053240-CE69-11CD-A777-00DD01143C57}" ax:persistence="persistStreamInit" r:id="rId1"/>
</file>

<file path=xl/activeX/activeX14.xml><?xml version="1.0" encoding="utf-8"?>
<ax:ocx xmlns:ax="http://schemas.microsoft.com/office/2006/activeX" xmlns:r="http://schemas.openxmlformats.org/officeDocument/2006/relationships" ax:classid="{D7053240-CE69-11CD-A777-00DD01143C57}" ax:persistence="persistStreamInit" r:id="rId1"/>
</file>

<file path=xl/activeX/activeX15.xml><?xml version="1.0" encoding="utf-8"?>
<ax:ocx xmlns:ax="http://schemas.microsoft.com/office/2006/activeX" xmlns:r="http://schemas.openxmlformats.org/officeDocument/2006/relationships" ax:classid="{D7053240-CE69-11CD-A777-00DD01143C57}" ax:persistence="persistStreamInit" r:id="rId1"/>
</file>

<file path=xl/activeX/activeX16.xml><?xml version="1.0" encoding="utf-8"?>
<ax:ocx xmlns:ax="http://schemas.microsoft.com/office/2006/activeX" xmlns:r="http://schemas.openxmlformats.org/officeDocument/2006/relationships" ax:classid="{8BD21D20-EC42-11CE-9E0D-00AA006002F3}" ax:persistence="persistStreamInit" r:id="rId1"/>
</file>

<file path=xl/activeX/activeX17.xml><?xml version="1.0" encoding="utf-8"?>
<ax:ocx xmlns:ax="http://schemas.microsoft.com/office/2006/activeX" xmlns:r="http://schemas.openxmlformats.org/officeDocument/2006/relationships" ax:classid="{978C9E23-D4B0-11CE-BF2D-00AA003F40D0}" ax:persistence="persistStreamInit" r:id="rId1"/>
</file>

<file path=xl/activeX/activeX18.xml><?xml version="1.0" encoding="utf-8"?>
<ax:ocx xmlns:ax="http://schemas.microsoft.com/office/2006/activeX" xmlns:r="http://schemas.openxmlformats.org/officeDocument/2006/relationships" ax:classid="{D7053240-CE69-11CD-A777-00DD01143C57}" ax:persistence="persistStreamInit" r:id="rId1"/>
</file>

<file path=xl/activeX/activeX19.xml><?xml version="1.0" encoding="utf-8"?>
<ax:ocx xmlns:ax="http://schemas.microsoft.com/office/2006/activeX" xmlns:r="http://schemas.openxmlformats.org/officeDocument/2006/relationships" ax:classid="{D7053240-CE69-11CD-A777-00DD01143C57}" ax:persistence="persistStreamInit" r:id="rId1"/>
</file>

<file path=xl/activeX/activeX20.xml><?xml version="1.0" encoding="utf-8"?>
<ax:ocx xmlns:ax="http://schemas.microsoft.com/office/2006/activeX" xmlns:r="http://schemas.openxmlformats.org/officeDocument/2006/relationships" ax:classid="{D7053240-CE69-11CD-A777-00DD01143C57}" ax:persistence="persistStreamInit" r:id="rId1"/>
</file>

<file path=xl/activeX/activeX21.xml><?xml version="1.0" encoding="utf-8"?>
<ax:ocx xmlns:ax="http://schemas.microsoft.com/office/2006/activeX" xmlns:r="http://schemas.openxmlformats.org/officeDocument/2006/relationships" ax:classid="{D7053240-CE69-11CD-A777-00DD01143C57}" ax:persistence="persistStreamInit" r:id="rId1"/>
</file>

<file path=xl/activeX/activeX22.xml><?xml version="1.0" encoding="utf-8"?>
<ax:ocx xmlns:ax="http://schemas.microsoft.com/office/2006/activeX" xmlns:r="http://schemas.openxmlformats.org/officeDocument/2006/relationships" ax:classid="{D7053240-CE69-11CD-A777-00DD01143C57}" ax:persistence="persistStreamInit" r:id="rId1"/>
</file>

<file path=xl/activeX/activeX23.xml><?xml version="1.0" encoding="utf-8"?>
<ax:ocx xmlns:ax="http://schemas.microsoft.com/office/2006/activeX" xmlns:r="http://schemas.openxmlformats.org/officeDocument/2006/relationships" ax:classid="{8BD21D20-EC42-11CE-9E0D-00AA006002F3}" ax:persistence="persistStreamInit" r:id="rId1"/>
</file>

<file path=xl/activeX/activeX24.xml><?xml version="1.0" encoding="utf-8"?>
<ax:ocx xmlns:ax="http://schemas.microsoft.com/office/2006/activeX" xmlns:r="http://schemas.openxmlformats.org/officeDocument/2006/relationships" ax:classid="{D7053240-CE69-11CD-A777-00DD01143C57}" ax:persistence="persistStreamInit" r:id="rId1"/>
</file>

<file path=xl/activeX/activeX25.xml><?xml version="1.0" encoding="utf-8"?>
<ax:ocx xmlns:ax="http://schemas.microsoft.com/office/2006/activeX" xmlns:r="http://schemas.openxmlformats.org/officeDocument/2006/relationships" ax:classid="{D7053240-CE69-11CD-A777-00DD01143C57}" ax:persistence="persistStreamInit" r:id="rId1"/>
</file>

<file path=xl/activeX/activeX26.xml><?xml version="1.0" encoding="utf-8"?>
<ax:ocx xmlns:ax="http://schemas.microsoft.com/office/2006/activeX" xmlns:r="http://schemas.openxmlformats.org/officeDocument/2006/relationships" ax:classid="{D7053240-CE69-11CD-A777-00DD01143C57}" ax:persistence="persistStreamInit" r:id="rId1"/>
</file>

<file path=xl/activeX/activeX27.xml><?xml version="1.0" encoding="utf-8"?>
<ax:ocx xmlns:ax="http://schemas.microsoft.com/office/2006/activeX" xmlns:r="http://schemas.openxmlformats.org/officeDocument/2006/relationships" ax:classid="{D7053240-CE69-11CD-A777-00DD01143C57}" ax:persistence="persistStreamInit" r:id="rId1"/>
</file>

<file path=xl/activeX/activeX28.xml><?xml version="1.0" encoding="utf-8"?>
<ax:ocx xmlns:ax="http://schemas.microsoft.com/office/2006/activeX" xmlns:r="http://schemas.openxmlformats.org/officeDocument/2006/relationships" ax:classid="{D7053240-CE69-11CD-A777-00DD01143C57}" ax:persistence="persistStreamInit" r:id="rId1"/>
</file>

<file path=xl/activeX/activeX29.xml><?xml version="1.0" encoding="utf-8"?>
<ax:ocx xmlns:ax="http://schemas.microsoft.com/office/2006/activeX" xmlns:r="http://schemas.openxmlformats.org/officeDocument/2006/relationships" ax:classid="{D7053240-CE69-11CD-A777-00DD01143C57}" ax:persistence="persistStreamInit" r:id="rId1"/>
</file>

<file path=xl/activeX/activeX30.xml><?xml version="1.0" encoding="utf-8"?>
<ax:ocx xmlns:ax="http://schemas.microsoft.com/office/2006/activeX" xmlns:r="http://schemas.openxmlformats.org/officeDocument/2006/relationships" ax:classid="{D7053240-CE69-11CD-A777-00DD01143C57}" ax:persistence="persistStreamInit" r:id="rId1"/>
</file>

<file path=xl/activeX/activeX31.xml><?xml version="1.0" encoding="utf-8"?>
<ax:ocx xmlns:ax="http://schemas.microsoft.com/office/2006/activeX" xmlns:r="http://schemas.openxmlformats.org/officeDocument/2006/relationships" ax:classid="{D7053240-CE69-11CD-A777-00DD01143C57}" ax:persistence="persistStreamInit" r:id="rId1"/>
</file>

<file path=xl/activeX/activeX32.xml><?xml version="1.0" encoding="utf-8"?>
<ax:ocx xmlns:ax="http://schemas.microsoft.com/office/2006/activeX" xmlns:r="http://schemas.openxmlformats.org/officeDocument/2006/relationships" ax:classid="{D7053240-CE69-11CD-A777-00DD01143C57}" ax:persistence="persistStreamInit" r:id="rId1"/>
</file>

<file path=xl/activeX/activeX33.xml><?xml version="1.0" encoding="utf-8"?>
<ax:ocx xmlns:ax="http://schemas.microsoft.com/office/2006/activeX" xmlns:r="http://schemas.openxmlformats.org/officeDocument/2006/relationships" ax:classid="{D7053240-CE69-11CD-A777-00DD01143C57}" ax:persistence="persistStreamInit" r:id="rId1"/>
</file>

<file path=xl/activeX/activeX34.xml><?xml version="1.0" encoding="utf-8"?>
<ax:ocx xmlns:ax="http://schemas.microsoft.com/office/2006/activeX" xmlns:r="http://schemas.openxmlformats.org/officeDocument/2006/relationships" ax:classid="{D7053240-CE69-11CD-A777-00DD01143C57}" ax:persistence="persistStreamInit" r:id="rId1"/>
</file>

<file path=xl/activeX/activeX35.xml><?xml version="1.0" encoding="utf-8"?>
<ax:ocx xmlns:ax="http://schemas.microsoft.com/office/2006/activeX" xmlns:r="http://schemas.openxmlformats.org/officeDocument/2006/relationships" ax:classid="{D7053240-CE69-11CD-A777-00DD01143C57}" ax:persistence="persistStreamInit" r:id="rId1"/>
</file>

<file path=xl/activeX/activeX36.xml><?xml version="1.0" encoding="utf-8"?>
<ax:ocx xmlns:ax="http://schemas.microsoft.com/office/2006/activeX" xmlns:r="http://schemas.openxmlformats.org/officeDocument/2006/relationships" ax:classid="{D7053240-CE69-11CD-A777-00DD01143C57}" ax:persistence="persistStreamInit" r:id="rId1"/>
</file>

<file path=xl/drawings/_rels/drawing1.xml.rels><?xml version="1.0" encoding="UTF-8" standalone="yes"?>
<Relationships xmlns="http://schemas.openxmlformats.org/package/2006/relationships"><Relationship Id="rId1" Type="http://schemas.openxmlformats.org/officeDocument/2006/relationships/image" Target="../media/image26.emf"/></Relationships>
</file>

<file path=xl/drawings/_rels/drawing2.xml.rels><?xml version="1.0" encoding="UTF-8" standalone="yes"?>
<Relationships xmlns="http://schemas.openxmlformats.org/package/2006/relationships"><Relationship Id="rId1" Type="http://schemas.openxmlformats.org/officeDocument/2006/relationships/image" Target="../media/image29.emf"/></Relationships>
</file>

<file path=xl/drawings/_rels/vmlDrawing1.vml.rels><?xml version="1.0" encoding="UTF-8" standalone="yes"?>
<Relationships xmlns="http://schemas.openxmlformats.org/package/2006/relationships"><Relationship Id="rId8" Type="http://schemas.openxmlformats.org/officeDocument/2006/relationships/image" Target="../media/image16.emf"/><Relationship Id="rId13" Type="http://schemas.openxmlformats.org/officeDocument/2006/relationships/image" Target="../media/image20.emf"/><Relationship Id="rId18" Type="http://schemas.openxmlformats.org/officeDocument/2006/relationships/image" Target="../media/image4.emf"/><Relationship Id="rId26" Type="http://schemas.openxmlformats.org/officeDocument/2006/relationships/image" Target="../media/image27.emf"/><Relationship Id="rId3" Type="http://schemas.openxmlformats.org/officeDocument/2006/relationships/image" Target="../media/image11.emf"/><Relationship Id="rId21" Type="http://schemas.openxmlformats.org/officeDocument/2006/relationships/image" Target="../media/image24.emf"/><Relationship Id="rId7" Type="http://schemas.openxmlformats.org/officeDocument/2006/relationships/image" Target="../media/image15.emf"/><Relationship Id="rId12" Type="http://schemas.openxmlformats.org/officeDocument/2006/relationships/image" Target="../media/image19.emf"/><Relationship Id="rId17" Type="http://schemas.openxmlformats.org/officeDocument/2006/relationships/image" Target="../media/image5.emf"/><Relationship Id="rId25" Type="http://schemas.openxmlformats.org/officeDocument/2006/relationships/image" Target="../media/image1.emf"/><Relationship Id="rId2" Type="http://schemas.openxmlformats.org/officeDocument/2006/relationships/image" Target="../media/image9.emf"/><Relationship Id="rId16" Type="http://schemas.openxmlformats.org/officeDocument/2006/relationships/image" Target="../media/image6.emf"/><Relationship Id="rId20" Type="http://schemas.openxmlformats.org/officeDocument/2006/relationships/image" Target="../media/image23.emf"/><Relationship Id="rId1" Type="http://schemas.openxmlformats.org/officeDocument/2006/relationships/image" Target="../media/image10.emf"/><Relationship Id="rId6" Type="http://schemas.openxmlformats.org/officeDocument/2006/relationships/image" Target="../media/image14.emf"/><Relationship Id="rId11" Type="http://schemas.openxmlformats.org/officeDocument/2006/relationships/image" Target="../media/image8.emf"/><Relationship Id="rId24" Type="http://schemas.openxmlformats.org/officeDocument/2006/relationships/image" Target="../media/image2.emf"/><Relationship Id="rId5" Type="http://schemas.openxmlformats.org/officeDocument/2006/relationships/image" Target="../media/image13.emf"/><Relationship Id="rId15" Type="http://schemas.openxmlformats.org/officeDocument/2006/relationships/image" Target="../media/image7.emf"/><Relationship Id="rId23" Type="http://schemas.openxmlformats.org/officeDocument/2006/relationships/image" Target="../media/image25.emf"/><Relationship Id="rId10" Type="http://schemas.openxmlformats.org/officeDocument/2006/relationships/image" Target="../media/image18.emf"/><Relationship Id="rId19" Type="http://schemas.openxmlformats.org/officeDocument/2006/relationships/image" Target="../media/image22.emf"/><Relationship Id="rId4" Type="http://schemas.openxmlformats.org/officeDocument/2006/relationships/image" Target="../media/image12.emf"/><Relationship Id="rId9" Type="http://schemas.openxmlformats.org/officeDocument/2006/relationships/image" Target="../media/image17.emf"/><Relationship Id="rId14" Type="http://schemas.openxmlformats.org/officeDocument/2006/relationships/image" Target="../media/image21.emf"/><Relationship Id="rId22" Type="http://schemas.openxmlformats.org/officeDocument/2006/relationships/image" Target="../media/image3.emf"/></Relationships>
</file>

<file path=xl/drawings/_rels/vmlDrawing2.vml.rels><?xml version="1.0" encoding="UTF-8" standalone="yes"?>
<Relationships xmlns="http://schemas.openxmlformats.org/package/2006/relationships"><Relationship Id="rId2" Type="http://schemas.openxmlformats.org/officeDocument/2006/relationships/image" Target="../media/image30.emf"/><Relationship Id="rId1" Type="http://schemas.openxmlformats.org/officeDocument/2006/relationships/image" Target="../media/image28.emf"/></Relationships>
</file>

<file path=xl/drawings/_rels/vmlDrawing3.vml.rels><?xml version="1.0" encoding="UTF-8" standalone="yes"?>
<Relationships xmlns="http://schemas.openxmlformats.org/package/2006/relationships"><Relationship Id="rId1" Type="http://schemas.openxmlformats.org/officeDocument/2006/relationships/image" Target="../media/image31.emf"/></Relationships>
</file>

<file path=xl/drawings/_rels/vmlDrawing4.vml.rels><?xml version="1.0" encoding="UTF-8" standalone="yes"?>
<Relationships xmlns="http://schemas.openxmlformats.org/package/2006/relationships"><Relationship Id="rId2" Type="http://schemas.openxmlformats.org/officeDocument/2006/relationships/image" Target="../media/image33.emf"/><Relationship Id="rId1" Type="http://schemas.openxmlformats.org/officeDocument/2006/relationships/image" Target="../media/image32.emf"/></Relationships>
</file>

<file path=xl/drawings/_rels/vmlDrawing5.vml.rels><?xml version="1.0" encoding="UTF-8" standalone="yes"?>
<Relationships xmlns="http://schemas.openxmlformats.org/package/2006/relationships"><Relationship Id="rId1" Type="http://schemas.openxmlformats.org/officeDocument/2006/relationships/image" Target="../media/image34.emf"/></Relationships>
</file>

<file path=xl/drawings/_rels/vmlDrawing6.vml.rels><?xml version="1.0" encoding="UTF-8" standalone="yes"?>
<Relationships xmlns="http://schemas.openxmlformats.org/package/2006/relationships"><Relationship Id="rId1" Type="http://schemas.openxmlformats.org/officeDocument/2006/relationships/image" Target="../media/image35.emf"/></Relationships>
</file>

<file path=xl/drawings/_rels/vmlDrawing7.vml.rels><?xml version="1.0" encoding="UTF-8" standalone="yes"?>
<Relationships xmlns="http://schemas.openxmlformats.org/package/2006/relationships"><Relationship Id="rId2" Type="http://schemas.openxmlformats.org/officeDocument/2006/relationships/image" Target="../media/image36.emf"/><Relationship Id="rId1" Type="http://schemas.openxmlformats.org/officeDocument/2006/relationships/image" Target="../media/image37.emf"/></Relationships>
</file>

<file path=xl/drawings/_rels/vmlDrawing8.vml.rels><?xml version="1.0" encoding="UTF-8" standalone="yes"?>
<Relationships xmlns="http://schemas.openxmlformats.org/package/2006/relationships"><Relationship Id="rId2" Type="http://schemas.openxmlformats.org/officeDocument/2006/relationships/image" Target="../media/image39.emf"/><Relationship Id="rId1" Type="http://schemas.openxmlformats.org/officeDocument/2006/relationships/image" Target="../media/image38.emf"/></Relationships>
</file>

<file path=xl/drawings/_rels/vmlDrawing9.vml.rels><?xml version="1.0" encoding="UTF-8" standalone="yes"?>
<Relationships xmlns="http://schemas.openxmlformats.org/package/2006/relationships"><Relationship Id="rId1" Type="http://schemas.openxmlformats.org/officeDocument/2006/relationships/image" Target="../media/image40.emf"/></Relationships>
</file>

<file path=xl/drawings/drawing1.xml><?xml version="1.0" encoding="utf-8"?>
<xdr:wsDr xmlns:xdr="http://schemas.openxmlformats.org/drawingml/2006/spreadsheetDrawing" xmlns:a="http://schemas.openxmlformats.org/drawingml/2006/main">
  <xdr:twoCellAnchor editAs="absolute">
    <xdr:from>
      <xdr:col>0</xdr:col>
      <xdr:colOff>23812</xdr:colOff>
      <xdr:row>0</xdr:row>
      <xdr:rowOff>10583</xdr:rowOff>
    </xdr:from>
    <xdr:to>
      <xdr:col>8</xdr:col>
      <xdr:colOff>1178719</xdr:colOff>
      <xdr:row>1</xdr:row>
      <xdr:rowOff>166688</xdr:rowOff>
    </xdr:to>
    <xdr:sp macro="[0]!Devuelve_Controles_Varias_Hojas_2" textlink="">
      <xdr:nvSpPr>
        <xdr:cNvPr id="2" name="Rectangle 1"/>
        <xdr:cNvSpPr/>
      </xdr:nvSpPr>
      <xdr:spPr>
        <a:xfrm>
          <a:off x="23812" y="10583"/>
          <a:ext cx="8870157" cy="358511"/>
        </a:xfrm>
        <a:prstGeom prst="rect">
          <a:avLst/>
        </a:prstGeom>
        <a:ln/>
      </xdr:spPr>
      <xdr:style>
        <a:lnRef idx="0">
          <a:schemeClr val="accent1"/>
        </a:lnRef>
        <a:fillRef idx="3">
          <a:schemeClr val="accent1"/>
        </a:fillRef>
        <a:effectRef idx="3">
          <a:schemeClr val="accent1"/>
        </a:effectRef>
        <a:fontRef idx="minor">
          <a:schemeClr val="lt1"/>
        </a:fontRef>
      </xdr:style>
      <xdr:txBody>
        <a:bodyPr wrap="square" lIns="91440" tIns="45720" rIns="91440" bIns="45720" anchor="ctr" anchorCtr="0">
          <a:noAutofit/>
          <a:scene3d>
            <a:camera prst="orthographicFront"/>
            <a:lightRig rig="soft" dir="t">
              <a:rot lat="0" lon="0" rev="10800000"/>
            </a:lightRig>
          </a:scene3d>
          <a:sp3d>
            <a:bevelT w="27940" h="12700"/>
            <a:contourClr>
              <a:srgbClr val="DDDDDD"/>
            </a:contourClr>
          </a:sp3d>
        </a:bodyPr>
        <a:lstStyle/>
        <a:p>
          <a:pPr algn="ctr"/>
          <a:r>
            <a:rPr lang="en-US" sz="2800" b="1" cap="none" spc="150">
              <a:ln w="11430"/>
              <a:solidFill>
                <a:srgbClr val="F8F8F8"/>
              </a:solidFill>
              <a:effectLst>
                <a:outerShdw blurRad="25400" algn="tl" rotWithShape="0">
                  <a:srgbClr val="000000">
                    <a:alpha val="43000"/>
                  </a:srgbClr>
                </a:outerShdw>
              </a:effectLst>
            </a:rPr>
            <a:t>CENTRAL</a:t>
          </a:r>
          <a:r>
            <a:rPr lang="en-US" sz="2800" b="1" cap="none" spc="150" baseline="0">
              <a:ln w="11430"/>
              <a:solidFill>
                <a:srgbClr val="F8F8F8"/>
              </a:solidFill>
              <a:effectLst>
                <a:outerShdw blurRad="25400" algn="tl" rotWithShape="0">
                  <a:srgbClr val="000000">
                    <a:alpha val="43000"/>
                  </a:srgbClr>
                </a:outerShdw>
              </a:effectLst>
            </a:rPr>
            <a:t> DE CONTROL DE BUFFERS (CCB)</a:t>
          </a:r>
          <a:endParaRPr lang="en-US" sz="2800" b="1" cap="none" spc="150">
            <a:ln w="11430"/>
            <a:solidFill>
              <a:srgbClr val="F8F8F8"/>
            </a:solidFill>
            <a:effectLst>
              <a:outerShdw blurRad="25400" algn="tl" rotWithShape="0">
                <a:srgbClr val="000000">
                  <a:alpha val="43000"/>
                </a:srgbClr>
              </a:outerShdw>
            </a:effectLst>
          </a:endParaRPr>
        </a:p>
      </xdr:txBody>
    </xdr:sp>
    <xdr:clientData/>
  </xdr:twoCellAnchor>
  <mc:AlternateContent xmlns:mc="http://schemas.openxmlformats.org/markup-compatibility/2006">
    <mc:Choice xmlns:a14="http://schemas.microsoft.com/office/drawing/2010/main" Requires="a14">
      <xdr:twoCellAnchor editAs="absolute">
        <xdr:from>
          <xdr:col>0</xdr:col>
          <xdr:colOff>0</xdr:colOff>
          <xdr:row>4</xdr:row>
          <xdr:rowOff>9525</xdr:rowOff>
        </xdr:from>
        <xdr:to>
          <xdr:col>0</xdr:col>
          <xdr:colOff>1270000</xdr:colOff>
          <xdr:row>4</xdr:row>
          <xdr:rowOff>263525</xdr:rowOff>
        </xdr:to>
        <xdr:sp macro="" textlink="">
          <xdr:nvSpPr>
            <xdr:cNvPr id="1034" name="cboEmpresa" hidden="1">
              <a:extLst>
                <a:ext uri="{63B3BB69-23CF-44E3-9099-C40C66FF867C}">
                  <a14:compatExt spid="_x0000_s103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15</xdr:col>
          <xdr:colOff>695325</xdr:colOff>
          <xdr:row>8</xdr:row>
          <xdr:rowOff>152400</xdr:rowOff>
        </xdr:from>
        <xdr:to>
          <xdr:col>15</xdr:col>
          <xdr:colOff>1390650</xdr:colOff>
          <xdr:row>11</xdr:row>
          <xdr:rowOff>152400</xdr:rowOff>
        </xdr:to>
        <xdr:sp macro="" textlink="">
          <xdr:nvSpPr>
            <xdr:cNvPr id="1045" name="cmdBuscar" hidden="1">
              <a:extLst>
                <a:ext uri="{63B3BB69-23CF-44E3-9099-C40C66FF867C}">
                  <a14:compatExt spid="_x0000_s104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9</xdr:col>
          <xdr:colOff>400050</xdr:colOff>
          <xdr:row>2</xdr:row>
          <xdr:rowOff>104775</xdr:rowOff>
        </xdr:from>
        <xdr:to>
          <xdr:col>18</xdr:col>
          <xdr:colOff>561975</xdr:colOff>
          <xdr:row>3</xdr:row>
          <xdr:rowOff>180975</xdr:rowOff>
        </xdr:to>
        <xdr:sp macro="" textlink="">
          <xdr:nvSpPr>
            <xdr:cNvPr id="1046" name="cboSeleccion" hidden="1">
              <a:extLst>
                <a:ext uri="{63B3BB69-23CF-44E3-9099-C40C66FF867C}">
                  <a14:compatExt spid="_x0000_s104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11</xdr:col>
          <xdr:colOff>200025</xdr:colOff>
          <xdr:row>18</xdr:row>
          <xdr:rowOff>133350</xdr:rowOff>
        </xdr:from>
        <xdr:to>
          <xdr:col>13</xdr:col>
          <xdr:colOff>200025</xdr:colOff>
          <xdr:row>20</xdr:row>
          <xdr:rowOff>0</xdr:rowOff>
        </xdr:to>
        <xdr:sp macro="" textlink="">
          <xdr:nvSpPr>
            <xdr:cNvPr id="1047" name="cmdFiltraCodigo" hidden="1">
              <a:extLst>
                <a:ext uri="{63B3BB69-23CF-44E3-9099-C40C66FF867C}">
                  <a14:compatExt spid="_x0000_s104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11</xdr:col>
          <xdr:colOff>200025</xdr:colOff>
          <xdr:row>17</xdr:row>
          <xdr:rowOff>76200</xdr:rowOff>
        </xdr:from>
        <xdr:to>
          <xdr:col>13</xdr:col>
          <xdr:colOff>200025</xdr:colOff>
          <xdr:row>18</xdr:row>
          <xdr:rowOff>133350</xdr:rowOff>
        </xdr:to>
        <xdr:sp macro="" textlink="">
          <xdr:nvSpPr>
            <xdr:cNvPr id="1048" name="cmdBuscaCodigo" hidden="1">
              <a:extLst>
                <a:ext uri="{63B3BB69-23CF-44E3-9099-C40C66FF867C}">
                  <a14:compatExt spid="_x0000_s104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11</xdr:col>
          <xdr:colOff>200025</xdr:colOff>
          <xdr:row>15</xdr:row>
          <xdr:rowOff>171450</xdr:rowOff>
        </xdr:from>
        <xdr:to>
          <xdr:col>13</xdr:col>
          <xdr:colOff>200025</xdr:colOff>
          <xdr:row>17</xdr:row>
          <xdr:rowOff>38100</xdr:rowOff>
        </xdr:to>
        <xdr:sp macro="" textlink="">
          <xdr:nvSpPr>
            <xdr:cNvPr id="1049" name="cmdFiltraConsolidado" hidden="1">
              <a:extLst>
                <a:ext uri="{63B3BB69-23CF-44E3-9099-C40C66FF867C}">
                  <a14:compatExt spid="_x0000_s104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11</xdr:col>
          <xdr:colOff>171450</xdr:colOff>
          <xdr:row>22</xdr:row>
          <xdr:rowOff>133350</xdr:rowOff>
        </xdr:from>
        <xdr:to>
          <xdr:col>14</xdr:col>
          <xdr:colOff>685800</xdr:colOff>
          <xdr:row>36</xdr:row>
          <xdr:rowOff>9525</xdr:rowOff>
        </xdr:to>
        <xdr:sp macro="" textlink="">
          <xdr:nvSpPr>
            <xdr:cNvPr id="1050" name="lstBodegas" hidden="1">
              <a:extLst>
                <a:ext uri="{63B3BB69-23CF-44E3-9099-C40C66FF867C}">
                  <a14:compatExt spid="_x0000_s105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142875</xdr:colOff>
          <xdr:row>21</xdr:row>
          <xdr:rowOff>76200</xdr:rowOff>
        </xdr:from>
        <xdr:to>
          <xdr:col>12</xdr:col>
          <xdr:colOff>485775</xdr:colOff>
          <xdr:row>22</xdr:row>
          <xdr:rowOff>114300</xdr:rowOff>
        </xdr:to>
        <xdr:sp macro="" textlink="">
          <xdr:nvSpPr>
            <xdr:cNvPr id="1051" name="lblBodegas" hidden="1">
              <a:extLst>
                <a:ext uri="{63B3BB69-23CF-44E3-9099-C40C66FF867C}">
                  <a14:compatExt spid="_x0000_s105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457200</xdr:colOff>
          <xdr:row>21</xdr:row>
          <xdr:rowOff>76200</xdr:rowOff>
        </xdr:from>
        <xdr:to>
          <xdr:col>13</xdr:col>
          <xdr:colOff>942975</xdr:colOff>
          <xdr:row>22</xdr:row>
          <xdr:rowOff>161925</xdr:rowOff>
        </xdr:to>
        <xdr:sp macro="" textlink="">
          <xdr:nvSpPr>
            <xdr:cNvPr id="1052" name="cmdOK" hidden="1">
              <a:extLst>
                <a:ext uri="{63B3BB69-23CF-44E3-9099-C40C66FF867C}">
                  <a14:compatExt spid="_x0000_s105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0</xdr:col>
          <xdr:colOff>28575</xdr:colOff>
          <xdr:row>5</xdr:row>
          <xdr:rowOff>28575</xdr:rowOff>
        </xdr:from>
        <xdr:to>
          <xdr:col>0</xdr:col>
          <xdr:colOff>904875</xdr:colOff>
          <xdr:row>7</xdr:row>
          <xdr:rowOff>171450</xdr:rowOff>
        </xdr:to>
        <xdr:sp macro="" textlink="">
          <xdr:nvSpPr>
            <xdr:cNvPr id="1053" name="cmdControl" hidden="1">
              <a:extLst>
                <a:ext uri="{63B3BB69-23CF-44E3-9099-C40C66FF867C}">
                  <a14:compatExt spid="_x0000_s105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11</xdr:col>
          <xdr:colOff>200025</xdr:colOff>
          <xdr:row>20</xdr:row>
          <xdr:rowOff>28575</xdr:rowOff>
        </xdr:from>
        <xdr:to>
          <xdr:col>13</xdr:col>
          <xdr:colOff>200025</xdr:colOff>
          <xdr:row>21</xdr:row>
          <xdr:rowOff>85725</xdr:rowOff>
        </xdr:to>
        <xdr:sp macro="" textlink="">
          <xdr:nvSpPr>
            <xdr:cNvPr id="1054" name="cmdGraficoIndividual" hidden="1">
              <a:extLst>
                <a:ext uri="{63B3BB69-23CF-44E3-9099-C40C66FF867C}">
                  <a14:compatExt spid="_x0000_s105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11</xdr:col>
          <xdr:colOff>952500</xdr:colOff>
          <xdr:row>9</xdr:row>
          <xdr:rowOff>171450</xdr:rowOff>
        </xdr:from>
        <xdr:to>
          <xdr:col>13</xdr:col>
          <xdr:colOff>333375</xdr:colOff>
          <xdr:row>12</xdr:row>
          <xdr:rowOff>171450</xdr:rowOff>
        </xdr:to>
        <xdr:sp macro="" textlink="">
          <xdr:nvSpPr>
            <xdr:cNvPr id="1055" name="cmdGestionBuffers" hidden="1">
              <a:extLst>
                <a:ext uri="{63B3BB69-23CF-44E3-9099-C40C66FF867C}">
                  <a14:compatExt spid="_x0000_s105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0</xdr:col>
          <xdr:colOff>923925</xdr:colOff>
          <xdr:row>5</xdr:row>
          <xdr:rowOff>28575</xdr:rowOff>
        </xdr:from>
        <xdr:to>
          <xdr:col>1</xdr:col>
          <xdr:colOff>19050</xdr:colOff>
          <xdr:row>7</xdr:row>
          <xdr:rowOff>171450</xdr:rowOff>
        </xdr:to>
        <xdr:sp macro="" textlink="">
          <xdr:nvSpPr>
            <xdr:cNvPr id="1056" name="cmdTransferencias" hidden="1">
              <a:extLst>
                <a:ext uri="{63B3BB69-23CF-44E3-9099-C40C66FF867C}">
                  <a14:compatExt spid="_x0000_s105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4</xdr:col>
          <xdr:colOff>428625</xdr:colOff>
          <xdr:row>4</xdr:row>
          <xdr:rowOff>19050</xdr:rowOff>
        </xdr:from>
        <xdr:to>
          <xdr:col>5</xdr:col>
          <xdr:colOff>733425</xdr:colOff>
          <xdr:row>4</xdr:row>
          <xdr:rowOff>276225</xdr:rowOff>
        </xdr:to>
        <xdr:sp macro="" textlink="">
          <xdr:nvSpPr>
            <xdr:cNvPr id="1057" name="cmdMantenimiento" hidden="1">
              <a:extLst>
                <a:ext uri="{63B3BB69-23CF-44E3-9099-C40C66FF867C}">
                  <a14:compatExt spid="_x0000_s105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11</xdr:col>
          <xdr:colOff>638175</xdr:colOff>
          <xdr:row>4</xdr:row>
          <xdr:rowOff>133350</xdr:rowOff>
        </xdr:from>
        <xdr:to>
          <xdr:col>11</xdr:col>
          <xdr:colOff>933450</xdr:colOff>
          <xdr:row>5</xdr:row>
          <xdr:rowOff>76200</xdr:rowOff>
        </xdr:to>
        <xdr:sp macro="" textlink="">
          <xdr:nvSpPr>
            <xdr:cNvPr id="1059" name="cmd_Actualiza_bd" hidden="1">
              <a:extLst>
                <a:ext uri="{63B3BB69-23CF-44E3-9099-C40C66FF867C}">
                  <a14:compatExt spid="_x0000_s105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3</xdr:col>
          <xdr:colOff>28575</xdr:colOff>
          <xdr:row>4</xdr:row>
          <xdr:rowOff>19050</xdr:rowOff>
        </xdr:from>
        <xdr:to>
          <xdr:col>3</xdr:col>
          <xdr:colOff>714375</xdr:colOff>
          <xdr:row>4</xdr:row>
          <xdr:rowOff>276225</xdr:rowOff>
        </xdr:to>
        <xdr:sp macro="" textlink="">
          <xdr:nvSpPr>
            <xdr:cNvPr id="1060" name="cmd_refresca_items" hidden="1">
              <a:extLst>
                <a:ext uri="{63B3BB69-23CF-44E3-9099-C40C66FF867C}">
                  <a14:compatExt spid="_x0000_s106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4</xdr:col>
          <xdr:colOff>600075</xdr:colOff>
          <xdr:row>10</xdr:row>
          <xdr:rowOff>0</xdr:rowOff>
        </xdr:from>
        <xdr:to>
          <xdr:col>4</xdr:col>
          <xdr:colOff>895350</xdr:colOff>
          <xdr:row>10</xdr:row>
          <xdr:rowOff>171450</xdr:rowOff>
        </xdr:to>
        <xdr:sp macro="" textlink="">
          <xdr:nvSpPr>
            <xdr:cNvPr id="1061" name="Refrescar_Alertas" hidden="1">
              <a:extLst>
                <a:ext uri="{63B3BB69-23CF-44E3-9099-C40C66FF867C}">
                  <a14:compatExt spid="_x0000_s106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4</xdr:col>
          <xdr:colOff>266700</xdr:colOff>
          <xdr:row>10</xdr:row>
          <xdr:rowOff>0</xdr:rowOff>
        </xdr:from>
        <xdr:to>
          <xdr:col>4</xdr:col>
          <xdr:colOff>609600</xdr:colOff>
          <xdr:row>10</xdr:row>
          <xdr:rowOff>171450</xdr:rowOff>
        </xdr:to>
        <xdr:sp macro="" textlink="">
          <xdr:nvSpPr>
            <xdr:cNvPr id="1062" name="cmd_Alertas_Actuales" hidden="1">
              <a:extLst>
                <a:ext uri="{63B3BB69-23CF-44E3-9099-C40C66FF867C}">
                  <a14:compatExt spid="_x0000_s106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57150</xdr:colOff>
          <xdr:row>14</xdr:row>
          <xdr:rowOff>0</xdr:rowOff>
        </xdr:from>
        <xdr:to>
          <xdr:col>5</xdr:col>
          <xdr:colOff>9525</xdr:colOff>
          <xdr:row>39</xdr:row>
          <xdr:rowOff>85725</xdr:rowOff>
        </xdr:to>
        <xdr:sp macro="" textlink="">
          <xdr:nvSpPr>
            <xdr:cNvPr id="1064" name="lstArchivos" hidden="1">
              <a:extLst>
                <a:ext uri="{63B3BB69-23CF-44E3-9099-C40C66FF867C}">
                  <a14:compatExt spid="_x0000_s106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0</xdr:col>
          <xdr:colOff>1333500</xdr:colOff>
          <xdr:row>4</xdr:row>
          <xdr:rowOff>19050</xdr:rowOff>
        </xdr:from>
        <xdr:to>
          <xdr:col>1</xdr:col>
          <xdr:colOff>828675</xdr:colOff>
          <xdr:row>4</xdr:row>
          <xdr:rowOff>285750</xdr:rowOff>
        </xdr:to>
        <xdr:sp macro="" textlink="">
          <xdr:nvSpPr>
            <xdr:cNvPr id="1026" name="cmdRefrescar" hidden="1">
              <a:extLst>
                <a:ext uri="{63B3BB69-23CF-44E3-9099-C40C66FF867C}">
                  <a14:compatExt spid="_x0000_s102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xdr:col>
          <xdr:colOff>28575</xdr:colOff>
          <xdr:row>4</xdr:row>
          <xdr:rowOff>19050</xdr:rowOff>
        </xdr:from>
        <xdr:to>
          <xdr:col>2</xdr:col>
          <xdr:colOff>704850</xdr:colOff>
          <xdr:row>4</xdr:row>
          <xdr:rowOff>276225</xdr:rowOff>
        </xdr:to>
        <xdr:sp macro="" textlink="">
          <xdr:nvSpPr>
            <xdr:cNvPr id="1517" name="cmdTraeFechasRefrescado" hidden="1">
              <a:extLst>
                <a:ext uri="{63B3BB69-23CF-44E3-9099-C40C66FF867C}">
                  <a14:compatExt spid="_x0000_s151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0</xdr:col>
          <xdr:colOff>0</xdr:colOff>
          <xdr:row>2</xdr:row>
          <xdr:rowOff>107156</xdr:rowOff>
        </xdr:from>
        <xdr:to>
          <xdr:col>1</xdr:col>
          <xdr:colOff>35718</xdr:colOff>
          <xdr:row>3</xdr:row>
          <xdr:rowOff>166687</xdr:rowOff>
        </xdr:to>
        <xdr:pic macro="[0]!Guarda_Controles_Varias_Hojas">
          <xdr:nvPicPr>
            <xdr:cNvPr id="28" name="fotUsuario"/>
            <xdr:cNvPicPr>
              <a:picLocks noChangeAspect="1" noChangeArrowheads="1"/>
              <a:extLst>
                <a:ext uri="{84589F7E-364E-4C9E-8A38-B11213B215E9}">
                  <a14:cameraTool cellRange="USUARIO" spid="_x0000_s96433"/>
                </a:ext>
              </a:extLst>
            </xdr:cNvPicPr>
          </xdr:nvPicPr>
          <xdr:blipFill>
            <a:blip xmlns:r="http://schemas.openxmlformats.org/officeDocument/2006/relationships" r:embed="rId1"/>
            <a:srcRect/>
            <a:stretch>
              <a:fillRect/>
            </a:stretch>
          </xdr:blipFill>
          <xdr:spPr bwMode="auto">
            <a:xfrm>
              <a:off x="0" y="500062"/>
              <a:ext cx="1893093" cy="250031"/>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pic>
        <xdr:clientData/>
      </xdr:twoCellAnchor>
    </mc:Choice>
    <mc:Fallback/>
  </mc:AlternateContent>
  <mc:AlternateContent xmlns:mc="http://schemas.openxmlformats.org/markup-compatibility/2006">
    <mc:Choice xmlns:a14="http://schemas.microsoft.com/office/drawing/2010/main" Requires="a14">
      <xdr:twoCellAnchor editAs="absolute">
        <xdr:from>
          <xdr:col>0</xdr:col>
          <xdr:colOff>0</xdr:colOff>
          <xdr:row>1</xdr:row>
          <xdr:rowOff>180975</xdr:rowOff>
        </xdr:from>
        <xdr:to>
          <xdr:col>0</xdr:col>
          <xdr:colOff>609600</xdr:colOff>
          <xdr:row>2</xdr:row>
          <xdr:rowOff>171450</xdr:rowOff>
        </xdr:to>
        <xdr:sp macro="" textlink="">
          <xdr:nvSpPr>
            <xdr:cNvPr id="1066" name="cmdCambiaUsuario" hidden="1">
              <a:extLst>
                <a:ext uri="{63B3BB69-23CF-44E3-9099-C40C66FF867C}">
                  <a14:compatExt spid="_x0000_s106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xdr:col>
          <xdr:colOff>38100</xdr:colOff>
          <xdr:row>5</xdr:row>
          <xdr:rowOff>28575</xdr:rowOff>
        </xdr:from>
        <xdr:to>
          <xdr:col>1</xdr:col>
          <xdr:colOff>990600</xdr:colOff>
          <xdr:row>7</xdr:row>
          <xdr:rowOff>171450</xdr:rowOff>
        </xdr:to>
        <xdr:sp macro="" textlink="">
          <xdr:nvSpPr>
            <xdr:cNvPr id="49451" name="cmd_Reportaje" hidden="1">
              <a:extLst>
                <a:ext uri="{63B3BB69-23CF-44E3-9099-C40C66FF867C}">
                  <a14:compatExt spid="_x0000_s4945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7</xdr:col>
          <xdr:colOff>314325</xdr:colOff>
          <xdr:row>14</xdr:row>
          <xdr:rowOff>9525</xdr:rowOff>
        </xdr:from>
        <xdr:to>
          <xdr:col>7</xdr:col>
          <xdr:colOff>609600</xdr:colOff>
          <xdr:row>14</xdr:row>
          <xdr:rowOff>180975</xdr:rowOff>
        </xdr:to>
        <xdr:sp macro="" textlink="">
          <xdr:nvSpPr>
            <xdr:cNvPr id="49460" name="cmdImportaDatosERP" hidden="1">
              <a:extLst>
                <a:ext uri="{63B3BB69-23CF-44E3-9099-C40C66FF867C}">
                  <a14:compatExt spid="_x0000_s4946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5</xdr:col>
          <xdr:colOff>47625</xdr:colOff>
          <xdr:row>5</xdr:row>
          <xdr:rowOff>28575</xdr:rowOff>
        </xdr:from>
        <xdr:to>
          <xdr:col>5</xdr:col>
          <xdr:colOff>742950</xdr:colOff>
          <xdr:row>6</xdr:row>
          <xdr:rowOff>85725</xdr:rowOff>
        </xdr:to>
        <xdr:sp macro="" textlink="">
          <xdr:nvSpPr>
            <xdr:cNvPr id="49842" name="cmdAyuda" hidden="1">
              <a:extLst>
                <a:ext uri="{63B3BB69-23CF-44E3-9099-C40C66FF867C}">
                  <a14:compatExt spid="_x0000_s4984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0</xdr:colOff>
          <xdr:row>1</xdr:row>
          <xdr:rowOff>30955</xdr:rowOff>
        </xdr:from>
        <xdr:to>
          <xdr:col>11</xdr:col>
          <xdr:colOff>535781</xdr:colOff>
          <xdr:row>21</xdr:row>
          <xdr:rowOff>40480</xdr:rowOff>
        </xdr:to>
        <xdr:pic>
          <xdr:nvPicPr>
            <xdr:cNvPr id="2" name="imgAyuda"/>
            <xdr:cNvPicPr>
              <a:picLocks noChangeAspect="1" noChangeArrowheads="1"/>
              <a:extLst>
                <a:ext uri="{84589F7E-364E-4C9E-8A38-B11213B215E9}">
                  <a14:cameraTool cellRange="CENTROCONTROL!$A$1:$I$19" spid="_x0000_s73410"/>
                </a:ext>
              </a:extLst>
            </xdr:cNvPicPr>
          </xdr:nvPicPr>
          <xdr:blipFill>
            <a:blip xmlns:r="http://schemas.openxmlformats.org/officeDocument/2006/relationships" r:embed="rId1"/>
            <a:srcRect/>
            <a:stretch>
              <a:fillRect/>
            </a:stretch>
          </xdr:blipFill>
          <xdr:spPr bwMode="auto">
            <a:xfrm>
              <a:off x="0" y="388143"/>
              <a:ext cx="8917781" cy="3819525"/>
            </a:xfrm>
            <a:prstGeom prst="rect">
              <a:avLst/>
            </a:prstGeom>
            <a:solidFill>
              <a:srgbClr val="FFFFFF" mc:Ignorable="a14" a14:legacySpreadsheetColorIndex="9"/>
            </a:solidFill>
            <a:ln w="9525">
              <a:solidFill>
                <a:srgbClr val="000000" mc:Ignorable="a14" a14:legacySpreadsheetColorIndex="64"/>
              </a:solidFill>
              <a:miter lim="800000"/>
              <a:headEnd/>
              <a:tailEnd/>
            </a:ln>
          </xdr:spPr>
        </xdr:pic>
        <xdr:clientData/>
      </xdr:twoCellAnchor>
    </mc:Choice>
    <mc:Fallback/>
  </mc:AlternateContent>
  <xdr:twoCellAnchor>
    <xdr:from>
      <xdr:col>11</xdr:col>
      <xdr:colOff>583406</xdr:colOff>
      <xdr:row>0</xdr:row>
      <xdr:rowOff>47625</xdr:rowOff>
    </xdr:from>
    <xdr:to>
      <xdr:col>12</xdr:col>
      <xdr:colOff>30956</xdr:colOff>
      <xdr:row>1</xdr:row>
      <xdr:rowOff>76200</xdr:rowOff>
    </xdr:to>
    <xdr:sp macro="" textlink="">
      <xdr:nvSpPr>
        <xdr:cNvPr id="3" name="Llamada con línea 1 (sin borde) 2"/>
        <xdr:cNvSpPr/>
      </xdr:nvSpPr>
      <xdr:spPr>
        <a:xfrm>
          <a:off x="8965406" y="47625"/>
          <a:ext cx="209550" cy="219075"/>
        </a:xfrm>
        <a:prstGeom prst="callout1">
          <a:avLst>
            <a:gd name="adj1" fmla="val 49184"/>
            <a:gd name="adj2" fmla="val 14393"/>
            <a:gd name="adj3" fmla="val 112499"/>
            <a:gd name="adj4" fmla="val -74697"/>
          </a:avLst>
        </a:prstGeom>
        <a:noFill/>
        <a:ln w="31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EC" sz="1100">
              <a:ln>
                <a:solidFill>
                  <a:schemeClr val="tx1"/>
                </a:solidFill>
              </a:ln>
            </a:rPr>
            <a:t>1</a:t>
          </a:r>
        </a:p>
      </xdr:txBody>
    </xdr:sp>
    <xdr:clientData/>
  </xdr:twoCellAnchor>
  <xdr:twoCellAnchor>
    <xdr:from>
      <xdr:col>1</xdr:col>
      <xdr:colOff>9525</xdr:colOff>
      <xdr:row>2</xdr:row>
      <xdr:rowOff>128589</xdr:rowOff>
    </xdr:from>
    <xdr:to>
      <xdr:col>1</xdr:col>
      <xdr:colOff>219075</xdr:colOff>
      <xdr:row>3</xdr:row>
      <xdr:rowOff>157164</xdr:rowOff>
    </xdr:to>
    <xdr:sp macro="" textlink="">
      <xdr:nvSpPr>
        <xdr:cNvPr id="4" name="Llamada con línea 1 (sin borde) 3"/>
        <xdr:cNvSpPr/>
      </xdr:nvSpPr>
      <xdr:spPr>
        <a:xfrm>
          <a:off x="771525" y="509589"/>
          <a:ext cx="209550" cy="219075"/>
        </a:xfrm>
        <a:prstGeom prst="callout1">
          <a:avLst>
            <a:gd name="adj1" fmla="val 49184"/>
            <a:gd name="adj2" fmla="val 14393"/>
            <a:gd name="adj3" fmla="val 63586"/>
            <a:gd name="adj4" fmla="val -114470"/>
          </a:avLst>
        </a:prstGeom>
        <a:noFill/>
        <a:ln w="31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EC" sz="1100">
              <a:ln>
                <a:solidFill>
                  <a:schemeClr val="tx1"/>
                </a:solidFill>
              </a:ln>
            </a:rPr>
            <a:t>2</a:t>
          </a:r>
        </a:p>
      </xdr:txBody>
    </xdr:sp>
    <xdr:clientData/>
  </xdr:twoCellAnchor>
  <mc:AlternateContent xmlns:mc="http://schemas.openxmlformats.org/markup-compatibility/2006">
    <mc:Choice xmlns:a14="http://schemas.microsoft.com/office/drawing/2010/main" Requires="a14">
      <xdr:twoCellAnchor editAs="oneCell">
        <xdr:from>
          <xdr:col>1</xdr:col>
          <xdr:colOff>609600</xdr:colOff>
          <xdr:row>0</xdr:row>
          <xdr:rowOff>19050</xdr:rowOff>
        </xdr:from>
        <xdr:to>
          <xdr:col>2</xdr:col>
          <xdr:colOff>295275</xdr:colOff>
          <xdr:row>0</xdr:row>
          <xdr:rowOff>304800</xdr:rowOff>
        </xdr:to>
        <xdr:sp macro="" textlink="">
          <xdr:nvSpPr>
            <xdr:cNvPr id="72900" name="cmdVolver" hidden="1">
              <a:extLst>
                <a:ext uri="{63B3BB69-23CF-44E3-9099-C40C66FF867C}">
                  <a14:compatExt spid="_x0000_s729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1</xdr:col>
      <xdr:colOff>592931</xdr:colOff>
      <xdr:row>3</xdr:row>
      <xdr:rowOff>80963</xdr:rowOff>
    </xdr:from>
    <xdr:to>
      <xdr:col>2</xdr:col>
      <xdr:colOff>40481</xdr:colOff>
      <xdr:row>4</xdr:row>
      <xdr:rowOff>109538</xdr:rowOff>
    </xdr:to>
    <xdr:sp macro="" textlink="">
      <xdr:nvSpPr>
        <xdr:cNvPr id="6" name="Llamada con línea 1 (sin borde) 5"/>
        <xdr:cNvSpPr/>
      </xdr:nvSpPr>
      <xdr:spPr>
        <a:xfrm>
          <a:off x="1354931" y="819151"/>
          <a:ext cx="209550" cy="219075"/>
        </a:xfrm>
        <a:prstGeom prst="callout1">
          <a:avLst>
            <a:gd name="adj1" fmla="val 49184"/>
            <a:gd name="adj2" fmla="val 14393"/>
            <a:gd name="adj3" fmla="val 79890"/>
            <a:gd name="adj4" fmla="val -97425"/>
          </a:avLst>
        </a:prstGeom>
        <a:noFill/>
        <a:ln w="31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EC" sz="1100">
              <a:ln>
                <a:solidFill>
                  <a:schemeClr val="tx1"/>
                </a:solidFill>
              </a:ln>
            </a:rPr>
            <a:t>3</a:t>
          </a:r>
        </a:p>
      </xdr:txBody>
    </xdr:sp>
    <xdr:clientData/>
  </xdr:twoCellAnchor>
  <xdr:twoCellAnchor>
    <xdr:from>
      <xdr:col>1</xdr:col>
      <xdr:colOff>450055</xdr:colOff>
      <xdr:row>4</xdr:row>
      <xdr:rowOff>33338</xdr:rowOff>
    </xdr:from>
    <xdr:to>
      <xdr:col>1</xdr:col>
      <xdr:colOff>659605</xdr:colOff>
      <xdr:row>5</xdr:row>
      <xdr:rowOff>61913</xdr:rowOff>
    </xdr:to>
    <xdr:sp macro="" textlink="">
      <xdr:nvSpPr>
        <xdr:cNvPr id="7" name="Llamada con línea 1 (sin borde) 6"/>
        <xdr:cNvSpPr/>
      </xdr:nvSpPr>
      <xdr:spPr>
        <a:xfrm>
          <a:off x="1212055" y="962026"/>
          <a:ext cx="209550" cy="219075"/>
        </a:xfrm>
        <a:prstGeom prst="callout1">
          <a:avLst>
            <a:gd name="adj1" fmla="val 49184"/>
            <a:gd name="adj2" fmla="val 14393"/>
            <a:gd name="adj3" fmla="val 150542"/>
            <a:gd name="adj4" fmla="val -137197"/>
          </a:avLst>
        </a:prstGeom>
        <a:noFill/>
        <a:ln w="31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EC" sz="1100">
              <a:ln>
                <a:solidFill>
                  <a:schemeClr val="tx1"/>
                </a:solidFill>
              </a:ln>
            </a:rPr>
            <a:t>4</a:t>
          </a:r>
        </a:p>
      </xdr:txBody>
    </xdr:sp>
    <xdr:clientData/>
  </xdr:twoCellAnchor>
  <xdr:twoCellAnchor>
    <xdr:from>
      <xdr:col>3</xdr:col>
      <xdr:colOff>78581</xdr:colOff>
      <xdr:row>4</xdr:row>
      <xdr:rowOff>30958</xdr:rowOff>
    </xdr:from>
    <xdr:to>
      <xdr:col>3</xdr:col>
      <xdr:colOff>288131</xdr:colOff>
      <xdr:row>5</xdr:row>
      <xdr:rowOff>59533</xdr:rowOff>
    </xdr:to>
    <xdr:sp macro="" textlink="">
      <xdr:nvSpPr>
        <xdr:cNvPr id="8" name="Llamada con línea 1 (sin borde) 7"/>
        <xdr:cNvSpPr/>
      </xdr:nvSpPr>
      <xdr:spPr>
        <a:xfrm>
          <a:off x="2364581" y="959646"/>
          <a:ext cx="209550" cy="219075"/>
        </a:xfrm>
        <a:prstGeom prst="callout1">
          <a:avLst>
            <a:gd name="adj1" fmla="val 49184"/>
            <a:gd name="adj2" fmla="val 14393"/>
            <a:gd name="adj3" fmla="val 107064"/>
            <a:gd name="adj4" fmla="val -97425"/>
          </a:avLst>
        </a:prstGeom>
        <a:noFill/>
        <a:ln w="31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EC" sz="1100">
              <a:ln>
                <a:solidFill>
                  <a:schemeClr val="tx1"/>
                </a:solidFill>
              </a:ln>
            </a:rPr>
            <a:t>5</a:t>
          </a:r>
        </a:p>
      </xdr:txBody>
    </xdr:sp>
    <xdr:clientData/>
  </xdr:twoCellAnchor>
  <xdr:twoCellAnchor>
    <xdr:from>
      <xdr:col>4</xdr:col>
      <xdr:colOff>302421</xdr:colOff>
      <xdr:row>3</xdr:row>
      <xdr:rowOff>135734</xdr:rowOff>
    </xdr:from>
    <xdr:to>
      <xdr:col>4</xdr:col>
      <xdr:colOff>511971</xdr:colOff>
      <xdr:row>4</xdr:row>
      <xdr:rowOff>164309</xdr:rowOff>
    </xdr:to>
    <xdr:sp macro="" textlink="">
      <xdr:nvSpPr>
        <xdr:cNvPr id="9" name="Llamada con línea 1 (sin borde) 8"/>
        <xdr:cNvSpPr/>
      </xdr:nvSpPr>
      <xdr:spPr>
        <a:xfrm>
          <a:off x="3350421" y="873922"/>
          <a:ext cx="209550" cy="219075"/>
        </a:xfrm>
        <a:prstGeom prst="callout1">
          <a:avLst>
            <a:gd name="adj1" fmla="val 49184"/>
            <a:gd name="adj2" fmla="val 14393"/>
            <a:gd name="adj3" fmla="val 134238"/>
            <a:gd name="adj4" fmla="val -46289"/>
          </a:avLst>
        </a:prstGeom>
        <a:noFill/>
        <a:ln w="31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EC" sz="1100">
              <a:ln>
                <a:solidFill>
                  <a:schemeClr val="tx1"/>
                </a:solidFill>
              </a:ln>
            </a:rPr>
            <a:t>6</a:t>
          </a:r>
        </a:p>
      </xdr:txBody>
    </xdr:sp>
    <xdr:clientData/>
  </xdr:twoCellAnchor>
  <xdr:twoCellAnchor>
    <xdr:from>
      <xdr:col>5</xdr:col>
      <xdr:colOff>442914</xdr:colOff>
      <xdr:row>3</xdr:row>
      <xdr:rowOff>145258</xdr:rowOff>
    </xdr:from>
    <xdr:to>
      <xdr:col>5</xdr:col>
      <xdr:colOff>652464</xdr:colOff>
      <xdr:row>4</xdr:row>
      <xdr:rowOff>173833</xdr:rowOff>
    </xdr:to>
    <xdr:sp macro="" textlink="">
      <xdr:nvSpPr>
        <xdr:cNvPr id="10" name="Llamada con línea 1 (sin borde) 9"/>
        <xdr:cNvSpPr/>
      </xdr:nvSpPr>
      <xdr:spPr>
        <a:xfrm>
          <a:off x="4252914" y="883446"/>
          <a:ext cx="209550" cy="219075"/>
        </a:xfrm>
        <a:prstGeom prst="callout1">
          <a:avLst>
            <a:gd name="adj1" fmla="val 49184"/>
            <a:gd name="adj2" fmla="val 14393"/>
            <a:gd name="adj3" fmla="val 117934"/>
            <a:gd name="adj4" fmla="val -69016"/>
          </a:avLst>
        </a:prstGeom>
        <a:noFill/>
        <a:ln w="31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EC" sz="1100">
              <a:ln>
                <a:solidFill>
                  <a:schemeClr val="tx1"/>
                </a:solidFill>
              </a:ln>
            </a:rPr>
            <a:t>7</a:t>
          </a:r>
        </a:p>
      </xdr:txBody>
    </xdr:sp>
    <xdr:clientData/>
  </xdr:twoCellAnchor>
  <xdr:twoCellAnchor>
    <xdr:from>
      <xdr:col>7</xdr:col>
      <xdr:colOff>476251</xdr:colOff>
      <xdr:row>3</xdr:row>
      <xdr:rowOff>154783</xdr:rowOff>
    </xdr:from>
    <xdr:to>
      <xdr:col>7</xdr:col>
      <xdr:colOff>685801</xdr:colOff>
      <xdr:row>4</xdr:row>
      <xdr:rowOff>183358</xdr:rowOff>
    </xdr:to>
    <xdr:sp macro="" textlink="">
      <xdr:nvSpPr>
        <xdr:cNvPr id="11" name="Llamada con línea 1 (sin borde) 10"/>
        <xdr:cNvSpPr/>
      </xdr:nvSpPr>
      <xdr:spPr>
        <a:xfrm>
          <a:off x="5810251" y="892971"/>
          <a:ext cx="209550" cy="219075"/>
        </a:xfrm>
        <a:prstGeom prst="callout1">
          <a:avLst>
            <a:gd name="adj1" fmla="val 49184"/>
            <a:gd name="adj2" fmla="val 14393"/>
            <a:gd name="adj3" fmla="val 112499"/>
            <a:gd name="adj4" fmla="val -97425"/>
          </a:avLst>
        </a:prstGeom>
        <a:noFill/>
        <a:ln w="31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EC" sz="1100">
              <a:ln>
                <a:solidFill>
                  <a:schemeClr val="tx1"/>
                </a:solidFill>
              </a:ln>
            </a:rPr>
            <a:t>8</a:t>
          </a:r>
        </a:p>
      </xdr:txBody>
    </xdr:sp>
    <xdr:clientData/>
  </xdr:twoCellAnchor>
  <xdr:twoCellAnchor>
    <xdr:from>
      <xdr:col>0</xdr:col>
      <xdr:colOff>626269</xdr:colOff>
      <xdr:row>6</xdr:row>
      <xdr:rowOff>150021</xdr:rowOff>
    </xdr:from>
    <xdr:to>
      <xdr:col>1</xdr:col>
      <xdr:colOff>73819</xdr:colOff>
      <xdr:row>7</xdr:row>
      <xdr:rowOff>178596</xdr:rowOff>
    </xdr:to>
    <xdr:sp macro="" textlink="">
      <xdr:nvSpPr>
        <xdr:cNvPr id="13" name="Llamada con línea 1 (sin borde) 12"/>
        <xdr:cNvSpPr/>
      </xdr:nvSpPr>
      <xdr:spPr>
        <a:xfrm>
          <a:off x="626269" y="1459709"/>
          <a:ext cx="209550" cy="219075"/>
        </a:xfrm>
        <a:prstGeom prst="callout1">
          <a:avLst>
            <a:gd name="adj1" fmla="val 49184"/>
            <a:gd name="adj2" fmla="val 14393"/>
            <a:gd name="adj3" fmla="val 79890"/>
            <a:gd name="adj4" fmla="val -97425"/>
          </a:avLst>
        </a:prstGeom>
        <a:noFill/>
        <a:ln w="31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EC" sz="1100">
              <a:ln>
                <a:solidFill>
                  <a:schemeClr val="tx1"/>
                </a:solidFill>
              </a:ln>
            </a:rPr>
            <a:t>9</a:t>
          </a:r>
        </a:p>
      </xdr:txBody>
    </xdr:sp>
    <xdr:clientData/>
  </xdr:twoCellAnchor>
  <xdr:twoCellAnchor>
    <xdr:from>
      <xdr:col>2</xdr:col>
      <xdr:colOff>123824</xdr:colOff>
      <xdr:row>6</xdr:row>
      <xdr:rowOff>111921</xdr:rowOff>
    </xdr:from>
    <xdr:to>
      <xdr:col>2</xdr:col>
      <xdr:colOff>464343</xdr:colOff>
      <xdr:row>7</xdr:row>
      <xdr:rowOff>130968</xdr:rowOff>
    </xdr:to>
    <xdr:sp macro="" textlink="">
      <xdr:nvSpPr>
        <xdr:cNvPr id="14" name="Llamada con línea 1 (sin borde) 13"/>
        <xdr:cNvSpPr/>
      </xdr:nvSpPr>
      <xdr:spPr>
        <a:xfrm>
          <a:off x="1647824" y="1421609"/>
          <a:ext cx="340519" cy="209547"/>
        </a:xfrm>
        <a:prstGeom prst="callout1">
          <a:avLst>
            <a:gd name="adj1" fmla="val 49184"/>
            <a:gd name="adj2" fmla="val 14393"/>
            <a:gd name="adj3" fmla="val 79890"/>
            <a:gd name="adj4" fmla="val -97425"/>
          </a:avLst>
        </a:prstGeom>
        <a:noFill/>
        <a:ln w="31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EC" sz="1100">
              <a:ln>
                <a:solidFill>
                  <a:schemeClr val="tx1"/>
                </a:solidFill>
              </a:ln>
            </a:rPr>
            <a:t>10</a:t>
          </a:r>
        </a:p>
      </xdr:txBody>
    </xdr:sp>
    <xdr:clientData/>
  </xdr:twoCellAnchor>
  <xdr:twoCellAnchor>
    <xdr:from>
      <xdr:col>3</xdr:col>
      <xdr:colOff>528637</xdr:colOff>
      <xdr:row>6</xdr:row>
      <xdr:rowOff>111921</xdr:rowOff>
    </xdr:from>
    <xdr:to>
      <xdr:col>4</xdr:col>
      <xdr:colOff>107156</xdr:colOff>
      <xdr:row>7</xdr:row>
      <xdr:rowOff>130968</xdr:rowOff>
    </xdr:to>
    <xdr:sp macro="" textlink="">
      <xdr:nvSpPr>
        <xdr:cNvPr id="16" name="Llamada con línea 1 (sin borde) 15"/>
        <xdr:cNvSpPr/>
      </xdr:nvSpPr>
      <xdr:spPr>
        <a:xfrm>
          <a:off x="2814637" y="1421609"/>
          <a:ext cx="340519" cy="209547"/>
        </a:xfrm>
        <a:prstGeom prst="callout1">
          <a:avLst>
            <a:gd name="adj1" fmla="val 49184"/>
            <a:gd name="adj2" fmla="val 14393"/>
            <a:gd name="adj3" fmla="val 79890"/>
            <a:gd name="adj4" fmla="val -97425"/>
          </a:avLst>
        </a:prstGeom>
        <a:noFill/>
        <a:ln w="31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EC" sz="1100">
              <a:ln>
                <a:solidFill>
                  <a:schemeClr val="tx1"/>
                </a:solidFill>
              </a:ln>
            </a:rPr>
            <a:t>11</a:t>
          </a:r>
        </a:p>
      </xdr:txBody>
    </xdr:sp>
    <xdr:clientData/>
  </xdr:twoCellAnchor>
  <xdr:twoCellAnchor>
    <xdr:from>
      <xdr:col>6</xdr:col>
      <xdr:colOff>288131</xdr:colOff>
      <xdr:row>7</xdr:row>
      <xdr:rowOff>2383</xdr:rowOff>
    </xdr:from>
    <xdr:to>
      <xdr:col>6</xdr:col>
      <xdr:colOff>628650</xdr:colOff>
      <xdr:row>8</xdr:row>
      <xdr:rowOff>21430</xdr:rowOff>
    </xdr:to>
    <xdr:sp macro="" textlink="">
      <xdr:nvSpPr>
        <xdr:cNvPr id="15" name="Llamada con línea 1 (sin borde) 14"/>
        <xdr:cNvSpPr/>
      </xdr:nvSpPr>
      <xdr:spPr>
        <a:xfrm>
          <a:off x="4860131" y="1502571"/>
          <a:ext cx="340519" cy="209547"/>
        </a:xfrm>
        <a:prstGeom prst="callout1">
          <a:avLst>
            <a:gd name="adj1" fmla="val 60548"/>
            <a:gd name="adj2" fmla="val 108799"/>
            <a:gd name="adj3" fmla="val 91254"/>
            <a:gd name="adj4" fmla="val 196281"/>
          </a:avLst>
        </a:prstGeom>
        <a:noFill/>
        <a:ln w="31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EC" sz="1100">
              <a:ln>
                <a:solidFill>
                  <a:schemeClr val="tx1"/>
                </a:solidFill>
              </a:ln>
            </a:rPr>
            <a:t>12</a:t>
          </a:r>
        </a:p>
      </xdr:txBody>
    </xdr:sp>
    <xdr:clientData/>
  </xdr:twoCellAnchor>
  <xdr:twoCellAnchor>
    <xdr:from>
      <xdr:col>1</xdr:col>
      <xdr:colOff>692942</xdr:colOff>
      <xdr:row>10</xdr:row>
      <xdr:rowOff>2383</xdr:rowOff>
    </xdr:from>
    <xdr:to>
      <xdr:col>2</xdr:col>
      <xdr:colOff>271461</xdr:colOff>
      <xdr:row>11</xdr:row>
      <xdr:rowOff>21430</xdr:rowOff>
    </xdr:to>
    <xdr:sp macro="" textlink="">
      <xdr:nvSpPr>
        <xdr:cNvPr id="17" name="Llamada con línea 1 (sin borde) 16"/>
        <xdr:cNvSpPr/>
      </xdr:nvSpPr>
      <xdr:spPr>
        <a:xfrm>
          <a:off x="1454942" y="2074071"/>
          <a:ext cx="340519" cy="209547"/>
        </a:xfrm>
        <a:prstGeom prst="callout1">
          <a:avLst>
            <a:gd name="adj1" fmla="val 49184"/>
            <a:gd name="adj2" fmla="val 14393"/>
            <a:gd name="adj3" fmla="val 131027"/>
            <a:gd name="adj4" fmla="val -97425"/>
          </a:avLst>
        </a:prstGeom>
        <a:noFill/>
        <a:ln w="31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EC" sz="1100">
              <a:ln>
                <a:solidFill>
                  <a:schemeClr val="tx1"/>
                </a:solidFill>
              </a:ln>
            </a:rPr>
            <a:t>13</a:t>
          </a:r>
        </a:p>
      </xdr:txBody>
    </xdr:sp>
    <xdr:clientData/>
  </xdr:twoCellAnchor>
  <xdr:twoCellAnchor>
    <xdr:from>
      <xdr:col>1</xdr:col>
      <xdr:colOff>692942</xdr:colOff>
      <xdr:row>11</xdr:row>
      <xdr:rowOff>2383</xdr:rowOff>
    </xdr:from>
    <xdr:to>
      <xdr:col>2</xdr:col>
      <xdr:colOff>271461</xdr:colOff>
      <xdr:row>12</xdr:row>
      <xdr:rowOff>21430</xdr:rowOff>
    </xdr:to>
    <xdr:sp macro="" textlink="">
      <xdr:nvSpPr>
        <xdr:cNvPr id="18" name="Llamada con línea 1 (sin borde) 17"/>
        <xdr:cNvSpPr/>
      </xdr:nvSpPr>
      <xdr:spPr>
        <a:xfrm>
          <a:off x="1454942" y="2264571"/>
          <a:ext cx="340519" cy="209547"/>
        </a:xfrm>
        <a:prstGeom prst="callout1">
          <a:avLst>
            <a:gd name="adj1" fmla="val 49184"/>
            <a:gd name="adj2" fmla="val 14393"/>
            <a:gd name="adj3" fmla="val 131027"/>
            <a:gd name="adj4" fmla="val -97425"/>
          </a:avLst>
        </a:prstGeom>
        <a:noFill/>
        <a:ln w="31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EC" sz="1100">
              <a:ln>
                <a:solidFill>
                  <a:schemeClr val="tx1"/>
                </a:solidFill>
              </a:ln>
            </a:rPr>
            <a:t>14</a:t>
          </a:r>
        </a:p>
      </xdr:txBody>
    </xdr:sp>
    <xdr:clientData/>
  </xdr:twoCellAnchor>
  <xdr:twoCellAnchor>
    <xdr:from>
      <xdr:col>6</xdr:col>
      <xdr:colOff>61911</xdr:colOff>
      <xdr:row>8</xdr:row>
      <xdr:rowOff>180976</xdr:rowOff>
    </xdr:from>
    <xdr:to>
      <xdr:col>6</xdr:col>
      <xdr:colOff>402430</xdr:colOff>
      <xdr:row>10</xdr:row>
      <xdr:rowOff>9523</xdr:rowOff>
    </xdr:to>
    <xdr:sp macro="" textlink="">
      <xdr:nvSpPr>
        <xdr:cNvPr id="19" name="Llamada con línea 1 (sin borde) 18"/>
        <xdr:cNvSpPr/>
      </xdr:nvSpPr>
      <xdr:spPr>
        <a:xfrm>
          <a:off x="4633911" y="1871664"/>
          <a:ext cx="340519" cy="209547"/>
        </a:xfrm>
        <a:prstGeom prst="callout1">
          <a:avLst>
            <a:gd name="adj1" fmla="val 49184"/>
            <a:gd name="adj2" fmla="val 14393"/>
            <a:gd name="adj3" fmla="val 131027"/>
            <a:gd name="adj4" fmla="val -97425"/>
          </a:avLst>
        </a:prstGeom>
        <a:noFill/>
        <a:ln w="31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EC" sz="1100">
              <a:ln>
                <a:solidFill>
                  <a:schemeClr val="tx1"/>
                </a:solidFill>
              </a:ln>
            </a:rPr>
            <a:t>15</a:t>
          </a:r>
        </a:p>
      </xdr:txBody>
    </xdr:sp>
    <xdr:clientData/>
  </xdr:twoCellAnchor>
  <xdr:twoCellAnchor>
    <xdr:from>
      <xdr:col>7</xdr:col>
      <xdr:colOff>85723</xdr:colOff>
      <xdr:row>10</xdr:row>
      <xdr:rowOff>38101</xdr:rowOff>
    </xdr:from>
    <xdr:to>
      <xdr:col>7</xdr:col>
      <xdr:colOff>426242</xdr:colOff>
      <xdr:row>11</xdr:row>
      <xdr:rowOff>57148</xdr:rowOff>
    </xdr:to>
    <xdr:sp macro="" textlink="">
      <xdr:nvSpPr>
        <xdr:cNvPr id="20" name="Llamada con línea 1 (sin borde) 19"/>
        <xdr:cNvSpPr/>
      </xdr:nvSpPr>
      <xdr:spPr>
        <a:xfrm>
          <a:off x="5419723" y="2109789"/>
          <a:ext cx="340519" cy="209547"/>
        </a:xfrm>
        <a:prstGeom prst="callout1">
          <a:avLst>
            <a:gd name="adj1" fmla="val 49184"/>
            <a:gd name="adj2" fmla="val 14393"/>
            <a:gd name="adj3" fmla="val 131027"/>
            <a:gd name="adj4" fmla="val -97425"/>
          </a:avLst>
        </a:prstGeom>
        <a:noFill/>
        <a:ln w="31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EC" sz="1100">
              <a:ln>
                <a:solidFill>
                  <a:schemeClr val="tx1"/>
                </a:solidFill>
              </a:ln>
            </a:rPr>
            <a:t>16</a:t>
          </a:r>
        </a:p>
      </xdr:txBody>
    </xdr:sp>
    <xdr:clientData/>
  </xdr:twoCellAnchor>
  <xdr:twoCellAnchor>
    <xdr:from>
      <xdr:col>4</xdr:col>
      <xdr:colOff>35719</xdr:colOff>
      <xdr:row>11</xdr:row>
      <xdr:rowOff>107158</xdr:rowOff>
    </xdr:from>
    <xdr:to>
      <xdr:col>4</xdr:col>
      <xdr:colOff>376238</xdr:colOff>
      <xdr:row>12</xdr:row>
      <xdr:rowOff>126205</xdr:rowOff>
    </xdr:to>
    <xdr:sp macro="" textlink="">
      <xdr:nvSpPr>
        <xdr:cNvPr id="23" name="Llamada con línea 1 (sin borde) 22"/>
        <xdr:cNvSpPr/>
      </xdr:nvSpPr>
      <xdr:spPr>
        <a:xfrm>
          <a:off x="3083719" y="2369346"/>
          <a:ext cx="340519" cy="209547"/>
        </a:xfrm>
        <a:prstGeom prst="callout1">
          <a:avLst>
            <a:gd name="adj1" fmla="val 60548"/>
            <a:gd name="adj2" fmla="val 108799"/>
            <a:gd name="adj3" fmla="val 91254"/>
            <a:gd name="adj4" fmla="val 196281"/>
          </a:avLst>
        </a:prstGeom>
        <a:noFill/>
        <a:ln w="31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EC" sz="1100">
              <a:ln>
                <a:solidFill>
                  <a:schemeClr val="tx1"/>
                </a:solidFill>
              </a:ln>
            </a:rPr>
            <a:t>17</a:t>
          </a:r>
        </a:p>
      </xdr:txBody>
    </xdr:sp>
    <xdr:clientData/>
  </xdr:twoCellAnchor>
  <xdr:twoCellAnchor>
    <xdr:from>
      <xdr:col>4</xdr:col>
      <xdr:colOff>35719</xdr:colOff>
      <xdr:row>12</xdr:row>
      <xdr:rowOff>95252</xdr:rowOff>
    </xdr:from>
    <xdr:to>
      <xdr:col>4</xdr:col>
      <xdr:colOff>376238</xdr:colOff>
      <xdr:row>13</xdr:row>
      <xdr:rowOff>114299</xdr:rowOff>
    </xdr:to>
    <xdr:sp macro="" textlink="">
      <xdr:nvSpPr>
        <xdr:cNvPr id="24" name="Llamada con línea 1 (sin borde) 23"/>
        <xdr:cNvSpPr/>
      </xdr:nvSpPr>
      <xdr:spPr>
        <a:xfrm>
          <a:off x="3083719" y="2547940"/>
          <a:ext cx="340519" cy="209547"/>
        </a:xfrm>
        <a:prstGeom prst="callout1">
          <a:avLst>
            <a:gd name="adj1" fmla="val 60548"/>
            <a:gd name="adj2" fmla="val 108799"/>
            <a:gd name="adj3" fmla="val 91254"/>
            <a:gd name="adj4" fmla="val 196281"/>
          </a:avLst>
        </a:prstGeom>
        <a:noFill/>
        <a:ln w="31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EC" sz="1100">
              <a:ln>
                <a:solidFill>
                  <a:schemeClr val="tx1"/>
                </a:solidFill>
              </a:ln>
            </a:rPr>
            <a:t>18</a:t>
          </a:r>
        </a:p>
      </xdr:txBody>
    </xdr:sp>
    <xdr:clientData/>
  </xdr:twoCellAnchor>
  <xdr:twoCellAnchor>
    <xdr:from>
      <xdr:col>11</xdr:col>
      <xdr:colOff>738185</xdr:colOff>
      <xdr:row>4</xdr:row>
      <xdr:rowOff>83344</xdr:rowOff>
    </xdr:from>
    <xdr:to>
      <xdr:col>12</xdr:col>
      <xdr:colOff>316704</xdr:colOff>
      <xdr:row>5</xdr:row>
      <xdr:rowOff>102391</xdr:rowOff>
    </xdr:to>
    <xdr:sp macro="" textlink="">
      <xdr:nvSpPr>
        <xdr:cNvPr id="25" name="Llamada con línea 1 (sin borde) 24"/>
        <xdr:cNvSpPr/>
      </xdr:nvSpPr>
      <xdr:spPr>
        <a:xfrm>
          <a:off x="9120185" y="1012032"/>
          <a:ext cx="340519" cy="209547"/>
        </a:xfrm>
        <a:prstGeom prst="callout1">
          <a:avLst>
            <a:gd name="adj1" fmla="val 49184"/>
            <a:gd name="adj2" fmla="val 14393"/>
            <a:gd name="adj3" fmla="val 131027"/>
            <a:gd name="adj4" fmla="val -97425"/>
          </a:avLst>
        </a:prstGeom>
        <a:noFill/>
        <a:ln w="31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EC" sz="1100">
              <a:ln>
                <a:solidFill>
                  <a:schemeClr val="tx1"/>
                </a:solidFill>
              </a:ln>
            </a:rPr>
            <a:t>19</a:t>
          </a:r>
        </a:p>
      </xdr:txBody>
    </xdr:sp>
    <xdr:clientData/>
  </xdr:twoCellAnchor>
  <xdr:twoCellAnchor>
    <xdr:from>
      <xdr:col>11</xdr:col>
      <xdr:colOff>738185</xdr:colOff>
      <xdr:row>6</xdr:row>
      <xdr:rowOff>1</xdr:rowOff>
    </xdr:from>
    <xdr:to>
      <xdr:col>12</xdr:col>
      <xdr:colOff>316704</xdr:colOff>
      <xdr:row>7</xdr:row>
      <xdr:rowOff>19048</xdr:rowOff>
    </xdr:to>
    <xdr:sp macro="" textlink="">
      <xdr:nvSpPr>
        <xdr:cNvPr id="26" name="Llamada con línea 1 (sin borde) 25"/>
        <xdr:cNvSpPr/>
      </xdr:nvSpPr>
      <xdr:spPr>
        <a:xfrm>
          <a:off x="9120185" y="1309689"/>
          <a:ext cx="340519" cy="209547"/>
        </a:xfrm>
        <a:prstGeom prst="callout1">
          <a:avLst>
            <a:gd name="adj1" fmla="val 49184"/>
            <a:gd name="adj2" fmla="val 14393"/>
            <a:gd name="adj3" fmla="val 131027"/>
            <a:gd name="adj4" fmla="val -97425"/>
          </a:avLst>
        </a:prstGeom>
        <a:noFill/>
        <a:ln w="31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EC" sz="1100">
              <a:ln>
                <a:solidFill>
                  <a:schemeClr val="tx1"/>
                </a:solidFill>
              </a:ln>
            </a:rPr>
            <a:t>20</a:t>
          </a:r>
        </a:p>
      </xdr:txBody>
    </xdr:sp>
    <xdr:clientData/>
  </xdr:twoCellAnchor>
  <xdr:twoCellAnchor>
    <xdr:from>
      <xdr:col>11</xdr:col>
      <xdr:colOff>738185</xdr:colOff>
      <xdr:row>7</xdr:row>
      <xdr:rowOff>35719</xdr:rowOff>
    </xdr:from>
    <xdr:to>
      <xdr:col>12</xdr:col>
      <xdr:colOff>316704</xdr:colOff>
      <xdr:row>8</xdr:row>
      <xdr:rowOff>54766</xdr:rowOff>
    </xdr:to>
    <xdr:sp macro="" textlink="">
      <xdr:nvSpPr>
        <xdr:cNvPr id="27" name="Llamada con línea 1 (sin borde) 26"/>
        <xdr:cNvSpPr/>
      </xdr:nvSpPr>
      <xdr:spPr>
        <a:xfrm>
          <a:off x="9120185" y="1535907"/>
          <a:ext cx="340519" cy="209547"/>
        </a:xfrm>
        <a:prstGeom prst="callout1">
          <a:avLst>
            <a:gd name="adj1" fmla="val 49184"/>
            <a:gd name="adj2" fmla="val 14393"/>
            <a:gd name="adj3" fmla="val 131027"/>
            <a:gd name="adj4" fmla="val -97425"/>
          </a:avLst>
        </a:prstGeom>
        <a:noFill/>
        <a:ln w="31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EC" sz="1100">
              <a:ln>
                <a:solidFill>
                  <a:schemeClr val="tx1"/>
                </a:solidFill>
              </a:ln>
            </a:rPr>
            <a:t>21</a:t>
          </a:r>
        </a:p>
      </xdr:txBody>
    </xdr:sp>
    <xdr:clientData/>
  </xdr:twoCellAnchor>
  <xdr:twoCellAnchor>
    <xdr:from>
      <xdr:col>12</xdr:col>
      <xdr:colOff>23810</xdr:colOff>
      <xdr:row>10</xdr:row>
      <xdr:rowOff>47625</xdr:rowOff>
    </xdr:from>
    <xdr:to>
      <xdr:col>12</xdr:col>
      <xdr:colOff>364329</xdr:colOff>
      <xdr:row>11</xdr:row>
      <xdr:rowOff>66672</xdr:rowOff>
    </xdr:to>
    <xdr:sp macro="" textlink="">
      <xdr:nvSpPr>
        <xdr:cNvPr id="28" name="Llamada con línea 1 (sin borde) 27"/>
        <xdr:cNvSpPr/>
      </xdr:nvSpPr>
      <xdr:spPr>
        <a:xfrm>
          <a:off x="9167810" y="2119313"/>
          <a:ext cx="340519" cy="209547"/>
        </a:xfrm>
        <a:prstGeom prst="callout1">
          <a:avLst>
            <a:gd name="adj1" fmla="val 49184"/>
            <a:gd name="adj2" fmla="val 14393"/>
            <a:gd name="adj3" fmla="val 131027"/>
            <a:gd name="adj4" fmla="val -97425"/>
          </a:avLst>
        </a:prstGeom>
        <a:noFill/>
        <a:ln w="31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EC" sz="1100">
              <a:ln>
                <a:solidFill>
                  <a:schemeClr val="tx1"/>
                </a:solidFill>
              </a:ln>
            </a:rPr>
            <a:t>22</a:t>
          </a:r>
        </a:p>
      </xdr:txBody>
    </xdr:sp>
    <xdr:clientData/>
  </xdr:twoCellAnchor>
  <xdr:twoCellAnchor>
    <xdr:from>
      <xdr:col>12</xdr:col>
      <xdr:colOff>23810</xdr:colOff>
      <xdr:row>13</xdr:row>
      <xdr:rowOff>23812</xdr:rowOff>
    </xdr:from>
    <xdr:to>
      <xdr:col>12</xdr:col>
      <xdr:colOff>364329</xdr:colOff>
      <xdr:row>14</xdr:row>
      <xdr:rowOff>42859</xdr:rowOff>
    </xdr:to>
    <xdr:sp macro="" textlink="">
      <xdr:nvSpPr>
        <xdr:cNvPr id="29" name="Llamada con línea 1 (sin borde) 28"/>
        <xdr:cNvSpPr/>
      </xdr:nvSpPr>
      <xdr:spPr>
        <a:xfrm>
          <a:off x="9167810" y="2667000"/>
          <a:ext cx="340519" cy="209547"/>
        </a:xfrm>
        <a:prstGeom prst="callout1">
          <a:avLst>
            <a:gd name="adj1" fmla="val 49184"/>
            <a:gd name="adj2" fmla="val 14393"/>
            <a:gd name="adj3" fmla="val 131027"/>
            <a:gd name="adj4" fmla="val -97425"/>
          </a:avLst>
        </a:prstGeom>
        <a:noFill/>
        <a:ln w="31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EC" sz="1100">
              <a:ln>
                <a:solidFill>
                  <a:schemeClr val="tx1"/>
                </a:solidFill>
              </a:ln>
            </a:rPr>
            <a:t>23</a:t>
          </a:r>
        </a:p>
      </xdr:txBody>
    </xdr:sp>
    <xdr:clientData/>
  </xdr:twoCellAnchor>
  <xdr:twoCellAnchor>
    <xdr:from>
      <xdr:col>12</xdr:col>
      <xdr:colOff>23810</xdr:colOff>
      <xdr:row>14</xdr:row>
      <xdr:rowOff>11905</xdr:rowOff>
    </xdr:from>
    <xdr:to>
      <xdr:col>12</xdr:col>
      <xdr:colOff>364329</xdr:colOff>
      <xdr:row>15</xdr:row>
      <xdr:rowOff>30952</xdr:rowOff>
    </xdr:to>
    <xdr:sp macro="" textlink="">
      <xdr:nvSpPr>
        <xdr:cNvPr id="30" name="Llamada con línea 1 (sin borde) 29"/>
        <xdr:cNvSpPr/>
      </xdr:nvSpPr>
      <xdr:spPr>
        <a:xfrm>
          <a:off x="9167810" y="2845593"/>
          <a:ext cx="340519" cy="209547"/>
        </a:xfrm>
        <a:prstGeom prst="callout1">
          <a:avLst>
            <a:gd name="adj1" fmla="val 49184"/>
            <a:gd name="adj2" fmla="val 14393"/>
            <a:gd name="adj3" fmla="val 131027"/>
            <a:gd name="adj4" fmla="val -97425"/>
          </a:avLst>
        </a:prstGeom>
        <a:noFill/>
        <a:ln w="31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EC" sz="1100">
              <a:ln>
                <a:solidFill>
                  <a:schemeClr val="tx1"/>
                </a:solidFill>
              </a:ln>
            </a:rPr>
            <a:t>24</a:t>
          </a:r>
        </a:p>
      </xdr:txBody>
    </xdr:sp>
    <xdr:clientData/>
  </xdr:twoCellAnchor>
  <xdr:twoCellAnchor>
    <xdr:from>
      <xdr:col>12</xdr:col>
      <xdr:colOff>23810</xdr:colOff>
      <xdr:row>15</xdr:row>
      <xdr:rowOff>47623</xdr:rowOff>
    </xdr:from>
    <xdr:to>
      <xdr:col>12</xdr:col>
      <xdr:colOff>364329</xdr:colOff>
      <xdr:row>16</xdr:row>
      <xdr:rowOff>66670</xdr:rowOff>
    </xdr:to>
    <xdr:sp macro="" textlink="">
      <xdr:nvSpPr>
        <xdr:cNvPr id="31" name="Llamada con línea 1 (sin borde) 30"/>
        <xdr:cNvSpPr/>
      </xdr:nvSpPr>
      <xdr:spPr>
        <a:xfrm>
          <a:off x="9167810" y="3071811"/>
          <a:ext cx="340519" cy="209547"/>
        </a:xfrm>
        <a:prstGeom prst="callout1">
          <a:avLst>
            <a:gd name="adj1" fmla="val 49184"/>
            <a:gd name="adj2" fmla="val 14393"/>
            <a:gd name="adj3" fmla="val 131027"/>
            <a:gd name="adj4" fmla="val -97425"/>
          </a:avLst>
        </a:prstGeom>
        <a:noFill/>
        <a:ln w="31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EC" sz="1100">
              <a:ln>
                <a:solidFill>
                  <a:schemeClr val="tx1"/>
                </a:solidFill>
              </a:ln>
            </a:rPr>
            <a:t>25</a:t>
          </a:r>
        </a:p>
      </xdr:txBody>
    </xdr:sp>
    <xdr:clientData/>
  </xdr:twoCellAnchor>
  <xdr:twoCellAnchor>
    <xdr:from>
      <xdr:col>6</xdr:col>
      <xdr:colOff>547684</xdr:colOff>
      <xdr:row>15</xdr:row>
      <xdr:rowOff>11905</xdr:rowOff>
    </xdr:from>
    <xdr:to>
      <xdr:col>7</xdr:col>
      <xdr:colOff>126203</xdr:colOff>
      <xdr:row>16</xdr:row>
      <xdr:rowOff>30952</xdr:rowOff>
    </xdr:to>
    <xdr:sp macro="" textlink="">
      <xdr:nvSpPr>
        <xdr:cNvPr id="32" name="Llamada con línea 1 (sin borde) 31"/>
        <xdr:cNvSpPr/>
      </xdr:nvSpPr>
      <xdr:spPr>
        <a:xfrm>
          <a:off x="5119684" y="3036093"/>
          <a:ext cx="340519" cy="209547"/>
        </a:xfrm>
        <a:prstGeom prst="callout1">
          <a:avLst>
            <a:gd name="adj1" fmla="val 49184"/>
            <a:gd name="adj2" fmla="val 14393"/>
            <a:gd name="adj3" fmla="val 131027"/>
            <a:gd name="adj4" fmla="val -97425"/>
          </a:avLst>
        </a:prstGeom>
        <a:noFill/>
        <a:ln w="31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EC" sz="1100">
              <a:ln>
                <a:solidFill>
                  <a:schemeClr val="tx1"/>
                </a:solidFill>
              </a:ln>
            </a:rPr>
            <a:t>28</a:t>
          </a:r>
        </a:p>
      </xdr:txBody>
    </xdr:sp>
    <xdr:clientData/>
  </xdr:twoCellAnchor>
  <xdr:twoCellAnchor>
    <xdr:from>
      <xdr:col>10</xdr:col>
      <xdr:colOff>250029</xdr:colOff>
      <xdr:row>17</xdr:row>
      <xdr:rowOff>35716</xdr:rowOff>
    </xdr:from>
    <xdr:to>
      <xdr:col>10</xdr:col>
      <xdr:colOff>590548</xdr:colOff>
      <xdr:row>18</xdr:row>
      <xdr:rowOff>54763</xdr:rowOff>
    </xdr:to>
    <xdr:sp macro="" textlink="">
      <xdr:nvSpPr>
        <xdr:cNvPr id="33" name="Llamada con línea 1 (sin borde) 32"/>
        <xdr:cNvSpPr/>
      </xdr:nvSpPr>
      <xdr:spPr>
        <a:xfrm>
          <a:off x="7870029" y="3440904"/>
          <a:ext cx="340519" cy="209547"/>
        </a:xfrm>
        <a:prstGeom prst="callout1">
          <a:avLst>
            <a:gd name="adj1" fmla="val 49184"/>
            <a:gd name="adj2" fmla="val 14393"/>
            <a:gd name="adj3" fmla="val -28066"/>
            <a:gd name="adj4" fmla="val -107915"/>
          </a:avLst>
        </a:prstGeom>
        <a:noFill/>
        <a:ln w="31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EC" sz="1100">
              <a:ln>
                <a:solidFill>
                  <a:schemeClr val="tx1"/>
                </a:solidFill>
              </a:ln>
            </a:rPr>
            <a:t>26</a:t>
          </a:r>
        </a:p>
      </xdr:txBody>
    </xdr:sp>
    <xdr:clientData/>
  </xdr:twoCellAnchor>
  <xdr:twoCellAnchor>
    <xdr:from>
      <xdr:col>1</xdr:col>
      <xdr:colOff>500059</xdr:colOff>
      <xdr:row>13</xdr:row>
      <xdr:rowOff>47624</xdr:rowOff>
    </xdr:from>
    <xdr:to>
      <xdr:col>2</xdr:col>
      <xdr:colOff>78578</xdr:colOff>
      <xdr:row>14</xdr:row>
      <xdr:rowOff>66671</xdr:rowOff>
    </xdr:to>
    <xdr:sp macro="" textlink="">
      <xdr:nvSpPr>
        <xdr:cNvPr id="34" name="Llamada con línea 1 (sin borde) 33"/>
        <xdr:cNvSpPr/>
      </xdr:nvSpPr>
      <xdr:spPr>
        <a:xfrm>
          <a:off x="1262059" y="2690812"/>
          <a:ext cx="340519" cy="209547"/>
        </a:xfrm>
        <a:prstGeom prst="callout1">
          <a:avLst>
            <a:gd name="adj1" fmla="val 49184"/>
            <a:gd name="adj2" fmla="val 14393"/>
            <a:gd name="adj3" fmla="val 131027"/>
            <a:gd name="adj4" fmla="val -97425"/>
          </a:avLst>
        </a:prstGeom>
        <a:noFill/>
        <a:ln w="31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EC" sz="1100">
              <a:ln>
                <a:solidFill>
                  <a:schemeClr val="tx1"/>
                </a:solidFill>
              </a:ln>
            </a:rPr>
            <a:t>27</a:t>
          </a:r>
        </a:p>
      </xdr:txBody>
    </xdr:sp>
    <xdr:clientData/>
  </xdr:twoCellAnchor>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0</xdr:col>
          <xdr:colOff>9525</xdr:colOff>
          <xdr:row>0</xdr:row>
          <xdr:rowOff>0</xdr:rowOff>
        </xdr:from>
        <xdr:to>
          <xdr:col>1</xdr:col>
          <xdr:colOff>0</xdr:colOff>
          <xdr:row>0</xdr:row>
          <xdr:rowOff>276225</xdr:rowOff>
        </xdr:to>
        <xdr:sp macro="" textlink="">
          <xdr:nvSpPr>
            <xdr:cNvPr id="27649" name="cmdVolver" hidden="1">
              <a:extLst>
                <a:ext uri="{63B3BB69-23CF-44E3-9099-C40C66FF867C}">
                  <a14:compatExt spid="_x0000_s2764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6</xdr:col>
          <xdr:colOff>66675</xdr:colOff>
          <xdr:row>0</xdr:row>
          <xdr:rowOff>38100</xdr:rowOff>
        </xdr:from>
        <xdr:to>
          <xdr:col>7</xdr:col>
          <xdr:colOff>190500</xdr:colOff>
          <xdr:row>1</xdr:row>
          <xdr:rowOff>171450</xdr:rowOff>
        </xdr:to>
        <xdr:sp macro="" textlink="">
          <xdr:nvSpPr>
            <xdr:cNvPr id="5121" name="cmdGuardar" hidden="1">
              <a:extLst>
                <a:ext uri="{63B3BB69-23CF-44E3-9099-C40C66FF867C}">
                  <a14:compatExt spid="_x0000_s512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6</xdr:col>
          <xdr:colOff>66675</xdr:colOff>
          <xdr:row>2</xdr:row>
          <xdr:rowOff>57150</xdr:rowOff>
        </xdr:from>
        <xdr:to>
          <xdr:col>7</xdr:col>
          <xdr:colOff>190500</xdr:colOff>
          <xdr:row>4</xdr:row>
          <xdr:rowOff>0</xdr:rowOff>
        </xdr:to>
        <xdr:sp macro="" textlink="">
          <xdr:nvSpPr>
            <xdr:cNvPr id="5122" name="cmdCancelar" hidden="1">
              <a:extLst>
                <a:ext uri="{63B3BB69-23CF-44E3-9099-C40C66FF867C}">
                  <a14:compatExt spid="_x0000_s512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3</xdr:col>
          <xdr:colOff>533400</xdr:colOff>
          <xdr:row>0</xdr:row>
          <xdr:rowOff>57150</xdr:rowOff>
        </xdr:from>
        <xdr:to>
          <xdr:col>4</xdr:col>
          <xdr:colOff>104775</xdr:colOff>
          <xdr:row>1</xdr:row>
          <xdr:rowOff>66675</xdr:rowOff>
        </xdr:to>
        <xdr:sp macro="" textlink="">
          <xdr:nvSpPr>
            <xdr:cNvPr id="2049" name="cmdVolver" hidden="1">
              <a:extLst>
                <a:ext uri="{63B3BB69-23CF-44E3-9099-C40C66FF867C}">
                  <a14:compatExt spid="_x0000_s204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3</xdr:col>
          <xdr:colOff>333375</xdr:colOff>
          <xdr:row>0</xdr:row>
          <xdr:rowOff>28575</xdr:rowOff>
        </xdr:from>
        <xdr:to>
          <xdr:col>3</xdr:col>
          <xdr:colOff>1066800</xdr:colOff>
          <xdr:row>1</xdr:row>
          <xdr:rowOff>0</xdr:rowOff>
        </xdr:to>
        <xdr:sp macro="" textlink="">
          <xdr:nvSpPr>
            <xdr:cNvPr id="3073" name="cmdVolver" hidden="1">
              <a:extLst>
                <a:ext uri="{63B3BB69-23CF-44E3-9099-C40C66FF867C}">
                  <a14:compatExt spid="_x0000_s307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276225</xdr:colOff>
          <xdr:row>1</xdr:row>
          <xdr:rowOff>95250</xdr:rowOff>
        </xdr:from>
        <xdr:to>
          <xdr:col>2</xdr:col>
          <xdr:colOff>9525</xdr:colOff>
          <xdr:row>3</xdr:row>
          <xdr:rowOff>114300</xdr:rowOff>
        </xdr:to>
        <xdr:sp macro="" textlink="">
          <xdr:nvSpPr>
            <xdr:cNvPr id="4097" name="cmdCargar" hidden="1">
              <a:extLst>
                <a:ext uri="{63B3BB69-23CF-44E3-9099-C40C66FF867C}">
                  <a14:compatExt spid="_x0000_s409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285750</xdr:colOff>
          <xdr:row>4</xdr:row>
          <xdr:rowOff>19050</xdr:rowOff>
        </xdr:from>
        <xdr:to>
          <xdr:col>2</xdr:col>
          <xdr:colOff>19050</xdr:colOff>
          <xdr:row>6</xdr:row>
          <xdr:rowOff>38100</xdr:rowOff>
        </xdr:to>
        <xdr:sp macro="" textlink="">
          <xdr:nvSpPr>
            <xdr:cNvPr id="4098" name="cmdCancelar" hidden="1">
              <a:extLst>
                <a:ext uri="{63B3BB69-23CF-44E3-9099-C40C66FF867C}">
                  <a14:compatExt spid="_x0000_s409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142875</xdr:colOff>
          <xdr:row>4</xdr:row>
          <xdr:rowOff>161925</xdr:rowOff>
        </xdr:from>
        <xdr:to>
          <xdr:col>5</xdr:col>
          <xdr:colOff>142875</xdr:colOff>
          <xdr:row>8</xdr:row>
          <xdr:rowOff>180975</xdr:rowOff>
        </xdr:to>
        <xdr:sp macro="" textlink="">
          <xdr:nvSpPr>
            <xdr:cNvPr id="10241" name="cmdBorrarTransferDadaBaja" hidden="1">
              <a:extLst>
                <a:ext uri="{63B3BB69-23CF-44E3-9099-C40C66FF867C}">
                  <a14:compatExt spid="_x0000_s1024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9</xdr:row>
          <xdr:rowOff>142875</xdr:rowOff>
        </xdr:from>
        <xdr:to>
          <xdr:col>5</xdr:col>
          <xdr:colOff>133350</xdr:colOff>
          <xdr:row>12</xdr:row>
          <xdr:rowOff>85725</xdr:rowOff>
        </xdr:to>
        <xdr:sp macro="" textlink="">
          <xdr:nvSpPr>
            <xdr:cNvPr id="10242" name="cmdNoBorrar" hidden="1">
              <a:extLst>
                <a:ext uri="{63B3BB69-23CF-44E3-9099-C40C66FF867C}">
                  <a14:compatExt spid="_x0000_s1024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19050</xdr:colOff>
          <xdr:row>0</xdr:row>
          <xdr:rowOff>9525</xdr:rowOff>
        </xdr:from>
        <xdr:to>
          <xdr:col>0</xdr:col>
          <xdr:colOff>914400</xdr:colOff>
          <xdr:row>0</xdr:row>
          <xdr:rowOff>285750</xdr:rowOff>
        </xdr:to>
        <xdr:sp macro="" textlink="">
          <xdr:nvSpPr>
            <xdr:cNvPr id="12289" name="cmdVolver" hidden="1">
              <a:extLst>
                <a:ext uri="{63B3BB69-23CF-44E3-9099-C40C66FF867C}">
                  <a14:compatExt spid="_x0000_s1228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file:///C:\RAM%20CAS\MEJORA%20CONTINUA\CONTROL%20DE%20BUFFERS\TRANSFERENCIAS\TEMPORALES\281%20_%2024-3-2011%20-%20IMP-JF-%20AGROTACENTRAL%20-%20INCOMAGRI2%20Y%20JF21%20.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TRANSFERENCIA"/>
      <sheetName val="PATH"/>
      <sheetName val="DATOS"/>
      <sheetName val="REPETIDO"/>
      <sheetName val="CUBICAJE"/>
    </sheetNames>
    <sheetDataSet>
      <sheetData sheetId="0">
        <row r="1">
          <cell r="A1" t="str">
            <v>TRANSFERENCIAS DE INVENTARIO ENTRE BODEGAS</v>
          </cell>
        </row>
        <row r="2">
          <cell r="A2" t="str">
            <v>TRANSF #</v>
          </cell>
        </row>
        <row r="3">
          <cell r="A3" t="str">
            <v>ORIGEN</v>
          </cell>
        </row>
        <row r="4">
          <cell r="A4" t="str">
            <v>DESTINO</v>
          </cell>
        </row>
        <row r="5">
          <cell r="A5" t="str">
            <v>REFERENCIA</v>
          </cell>
        </row>
        <row r="6">
          <cell r="A6" t="str">
            <v>FECHA ARRIBO</v>
          </cell>
        </row>
        <row r="8">
          <cell r="A8" t="str">
            <v>Codigo</v>
          </cell>
          <cell r="B8" t="str">
            <v>Descripcion</v>
          </cell>
          <cell r="C8" t="str">
            <v>Grupo</v>
          </cell>
          <cell r="D8" t="str">
            <v>Linea</v>
          </cell>
          <cell r="E8" t="str">
            <v>Ped Prom</v>
          </cell>
          <cell r="F8" t="str">
            <v>CTV</v>
          </cell>
          <cell r="G8" t="str">
            <v>PVP</v>
          </cell>
          <cell r="H8" t="str">
            <v>BUFFER</v>
          </cell>
          <cell r="I8" t="str">
            <v>CONS BUFF</v>
          </cell>
          <cell r="J8" t="str">
            <v>RENTABILIDAD</v>
          </cell>
          <cell r="K8" t="str">
            <v>VEL EFECT</v>
          </cell>
          <cell r="L8" t="str">
            <v>SERVICIO</v>
          </cell>
          <cell r="M8" t="str">
            <v>REQUERIM</v>
          </cell>
          <cell r="N8" t="str">
            <v>REQ TOTAL</v>
          </cell>
          <cell r="O8" t="str">
            <v>DESPACHO</v>
          </cell>
          <cell r="P8" t="str">
            <v>RECIBIDO</v>
          </cell>
          <cell r="Q8" t="str">
            <v>TRANSITO</v>
          </cell>
          <cell r="R8" t="str">
            <v>OBSERVACIONES DESPACHOS</v>
          </cell>
          <cell r="S8" t="str">
            <v>OBSERVACIONES RECEPCIONES</v>
          </cell>
          <cell r="T8" t="str">
            <v>TIPO TRANSF</v>
          </cell>
        </row>
        <row r="9">
          <cell r="A9" t="str">
            <v>INCO-9019610</v>
          </cell>
        </row>
        <row r="10">
          <cell r="A10" t="str">
            <v>INCO-9051910</v>
          </cell>
        </row>
        <row r="11">
          <cell r="A11" t="str">
            <v>INCO-9031910</v>
          </cell>
        </row>
        <row r="12">
          <cell r="A12" t="str">
            <v>INCO-9511900</v>
          </cell>
        </row>
        <row r="13">
          <cell r="A13" t="str">
            <v>INCO-9661970</v>
          </cell>
        </row>
        <row r="14">
          <cell r="A14" t="str">
            <v>INCO-9661990</v>
          </cell>
        </row>
        <row r="15">
          <cell r="A15" t="str">
            <v>JF-002</v>
          </cell>
        </row>
        <row r="16">
          <cell r="A16" t="str">
            <v>JF-033</v>
          </cell>
        </row>
        <row r="17">
          <cell r="A17" t="str">
            <v>JF-040</v>
          </cell>
        </row>
        <row r="18">
          <cell r="A18" t="str">
            <v>JF-003</v>
          </cell>
        </row>
      </sheetData>
      <sheetData sheetId="1" refreshError="1"/>
      <sheetData sheetId="2" refreshError="1"/>
      <sheetData sheetId="3" refreshError="1"/>
      <sheetData sheetId="4" refreshError="1"/>
    </sheetDataSet>
  </externalBook>
</externalLink>
</file>

<file path=xl/queryTables/queryTable1.xml><?xml version="1.0" encoding="utf-8"?>
<queryTable xmlns="http://schemas.openxmlformats.org/spreadsheetml/2006/main" name="Consulta desde ODBC RAM CAS" backgroundRefresh="0" connectionId="6" autoFormatId="16" applyNumberFormats="0" applyBorderFormats="0" applyFontFormats="0" applyPatternFormats="0" applyAlignmentFormats="0" applyWidthHeightFormats="0">
  <queryTableRefresh nextId="2">
    <queryTableFields count="1">
      <queryTableField id="1" name="NombreEmpresa" tableColumnId="1"/>
    </queryTableFields>
  </queryTableRefresh>
</queryTable>
</file>

<file path=xl/queryTables/queryTable2.xml><?xml version="1.0" encoding="utf-8"?>
<queryTable xmlns="http://schemas.openxmlformats.org/spreadsheetml/2006/main" name="Consulta desde DatosConsolidados" backgroundRefresh="0" connectionId="3" autoFormatId="16" applyNumberFormats="0" applyBorderFormats="0" applyFontFormats="0" applyPatternFormats="0" applyAlignmentFormats="0" applyWidthHeightFormats="0">
  <queryTableRefresh nextId="7">
    <queryTableFields count="2">
      <queryTableField id="2" name="Codigo" tableColumnId="2"/>
      <queryTableField id="6" name="Bodega" tableColumnId="6"/>
    </queryTableFields>
  </queryTableRefresh>
</queryTable>
</file>

<file path=xl/queryTables/queryTable3.xml><?xml version="1.0" encoding="utf-8"?>
<queryTable xmlns="http://schemas.openxmlformats.org/spreadsheetml/2006/main" name="Consulta desde DatosConsolidados_1" backgroundRefresh="0" connectionId="4" autoFormatId="16" applyNumberFormats="0" applyBorderFormats="0" applyFontFormats="0" applyPatternFormats="0" applyAlignmentFormats="0" applyWidthHeightFormats="0">
  <queryTableRefresh nextId="8">
    <queryTableFields count="1">
      <queryTableField id="2" name="Codigo" tableColumnId="2"/>
    </queryTableFields>
  </queryTableRefresh>
</queryTable>
</file>

<file path=xl/queryTables/queryTable4.xml><?xml version="1.0" encoding="utf-8"?>
<queryTable xmlns="http://schemas.openxmlformats.org/spreadsheetml/2006/main" name="Consulta desde DatosConsolidados" connectionId="5" autoFormatId="16" applyNumberFormats="0" applyBorderFormats="0" applyFontFormats="0" applyPatternFormats="0" applyAlignmentFormats="0" applyWidthHeightFormats="0">
  <queryTableRefresh nextId="9" unboundColumnsRight="1">
    <queryTableFields count="5">
      <queryTableField id="4" name="Empresa" tableColumnId="4"/>
      <queryTableField id="1" name="Bodega" tableColumnId="1"/>
      <queryTableField id="2" name="Codigo" tableColumnId="2"/>
      <queryTableField id="3" name="Archivo" tableColumnId="3"/>
      <queryTableField id="6" dataBound="0" tableColumnId="5"/>
    </queryTableFields>
  </queryTableRefresh>
</queryTable>
</file>

<file path=xl/queryTables/queryTable5.xml><?xml version="1.0" encoding="utf-8"?>
<queryTable xmlns="http://schemas.openxmlformats.org/spreadsheetml/2006/main" name="Consulta desde Central Control Buffers" connectionId="2" autoFormatId="16" applyNumberFormats="0" applyBorderFormats="0" applyFontFormats="0" applyPatternFormats="0" applyAlignmentFormats="0" applyWidthHeightFormats="0">
  <queryTableRefresh nextId="4">
    <queryTableFields count="3">
      <queryTableField id="1" name="BODEGA" tableColumnId="1"/>
      <queryTableField id="2" name="ARCHIVO" tableColumnId="2"/>
      <queryTableField id="3" name="PATH" tableColumnId="3"/>
    </queryTableFields>
  </queryTableRefresh>
</queryTable>
</file>

<file path=xl/queryTables/queryTable6.xml><?xml version="1.0" encoding="utf-8"?>
<queryTable xmlns="http://schemas.openxmlformats.org/spreadsheetml/2006/main" name="Consulta desde ODBC RAMCAS1" backgroundRefresh="0" connectionId="7" autoFormatId="16" applyNumberFormats="0" applyBorderFormats="0" applyFontFormats="0" applyPatternFormats="0" applyAlignmentFormats="0" applyWidthHeightFormats="0">
  <queryTableRefresh nextId="8" unboundColumnsRight="1">
    <queryTableFields count="4">
      <queryTableField id="2" name="BODEGA" tableColumnId="2"/>
      <queryTableField id="3" name="ARCHIVO" tableColumnId="3"/>
      <queryTableField id="7" name="PATH" tableColumnId="7"/>
      <queryTableField id="5" dataBound="0" tableColumnId="5"/>
    </queryTableFields>
  </queryTableRefresh>
</queryTable>
</file>

<file path=xl/queryTables/queryTable7.xml><?xml version="1.0" encoding="utf-8"?>
<queryTable xmlns="http://schemas.openxmlformats.org/spreadsheetml/2006/main" name="Consulta desde ODBC RAMCAS1" backgroundRefresh="0" connectionId="8" autoFormatId="16" applyNumberFormats="0" applyBorderFormats="0" applyFontFormats="0" applyPatternFormats="0" applyAlignmentFormats="0" applyWidthHeightFormats="0">
  <queryTableRefresh nextId="5" unboundColumnsRight="1">
    <queryTableFields count="3">
      <queryTableField id="1" name="par_nombre" tableColumnId="1"/>
      <queryTableField id="2" name="par_valor" tableColumnId="2"/>
      <queryTableField id="3" dataBound="0" tableColumnId="3"/>
    </queryTableFields>
  </queryTableRefresh>
</queryTable>
</file>

<file path=xl/tables/_rels/table2.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_rels/table10.xml.rels><?xml version="1.0" encoding="UTF-8" standalone="yes"?>
<Relationships xmlns="http://schemas.openxmlformats.org/package/2006/relationships"><Relationship Id="rId1" Type="http://schemas.openxmlformats.org/officeDocument/2006/relationships/queryTable" Target="../queryTables/queryTable2.xml"/></Relationships>
</file>

<file path=xl/tables/_rels/table11.xml.rels><?xml version="1.0" encoding="UTF-8" standalone="yes"?>
<Relationships xmlns="http://schemas.openxmlformats.org/package/2006/relationships"><Relationship Id="rId1" Type="http://schemas.openxmlformats.org/officeDocument/2006/relationships/queryTable" Target="../queryTables/queryTable3.xml"/></Relationships>
</file>

<file path=xl/tables/_rels/table12.xml.rels><?xml version="1.0" encoding="UTF-8" standalone="yes"?>
<Relationships xmlns="http://schemas.openxmlformats.org/package/2006/relationships"><Relationship Id="rId1" Type="http://schemas.openxmlformats.org/officeDocument/2006/relationships/queryTable" Target="../queryTables/queryTable4.xml"/></Relationships>
</file>

<file path=xl/tables/_rels/table13.xml.rels><?xml version="1.0" encoding="UTF-8" standalone="yes"?>
<Relationships xmlns="http://schemas.openxmlformats.org/package/2006/relationships"><Relationship Id="rId1" Type="http://schemas.openxmlformats.org/officeDocument/2006/relationships/queryTable" Target="../queryTables/queryTable5.xml"/></Relationships>
</file>

<file path=xl/tables/_rels/table14.xml.rels><?xml version="1.0" encoding="UTF-8" standalone="yes"?>
<Relationships xmlns="http://schemas.openxmlformats.org/package/2006/relationships"><Relationship Id="rId1" Type="http://schemas.openxmlformats.org/officeDocument/2006/relationships/queryTable" Target="../queryTables/queryTable6.xml"/></Relationships>
</file>

<file path=xl/tables/_rels/table16.xml.rels><?xml version="1.0" encoding="UTF-8" standalone="yes"?>
<Relationships xmlns="http://schemas.openxmlformats.org/package/2006/relationships"><Relationship Id="rId1" Type="http://schemas.openxmlformats.org/officeDocument/2006/relationships/queryTable" Target="../queryTables/queryTable7.xml"/></Relationships>
</file>

<file path=xl/tables/table1.xml><?xml version="1.0" encoding="utf-8"?>
<table xmlns="http://schemas.openxmlformats.org/spreadsheetml/2006/main" id="18" name="tbl_Fechas_Refrescado" displayName="tbl_Fechas_Refrescado" ref="B1:P8" totalsRowCount="1" headerRowDxfId="78">
  <autoFilter ref="B1:P7"/>
  <sortState ref="B2:P7">
    <sortCondition descending="1" ref="G1:G7"/>
  </sortState>
  <tableColumns count="15">
    <tableColumn id="1" name="EMPRESA" totalsRowLabel="Total"/>
    <tableColumn id="2" name="HOJA CB" totalsRowFunction="count" totalsRowDxfId="77"/>
    <tableColumn id="3" name="REFRESCADO" dataDxfId="76" totalsRowDxfId="75"/>
    <tableColumn id="14" name="TIPO" dataDxfId="74" totalsRowDxfId="73"/>
    <tableColumn id="4" name="INICIO" totalsRowFunction="min" dataDxfId="72" totalsRowDxfId="71"/>
    <tableColumn id="7" name="FIN" totalsRowFunction="max" dataDxfId="70" totalsRowDxfId="69"/>
    <tableColumn id="5" name="DURACIÓN" totalsRowFunction="sum" dataDxfId="68" totalsRowDxfId="67">
      <calculatedColumnFormula>tbl_Fechas_Refrescado[[#This Row],[FIN]]-tbl_Fechas_Refrescado[[#This Row],[INICIO]]</calculatedColumnFormula>
    </tableColumn>
    <tableColumn id="15" name="RAZÓN" dataDxfId="66" totalsRowDxfId="65"/>
    <tableColumn id="6" name="DIAS PERIODO" totalsRowFunction="max" dataDxfId="64" totalsRowDxfId="63"/>
    <tableColumn id="13" name="DUPLICADOS" totalsRowFunction="sum" dataDxfId="62" totalsRowDxfId="61"/>
    <tableColumn id="8" name="SKUs Totales" totalsRowFunction="sum" dataDxfId="60" totalsRowDxfId="59"/>
    <tableColumn id="9" name="SKUs Buffer" totalsRowFunction="sum" dataDxfId="58" totalsRowDxfId="57"/>
    <tableColumn id="10" name="COSTO BUFFER" totalsRowFunction="sum" dataDxfId="56" totalsRowDxfId="55"/>
    <tableColumn id="11" name="COSTO FISICO" totalsRowFunction="sum" dataDxfId="54" totalsRowDxfId="53"/>
    <tableColumn id="12" name="COSTO TRANSITO" totalsRowFunction="sum" dataDxfId="52" totalsRowDxfId="51"/>
  </tableColumns>
  <tableStyleInfo name="TableStyleDark10" showFirstColumn="0" showLastColumn="0" showRowStripes="1" showColumnStripes="0"/>
</table>
</file>

<file path=xl/tables/table2.xml><?xml version="1.0" encoding="utf-8"?>
<table xmlns="http://schemas.openxmlformats.org/spreadsheetml/2006/main" id="13" name="Tabla_EMPRESA" displayName="Tabla_EMPRESA" ref="A1:A7" tableType="queryTable" totalsRowShown="0">
  <autoFilter ref="A1:A7"/>
  <tableColumns count="1">
    <tableColumn id="1" uniqueName="1" name="NombreEmpresa" queryTableFieldId="1"/>
  </tableColumns>
  <tableStyleInfo name="TableStyleDark9" showFirstColumn="0" showLastColumn="0" showRowStripes="1" showColumnStripes="0"/>
</table>
</file>

<file path=xl/tables/table3.xml><?xml version="1.0" encoding="utf-8"?>
<table xmlns="http://schemas.openxmlformats.org/spreadsheetml/2006/main" id="11" name="Tabla_EmpresaBodega" displayName="Tabla_EmpresaBodega" ref="A1:B2" insertRow="1" totalsRowShown="0">
  <autoFilter ref="A1:B2"/>
  <tableColumns count="2">
    <tableColumn id="1" name="EMPRESA"/>
    <tableColumn id="2" name="BODEGA"/>
  </tableColumns>
  <tableStyleInfo name="TableStyleDark9" showFirstColumn="0" showLastColumn="0" showRowStripes="1" showColumnStripes="0"/>
</table>
</file>

<file path=xl/tables/table4.xml><?xml version="1.0" encoding="utf-8"?>
<table xmlns="http://schemas.openxmlformats.org/spreadsheetml/2006/main" id="1" name="ARCHIVOSCB" displayName="ARCHIVOSCB" ref="A1:F20" totalsRowShown="0">
  <autoFilter ref="A1:F20"/>
  <tableColumns count="6">
    <tableColumn id="1" name="CODIGO" dataDxfId="50"/>
    <tableColumn id="5" name="EMPRESA"/>
    <tableColumn id="2" name="DIRECTORIO"/>
    <tableColumn id="3" name="ARCHIVO"/>
    <tableColumn id="4" name="PATH" dataDxfId="49">
      <calculatedColumnFormula>ARCHIVOSCB[[#This Row],[DIRECTORIO]]&amp;"\"&amp;ARCHIVOSCB[[#This Row],[ARCHIVO]]</calculatedColumnFormula>
    </tableColumn>
    <tableColumn id="11" name="TabARCHIVO"/>
  </tableColumns>
  <tableStyleInfo name="TableStyleDark9" showFirstColumn="0" showLastColumn="0" showRowStripes="1" showColumnStripes="0"/>
</table>
</file>

<file path=xl/tables/table5.xml><?xml version="1.0" encoding="utf-8"?>
<table xmlns="http://schemas.openxmlformats.org/spreadsheetml/2006/main" id="10" name="Tabla_ArchivosBodegas" displayName="Tabla_ArchivosBodegas" ref="A1:J2" insertRow="1" totalsRowShown="0">
  <autoFilter ref="A1:J2"/>
  <sortState ref="A2:J21">
    <sortCondition ref="B2:B21"/>
    <sortCondition ref="D2:D21"/>
  </sortState>
  <tableColumns count="10">
    <tableColumn id="1" name="CODIGO" dataDxfId="48"/>
    <tableColumn id="5" name="EMPRESA"/>
    <tableColumn id="6" name="BODEGA"/>
    <tableColumn id="4" name="PATH" dataDxfId="47"/>
    <tableColumn id="2" name="ARCHIVO" dataDxfId="46">
      <calculatedColumnFormula array="1">RIGHT(Tabla_ArchivosBodegas[[#This Row],[PATH]],LEN(Tabla_ArchivosBodegas[[#This Row],[PATH]])-MAX(IFERROR(SEARCH("\",Tabla_ArchivosBodegas[[#This Row],[PATH]],ROW(INDIRECT("a1:a"&amp;LEN(Tabla_ArchivosBodegas[[#This Row],[PATH]])))),0)))</calculatedColumnFormula>
    </tableColumn>
    <tableColumn id="7" name="FREC REP"/>
    <tableColumn id="8" name="TIEMP SUMINIS"/>
    <tableColumn id="10" name="HORIZONTE"/>
    <tableColumn id="9" name="T NIV SER (DIAS)"/>
    <tableColumn id="3" name="PERFIL"/>
  </tableColumns>
  <tableStyleInfo name="TableStyleDark9" showFirstColumn="0" showLastColumn="0" showRowStripes="1" showColumnStripes="0"/>
</table>
</file>

<file path=xl/tables/table6.xml><?xml version="1.0" encoding="utf-8"?>
<table xmlns="http://schemas.openxmlformats.org/spreadsheetml/2006/main" id="12" name="Tabla_Perfiles" displayName="Tabla_Perfiles" ref="B1:F2" insertRow="1" totalsRowShown="0" headerRowDxfId="45" dataDxfId="44">
  <autoFilter ref="B1:F2"/>
  <tableColumns count="5">
    <tableColumn id="5" name="PERFIL" dataDxfId="43"/>
    <tableColumn id="1" name="FREC REP" dataDxfId="42"/>
    <tableColumn id="2" name="TIEMP SUMINIS" dataDxfId="41"/>
    <tableColumn id="3" name="HORIZONTE" dataDxfId="40"/>
    <tableColumn id="4" name="T NIV SER (DIAS)" dataDxfId="39"/>
  </tableColumns>
  <tableStyleInfo name="TableStyleMedium9" showFirstColumn="0" showLastColumn="0" showRowStripes="1" showColumnStripes="0"/>
</table>
</file>

<file path=xl/tables/table7.xml><?xml version="1.0" encoding="utf-8"?>
<table xmlns="http://schemas.openxmlformats.org/spreadsheetml/2006/main" id="9" name="Tabla_Proveedores" displayName="Tabla_Proveedores" ref="A1:D94" totalsRowShown="0">
  <autoFilter ref="A1:D94"/>
  <tableColumns count="4">
    <tableColumn id="4" name="Empresa"/>
    <tableColumn id="2" name="Bodega"/>
    <tableColumn id="3" name="Proveedor"/>
    <tableColumn id="1" name="Prioridad"/>
  </tableColumns>
  <tableStyleInfo name="TableStyleDark9" showFirstColumn="0" showLastColumn="0" showRowStripes="1" showColumnStripes="0"/>
</table>
</file>

<file path=xl/tables/table8.xml><?xml version="1.0" encoding="utf-8"?>
<table xmlns="http://schemas.openxmlformats.org/spreadsheetml/2006/main" id="3" name="Tabla_DIAS_RESTANTES" displayName="Tabla_DIAS_RESTANTES" ref="A2:C6" totalsRowShown="0">
  <autoFilter ref="A2:C6"/>
  <sortState ref="A3:C6">
    <sortCondition ref="C2"/>
  </sortState>
  <tableColumns count="3">
    <tableColumn id="4" name="ARCHIVO"/>
    <tableColumn id="2" name="FIN PERÍODO" dataDxfId="38"/>
    <tableColumn id="3" name="RESTAN" dataDxfId="37">
      <calculatedColumnFormula>Tabla_DIAS_RESTANTES[[#This Row],[FIN PERÍODO]]-TODAY()</calculatedColumnFormula>
    </tableColumn>
  </tableColumns>
  <tableStyleInfo name="TableStyleMedium17" showFirstColumn="0" showLastColumn="0" showRowStripes="1" showColumnStripes="0"/>
</table>
</file>

<file path=xl/tables/table9.xml><?xml version="1.0" encoding="utf-8"?>
<table xmlns="http://schemas.openxmlformats.org/spreadsheetml/2006/main" id="5" name="Tabla_NUMERO_ITEMS" displayName="Tabla_NUMERO_ITEMS" ref="A2:D4" totalsRowCount="1" headerRowDxfId="36">
  <autoFilter ref="A2:D3"/>
  <tableColumns count="4">
    <tableColumn id="2" name="HOJA CB" totalsRowLabel="TOTALES" totalsRowDxfId="35"/>
    <tableColumn id="3" name="TODOS ITEMS" totalsRowFunction="sum" dataDxfId="34" totalsRowDxfId="33"/>
    <tableColumn id="4" name="ITEMS CON BUFFER" totalsRowFunction="sum" dataDxfId="32" totalsRowDxfId="31"/>
    <tableColumn id="1" name="% ITEMS CON BUFFER" totalsRowFunction="average" dataDxfId="30" totalsRowDxfId="29">
      <calculatedColumnFormula>Tabla_NUMERO_ITEMS[[#This Row],[ITEMS CON BUFFER]]/Tabla_NUMERO_ITEMS[[#This Row],[TODOS ITEMS]]</calculatedColumnFormula>
    </tableColumn>
  </tableColumns>
  <tableStyleInfo name="TableStyleDark6" showFirstColumn="0" showLastColumn="0" showRowStripes="1" showColumnStripes="0"/>
</table>
</file>

<file path=xl/tables/table10.xml><?xml version="1.0" encoding="utf-8"?>
<table xmlns="http://schemas.openxmlformats.org/spreadsheetml/2006/main" id="4" name="Tabla_Items_Por_Bodega" displayName="Tabla_Items_Por_Bodega" ref="A1:B2" tableType="queryTable" totalsRowShown="0">
  <autoFilter ref="A1:B2"/>
  <tableColumns count="2">
    <tableColumn id="2" uniqueName="2" name="Codigo" queryTableFieldId="2"/>
    <tableColumn id="6" uniqueName="6" name="Bodega" queryTableFieldId="6"/>
  </tableColumns>
  <tableStyleInfo name="TableStyleMedium9" showFirstColumn="0" showLastColumn="0" showRowStripes="1" showColumnStripes="0"/>
</table>
</file>

<file path=xl/tables/table11.xml><?xml version="1.0" encoding="utf-8"?>
<table xmlns="http://schemas.openxmlformats.org/spreadsheetml/2006/main" id="6" name="Tabla_Items_Unicos" displayName="Tabla_Items_Unicos" ref="D1:D2" tableType="queryTable" totalsRowShown="0">
  <autoFilter ref="D1:D2"/>
  <tableColumns count="1">
    <tableColumn id="2" uniqueName="2" name="Codigo" queryTableFieldId="2"/>
  </tableColumns>
  <tableStyleInfo name="TableStyleMedium9" showFirstColumn="0" showLastColumn="0" showRowStripes="1" showColumnStripes="0"/>
</table>
</file>

<file path=xl/tables/table12.xml><?xml version="1.0" encoding="utf-8"?>
<table xmlns="http://schemas.openxmlformats.org/spreadsheetml/2006/main" id="7" name="Tabla_Datos_Codigo" displayName="Tabla_Datos_Codigo" ref="A1:E2" tableType="queryTable" totalsRowShown="0">
  <autoFilter ref="A1:E2"/>
  <tableColumns count="5">
    <tableColumn id="4" uniqueName="4" name="Empresa" queryTableFieldId="4"/>
    <tableColumn id="1" uniqueName="1" name="Bodega" queryTableFieldId="1"/>
    <tableColumn id="2" uniqueName="2" name="Codigo" queryTableFieldId="2"/>
    <tableColumn id="3" uniqueName="3" name="Archivo" queryTableFieldId="3"/>
    <tableColumn id="5" uniqueName="5" name="Bodega Recortada" queryTableFieldId="6" dataDxfId="28"/>
  </tableColumns>
  <tableStyleInfo name="TableStyleMedium9" showFirstColumn="0" showLastColumn="0" showRowStripes="1" showColumnStripes="0"/>
</table>
</file>

<file path=xl/tables/table13.xml><?xml version="1.0" encoding="utf-8"?>
<table xmlns="http://schemas.openxmlformats.org/spreadsheetml/2006/main" id="8" name="Tabla_Path_Codigo" displayName="Tabla_Path_Codigo" ref="G1:I2" tableType="queryTable" insertRow="1" totalsRowShown="0">
  <autoFilter ref="G1:I2"/>
  <tableColumns count="3">
    <tableColumn id="1" uniqueName="1" name="BODEGA" queryTableFieldId="1"/>
    <tableColumn id="2" uniqueName="2" name="ARCHIVO" queryTableFieldId="2"/>
    <tableColumn id="3" uniqueName="3" name="PATH" queryTableFieldId="3"/>
  </tableColumns>
  <tableStyleInfo name="TableStyleMedium9" showFirstColumn="0" showLastColumn="0" showRowStripes="1" showColumnStripes="0"/>
</table>
</file>

<file path=xl/tables/table14.xml><?xml version="1.0" encoding="utf-8"?>
<table xmlns="http://schemas.openxmlformats.org/spreadsheetml/2006/main" id="14" name="Tabla_Path_Codigo_Nueva" displayName="Tabla_Path_Codigo_Nueva" ref="K1:N2" tableType="queryTable" insertRow="1" totalsRowShown="0">
  <autoFilter ref="K1:N2"/>
  <tableColumns count="4">
    <tableColumn id="2" uniqueName="2" name="BODEGA" queryTableFieldId="2"/>
    <tableColumn id="3" uniqueName="3" name="ARCHIVO" queryTableFieldId="3" dataDxfId="27"/>
    <tableColumn id="7" uniqueName="7" name="PATH" queryTableFieldId="7" dataDxfId="26"/>
    <tableColumn id="5" uniqueName="5" name="COMPLETO" queryTableFieldId="5" dataDxfId="25">
      <calculatedColumnFormula>Tabla_Path_Codigo_Nueva[PATH]&amp;"\"&amp;Tabla_Path_Codigo_Nueva[ARCHIVO]</calculatedColumnFormula>
    </tableColumn>
  </tableColumns>
  <tableStyleInfo name="TableStyleMedium9" showFirstColumn="0" showLastColumn="0" showRowStripes="1" showColumnStripes="0"/>
</table>
</file>

<file path=xl/tables/table15.xml><?xml version="1.0" encoding="utf-8"?>
<table xmlns="http://schemas.openxmlformats.org/spreadsheetml/2006/main" id="2" name="tblItemsSeleccionados" displayName="tblItemsSeleccionados" ref="A1:D2" insertRow="1" totalsRowShown="0">
  <autoFilter ref="A1:D2"/>
  <tableColumns count="4">
    <tableColumn id="2" name="Codigo"/>
    <tableColumn id="3" name="Descripcion"/>
    <tableColumn id="4" name="Grupo"/>
    <tableColumn id="5" name="Linea"/>
  </tableColumns>
  <tableStyleInfo name="TableStyleMedium7" showFirstColumn="0" showLastColumn="0" showRowStripes="1" showColumnStripes="0"/>
</table>
</file>

<file path=xl/tables/table16.xml><?xml version="1.0" encoding="utf-8"?>
<table xmlns="http://schemas.openxmlformats.org/spreadsheetml/2006/main" id="15" name="Tabla_Parametros" displayName="Tabla_Parametros" ref="A1:C6" tableType="queryTable" totalsRowShown="0">
  <autoFilter ref="A1:C6"/>
  <tableColumns count="3">
    <tableColumn id="1" uniqueName="1" name="par_nombre" queryTableFieldId="1"/>
    <tableColumn id="2" uniqueName="2" name="par_valor" queryTableFieldId="2"/>
    <tableColumn id="3" uniqueName="3" name="par_valor1" queryTableFieldId="3">
      <calculatedColumnFormula>IF(RIGHT(Tabla_Parametros[par_valor],1)="\",LEFT(Tabla_Parametros[par_valor],LEN(Tabla_Parametros[par_valor])-1),Tabla_Parametros[par_valor])</calculatedColumnFormula>
    </tableColumn>
  </tableColumns>
  <tableStyleInfo name="TableStyleMedium9" showFirstColumn="0" showLastColumn="0" showRowStripes="1" showColumnStripes="0"/>
</table>
</file>

<file path=xl/tables/table17.xml><?xml version="1.0" encoding="utf-8"?>
<table xmlns="http://schemas.openxmlformats.org/spreadsheetml/2006/main" id="16" name="Alertas" displayName="Alertas" ref="A1:A2" insertRow="1" totalsRowShown="0">
  <autoFilter ref="A1:A2"/>
  <tableColumns count="1">
    <tableColumn id="1" name="YYY"/>
  </tableColumns>
  <tableStyleInfo name="TableStyleMedium9" showFirstColumn="0" showLastColumn="0" showRowStripes="1" showColumnStripes="0"/>
</table>
</file>

<file path=xl/tables/table18.xml><?xml version="1.0" encoding="utf-8"?>
<table xmlns="http://schemas.openxmlformats.org/spreadsheetml/2006/main" id="17" name="HojasCB" displayName="HojasCB" ref="A1:C7" totalsRowShown="0">
  <autoFilter ref="A1:C7"/>
  <tableColumns count="3">
    <tableColumn id="1" name="EMPRESA"/>
    <tableColumn id="2" name="ARCHIVO"/>
    <tableColumn id="3" name="PATH"/>
  </tableColumns>
  <tableStyleInfo name="TableStyleMedium9" showFirstColumn="0" showLastColumn="0" showRowStripes="1" showColumnStripes="0"/>
</table>
</file>

<file path=xl/theme/theme1.xml><?xml version="1.0" encoding="utf-8"?>
<a:theme xmlns:a="http://schemas.openxmlformats.org/drawingml/2006/main" name="Tema de Offic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3" Type="http://schemas.openxmlformats.org/officeDocument/2006/relationships/image" Target="../media/image5.emf"/><Relationship Id="rId18" Type="http://schemas.openxmlformats.org/officeDocument/2006/relationships/control" Target="../activeX/activeX8.xml"/><Relationship Id="rId26" Type="http://schemas.openxmlformats.org/officeDocument/2006/relationships/control" Target="../activeX/activeX12.xml"/><Relationship Id="rId39" Type="http://schemas.openxmlformats.org/officeDocument/2006/relationships/image" Target="../media/image18.emf"/><Relationship Id="rId21" Type="http://schemas.openxmlformats.org/officeDocument/2006/relationships/image" Target="../media/image9.emf"/><Relationship Id="rId34" Type="http://schemas.openxmlformats.org/officeDocument/2006/relationships/control" Target="../activeX/activeX16.xml"/><Relationship Id="rId42" Type="http://schemas.openxmlformats.org/officeDocument/2006/relationships/control" Target="../activeX/activeX20.xml"/><Relationship Id="rId47" Type="http://schemas.openxmlformats.org/officeDocument/2006/relationships/image" Target="../media/image22.emf"/><Relationship Id="rId50" Type="http://schemas.openxmlformats.org/officeDocument/2006/relationships/control" Target="../activeX/activeX24.xml"/><Relationship Id="rId7" Type="http://schemas.openxmlformats.org/officeDocument/2006/relationships/image" Target="../media/image2.emf"/><Relationship Id="rId2" Type="http://schemas.openxmlformats.org/officeDocument/2006/relationships/drawing" Target="../drawings/drawing1.xml"/><Relationship Id="rId16" Type="http://schemas.openxmlformats.org/officeDocument/2006/relationships/control" Target="../activeX/activeX7.xml"/><Relationship Id="rId29" Type="http://schemas.openxmlformats.org/officeDocument/2006/relationships/image" Target="../media/image13.emf"/><Relationship Id="rId11" Type="http://schemas.openxmlformats.org/officeDocument/2006/relationships/image" Target="../media/image4.emf"/><Relationship Id="rId24" Type="http://schemas.openxmlformats.org/officeDocument/2006/relationships/control" Target="../activeX/activeX11.xml"/><Relationship Id="rId32" Type="http://schemas.openxmlformats.org/officeDocument/2006/relationships/control" Target="../activeX/activeX15.xml"/><Relationship Id="rId37" Type="http://schemas.openxmlformats.org/officeDocument/2006/relationships/image" Target="../media/image17.emf"/><Relationship Id="rId40" Type="http://schemas.openxmlformats.org/officeDocument/2006/relationships/control" Target="../activeX/activeX19.xml"/><Relationship Id="rId45" Type="http://schemas.openxmlformats.org/officeDocument/2006/relationships/image" Target="../media/image21.emf"/><Relationship Id="rId53" Type="http://schemas.openxmlformats.org/officeDocument/2006/relationships/image" Target="../media/image25.emf"/><Relationship Id="rId5" Type="http://schemas.openxmlformats.org/officeDocument/2006/relationships/image" Target="../media/image1.emf"/><Relationship Id="rId10" Type="http://schemas.openxmlformats.org/officeDocument/2006/relationships/control" Target="../activeX/activeX4.xml"/><Relationship Id="rId19" Type="http://schemas.openxmlformats.org/officeDocument/2006/relationships/image" Target="../media/image8.emf"/><Relationship Id="rId31" Type="http://schemas.openxmlformats.org/officeDocument/2006/relationships/image" Target="../media/image14.emf"/><Relationship Id="rId44" Type="http://schemas.openxmlformats.org/officeDocument/2006/relationships/control" Target="../activeX/activeX21.xml"/><Relationship Id="rId52" Type="http://schemas.openxmlformats.org/officeDocument/2006/relationships/control" Target="../activeX/activeX25.xml"/><Relationship Id="rId4" Type="http://schemas.openxmlformats.org/officeDocument/2006/relationships/control" Target="../activeX/activeX1.xml"/><Relationship Id="rId9" Type="http://schemas.openxmlformats.org/officeDocument/2006/relationships/image" Target="../media/image3.emf"/><Relationship Id="rId14" Type="http://schemas.openxmlformats.org/officeDocument/2006/relationships/control" Target="../activeX/activeX6.xml"/><Relationship Id="rId22" Type="http://schemas.openxmlformats.org/officeDocument/2006/relationships/control" Target="../activeX/activeX10.xml"/><Relationship Id="rId27" Type="http://schemas.openxmlformats.org/officeDocument/2006/relationships/image" Target="../media/image12.emf"/><Relationship Id="rId30" Type="http://schemas.openxmlformats.org/officeDocument/2006/relationships/control" Target="../activeX/activeX14.xml"/><Relationship Id="rId35" Type="http://schemas.openxmlformats.org/officeDocument/2006/relationships/image" Target="../media/image16.emf"/><Relationship Id="rId43" Type="http://schemas.openxmlformats.org/officeDocument/2006/relationships/image" Target="../media/image20.emf"/><Relationship Id="rId48" Type="http://schemas.openxmlformats.org/officeDocument/2006/relationships/control" Target="../activeX/activeX23.xml"/><Relationship Id="rId8" Type="http://schemas.openxmlformats.org/officeDocument/2006/relationships/control" Target="../activeX/activeX3.xml"/><Relationship Id="rId51" Type="http://schemas.openxmlformats.org/officeDocument/2006/relationships/image" Target="../media/image24.emf"/><Relationship Id="rId3" Type="http://schemas.openxmlformats.org/officeDocument/2006/relationships/vmlDrawing" Target="../drawings/vmlDrawing1.vml"/><Relationship Id="rId12" Type="http://schemas.openxmlformats.org/officeDocument/2006/relationships/control" Target="../activeX/activeX5.xml"/><Relationship Id="rId17" Type="http://schemas.openxmlformats.org/officeDocument/2006/relationships/image" Target="../media/image7.emf"/><Relationship Id="rId25" Type="http://schemas.openxmlformats.org/officeDocument/2006/relationships/image" Target="../media/image11.emf"/><Relationship Id="rId33" Type="http://schemas.openxmlformats.org/officeDocument/2006/relationships/image" Target="../media/image15.emf"/><Relationship Id="rId38" Type="http://schemas.openxmlformats.org/officeDocument/2006/relationships/control" Target="../activeX/activeX18.xml"/><Relationship Id="rId46" Type="http://schemas.openxmlformats.org/officeDocument/2006/relationships/control" Target="../activeX/activeX22.xml"/><Relationship Id="rId20" Type="http://schemas.openxmlformats.org/officeDocument/2006/relationships/control" Target="../activeX/activeX9.xml"/><Relationship Id="rId41" Type="http://schemas.openxmlformats.org/officeDocument/2006/relationships/image" Target="../media/image19.emf"/><Relationship Id="rId54" Type="http://schemas.openxmlformats.org/officeDocument/2006/relationships/comments" Target="../comments1.xml"/><Relationship Id="rId1" Type="http://schemas.openxmlformats.org/officeDocument/2006/relationships/printerSettings" Target="../printerSettings/printerSettings1.bin"/><Relationship Id="rId6" Type="http://schemas.openxmlformats.org/officeDocument/2006/relationships/control" Target="../activeX/activeX2.xml"/><Relationship Id="rId15" Type="http://schemas.openxmlformats.org/officeDocument/2006/relationships/image" Target="../media/image6.emf"/><Relationship Id="rId23" Type="http://schemas.openxmlformats.org/officeDocument/2006/relationships/image" Target="../media/image10.emf"/><Relationship Id="rId28" Type="http://schemas.openxmlformats.org/officeDocument/2006/relationships/control" Target="../activeX/activeX13.xml"/><Relationship Id="rId36" Type="http://schemas.openxmlformats.org/officeDocument/2006/relationships/control" Target="../activeX/activeX17.xml"/><Relationship Id="rId49" Type="http://schemas.openxmlformats.org/officeDocument/2006/relationships/image" Target="../media/image23.emf"/></Relationships>
</file>

<file path=xl/worksheets/_rels/sheet2.xml.rels><?xml version="1.0" encoding="UTF-8" standalone="yes"?>
<Relationships xmlns="http://schemas.openxmlformats.org/package/2006/relationships"><Relationship Id="rId3" Type="http://schemas.openxmlformats.org/officeDocument/2006/relationships/control" Target="../activeX/activeX26.xml"/><Relationship Id="rId2" Type="http://schemas.openxmlformats.org/officeDocument/2006/relationships/vmlDrawing" Target="../drawings/vmlDrawing2.vml"/><Relationship Id="rId1" Type="http://schemas.openxmlformats.org/officeDocument/2006/relationships/drawing" Target="../drawings/drawing2.xml"/><Relationship Id="rId4" Type="http://schemas.openxmlformats.org/officeDocument/2006/relationships/image" Target="../media/image28.emf"/></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2.bin"/><Relationship Id="rId6" Type="http://schemas.openxmlformats.org/officeDocument/2006/relationships/table" Target="../tables/table1.xml"/><Relationship Id="rId5" Type="http://schemas.openxmlformats.org/officeDocument/2006/relationships/image" Target="../media/image31.emf"/><Relationship Id="rId4" Type="http://schemas.openxmlformats.org/officeDocument/2006/relationships/control" Target="../activeX/activeX27.xml"/></Relationships>
</file>

<file path=xl/worksheets/_rels/sheet6.xml.rels><?xml version="1.0" encoding="UTF-8" standalone="yes"?>
<Relationships xmlns="http://schemas.openxmlformats.org/package/2006/relationships"><Relationship Id="rId2" Type="http://schemas.openxmlformats.org/officeDocument/2006/relationships/table" Target="../tables/table2.xml"/><Relationship Id="rId1" Type="http://schemas.openxmlformats.org/officeDocument/2006/relationships/printerSettings" Target="../printerSettings/printerSettings3.bin"/></Relationships>
</file>

<file path=xl/worksheets/_rels/sheet7.xml.rels><?xml version="1.0" encoding="UTF-8" standalone="yes"?>
<Relationships xmlns="http://schemas.openxmlformats.org/package/2006/relationships"><Relationship Id="rId2" Type="http://schemas.openxmlformats.org/officeDocument/2006/relationships/table" Target="../tables/table3.xml"/><Relationship Id="rId1" Type="http://schemas.openxmlformats.org/officeDocument/2006/relationships/printerSettings" Target="../printerSettings/printerSettings4.bin"/></Relationships>
</file>

<file path=xl/worksheets/_rels/sheet8.xml.rels><?xml version="1.0" encoding="UTF-8" standalone="yes"?>
<Relationships xmlns="http://schemas.openxmlformats.org/package/2006/relationships"><Relationship Id="rId8" Type="http://schemas.openxmlformats.org/officeDocument/2006/relationships/table" Target="../tables/table4.xml"/><Relationship Id="rId3" Type="http://schemas.openxmlformats.org/officeDocument/2006/relationships/vmlDrawing" Target="../drawings/vmlDrawing4.vml"/><Relationship Id="rId7" Type="http://schemas.openxmlformats.org/officeDocument/2006/relationships/image" Target="../media/image33.emf"/><Relationship Id="rId2" Type="http://schemas.openxmlformats.org/officeDocument/2006/relationships/drawing" Target="../drawings/drawing4.xml"/><Relationship Id="rId1" Type="http://schemas.openxmlformats.org/officeDocument/2006/relationships/printerSettings" Target="../printerSettings/printerSettings5.bin"/><Relationship Id="rId6" Type="http://schemas.openxmlformats.org/officeDocument/2006/relationships/control" Target="../activeX/activeX29.xml"/><Relationship Id="rId5" Type="http://schemas.openxmlformats.org/officeDocument/2006/relationships/image" Target="../media/image32.emf"/><Relationship Id="rId4" Type="http://schemas.openxmlformats.org/officeDocument/2006/relationships/control" Target="../activeX/activeX28.xml"/></Relationships>
</file>

<file path=xl/worksheets/_rels/sheet9.xml.rels><?xml version="1.0" encoding="UTF-8" standalone="yes"?>
<Relationships xmlns="http://schemas.openxmlformats.org/package/2006/relationships"><Relationship Id="rId1" Type="http://schemas.openxmlformats.org/officeDocument/2006/relationships/table" Target="../tables/table5.xml"/></Relationships>
</file>

<file path=xl/worksheets/_rels/sheet10.xml.rels><?xml version="1.0" encoding="UTF-8" standalone="yes"?>
<Relationships xmlns="http://schemas.openxmlformats.org/package/2006/relationships"><Relationship Id="rId2" Type="http://schemas.openxmlformats.org/officeDocument/2006/relationships/table" Target="../tables/table6.xml"/><Relationship Id="rId1" Type="http://schemas.openxmlformats.org/officeDocument/2006/relationships/printerSettings" Target="../printerSettings/printerSettings6.bin"/></Relationships>
</file>

<file path=xl/worksheets/_rels/sheet11.xml.rels><?xml version="1.0" encoding="UTF-8" standalone="yes"?>
<Relationships xmlns="http://schemas.openxmlformats.org/package/2006/relationships"><Relationship Id="rId1" Type="http://schemas.openxmlformats.org/officeDocument/2006/relationships/table" Target="../tables/table7.xml"/></Relationships>
</file>

<file path=xl/worksheets/_rels/sheet12.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5.xml"/><Relationship Id="rId1" Type="http://schemas.openxmlformats.org/officeDocument/2006/relationships/printerSettings" Target="../printerSettings/printerSettings7.bin"/><Relationship Id="rId6" Type="http://schemas.openxmlformats.org/officeDocument/2006/relationships/table" Target="../tables/table8.xml"/><Relationship Id="rId5" Type="http://schemas.openxmlformats.org/officeDocument/2006/relationships/image" Target="../media/image34.emf"/><Relationship Id="rId4" Type="http://schemas.openxmlformats.org/officeDocument/2006/relationships/control" Target="../activeX/activeX30.xml"/></Relationships>
</file>

<file path=xl/worksheets/_rels/sheet13.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6.xml"/><Relationship Id="rId1" Type="http://schemas.openxmlformats.org/officeDocument/2006/relationships/printerSettings" Target="../printerSettings/printerSettings8.bin"/><Relationship Id="rId6" Type="http://schemas.openxmlformats.org/officeDocument/2006/relationships/table" Target="../tables/table9.xml"/><Relationship Id="rId5" Type="http://schemas.openxmlformats.org/officeDocument/2006/relationships/image" Target="../media/image35.emf"/><Relationship Id="rId4" Type="http://schemas.openxmlformats.org/officeDocument/2006/relationships/control" Target="../activeX/activeX31.xml"/></Relationships>
</file>

<file path=xl/worksheets/_rels/sheet14.xml.rels><?xml version="1.0" encoding="UTF-8" standalone="yes"?>
<Relationships xmlns="http://schemas.openxmlformats.org/package/2006/relationships"><Relationship Id="rId3" Type="http://schemas.openxmlformats.org/officeDocument/2006/relationships/control" Target="../activeX/activeX32.xml"/><Relationship Id="rId2" Type="http://schemas.openxmlformats.org/officeDocument/2006/relationships/vmlDrawing" Target="../drawings/vmlDrawing7.vml"/><Relationship Id="rId1" Type="http://schemas.openxmlformats.org/officeDocument/2006/relationships/drawing" Target="../drawings/drawing7.xml"/><Relationship Id="rId6" Type="http://schemas.openxmlformats.org/officeDocument/2006/relationships/image" Target="../media/image37.emf"/><Relationship Id="rId5" Type="http://schemas.openxmlformats.org/officeDocument/2006/relationships/control" Target="../activeX/activeX33.xml"/><Relationship Id="rId4" Type="http://schemas.openxmlformats.org/officeDocument/2006/relationships/image" Target="../media/image36.emf"/></Relationships>
</file>

<file path=xl/worksheets/_rels/sheet15.xml.rels><?xml version="1.0" encoding="UTF-8" standalone="yes"?>
<Relationships xmlns="http://schemas.openxmlformats.org/package/2006/relationships"><Relationship Id="rId2" Type="http://schemas.openxmlformats.org/officeDocument/2006/relationships/table" Target="../tables/table11.xml"/><Relationship Id="rId1" Type="http://schemas.openxmlformats.org/officeDocument/2006/relationships/table" Target="../tables/table10.xml"/></Relationships>
</file>

<file path=xl/worksheets/_rels/sheet16.xml.rels><?xml version="1.0" encoding="UTF-8" standalone="yes"?>
<Relationships xmlns="http://schemas.openxmlformats.org/package/2006/relationships"><Relationship Id="rId3" Type="http://schemas.openxmlformats.org/officeDocument/2006/relationships/table" Target="../tables/table13.xml"/><Relationship Id="rId2" Type="http://schemas.openxmlformats.org/officeDocument/2006/relationships/table" Target="../tables/table12.xml"/><Relationship Id="rId1" Type="http://schemas.openxmlformats.org/officeDocument/2006/relationships/printerSettings" Target="../printerSettings/printerSettings9.bin"/><Relationship Id="rId4" Type="http://schemas.openxmlformats.org/officeDocument/2006/relationships/table" Target="../tables/table14.xml"/></Relationships>
</file>

<file path=xl/worksheets/_rels/sheet18.xml.rels><?xml version="1.0" encoding="UTF-8" standalone="yes"?>
<Relationships xmlns="http://schemas.openxmlformats.org/package/2006/relationships"><Relationship Id="rId3" Type="http://schemas.openxmlformats.org/officeDocument/2006/relationships/vmlDrawing" Target="../drawings/vmlDrawing8.vml"/><Relationship Id="rId7" Type="http://schemas.openxmlformats.org/officeDocument/2006/relationships/image" Target="../media/image39.emf"/><Relationship Id="rId2" Type="http://schemas.openxmlformats.org/officeDocument/2006/relationships/drawing" Target="../drawings/drawing8.xml"/><Relationship Id="rId1" Type="http://schemas.openxmlformats.org/officeDocument/2006/relationships/printerSettings" Target="../printerSettings/printerSettings10.bin"/><Relationship Id="rId6" Type="http://schemas.openxmlformats.org/officeDocument/2006/relationships/control" Target="../activeX/activeX35.xml"/><Relationship Id="rId5" Type="http://schemas.openxmlformats.org/officeDocument/2006/relationships/image" Target="../media/image38.emf"/><Relationship Id="rId4" Type="http://schemas.openxmlformats.org/officeDocument/2006/relationships/control" Target="../activeX/activeX34.xml"/></Relationships>
</file>

<file path=xl/worksheets/_rels/sheet19.xml.rels><?xml version="1.0" encoding="UTF-8" standalone="yes"?>
<Relationships xmlns="http://schemas.openxmlformats.org/package/2006/relationships"><Relationship Id="rId1" Type="http://schemas.openxmlformats.org/officeDocument/2006/relationships/table" Target="../tables/table15.xml"/></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21.xml.rels><?xml version="1.0" encoding="UTF-8" standalone="yes"?>
<Relationships xmlns="http://schemas.openxmlformats.org/package/2006/relationships"><Relationship Id="rId1" Type="http://schemas.openxmlformats.org/officeDocument/2006/relationships/table" Target="../tables/table16.xml"/></Relationships>
</file>

<file path=xl/worksheets/_rels/sheet22.xml.rels><?xml version="1.0" encoding="UTF-8" standalone="yes"?>
<Relationships xmlns="http://schemas.openxmlformats.org/package/2006/relationships"><Relationship Id="rId3" Type="http://schemas.openxmlformats.org/officeDocument/2006/relationships/vmlDrawing" Target="../drawings/vmlDrawing9.vml"/><Relationship Id="rId2" Type="http://schemas.openxmlformats.org/officeDocument/2006/relationships/drawing" Target="../drawings/drawing9.xml"/><Relationship Id="rId1" Type="http://schemas.openxmlformats.org/officeDocument/2006/relationships/printerSettings" Target="../printerSettings/printerSettings12.bin"/><Relationship Id="rId6" Type="http://schemas.openxmlformats.org/officeDocument/2006/relationships/table" Target="../tables/table17.xml"/><Relationship Id="rId5" Type="http://schemas.openxmlformats.org/officeDocument/2006/relationships/image" Target="../media/image40.emf"/><Relationship Id="rId4" Type="http://schemas.openxmlformats.org/officeDocument/2006/relationships/control" Target="../activeX/activeX36.xml"/></Relationships>
</file>

<file path=xl/worksheets/_rels/sheet24.xml.rels><?xml version="1.0" encoding="UTF-8" standalone="yes"?>
<Relationships xmlns="http://schemas.openxmlformats.org/package/2006/relationships"><Relationship Id="rId2" Type="http://schemas.openxmlformats.org/officeDocument/2006/relationships/table" Target="../tables/table18.xml"/><Relationship Id="rId1" Type="http://schemas.openxmlformats.org/officeDocument/2006/relationships/printerSettings" Target="../printerSettings/printerSettings13.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1">
    <tabColor rgb="FFFF0000"/>
  </sheetPr>
  <dimension ref="A1:Q1048576"/>
  <sheetViews>
    <sheetView showGridLines="0" showRowColHeaders="0" tabSelected="1" zoomScale="80" zoomScaleNormal="80" workbookViewId="0">
      <selection activeCell="M24" sqref="M24"/>
    </sheetView>
  </sheetViews>
  <sheetFormatPr baseColWidth="10" defaultColWidth="11.42578125" defaultRowHeight="15" x14ac:dyDescent="0.25"/>
  <cols>
    <col min="1" max="1" width="27.85546875" style="27" customWidth="1"/>
    <col min="2" max="2" width="16.85546875" style="27" customWidth="1"/>
    <col min="3" max="4" width="11.42578125" style="27"/>
    <col min="5" max="5" width="13.5703125" style="27" customWidth="1"/>
    <col min="6" max="6" width="11.42578125" style="27"/>
    <col min="7" max="7" width="13.85546875" style="27" bestFit="1" customWidth="1"/>
    <col min="8" max="8" width="9.28515625" style="27" customWidth="1"/>
    <col min="9" max="9" width="17.85546875" style="27" customWidth="1"/>
    <col min="10" max="11" width="11.42578125" style="27"/>
    <col min="12" max="12" width="14.42578125" style="27" customWidth="1"/>
    <col min="13" max="13" width="8.42578125" style="27" customWidth="1"/>
    <col min="14" max="14" width="17" style="27" customWidth="1"/>
    <col min="15" max="15" width="11.42578125" style="27"/>
    <col min="16" max="16" width="22.42578125" style="27" customWidth="1"/>
    <col min="17" max="16384" width="11.42578125" style="27"/>
  </cols>
  <sheetData>
    <row r="1" spans="1:15" ht="15.75" thickBot="1" x14ac:dyDescent="0.3">
      <c r="A1" s="31"/>
      <c r="B1" s="32"/>
      <c r="C1" s="32"/>
      <c r="D1" s="32"/>
      <c r="E1" s="32"/>
      <c r="F1" s="32"/>
      <c r="G1" s="32"/>
      <c r="H1" s="32"/>
      <c r="I1" s="33"/>
    </row>
    <row r="2" spans="1:15" x14ac:dyDescent="0.25">
      <c r="A2" s="60"/>
      <c r="B2" s="32"/>
      <c r="C2" s="32"/>
      <c r="D2" s="32"/>
      <c r="E2" s="32"/>
      <c r="F2" s="32"/>
      <c r="G2" s="32"/>
      <c r="H2" s="32"/>
      <c r="I2" s="33"/>
    </row>
    <row r="3" spans="1:15" x14ac:dyDescent="0.25">
      <c r="A3" s="34"/>
      <c r="B3" s="35"/>
      <c r="C3" s="35"/>
      <c r="D3" s="35"/>
      <c r="E3" s="35"/>
      <c r="F3" s="35"/>
      <c r="G3" s="35"/>
      <c r="H3" s="35"/>
      <c r="I3" s="36"/>
    </row>
    <row r="4" spans="1:15" ht="15.75" customHeight="1" thickBot="1" x14ac:dyDescent="0.3">
      <c r="A4" s="34"/>
      <c r="B4" s="37"/>
      <c r="C4" s="37"/>
      <c r="D4" s="37"/>
      <c r="E4" s="37"/>
      <c r="F4" s="37"/>
      <c r="G4" s="37"/>
      <c r="H4" s="37"/>
      <c r="I4" s="38"/>
      <c r="O4" s="28"/>
    </row>
    <row r="5" spans="1:15" ht="24" thickBot="1" x14ac:dyDescent="0.4">
      <c r="A5" s="39"/>
      <c r="B5" s="40"/>
      <c r="C5" s="40"/>
      <c r="D5" s="40"/>
      <c r="E5" s="40"/>
      <c r="F5" s="41"/>
      <c r="G5" s="42" t="s">
        <v>60</v>
      </c>
      <c r="H5" s="43"/>
      <c r="I5" s="44" t="str">
        <f ca="1">IF(AND(ESTADOREFRESCADO="Completo",AlertaHojasCB="",$A$14=""),"Completo",IF(OR(AlertaHojasCB&lt;&gt;"",ESTADOREFRESCADO&lt;&gt;"Completo",$A$14&lt;&gt;""),"Incompleto",0))</f>
        <v>Incompleto</v>
      </c>
    </row>
    <row r="6" spans="1:15" ht="18" thickBot="1" x14ac:dyDescent="0.35">
      <c r="A6" s="45"/>
      <c r="B6" s="32"/>
      <c r="C6" s="32"/>
      <c r="D6" s="32"/>
      <c r="E6" s="32"/>
      <c r="F6" s="33"/>
      <c r="G6" s="46" t="s">
        <v>61</v>
      </c>
      <c r="H6" s="47"/>
      <c r="I6" s="64">
        <v>42786</v>
      </c>
    </row>
    <row r="7" spans="1:15" ht="15.75" thickBot="1" x14ac:dyDescent="0.3">
      <c r="A7" s="34"/>
      <c r="B7" s="35"/>
      <c r="C7" s="35"/>
      <c r="D7" s="35"/>
      <c r="E7" s="35"/>
      <c r="F7" s="35"/>
      <c r="G7" s="46" t="s">
        <v>67</v>
      </c>
      <c r="H7" s="47"/>
      <c r="I7" s="48" t="str">
        <f>DURACIONREFRESCADO</f>
        <v/>
      </c>
    </row>
    <row r="8" spans="1:15" ht="15.75" thickBot="1" x14ac:dyDescent="0.3">
      <c r="A8" s="34"/>
      <c r="B8" s="35"/>
      <c r="C8" s="37"/>
      <c r="D8" s="37"/>
      <c r="E8" s="49"/>
      <c r="F8" s="37"/>
      <c r="G8" s="34" t="s">
        <v>62</v>
      </c>
      <c r="H8" s="36"/>
      <c r="I8" s="65">
        <v>42774</v>
      </c>
    </row>
    <row r="9" spans="1:15" ht="15" customHeight="1" x14ac:dyDescent="0.25">
      <c r="A9" s="61" t="s">
        <v>88</v>
      </c>
      <c r="B9" s="50"/>
      <c r="C9" s="51"/>
      <c r="D9" s="52" t="str">
        <f ca="1">HYPERLINK("["&amp;LEFT(CELL("filename",A1),FIND("[",CELL("filename",A1))-2)&amp;"\CONTROL DE BUFFERS\ARCHIVO\ARCHIVO.xlsm]","Archivo")</f>
        <v>Archivo</v>
      </c>
      <c r="E9" s="53" t="str">
        <f ca="1">HYPERLINK(LEFT(CELL("filename",A1),FIND("[",CELL("filename",A1))-2)&amp;"\CONTROL DE BUFFERS\ARCHIVO\","dir")</f>
        <v>dir</v>
      </c>
      <c r="F9" s="32"/>
      <c r="G9" s="34" t="s">
        <v>63</v>
      </c>
      <c r="H9" s="36"/>
      <c r="I9" s="65">
        <v>42767</v>
      </c>
    </row>
    <row r="10" spans="1:15" ht="15" customHeight="1" x14ac:dyDescent="0.25">
      <c r="A10" s="62" t="str">
        <f>HYPERLINK("[O:\COMPROMETIDOS Y BACKORDERS\COMPROMETIDOS Y BACKORDERS.xlsm]Comprometidos!a1","Comprometidos")</f>
        <v>Comprometidos</v>
      </c>
      <c r="B10" s="54" t="str">
        <f>HYPERLINK("O:\COMPROMETIDOS Y BACKORDERS\","dir")</f>
        <v>dir</v>
      </c>
      <c r="C10" s="35"/>
      <c r="D10" s="52" t="str">
        <f ca="1">HYPERLINK("["&amp;LEFT(CELL("filename",L3),FIND("[",CELL("filename",L3))-2)&amp;"\CONTROL DE BUFFERS\SIMULADOR\Simulacion RAM CAS.xlsm]","SIMULADOR BUFFERS")</f>
        <v>SIMULADOR BUFFERS</v>
      </c>
      <c r="E10" s="54"/>
      <c r="F10" s="35"/>
      <c r="G10" s="34" t="s">
        <v>64</v>
      </c>
      <c r="H10" s="36"/>
      <c r="I10" s="65">
        <v>42767</v>
      </c>
    </row>
    <row r="11" spans="1:15" ht="15" customHeight="1" x14ac:dyDescent="0.25">
      <c r="A11" s="52" t="str">
        <f>HYPERLINK("[O:\COMPROMETIDOS Y BACKORDERS\COMPROMETIDOS Y BACKORDERS.xlsm]Backorders!a1","Backorders")</f>
        <v>Backorders</v>
      </c>
      <c r="B11" s="54" t="str">
        <f>HYPERLINK("O:\COMPROMETIDOS Y BACKORDERS\","dir")</f>
        <v>dir</v>
      </c>
      <c r="C11" s="35"/>
      <c r="D11" s="55" t="str">
        <f>IFERROR(IF(COUNTA(Alertas!$A$1)&gt;0,"HAY ALERTAS","NO HAY ALERTAS"),"NO HAY ALERTAS")</f>
        <v>HAY ALERTAS</v>
      </c>
      <c r="E11" s="56"/>
      <c r="F11" s="35"/>
      <c r="G11" s="34" t="s">
        <v>73</v>
      </c>
      <c r="H11" s="57"/>
      <c r="I11" s="65" t="s">
        <v>114</v>
      </c>
    </row>
    <row r="12" spans="1:15" ht="15" customHeight="1" thickBot="1" x14ac:dyDescent="0.3">
      <c r="A12" s="69"/>
      <c r="B12" s="35"/>
      <c r="C12" s="35"/>
      <c r="D12" s="52" t="str">
        <f ca="1">HYPERLINK("["&amp;LEFT(CELL("filename",A1),FIND("[",CELL("filename",A1))-2)&amp;"\CONTROL DE BUFFERS\PLANTILLAS\Plantilla Copiado Pegado.xlsx]","Copiado y Pegado")</f>
        <v>Copiado y Pegado</v>
      </c>
      <c r="E12" s="54"/>
      <c r="F12" s="35"/>
      <c r="G12" s="58" t="s">
        <v>74</v>
      </c>
      <c r="H12" s="38"/>
      <c r="I12" s="66">
        <v>42767</v>
      </c>
    </row>
    <row r="13" spans="1:15" ht="15" customHeight="1" thickBot="1" x14ac:dyDescent="0.3">
      <c r="A13" s="59" t="str">
        <f t="array" aca="1" ref="A13" ca="1">IFERROR(IF(SUM((tbl_Fechas_Refrescado[REFRESCADO]=1)*1*(TODAY()&lt;&gt;(DATE(YEAR(tbl_Fechas_Refrescado[FIN]),MONTH(tbl_Fechas_Refrescado[FIN]),DAY(tbl_Fechas_Refrescado[FIN]))))+(tbl_Fechas_Refrescado[REFRESCADO]=0)*1)&gt;0,"Hay Hojas CB sin refrescar hoy.",IF(SUM(tbl_Fechas_Refrescado[DUPLICADOS])&gt;0,"Hay ítems duplicados entre Hojas CB.","")),"")</f>
        <v/>
      </c>
      <c r="B13" s="35"/>
      <c r="C13" s="35"/>
      <c r="D13" s="35"/>
      <c r="E13" s="35"/>
      <c r="F13" s="35"/>
      <c r="G13" s="46" t="s">
        <v>68</v>
      </c>
      <c r="H13" s="47"/>
      <c r="I13" s="48">
        <v>0.82847222222222217</v>
      </c>
    </row>
    <row r="14" spans="1:15" ht="15" customHeight="1" thickBot="1" x14ac:dyDescent="0.3">
      <c r="A14" s="59" t="str">
        <f t="array" ref="A14">IF(SUM(("incompleto"=tbl_Fechas_Refrescado[TIPO])*1),"Hay Hojas CB con refrescado incompleto.","")</f>
        <v/>
      </c>
      <c r="B14" s="35"/>
      <c r="C14" s="35"/>
      <c r="D14" s="35"/>
      <c r="E14" s="35"/>
      <c r="F14" s="31"/>
      <c r="G14" s="46" t="s">
        <v>78</v>
      </c>
      <c r="H14" s="47"/>
      <c r="I14" s="48">
        <v>0.95833333333333337</v>
      </c>
    </row>
    <row r="15" spans="1:15" ht="15" customHeight="1" thickBot="1" x14ac:dyDescent="0.3">
      <c r="A15" s="68"/>
      <c r="B15" s="31"/>
      <c r="C15" s="31"/>
      <c r="D15" s="31"/>
      <c r="E15" s="31"/>
      <c r="F15" s="31"/>
      <c r="G15" s="46" t="s">
        <v>115</v>
      </c>
      <c r="H15" s="47"/>
      <c r="I15" s="48" t="s">
        <v>116</v>
      </c>
      <c r="J15" s="27" t="s">
        <v>119</v>
      </c>
    </row>
    <row r="16" spans="1:15" ht="15" customHeight="1" x14ac:dyDescent="0.25">
      <c r="A16" s="34"/>
      <c r="B16" s="35"/>
      <c r="C16" s="35"/>
      <c r="D16" s="35"/>
      <c r="E16" s="35"/>
      <c r="F16" s="35"/>
      <c r="G16" s="35"/>
      <c r="H16" s="35"/>
      <c r="I16" s="36"/>
    </row>
    <row r="17" spans="1:10" ht="15" customHeight="1" x14ac:dyDescent="0.25">
      <c r="A17" s="34"/>
      <c r="B17" s="35"/>
      <c r="C17" s="35"/>
      <c r="D17" s="35"/>
      <c r="E17" s="35"/>
      <c r="F17" s="35"/>
      <c r="G17" s="35"/>
      <c r="H17" s="35"/>
      <c r="I17" s="36"/>
    </row>
    <row r="18" spans="1:10" ht="15" customHeight="1" x14ac:dyDescent="0.25">
      <c r="A18" s="34"/>
      <c r="B18" s="35"/>
      <c r="C18" s="35"/>
      <c r="D18" s="35"/>
      <c r="E18" s="35"/>
      <c r="F18" s="35"/>
      <c r="G18" s="35"/>
      <c r="H18" s="35"/>
      <c r="I18" s="36"/>
    </row>
    <row r="19" spans="1:10" ht="15" customHeight="1" x14ac:dyDescent="0.25">
      <c r="A19" s="34"/>
      <c r="B19" s="35"/>
      <c r="C19" s="35"/>
      <c r="D19" s="35"/>
      <c r="E19" s="35"/>
      <c r="F19" s="35"/>
      <c r="G19" s="35"/>
      <c r="H19" s="35"/>
      <c r="I19" s="36"/>
    </row>
    <row r="20" spans="1:10" ht="15" customHeight="1" x14ac:dyDescent="0.25">
      <c r="A20" s="34"/>
      <c r="B20" s="35"/>
      <c r="C20" s="35"/>
      <c r="D20" s="35"/>
      <c r="E20" s="35"/>
      <c r="F20" s="35"/>
      <c r="G20" s="35"/>
      <c r="H20" s="63"/>
      <c r="I20" s="36"/>
    </row>
    <row r="21" spans="1:10" ht="15" customHeight="1" x14ac:dyDescent="0.25">
      <c r="A21" s="34"/>
      <c r="B21" s="35"/>
      <c r="C21" s="35"/>
      <c r="D21" s="35"/>
      <c r="E21" s="35"/>
      <c r="F21" s="35"/>
      <c r="G21" s="35"/>
      <c r="H21" s="35"/>
      <c r="I21" s="36"/>
      <c r="J21" s="29"/>
    </row>
    <row r="22" spans="1:10" ht="15" customHeight="1" x14ac:dyDescent="0.25">
      <c r="A22" s="34"/>
      <c r="B22" s="35"/>
      <c r="C22" s="35"/>
      <c r="D22" s="35"/>
      <c r="E22" s="35"/>
      <c r="F22" s="35"/>
      <c r="G22" s="35"/>
      <c r="H22" s="35"/>
      <c r="I22" s="36"/>
    </row>
    <row r="23" spans="1:10" ht="15" customHeight="1" x14ac:dyDescent="0.25">
      <c r="A23" s="34"/>
      <c r="B23" s="35"/>
      <c r="C23" s="35"/>
      <c r="D23" s="35"/>
      <c r="E23" s="35"/>
      <c r="F23" s="35"/>
      <c r="G23" s="35"/>
      <c r="H23" s="35"/>
      <c r="I23" s="36"/>
    </row>
    <row r="24" spans="1:10" ht="15" customHeight="1" x14ac:dyDescent="0.25">
      <c r="A24" s="34"/>
      <c r="B24" s="35"/>
      <c r="C24" s="35"/>
      <c r="D24" s="35"/>
      <c r="E24" s="35"/>
      <c r="F24" s="35"/>
      <c r="G24" s="35"/>
      <c r="H24" s="35"/>
      <c r="I24" s="36"/>
    </row>
    <row r="25" spans="1:10" ht="15" customHeight="1" x14ac:dyDescent="0.25">
      <c r="A25" s="34"/>
      <c r="B25" s="35"/>
      <c r="C25" s="35"/>
      <c r="D25" s="35"/>
      <c r="E25" s="35"/>
      <c r="F25" s="35"/>
      <c r="G25" s="35"/>
      <c r="H25" s="35"/>
      <c r="I25" s="36"/>
    </row>
    <row r="26" spans="1:10" ht="15" customHeight="1" x14ac:dyDescent="0.25">
      <c r="A26" s="34"/>
      <c r="B26" s="35"/>
      <c r="C26" s="35"/>
      <c r="D26" s="35"/>
      <c r="E26" s="35"/>
      <c r="F26" s="35"/>
      <c r="G26" s="35"/>
      <c r="H26" s="35"/>
      <c r="I26" s="36"/>
    </row>
    <row r="27" spans="1:10" ht="15" customHeight="1" x14ac:dyDescent="0.25">
      <c r="A27" s="34"/>
      <c r="B27" s="35"/>
      <c r="C27" s="35"/>
      <c r="D27" s="35"/>
      <c r="E27" s="35"/>
      <c r="F27" s="35"/>
      <c r="G27" s="35"/>
      <c r="H27" s="35"/>
      <c r="I27" s="36"/>
    </row>
    <row r="28" spans="1:10" ht="15" customHeight="1" x14ac:dyDescent="0.25">
      <c r="A28" s="34"/>
      <c r="B28" s="35"/>
      <c r="C28" s="35"/>
      <c r="D28" s="35"/>
      <c r="E28" s="35"/>
      <c r="F28" s="35"/>
      <c r="G28" s="35"/>
      <c r="H28" s="35"/>
      <c r="I28" s="36"/>
    </row>
    <row r="29" spans="1:10" x14ac:dyDescent="0.25">
      <c r="A29" s="34"/>
      <c r="B29" s="35"/>
      <c r="C29" s="35"/>
      <c r="D29" s="35"/>
      <c r="E29" s="35"/>
      <c r="F29" s="35"/>
      <c r="G29" s="35"/>
      <c r="H29" s="35"/>
      <c r="I29" s="36"/>
    </row>
    <row r="30" spans="1:10" x14ac:dyDescent="0.25">
      <c r="A30" s="34"/>
      <c r="B30" s="35"/>
      <c r="C30" s="35"/>
      <c r="D30" s="35"/>
      <c r="E30" s="35"/>
      <c r="F30" s="35"/>
      <c r="G30" s="35"/>
      <c r="H30" s="35"/>
      <c r="I30" s="36"/>
    </row>
    <row r="31" spans="1:10" x14ac:dyDescent="0.25">
      <c r="A31" s="34"/>
      <c r="B31" s="35"/>
      <c r="C31" s="35"/>
      <c r="D31" s="35"/>
      <c r="E31" s="35"/>
      <c r="F31" s="35"/>
      <c r="G31" s="35"/>
      <c r="H31" s="35"/>
      <c r="I31" s="36"/>
    </row>
    <row r="32" spans="1:10" x14ac:dyDescent="0.25">
      <c r="A32" s="34"/>
      <c r="B32" s="35"/>
      <c r="C32" s="35"/>
      <c r="D32" s="35"/>
      <c r="E32" s="35"/>
      <c r="F32" s="35"/>
      <c r="G32" s="35"/>
      <c r="H32" s="35"/>
      <c r="I32" s="36"/>
    </row>
    <row r="33" spans="1:9" x14ac:dyDescent="0.25">
      <c r="A33" s="34"/>
      <c r="B33" s="35"/>
      <c r="C33" s="35"/>
      <c r="D33" s="35"/>
      <c r="E33" s="35"/>
      <c r="F33" s="35"/>
      <c r="G33" s="35"/>
      <c r="H33" s="35"/>
      <c r="I33" s="36"/>
    </row>
    <row r="34" spans="1:9" x14ac:dyDescent="0.25">
      <c r="A34" s="34"/>
      <c r="B34" s="35"/>
      <c r="C34" s="35"/>
      <c r="D34" s="35"/>
      <c r="E34" s="35"/>
      <c r="F34" s="35"/>
      <c r="G34" s="35"/>
      <c r="H34" s="35"/>
      <c r="I34" s="36"/>
    </row>
    <row r="35" spans="1:9" x14ac:dyDescent="0.25">
      <c r="A35" s="34"/>
      <c r="B35" s="35"/>
      <c r="C35" s="35"/>
      <c r="D35" s="35"/>
      <c r="E35" s="35"/>
      <c r="F35" s="35"/>
      <c r="G35" s="35"/>
      <c r="H35" s="35"/>
      <c r="I35" s="36"/>
    </row>
    <row r="36" spans="1:9" x14ac:dyDescent="0.25">
      <c r="A36" s="34"/>
      <c r="B36" s="35"/>
      <c r="C36" s="35"/>
      <c r="D36" s="35"/>
      <c r="E36" s="35"/>
      <c r="F36" s="35"/>
      <c r="G36" s="35"/>
      <c r="H36" s="35"/>
      <c r="I36" s="36"/>
    </row>
    <row r="37" spans="1:9" x14ac:dyDescent="0.25">
      <c r="A37" s="34"/>
      <c r="B37" s="35"/>
      <c r="C37" s="35"/>
      <c r="D37" s="35"/>
      <c r="E37" s="35"/>
      <c r="F37" s="35"/>
      <c r="G37" s="35"/>
      <c r="H37" s="35"/>
      <c r="I37" s="36"/>
    </row>
    <row r="38" spans="1:9" x14ac:dyDescent="0.25">
      <c r="A38" s="34"/>
      <c r="B38" s="35"/>
      <c r="C38" s="35"/>
      <c r="D38" s="35"/>
      <c r="E38" s="35"/>
      <c r="F38" s="35"/>
      <c r="G38" s="35"/>
      <c r="H38" s="35"/>
      <c r="I38" s="36"/>
    </row>
    <row r="39" spans="1:9" x14ac:dyDescent="0.25">
      <c r="A39" s="34"/>
      <c r="B39" s="35"/>
      <c r="C39" s="35"/>
      <c r="D39" s="35"/>
      <c r="E39" s="35"/>
      <c r="F39" s="35"/>
      <c r="G39" s="35"/>
      <c r="H39" s="35"/>
      <c r="I39" s="36"/>
    </row>
    <row r="40" spans="1:9" ht="15.75" thickBot="1" x14ac:dyDescent="0.3">
      <c r="A40" s="58"/>
      <c r="B40" s="37"/>
      <c r="C40" s="37"/>
      <c r="D40" s="37"/>
      <c r="E40" s="37"/>
      <c r="F40" s="37"/>
      <c r="G40" s="37"/>
      <c r="H40" s="37"/>
      <c r="I40" s="38"/>
    </row>
    <row r="1048576" spans="16:17" x14ac:dyDescent="0.25">
      <c r="P1048576" s="30" t="s">
        <v>189</v>
      </c>
      <c r="Q1048576" s="27" t="s">
        <v>151</v>
      </c>
    </row>
  </sheetData>
  <sheetProtection algorithmName="SHA-512" hashValue="k4HyQVGBQXMrr/AAZ7dZbpV6Qkyyz9Oycd0vIQyHkNDpCc0I+9rMWFFXwabcOfr+IZTAFqy3aR1eTWLUk0ydjQ==" saltValue="Jy5IKwQxgqP5MmBiOb5/gw==" spinCount="100000" sheet="1" objects="1" scenarios="1" sort="0" autoFilter="0"/>
  <conditionalFormatting sqref="I8:I12">
    <cfRule type="expression" dxfId="24" priority="11">
      <formula>I8&lt;&gt;$I$6</formula>
    </cfRule>
  </conditionalFormatting>
  <conditionalFormatting sqref="I5">
    <cfRule type="expression" dxfId="23" priority="1" stopIfTrue="1">
      <formula>REFRESCADO="Completo"</formula>
    </cfRule>
    <cfRule type="expression" dxfId="22" priority="10">
      <formula>REFRESCADO="Incompleto"</formula>
    </cfRule>
  </conditionalFormatting>
  <conditionalFormatting sqref="D11:E11">
    <cfRule type="expression" dxfId="21" priority="6">
      <formula>$D11="NO HAY ALERTAS"</formula>
    </cfRule>
    <cfRule type="expression" dxfId="20" priority="7">
      <formula>$D11="HAY ALERTAS"</formula>
    </cfRule>
  </conditionalFormatting>
  <conditionalFormatting sqref="I6">
    <cfRule type="expression" dxfId="19" priority="2">
      <formula>I6&lt;&gt;TODAY()</formula>
    </cfRule>
  </conditionalFormatting>
  <conditionalFormatting sqref="A13:E14">
    <cfRule type="expression" dxfId="18" priority="2230">
      <formula>$A13&lt;&gt;""</formula>
    </cfRule>
  </conditionalFormatting>
  <dataValidations count="1">
    <dataValidation type="time" allowBlank="1" showInputMessage="1" showErrorMessage="1" sqref="I13:I14 I7">
      <formula1>0</formula1>
      <formula2>0.999988425925926</formula2>
    </dataValidation>
  </dataValidations>
  <pageMargins left="0.7" right="0.7" top="0.75" bottom="0.75" header="0.3" footer="0.3"/>
  <pageSetup paperSize="9" scale="60" orientation="portrait" horizontalDpi="300" verticalDpi="300" r:id="rId1"/>
  <colBreaks count="1" manualBreakCount="1">
    <brk id="9" max="1048575" man="1"/>
  </colBreaks>
  <drawing r:id="rId2"/>
  <legacyDrawing r:id="rId3"/>
  <controls>
    <mc:AlternateContent xmlns:mc="http://schemas.openxmlformats.org/markup-compatibility/2006">
      <mc:Choice Requires="x14">
        <control shapeId="49842" r:id="rId4" name="cmdAyuda">
          <controlPr defaultSize="0" autoLine="0" r:id="rId5">
            <anchor>
              <from>
                <xdr:col>5</xdr:col>
                <xdr:colOff>47625</xdr:colOff>
                <xdr:row>5</xdr:row>
                <xdr:rowOff>28575</xdr:rowOff>
              </from>
              <to>
                <xdr:col>5</xdr:col>
                <xdr:colOff>742950</xdr:colOff>
                <xdr:row>6</xdr:row>
                <xdr:rowOff>85725</xdr:rowOff>
              </to>
            </anchor>
          </controlPr>
        </control>
      </mc:Choice>
      <mc:Fallback>
        <control shapeId="49842" r:id="rId4" name="cmdAyuda"/>
      </mc:Fallback>
    </mc:AlternateContent>
    <mc:AlternateContent xmlns:mc="http://schemas.openxmlformats.org/markup-compatibility/2006">
      <mc:Choice Requires="x14">
        <control shapeId="49460" r:id="rId6" name="cmdImportaDatosERP">
          <controlPr defaultSize="0" autoLine="0" r:id="rId7">
            <anchor>
              <from>
                <xdr:col>7</xdr:col>
                <xdr:colOff>314325</xdr:colOff>
                <xdr:row>14</xdr:row>
                <xdr:rowOff>9525</xdr:rowOff>
              </from>
              <to>
                <xdr:col>7</xdr:col>
                <xdr:colOff>609600</xdr:colOff>
                <xdr:row>14</xdr:row>
                <xdr:rowOff>180975</xdr:rowOff>
              </to>
            </anchor>
          </controlPr>
        </control>
      </mc:Choice>
      <mc:Fallback>
        <control shapeId="49460" r:id="rId6" name="cmdImportaDatosERP"/>
      </mc:Fallback>
    </mc:AlternateContent>
    <mc:AlternateContent xmlns:mc="http://schemas.openxmlformats.org/markup-compatibility/2006">
      <mc:Choice Requires="x14">
        <control shapeId="1066" r:id="rId8" name="cmdCambiaUsuario">
          <controlPr defaultSize="0" autoLine="0" r:id="rId9">
            <anchor>
              <from>
                <xdr:col>0</xdr:col>
                <xdr:colOff>0</xdr:colOff>
                <xdr:row>1</xdr:row>
                <xdr:rowOff>180975</xdr:rowOff>
              </from>
              <to>
                <xdr:col>0</xdr:col>
                <xdr:colOff>609600</xdr:colOff>
                <xdr:row>2</xdr:row>
                <xdr:rowOff>171450</xdr:rowOff>
              </to>
            </anchor>
          </controlPr>
        </control>
      </mc:Choice>
      <mc:Fallback>
        <control shapeId="1066" r:id="rId8" name="cmdCambiaUsuario"/>
      </mc:Fallback>
    </mc:AlternateContent>
    <mc:AlternateContent xmlns:mc="http://schemas.openxmlformats.org/markup-compatibility/2006">
      <mc:Choice Requires="x14">
        <control shapeId="1061" r:id="rId10" name="Refrescar_Alertas">
          <controlPr defaultSize="0" autoLine="0" r:id="rId11">
            <anchor>
              <from>
                <xdr:col>4</xdr:col>
                <xdr:colOff>600075</xdr:colOff>
                <xdr:row>10</xdr:row>
                <xdr:rowOff>0</xdr:rowOff>
              </from>
              <to>
                <xdr:col>4</xdr:col>
                <xdr:colOff>895350</xdr:colOff>
                <xdr:row>10</xdr:row>
                <xdr:rowOff>171450</xdr:rowOff>
              </to>
            </anchor>
          </controlPr>
        </control>
      </mc:Choice>
      <mc:Fallback>
        <control shapeId="1061" r:id="rId10" name="Refrescar_Alertas"/>
      </mc:Fallback>
    </mc:AlternateContent>
    <mc:AlternateContent xmlns:mc="http://schemas.openxmlformats.org/markup-compatibility/2006">
      <mc:Choice Requires="x14">
        <control shapeId="1060" r:id="rId12" name="cmd_refresca_items">
          <controlPr defaultSize="0" autoLine="0" r:id="rId13">
            <anchor>
              <from>
                <xdr:col>3</xdr:col>
                <xdr:colOff>28575</xdr:colOff>
                <xdr:row>4</xdr:row>
                <xdr:rowOff>19050</xdr:rowOff>
              </from>
              <to>
                <xdr:col>3</xdr:col>
                <xdr:colOff>714375</xdr:colOff>
                <xdr:row>4</xdr:row>
                <xdr:rowOff>276225</xdr:rowOff>
              </to>
            </anchor>
          </controlPr>
        </control>
      </mc:Choice>
      <mc:Fallback>
        <control shapeId="1060" r:id="rId12" name="cmd_refresca_items"/>
      </mc:Fallback>
    </mc:AlternateContent>
    <mc:AlternateContent xmlns:mc="http://schemas.openxmlformats.org/markup-compatibility/2006">
      <mc:Choice Requires="x14">
        <control shapeId="1059" r:id="rId14" name="cmd_Actualiza_bd">
          <controlPr defaultSize="0" disabled="1" autoLine="0" r:id="rId15">
            <anchor>
              <from>
                <xdr:col>11</xdr:col>
                <xdr:colOff>638175</xdr:colOff>
                <xdr:row>4</xdr:row>
                <xdr:rowOff>133350</xdr:rowOff>
              </from>
              <to>
                <xdr:col>11</xdr:col>
                <xdr:colOff>933450</xdr:colOff>
                <xdr:row>5</xdr:row>
                <xdr:rowOff>76200</xdr:rowOff>
              </to>
            </anchor>
          </controlPr>
        </control>
      </mc:Choice>
      <mc:Fallback>
        <control shapeId="1059" r:id="rId14" name="cmd_Actualiza_bd"/>
      </mc:Fallback>
    </mc:AlternateContent>
    <mc:AlternateContent xmlns:mc="http://schemas.openxmlformats.org/markup-compatibility/2006">
      <mc:Choice Requires="x14">
        <control shapeId="1057" r:id="rId16" name="cmdMantenimiento">
          <controlPr defaultSize="0" autoLine="0" r:id="rId17">
            <anchor>
              <from>
                <xdr:col>4</xdr:col>
                <xdr:colOff>428625</xdr:colOff>
                <xdr:row>4</xdr:row>
                <xdr:rowOff>19050</xdr:rowOff>
              </from>
              <to>
                <xdr:col>5</xdr:col>
                <xdr:colOff>733425</xdr:colOff>
                <xdr:row>4</xdr:row>
                <xdr:rowOff>276225</xdr:rowOff>
              </to>
            </anchor>
          </controlPr>
        </control>
      </mc:Choice>
      <mc:Fallback>
        <control shapeId="1057" r:id="rId16" name="cmdMantenimiento"/>
      </mc:Fallback>
    </mc:AlternateContent>
    <mc:AlternateContent xmlns:mc="http://schemas.openxmlformats.org/markup-compatibility/2006">
      <mc:Choice Requires="x14">
        <control shapeId="1053" r:id="rId18" name="cmdControl">
          <controlPr defaultSize="0" autoLine="0" r:id="rId19">
            <anchor>
              <from>
                <xdr:col>0</xdr:col>
                <xdr:colOff>28575</xdr:colOff>
                <xdr:row>5</xdr:row>
                <xdr:rowOff>28575</xdr:rowOff>
              </from>
              <to>
                <xdr:col>0</xdr:col>
                <xdr:colOff>904875</xdr:colOff>
                <xdr:row>7</xdr:row>
                <xdr:rowOff>171450</xdr:rowOff>
              </to>
            </anchor>
          </controlPr>
        </control>
      </mc:Choice>
      <mc:Fallback>
        <control shapeId="1053" r:id="rId18" name="cmdControl"/>
      </mc:Fallback>
    </mc:AlternateContent>
    <mc:AlternateContent xmlns:mc="http://schemas.openxmlformats.org/markup-compatibility/2006">
      <mc:Choice Requires="x14">
        <control shapeId="1034" r:id="rId20" name="cboEmpresa">
          <controlPr defaultSize="0" autoLine="0" r:id="rId21">
            <anchor>
              <from>
                <xdr:col>0</xdr:col>
                <xdr:colOff>0</xdr:colOff>
                <xdr:row>4</xdr:row>
                <xdr:rowOff>9525</xdr:rowOff>
              </from>
              <to>
                <xdr:col>0</xdr:col>
                <xdr:colOff>1266825</xdr:colOff>
                <xdr:row>4</xdr:row>
                <xdr:rowOff>266700</xdr:rowOff>
              </to>
            </anchor>
          </controlPr>
        </control>
      </mc:Choice>
      <mc:Fallback>
        <control shapeId="1034" r:id="rId20" name="cboEmpresa"/>
      </mc:Fallback>
    </mc:AlternateContent>
    <mc:AlternateContent xmlns:mc="http://schemas.openxmlformats.org/markup-compatibility/2006">
      <mc:Choice Requires="x14">
        <control shapeId="1026" r:id="rId22" name="cmdRefrescar">
          <controlPr defaultSize="0" autoLine="0" r:id="rId23">
            <anchor>
              <from>
                <xdr:col>0</xdr:col>
                <xdr:colOff>1333500</xdr:colOff>
                <xdr:row>4</xdr:row>
                <xdr:rowOff>19050</xdr:rowOff>
              </from>
              <to>
                <xdr:col>1</xdr:col>
                <xdr:colOff>828675</xdr:colOff>
                <xdr:row>4</xdr:row>
                <xdr:rowOff>285750</xdr:rowOff>
              </to>
            </anchor>
          </controlPr>
        </control>
      </mc:Choice>
      <mc:Fallback>
        <control shapeId="1026" r:id="rId22" name="cmdRefrescar"/>
      </mc:Fallback>
    </mc:AlternateContent>
    <mc:AlternateContent xmlns:mc="http://schemas.openxmlformats.org/markup-compatibility/2006">
      <mc:Choice Requires="x14">
        <control shapeId="1045" r:id="rId24" name="cmdBuscar">
          <controlPr defaultSize="0" autoLine="0" r:id="rId25">
            <anchor>
              <from>
                <xdr:col>15</xdr:col>
                <xdr:colOff>695325</xdr:colOff>
                <xdr:row>8</xdr:row>
                <xdr:rowOff>152400</xdr:rowOff>
              </from>
              <to>
                <xdr:col>15</xdr:col>
                <xdr:colOff>1390650</xdr:colOff>
                <xdr:row>11</xdr:row>
                <xdr:rowOff>152400</xdr:rowOff>
              </to>
            </anchor>
          </controlPr>
        </control>
      </mc:Choice>
      <mc:Fallback>
        <control shapeId="1045" r:id="rId24" name="cmdBuscar"/>
      </mc:Fallback>
    </mc:AlternateContent>
    <mc:AlternateContent xmlns:mc="http://schemas.openxmlformats.org/markup-compatibility/2006">
      <mc:Choice Requires="x14">
        <control shapeId="1046" r:id="rId26" name="cboSeleccion">
          <controlPr autoLine="0" r:id="rId27">
            <anchor>
              <from>
                <xdr:col>9</xdr:col>
                <xdr:colOff>400050</xdr:colOff>
                <xdr:row>2</xdr:row>
                <xdr:rowOff>104775</xdr:rowOff>
              </from>
              <to>
                <xdr:col>18</xdr:col>
                <xdr:colOff>561975</xdr:colOff>
                <xdr:row>3</xdr:row>
                <xdr:rowOff>180975</xdr:rowOff>
              </to>
            </anchor>
          </controlPr>
        </control>
      </mc:Choice>
      <mc:Fallback>
        <control shapeId="1046" r:id="rId26" name="cboSeleccion"/>
      </mc:Fallback>
    </mc:AlternateContent>
    <mc:AlternateContent xmlns:mc="http://schemas.openxmlformats.org/markup-compatibility/2006">
      <mc:Choice Requires="x14">
        <control shapeId="1047" r:id="rId28" name="cmdFiltraCodigo">
          <controlPr defaultSize="0" autoLine="0" r:id="rId29">
            <anchor>
              <from>
                <xdr:col>11</xdr:col>
                <xdr:colOff>200025</xdr:colOff>
                <xdr:row>18</xdr:row>
                <xdr:rowOff>133350</xdr:rowOff>
              </from>
              <to>
                <xdr:col>13</xdr:col>
                <xdr:colOff>200025</xdr:colOff>
                <xdr:row>20</xdr:row>
                <xdr:rowOff>0</xdr:rowOff>
              </to>
            </anchor>
          </controlPr>
        </control>
      </mc:Choice>
      <mc:Fallback>
        <control shapeId="1047" r:id="rId28" name="cmdFiltraCodigo"/>
      </mc:Fallback>
    </mc:AlternateContent>
    <mc:AlternateContent xmlns:mc="http://schemas.openxmlformats.org/markup-compatibility/2006">
      <mc:Choice Requires="x14">
        <control shapeId="1048" r:id="rId30" name="cmdBuscaCodigo">
          <controlPr defaultSize="0" autoLine="0" r:id="rId31">
            <anchor>
              <from>
                <xdr:col>11</xdr:col>
                <xdr:colOff>200025</xdr:colOff>
                <xdr:row>17</xdr:row>
                <xdr:rowOff>76200</xdr:rowOff>
              </from>
              <to>
                <xdr:col>13</xdr:col>
                <xdr:colOff>200025</xdr:colOff>
                <xdr:row>18</xdr:row>
                <xdr:rowOff>133350</xdr:rowOff>
              </to>
            </anchor>
          </controlPr>
        </control>
      </mc:Choice>
      <mc:Fallback>
        <control shapeId="1048" r:id="rId30" name="cmdBuscaCodigo"/>
      </mc:Fallback>
    </mc:AlternateContent>
    <mc:AlternateContent xmlns:mc="http://schemas.openxmlformats.org/markup-compatibility/2006">
      <mc:Choice Requires="x14">
        <control shapeId="1049" r:id="rId32" name="cmdFiltraConsolidado">
          <controlPr defaultSize="0" autoLine="0" r:id="rId33">
            <anchor>
              <from>
                <xdr:col>11</xdr:col>
                <xdr:colOff>200025</xdr:colOff>
                <xdr:row>15</xdr:row>
                <xdr:rowOff>171450</xdr:rowOff>
              </from>
              <to>
                <xdr:col>13</xdr:col>
                <xdr:colOff>200025</xdr:colOff>
                <xdr:row>17</xdr:row>
                <xdr:rowOff>38100</xdr:rowOff>
              </to>
            </anchor>
          </controlPr>
        </control>
      </mc:Choice>
      <mc:Fallback>
        <control shapeId="1049" r:id="rId32" name="cmdFiltraConsolidado"/>
      </mc:Fallback>
    </mc:AlternateContent>
    <mc:AlternateContent xmlns:mc="http://schemas.openxmlformats.org/markup-compatibility/2006">
      <mc:Choice Requires="x14">
        <control shapeId="1050" r:id="rId34" name="lstBodegas">
          <controlPr defaultSize="0" autoLine="0" r:id="rId35">
            <anchor>
              <from>
                <xdr:col>11</xdr:col>
                <xdr:colOff>171450</xdr:colOff>
                <xdr:row>22</xdr:row>
                <xdr:rowOff>133350</xdr:rowOff>
              </from>
              <to>
                <xdr:col>14</xdr:col>
                <xdr:colOff>685800</xdr:colOff>
                <xdr:row>36</xdr:row>
                <xdr:rowOff>9525</xdr:rowOff>
              </to>
            </anchor>
          </controlPr>
        </control>
      </mc:Choice>
      <mc:Fallback>
        <control shapeId="1050" r:id="rId34" name="lstBodegas"/>
      </mc:Fallback>
    </mc:AlternateContent>
    <mc:AlternateContent xmlns:mc="http://schemas.openxmlformats.org/markup-compatibility/2006">
      <mc:Choice Requires="x14">
        <control shapeId="1051" r:id="rId36" name="lblBodegas">
          <controlPr autoLine="0" r:id="rId37">
            <anchor moveWithCells="1">
              <from>
                <xdr:col>11</xdr:col>
                <xdr:colOff>142875</xdr:colOff>
                <xdr:row>21</xdr:row>
                <xdr:rowOff>76200</xdr:rowOff>
              </from>
              <to>
                <xdr:col>12</xdr:col>
                <xdr:colOff>485775</xdr:colOff>
                <xdr:row>22</xdr:row>
                <xdr:rowOff>114300</xdr:rowOff>
              </to>
            </anchor>
          </controlPr>
        </control>
      </mc:Choice>
      <mc:Fallback>
        <control shapeId="1051" r:id="rId36" name="lblBodegas"/>
      </mc:Fallback>
    </mc:AlternateContent>
    <mc:AlternateContent xmlns:mc="http://schemas.openxmlformats.org/markup-compatibility/2006">
      <mc:Choice Requires="x14">
        <control shapeId="1052" r:id="rId38" name="cmdOK">
          <controlPr defaultSize="0" autoLine="0" r:id="rId39">
            <anchor moveWithCells="1">
              <from>
                <xdr:col>13</xdr:col>
                <xdr:colOff>457200</xdr:colOff>
                <xdr:row>21</xdr:row>
                <xdr:rowOff>76200</xdr:rowOff>
              </from>
              <to>
                <xdr:col>13</xdr:col>
                <xdr:colOff>942975</xdr:colOff>
                <xdr:row>22</xdr:row>
                <xdr:rowOff>161925</xdr:rowOff>
              </to>
            </anchor>
          </controlPr>
        </control>
      </mc:Choice>
      <mc:Fallback>
        <control shapeId="1052" r:id="rId38" name="cmdOK"/>
      </mc:Fallback>
    </mc:AlternateContent>
    <mc:AlternateContent xmlns:mc="http://schemas.openxmlformats.org/markup-compatibility/2006">
      <mc:Choice Requires="x14">
        <control shapeId="1054" r:id="rId40" name="cmdGraficoIndividual">
          <controlPr defaultSize="0" autoLine="0" r:id="rId41">
            <anchor>
              <from>
                <xdr:col>11</xdr:col>
                <xdr:colOff>200025</xdr:colOff>
                <xdr:row>20</xdr:row>
                <xdr:rowOff>28575</xdr:rowOff>
              </from>
              <to>
                <xdr:col>13</xdr:col>
                <xdr:colOff>200025</xdr:colOff>
                <xdr:row>21</xdr:row>
                <xdr:rowOff>85725</xdr:rowOff>
              </to>
            </anchor>
          </controlPr>
        </control>
      </mc:Choice>
      <mc:Fallback>
        <control shapeId="1054" r:id="rId40" name="cmdGraficoIndividual"/>
      </mc:Fallback>
    </mc:AlternateContent>
    <mc:AlternateContent xmlns:mc="http://schemas.openxmlformats.org/markup-compatibility/2006">
      <mc:Choice Requires="x14">
        <control shapeId="1055" r:id="rId42" name="cmdGestionBuffers">
          <controlPr defaultSize="0" autoLine="0" r:id="rId43">
            <anchor>
              <from>
                <xdr:col>11</xdr:col>
                <xdr:colOff>952500</xdr:colOff>
                <xdr:row>9</xdr:row>
                <xdr:rowOff>171450</xdr:rowOff>
              </from>
              <to>
                <xdr:col>13</xdr:col>
                <xdr:colOff>333375</xdr:colOff>
                <xdr:row>12</xdr:row>
                <xdr:rowOff>171450</xdr:rowOff>
              </to>
            </anchor>
          </controlPr>
        </control>
      </mc:Choice>
      <mc:Fallback>
        <control shapeId="1055" r:id="rId42" name="cmdGestionBuffers"/>
      </mc:Fallback>
    </mc:AlternateContent>
    <mc:AlternateContent xmlns:mc="http://schemas.openxmlformats.org/markup-compatibility/2006">
      <mc:Choice Requires="x14">
        <control shapeId="1056" r:id="rId44" name="cmdTransferencias">
          <controlPr defaultSize="0" autoLine="0" r:id="rId45">
            <anchor>
              <from>
                <xdr:col>0</xdr:col>
                <xdr:colOff>923925</xdr:colOff>
                <xdr:row>5</xdr:row>
                <xdr:rowOff>28575</xdr:rowOff>
              </from>
              <to>
                <xdr:col>1</xdr:col>
                <xdr:colOff>19050</xdr:colOff>
                <xdr:row>7</xdr:row>
                <xdr:rowOff>171450</xdr:rowOff>
              </to>
            </anchor>
          </controlPr>
        </control>
      </mc:Choice>
      <mc:Fallback>
        <control shapeId="1056" r:id="rId44" name="cmdTransferencias"/>
      </mc:Fallback>
    </mc:AlternateContent>
    <mc:AlternateContent xmlns:mc="http://schemas.openxmlformats.org/markup-compatibility/2006">
      <mc:Choice Requires="x14">
        <control shapeId="1062" r:id="rId46" name="cmd_Alertas_Actuales">
          <controlPr defaultSize="0" autoLine="0" r:id="rId47">
            <anchor>
              <from>
                <xdr:col>4</xdr:col>
                <xdr:colOff>266700</xdr:colOff>
                <xdr:row>10</xdr:row>
                <xdr:rowOff>0</xdr:rowOff>
              </from>
              <to>
                <xdr:col>4</xdr:col>
                <xdr:colOff>609600</xdr:colOff>
                <xdr:row>10</xdr:row>
                <xdr:rowOff>171450</xdr:rowOff>
              </to>
            </anchor>
          </controlPr>
        </control>
      </mc:Choice>
      <mc:Fallback>
        <control shapeId="1062" r:id="rId46" name="cmd_Alertas_Actuales"/>
      </mc:Fallback>
    </mc:AlternateContent>
    <mc:AlternateContent xmlns:mc="http://schemas.openxmlformats.org/markup-compatibility/2006">
      <mc:Choice Requires="x14">
        <control shapeId="1064" r:id="rId48" name="lstArchivos">
          <controlPr defaultSize="0" autoLine="0" r:id="rId49">
            <anchor moveWithCells="1">
              <from>
                <xdr:col>0</xdr:col>
                <xdr:colOff>57150</xdr:colOff>
                <xdr:row>14</xdr:row>
                <xdr:rowOff>0</xdr:rowOff>
              </from>
              <to>
                <xdr:col>5</xdr:col>
                <xdr:colOff>9525</xdr:colOff>
                <xdr:row>39</xdr:row>
                <xdr:rowOff>85725</xdr:rowOff>
              </to>
            </anchor>
          </controlPr>
        </control>
      </mc:Choice>
      <mc:Fallback>
        <control shapeId="1064" r:id="rId48" name="lstArchivos"/>
      </mc:Fallback>
    </mc:AlternateContent>
    <mc:AlternateContent xmlns:mc="http://schemas.openxmlformats.org/markup-compatibility/2006">
      <mc:Choice Requires="x14">
        <control shapeId="1517" r:id="rId50" name="cmdTraeFechasRefrescado">
          <controlPr defaultSize="0" autoLine="0" r:id="rId51">
            <anchor>
              <from>
                <xdr:col>2</xdr:col>
                <xdr:colOff>28575</xdr:colOff>
                <xdr:row>4</xdr:row>
                <xdr:rowOff>19050</xdr:rowOff>
              </from>
              <to>
                <xdr:col>2</xdr:col>
                <xdr:colOff>704850</xdr:colOff>
                <xdr:row>4</xdr:row>
                <xdr:rowOff>276225</xdr:rowOff>
              </to>
            </anchor>
          </controlPr>
        </control>
      </mc:Choice>
      <mc:Fallback>
        <control shapeId="1517" r:id="rId50" name="cmdTraeFechasRefrescado"/>
      </mc:Fallback>
    </mc:AlternateContent>
    <mc:AlternateContent xmlns:mc="http://schemas.openxmlformats.org/markup-compatibility/2006">
      <mc:Choice Requires="x14">
        <control shapeId="49451" r:id="rId52" name="cmd_Reportaje">
          <controlPr defaultSize="0" autoLine="0" r:id="rId53">
            <anchor>
              <from>
                <xdr:col>1</xdr:col>
                <xdr:colOff>38100</xdr:colOff>
                <xdr:row>5</xdr:row>
                <xdr:rowOff>28575</xdr:rowOff>
              </from>
              <to>
                <xdr:col>1</xdr:col>
                <xdr:colOff>990600</xdr:colOff>
                <xdr:row>7</xdr:row>
                <xdr:rowOff>171450</xdr:rowOff>
              </to>
            </anchor>
          </controlPr>
        </control>
      </mc:Choice>
      <mc:Fallback>
        <control shapeId="49451" r:id="rId52" name="cmd_Reportaje"/>
      </mc:Fallback>
    </mc:AlternateContent>
  </controls>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24"/>
  <dimension ref="A1:D51"/>
  <sheetViews>
    <sheetView showGridLines="0" zoomScale="80" zoomScaleNormal="80" workbookViewId="0">
      <selection activeCell="D1" sqref="D1"/>
    </sheetView>
  </sheetViews>
  <sheetFormatPr baseColWidth="10" defaultRowHeight="15" x14ac:dyDescent="0.25"/>
  <sheetData>
    <row r="1" spans="1:1" ht="28.5" customHeight="1" x14ac:dyDescent="0.3">
      <c r="A1" s="67" t="s">
        <v>120</v>
      </c>
    </row>
    <row r="24" spans="3:4" x14ac:dyDescent="0.25">
      <c r="C24">
        <v>1</v>
      </c>
      <c r="D24" t="s">
        <v>121</v>
      </c>
    </row>
    <row r="25" spans="3:4" x14ac:dyDescent="0.25">
      <c r="C25">
        <v>2</v>
      </c>
      <c r="D25" t="s">
        <v>122</v>
      </c>
    </row>
    <row r="26" spans="3:4" x14ac:dyDescent="0.25">
      <c r="C26">
        <v>3</v>
      </c>
      <c r="D26" t="s">
        <v>132</v>
      </c>
    </row>
    <row r="27" spans="3:4" x14ac:dyDescent="0.25">
      <c r="C27">
        <v>4</v>
      </c>
      <c r="D27" t="s">
        <v>123</v>
      </c>
    </row>
    <row r="28" spans="3:4" x14ac:dyDescent="0.25">
      <c r="C28">
        <v>5</v>
      </c>
      <c r="D28" t="s">
        <v>124</v>
      </c>
    </row>
    <row r="29" spans="3:4" x14ac:dyDescent="0.25">
      <c r="C29">
        <v>6</v>
      </c>
      <c r="D29" t="s">
        <v>125</v>
      </c>
    </row>
    <row r="30" spans="3:4" x14ac:dyDescent="0.25">
      <c r="C30">
        <v>7</v>
      </c>
      <c r="D30" t="s">
        <v>126</v>
      </c>
    </row>
    <row r="31" spans="3:4" x14ac:dyDescent="0.25">
      <c r="C31">
        <v>8</v>
      </c>
      <c r="D31" t="s">
        <v>127</v>
      </c>
    </row>
    <row r="32" spans="3:4" x14ac:dyDescent="0.25">
      <c r="C32">
        <v>9</v>
      </c>
      <c r="D32" t="s">
        <v>128</v>
      </c>
    </row>
    <row r="33" spans="3:4" x14ac:dyDescent="0.25">
      <c r="C33">
        <v>10</v>
      </c>
      <c r="D33" t="s">
        <v>129</v>
      </c>
    </row>
    <row r="34" spans="3:4" x14ac:dyDescent="0.25">
      <c r="C34">
        <v>11</v>
      </c>
      <c r="D34" t="s">
        <v>130</v>
      </c>
    </row>
    <row r="35" spans="3:4" x14ac:dyDescent="0.25">
      <c r="C35">
        <v>12</v>
      </c>
      <c r="D35" t="s">
        <v>133</v>
      </c>
    </row>
    <row r="36" spans="3:4" x14ac:dyDescent="0.25">
      <c r="C36">
        <v>13</v>
      </c>
      <c r="D36" t="s">
        <v>134</v>
      </c>
    </row>
    <row r="37" spans="3:4" x14ac:dyDescent="0.25">
      <c r="C37">
        <v>14</v>
      </c>
      <c r="D37" t="s">
        <v>135</v>
      </c>
    </row>
    <row r="38" spans="3:4" x14ac:dyDescent="0.25">
      <c r="C38">
        <v>15</v>
      </c>
      <c r="D38" t="s">
        <v>136</v>
      </c>
    </row>
    <row r="39" spans="3:4" x14ac:dyDescent="0.25">
      <c r="C39">
        <v>16</v>
      </c>
      <c r="D39" t="s">
        <v>137</v>
      </c>
    </row>
    <row r="40" spans="3:4" x14ac:dyDescent="0.25">
      <c r="C40">
        <v>17</v>
      </c>
      <c r="D40" t="s">
        <v>138</v>
      </c>
    </row>
    <row r="41" spans="3:4" x14ac:dyDescent="0.25">
      <c r="C41">
        <v>18</v>
      </c>
      <c r="D41" t="s">
        <v>139</v>
      </c>
    </row>
    <row r="42" spans="3:4" x14ac:dyDescent="0.25">
      <c r="C42">
        <v>19</v>
      </c>
      <c r="D42" t="s">
        <v>140</v>
      </c>
    </row>
    <row r="43" spans="3:4" x14ac:dyDescent="0.25">
      <c r="C43">
        <v>20</v>
      </c>
      <c r="D43" t="s">
        <v>142</v>
      </c>
    </row>
    <row r="44" spans="3:4" x14ac:dyDescent="0.25">
      <c r="C44">
        <v>21</v>
      </c>
      <c r="D44" t="s">
        <v>141</v>
      </c>
    </row>
    <row r="45" spans="3:4" x14ac:dyDescent="0.25">
      <c r="C45">
        <v>22</v>
      </c>
      <c r="D45" t="s">
        <v>143</v>
      </c>
    </row>
    <row r="46" spans="3:4" x14ac:dyDescent="0.25">
      <c r="C46">
        <v>23</v>
      </c>
      <c r="D46" t="s">
        <v>144</v>
      </c>
    </row>
    <row r="47" spans="3:4" x14ac:dyDescent="0.25">
      <c r="C47">
        <v>24</v>
      </c>
      <c r="D47" t="s">
        <v>145</v>
      </c>
    </row>
    <row r="48" spans="3:4" x14ac:dyDescent="0.25">
      <c r="C48">
        <v>25</v>
      </c>
      <c r="D48" t="s">
        <v>146</v>
      </c>
    </row>
    <row r="49" spans="3:4" x14ac:dyDescent="0.25">
      <c r="C49">
        <v>26</v>
      </c>
      <c r="D49" t="s">
        <v>148</v>
      </c>
    </row>
    <row r="50" spans="3:4" x14ac:dyDescent="0.25">
      <c r="C50">
        <v>27</v>
      </c>
      <c r="D50" t="s">
        <v>149</v>
      </c>
    </row>
    <row r="51" spans="3:4" x14ac:dyDescent="0.25">
      <c r="C51">
        <v>28</v>
      </c>
      <c r="D51" t="s">
        <v>147</v>
      </c>
    </row>
  </sheetData>
  <sheetProtection algorithmName="SHA-512" hashValue="8mA6OLkIOnUPfi0d8LsqgS90qQ2ofNTb6eQzaEO+n9Fth/zauQ6IEw5lhizzM5XEagmcA+ASNIP934TGEOef7g==" saltValue="dLJ508NHC/HjeZLXkeBmxw==" spinCount="100000" sheet="1" objects="1" scenarios="1" sort="0" autoFilter="0"/>
  <pageMargins left="0.7" right="0.7" top="0.75" bottom="0.75" header="0.3" footer="0.3"/>
  <drawing r:id="rId1"/>
  <legacyDrawing r:id="rId2"/>
  <controls>
    <mc:AlternateContent xmlns:mc="http://schemas.openxmlformats.org/markup-compatibility/2006">
      <mc:Choice Requires="x14">
        <control shapeId="72900" r:id="rId3" name="cmdVolver">
          <controlPr defaultSize="0" autoLine="0" r:id="rId4">
            <anchor moveWithCells="1">
              <from>
                <xdr:col>1</xdr:col>
                <xdr:colOff>609600</xdr:colOff>
                <xdr:row>0</xdr:row>
                <xdr:rowOff>19050</xdr:rowOff>
              </from>
              <to>
                <xdr:col>2</xdr:col>
                <xdr:colOff>295275</xdr:colOff>
                <xdr:row>0</xdr:row>
                <xdr:rowOff>304800</xdr:rowOff>
              </to>
            </anchor>
          </controlPr>
        </control>
      </mc:Choice>
      <mc:Fallback>
        <control shapeId="72900" r:id="rId3" name="cmdVolver"/>
      </mc:Fallback>
    </mc:AlternateContent>
  </control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23"/>
  <dimension ref="A1"/>
  <sheetViews>
    <sheetView workbookViewId="0"/>
  </sheetViews>
  <sheetFormatPr baseColWidth="10" defaultRowHeight="15" x14ac:dyDescent="0.25"/>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22"/>
  <dimension ref="B1:U8"/>
  <sheetViews>
    <sheetView showGridLines="0" workbookViewId="0">
      <selection activeCell="B1" sqref="B1"/>
    </sheetView>
  </sheetViews>
  <sheetFormatPr baseColWidth="10" defaultRowHeight="15" x14ac:dyDescent="0.25"/>
  <cols>
    <col min="1" max="1" width="7.85546875" customWidth="1"/>
    <col min="2" max="2" width="13.42578125" customWidth="1"/>
    <col min="3" max="3" width="35.85546875" customWidth="1"/>
    <col min="4" max="4" width="13.85546875" customWidth="1"/>
    <col min="5" max="5" width="11.7109375" customWidth="1"/>
    <col min="6" max="7" width="15.7109375" bestFit="1" customWidth="1"/>
    <col min="8" max="8" width="15.28515625" bestFit="1" customWidth="1"/>
    <col min="9" max="9" width="50.140625" customWidth="1"/>
    <col min="10" max="10" width="11.42578125" customWidth="1"/>
    <col min="11" max="11" width="12.5703125" customWidth="1"/>
    <col min="12" max="12" width="14.42578125" customWidth="1"/>
    <col min="13" max="13" width="13.42578125" customWidth="1"/>
    <col min="14" max="14" width="17.5703125" customWidth="1"/>
    <col min="15" max="15" width="15.140625" customWidth="1"/>
    <col min="16" max="16" width="16.28515625" customWidth="1"/>
    <col min="19" max="19" width="11.85546875" bestFit="1" customWidth="1"/>
  </cols>
  <sheetData>
    <row r="1" spans="2:21" ht="30" x14ac:dyDescent="0.25">
      <c r="B1" s="21" t="s">
        <v>5</v>
      </c>
      <c r="C1" s="21" t="s">
        <v>89</v>
      </c>
      <c r="D1" s="21" t="s">
        <v>90</v>
      </c>
      <c r="E1" s="21" t="s">
        <v>102</v>
      </c>
      <c r="F1" s="21" t="s">
        <v>93</v>
      </c>
      <c r="G1" s="21" t="s">
        <v>94</v>
      </c>
      <c r="H1" s="21" t="s">
        <v>91</v>
      </c>
      <c r="I1" s="21" t="s">
        <v>118</v>
      </c>
      <c r="J1" s="21" t="s">
        <v>95</v>
      </c>
      <c r="K1" s="21" t="s">
        <v>101</v>
      </c>
      <c r="L1" s="21" t="s">
        <v>97</v>
      </c>
      <c r="M1" s="21" t="s">
        <v>96</v>
      </c>
      <c r="N1" s="21" t="s">
        <v>98</v>
      </c>
      <c r="O1" s="21" t="s">
        <v>99</v>
      </c>
      <c r="P1" s="21" t="s">
        <v>100</v>
      </c>
    </row>
    <row r="2" spans="2:21" x14ac:dyDescent="0.25">
      <c r="B2" t="s">
        <v>155</v>
      </c>
      <c r="C2" t="s">
        <v>159</v>
      </c>
      <c r="D2" s="6">
        <v>1</v>
      </c>
      <c r="E2" s="6" t="s">
        <v>107</v>
      </c>
      <c r="F2" s="26">
        <v>42786.579317129632</v>
      </c>
      <c r="G2" s="26">
        <v>42786.579722222225</v>
      </c>
      <c r="H2" s="25">
        <f>tbl_Fechas_Refrescado[[#This Row],[FIN]]-tbl_Fechas_Refrescado[[#This Row],[INICIO]]</f>
        <v>4.0509259270038456E-4</v>
      </c>
      <c r="I2" s="25"/>
      <c r="J2" s="22">
        <v>250</v>
      </c>
      <c r="K2" s="22">
        <v>0</v>
      </c>
      <c r="L2" s="22">
        <v>1637</v>
      </c>
      <c r="M2" s="22">
        <v>497</v>
      </c>
      <c r="N2" s="23">
        <v>591607</v>
      </c>
      <c r="O2" s="23">
        <v>0</v>
      </c>
      <c r="P2" s="23">
        <v>0</v>
      </c>
      <c r="U2" s="24"/>
    </row>
    <row r="3" spans="2:21" x14ac:dyDescent="0.25">
      <c r="B3" t="s">
        <v>104</v>
      </c>
      <c r="C3" t="s">
        <v>106</v>
      </c>
      <c r="D3" s="6">
        <v>1</v>
      </c>
      <c r="E3" s="6" t="s">
        <v>107</v>
      </c>
      <c r="F3" s="26">
        <v>42786.578356481485</v>
      </c>
      <c r="G3" s="26">
        <v>42786.578831018516</v>
      </c>
      <c r="H3" s="25">
        <f>tbl_Fechas_Refrescado[[#This Row],[FIN]]-tbl_Fechas_Refrescado[[#This Row],[INICIO]]</f>
        <v>4.7453703155042604E-4</v>
      </c>
      <c r="I3" s="25"/>
      <c r="J3" s="22">
        <v>280</v>
      </c>
      <c r="K3" s="22">
        <v>0</v>
      </c>
      <c r="L3" s="22">
        <v>1637</v>
      </c>
      <c r="M3" s="22">
        <v>497</v>
      </c>
      <c r="N3" s="23">
        <v>591607</v>
      </c>
      <c r="O3" s="23">
        <v>842928</v>
      </c>
      <c r="P3" s="23">
        <v>67395</v>
      </c>
    </row>
    <row r="4" spans="2:21" x14ac:dyDescent="0.25">
      <c r="B4" t="s">
        <v>154</v>
      </c>
      <c r="C4" t="s">
        <v>158</v>
      </c>
      <c r="D4" s="6">
        <v>1</v>
      </c>
      <c r="E4" s="6" t="s">
        <v>107</v>
      </c>
      <c r="F4" s="26">
        <v>42786.577523148146</v>
      </c>
      <c r="G4" s="26">
        <v>42786.577905092592</v>
      </c>
      <c r="H4" s="25">
        <f>tbl_Fechas_Refrescado[[#This Row],[FIN]]-tbl_Fechas_Refrescado[[#This Row],[INICIO]]</f>
        <v>3.819444464170374E-4</v>
      </c>
      <c r="I4" s="25"/>
      <c r="J4" s="22">
        <v>250</v>
      </c>
      <c r="K4" s="22">
        <v>0</v>
      </c>
      <c r="L4" s="22">
        <v>1637</v>
      </c>
      <c r="M4" s="22">
        <v>497</v>
      </c>
      <c r="N4" s="23">
        <v>591607</v>
      </c>
      <c r="O4" s="23">
        <v>0</v>
      </c>
      <c r="P4" s="23">
        <v>0</v>
      </c>
    </row>
    <row r="5" spans="2:21" x14ac:dyDescent="0.25">
      <c r="B5" t="s">
        <v>153</v>
      </c>
      <c r="C5" t="s">
        <v>157</v>
      </c>
      <c r="D5" s="6">
        <v>1</v>
      </c>
      <c r="E5" s="6" t="s">
        <v>107</v>
      </c>
      <c r="F5" s="26">
        <v>42786.57671296296</v>
      </c>
      <c r="G5" s="26">
        <v>42786.577094907407</v>
      </c>
      <c r="H5" s="25">
        <f>tbl_Fechas_Refrescado[[#This Row],[FIN]]-tbl_Fechas_Refrescado[[#This Row],[INICIO]]</f>
        <v>3.819444464170374E-4</v>
      </c>
      <c r="I5" s="25"/>
      <c r="J5" s="22">
        <v>250</v>
      </c>
      <c r="K5" s="22">
        <v>0</v>
      </c>
      <c r="L5" s="22">
        <v>1637</v>
      </c>
      <c r="M5" s="22">
        <v>497</v>
      </c>
      <c r="N5" s="23">
        <v>591607</v>
      </c>
      <c r="O5" s="23">
        <v>0</v>
      </c>
      <c r="P5" s="23">
        <v>0</v>
      </c>
    </row>
    <row r="6" spans="2:21" x14ac:dyDescent="0.25">
      <c r="B6" t="s">
        <v>103</v>
      </c>
      <c r="C6" t="s">
        <v>105</v>
      </c>
      <c r="D6" s="6">
        <v>1</v>
      </c>
      <c r="E6" s="6" t="s">
        <v>107</v>
      </c>
      <c r="F6" s="26">
        <v>42786.576249999998</v>
      </c>
      <c r="G6" s="26">
        <v>42786.576458333337</v>
      </c>
      <c r="H6" s="25">
        <f>tbl_Fechas_Refrescado[[#This Row],[FIN]]-tbl_Fechas_Refrescado[[#This Row],[INICIO]]</f>
        <v>2.0833333837799728E-4</v>
      </c>
      <c r="I6" s="25"/>
      <c r="J6" s="22">
        <v>179</v>
      </c>
      <c r="K6" s="22">
        <v>0</v>
      </c>
      <c r="L6" s="22">
        <v>278</v>
      </c>
      <c r="M6" s="22">
        <v>68</v>
      </c>
      <c r="N6" s="23">
        <v>42643</v>
      </c>
      <c r="O6" s="23">
        <v>42110</v>
      </c>
      <c r="P6" s="23">
        <v>0</v>
      </c>
    </row>
    <row r="7" spans="2:21" x14ac:dyDescent="0.25">
      <c r="B7" t="s">
        <v>152</v>
      </c>
      <c r="C7" t="s">
        <v>156</v>
      </c>
      <c r="D7" s="6">
        <v>1</v>
      </c>
      <c r="E7" s="6" t="s">
        <v>107</v>
      </c>
      <c r="F7" s="26">
        <v>42786.575613425928</v>
      </c>
      <c r="G7" s="26">
        <v>42786.575902777775</v>
      </c>
      <c r="H7" s="25">
        <f>tbl_Fechas_Refrescado[[#This Row],[FIN]]-tbl_Fechas_Refrescado[[#This Row],[INICIO]]</f>
        <v>2.8935184673173353E-4</v>
      </c>
      <c r="I7" s="25"/>
      <c r="J7" s="22">
        <v>131</v>
      </c>
      <c r="K7" s="22">
        <v>0</v>
      </c>
      <c r="L7" s="22">
        <v>852</v>
      </c>
      <c r="M7" s="22">
        <v>497</v>
      </c>
      <c r="N7" s="23">
        <v>591607</v>
      </c>
      <c r="O7" s="23">
        <v>4084</v>
      </c>
      <c r="P7" s="23">
        <v>0</v>
      </c>
    </row>
    <row r="8" spans="2:21" x14ac:dyDescent="0.25">
      <c r="B8" t="s">
        <v>108</v>
      </c>
      <c r="C8" s="6">
        <f>SUBTOTAL(103,tbl_Fechas_Refrescado[HOJA CB])</f>
        <v>6</v>
      </c>
      <c r="D8" s="6"/>
      <c r="E8" s="6"/>
      <c r="F8" s="26">
        <f>SUBTOTAL(105,tbl_Fechas_Refrescado[INICIO])</f>
        <v>42786.575613425928</v>
      </c>
      <c r="G8" s="26">
        <f>SUBTOTAL(104,tbl_Fechas_Refrescado[FIN])</f>
        <v>42786.579722222225</v>
      </c>
      <c r="H8" s="25">
        <f>SUBTOTAL(109,tbl_Fechas_Refrescado[DURACIÓN])</f>
        <v>2.1412037021946162E-3</v>
      </c>
      <c r="I8" s="25"/>
      <c r="J8" s="6">
        <f>SUBTOTAL(104,tbl_Fechas_Refrescado[DIAS PERIODO])</f>
        <v>280</v>
      </c>
      <c r="K8" s="6">
        <f>SUBTOTAL(109,tbl_Fechas_Refrescado[DUPLICADOS])</f>
        <v>0</v>
      </c>
      <c r="L8" s="6">
        <f>SUBTOTAL(109,tbl_Fechas_Refrescado[SKUs Totales])</f>
        <v>7678</v>
      </c>
      <c r="M8" s="6">
        <f>SUBTOTAL(109,tbl_Fechas_Refrescado[SKUs Buffer])</f>
        <v>2553</v>
      </c>
      <c r="N8" s="23">
        <f>SUBTOTAL(109,tbl_Fechas_Refrescado[COSTO BUFFER])</f>
        <v>3000678</v>
      </c>
      <c r="O8" s="23">
        <f>SUBTOTAL(109,tbl_Fechas_Refrescado[COSTO FISICO])</f>
        <v>889122</v>
      </c>
      <c r="P8" s="23">
        <f>SUBTOTAL(109,tbl_Fechas_Refrescado[COSTO TRANSITO])</f>
        <v>67395</v>
      </c>
    </row>
  </sheetData>
  <sheetProtection sort="0" autoFilter="0"/>
  <conditionalFormatting sqref="B2:P7">
    <cfRule type="expression" dxfId="17" priority="3">
      <formula>OR(AND($D2=1,(DATE(YEAR($G2),MONTH($G2),DAY($G2)))&lt;&gt;TODAY()),$D2=0)</formula>
    </cfRule>
  </conditionalFormatting>
  <conditionalFormatting sqref="K2:K7">
    <cfRule type="expression" dxfId="16" priority="2">
      <formula>K2&lt;&gt;0</formula>
    </cfRule>
  </conditionalFormatting>
  <conditionalFormatting sqref="E2:E7">
    <cfRule type="expression" dxfId="15" priority="1">
      <formula>E2="incompleto"</formula>
    </cfRule>
  </conditionalFormatting>
  <pageMargins left="0.7" right="0.7" top="0.75" bottom="0.75" header="0.3" footer="0.3"/>
  <pageSetup paperSize="9" orientation="portrait" r:id="rId1"/>
  <drawing r:id="rId2"/>
  <legacyDrawing r:id="rId3"/>
  <controls>
    <mc:AlternateContent xmlns:mc="http://schemas.openxmlformats.org/markup-compatibility/2006">
      <mc:Choice Requires="x14">
        <control shapeId="27649" r:id="rId4" name="cmdVolver">
          <controlPr defaultSize="0" autoLine="0" r:id="rId5">
            <anchor>
              <from>
                <xdr:col>0</xdr:col>
                <xdr:colOff>9525</xdr:colOff>
                <xdr:row>0</xdr:row>
                <xdr:rowOff>0</xdr:rowOff>
              </from>
              <to>
                <xdr:col>1</xdr:col>
                <xdr:colOff>0</xdr:colOff>
                <xdr:row>0</xdr:row>
                <xdr:rowOff>276225</xdr:rowOff>
              </to>
            </anchor>
          </controlPr>
        </control>
      </mc:Choice>
      <mc:Fallback>
        <control shapeId="27649" r:id="rId4" name="cmdVolver"/>
      </mc:Fallback>
    </mc:AlternateContent>
  </controls>
  <tableParts count="1">
    <tablePart r:id="rId6"/>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21"/>
  <dimension ref="A1"/>
  <sheetViews>
    <sheetView workbookViewId="0"/>
  </sheetViews>
  <sheetFormatPr baseColWidth="10" defaultRowHeight="15" x14ac:dyDescent="0.25"/>
  <cols>
    <col min="1" max="1" width="11.85546875" bestFit="1" customWidth="1"/>
  </cols>
  <sheetData>
    <row r="1" spans="1:1" x14ac:dyDescent="0.25">
      <c r="A1" t="str">
        <f ca="1">LEFT(CELL("filename",A1),FIND("[",CELL("filename",A1))-2)&amp;"\"</f>
        <v>D:\Documents RAMCAS\RAM CAS\MEJORA CONTINUA\</v>
      </c>
    </row>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3">
    <tabColor theme="3" tint="-0.249977111117893"/>
  </sheetPr>
  <dimension ref="A1:A7"/>
  <sheetViews>
    <sheetView showGridLines="0" workbookViewId="0">
      <selection activeCell="A2" sqref="A2"/>
    </sheetView>
  </sheetViews>
  <sheetFormatPr baseColWidth="10" defaultColWidth="11.42578125" defaultRowHeight="15" x14ac:dyDescent="0.25"/>
  <cols>
    <col min="1" max="1" width="18.140625" bestFit="1" customWidth="1"/>
  </cols>
  <sheetData>
    <row r="1" spans="1:1" x14ac:dyDescent="0.25">
      <c r="A1" t="s">
        <v>56</v>
      </c>
    </row>
    <row r="2" spans="1:1" x14ac:dyDescent="0.25">
      <c r="A2" t="s">
        <v>152</v>
      </c>
    </row>
    <row r="3" spans="1:1" x14ac:dyDescent="0.25">
      <c r="A3" t="s">
        <v>103</v>
      </c>
    </row>
    <row r="4" spans="1:1" x14ac:dyDescent="0.25">
      <c r="A4" t="s">
        <v>153</v>
      </c>
    </row>
    <row r="5" spans="1:1" x14ac:dyDescent="0.25">
      <c r="A5" t="s">
        <v>154</v>
      </c>
    </row>
    <row r="6" spans="1:1" x14ac:dyDescent="0.25">
      <c r="A6" t="s">
        <v>104</v>
      </c>
    </row>
    <row r="7" spans="1:1" x14ac:dyDescent="0.25">
      <c r="A7" t="s">
        <v>155</v>
      </c>
    </row>
  </sheetData>
  <sheetProtection sort="0" autoFilter="0"/>
  <pageMargins left="0.7" right="0.7" top="0.75" bottom="0.75" header="0.3" footer="0.3"/>
  <pageSetup paperSize="9" orientation="portrait" horizontalDpi="0" verticalDpi="0" r:id="rId1"/>
  <tableParts count="1">
    <tablePart r:id="rId2"/>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13">
    <tabColor theme="3" tint="-0.249977111117893"/>
  </sheetPr>
  <dimension ref="A1:B1"/>
  <sheetViews>
    <sheetView showGridLines="0" workbookViewId="0">
      <selection activeCell="B2" sqref="B2:B15"/>
    </sheetView>
  </sheetViews>
  <sheetFormatPr baseColWidth="10" defaultColWidth="11.42578125" defaultRowHeight="15" x14ac:dyDescent="0.25"/>
  <cols>
    <col min="1" max="1" width="21.5703125" customWidth="1"/>
    <col min="2" max="2" width="36.28515625" customWidth="1"/>
  </cols>
  <sheetData>
    <row r="1" spans="1:2" x14ac:dyDescent="0.25">
      <c r="A1" t="s">
        <v>5</v>
      </c>
      <c r="B1" t="s">
        <v>6</v>
      </c>
    </row>
  </sheetData>
  <sheetProtection algorithmName="SHA-512" hashValue="68VrLrK39329No9goIlpvKaxVlRhqc9Ibm1MJpOnPBrTAZkB8mu5Q4LnD8vYhF4zbgYiEWVqA7yRC1HlhgIY0g==" saltValue="t/Zbz43istS8uotbIVbRBQ==" spinCount="100000" sheet="1" objects="1" scenarios="1" sort="0" autoFilter="0"/>
  <conditionalFormatting sqref="A2:B2">
    <cfRule type="expression" dxfId="14" priority="5">
      <formula>ISBLANK(A2)</formula>
    </cfRule>
  </conditionalFormatting>
  <conditionalFormatting sqref="A2">
    <cfRule type="expression" dxfId="13" priority="16">
      <formula>SUMPRODUCT(--($A$2:$A$2=A2),--($B$2:$B$2=B2))&gt;1</formula>
    </cfRule>
  </conditionalFormatting>
  <dataValidations count="1">
    <dataValidation type="list" allowBlank="1" showInputMessage="1" showErrorMessage="1" sqref="A2">
      <formula1>EMPRESA</formula1>
    </dataValidation>
  </dataValidations>
  <pageMargins left="0.7" right="0.7" top="0.75" bottom="0.75" header="0.3" footer="0.3"/>
  <pageSetup orientation="portrait" r:id="rId1"/>
  <tableParts count="1">
    <tablePart r:id="rId2"/>
  </tableParts>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2">
    <tabColor theme="3" tint="-0.249977111117893"/>
  </sheetPr>
  <dimension ref="A1:F20"/>
  <sheetViews>
    <sheetView showGridLines="0" zoomScale="90" zoomScaleNormal="90" workbookViewId="0">
      <selection activeCell="C1" sqref="C1"/>
    </sheetView>
  </sheetViews>
  <sheetFormatPr baseColWidth="10" defaultColWidth="11.42578125" defaultRowHeight="15" x14ac:dyDescent="0.25"/>
  <cols>
    <col min="1" max="1" width="11.42578125" customWidth="1"/>
    <col min="2" max="2" width="14.5703125" bestFit="1" customWidth="1"/>
    <col min="3" max="3" width="83.7109375" customWidth="1"/>
    <col min="4" max="4" width="27.42578125" bestFit="1" customWidth="1"/>
    <col min="5" max="5" width="9.7109375" customWidth="1"/>
    <col min="6" max="6" width="15.28515625" customWidth="1"/>
    <col min="8" max="8" width="17.140625" bestFit="1" customWidth="1"/>
    <col min="9" max="10" width="17.140625" customWidth="1"/>
    <col min="11" max="11" width="11.42578125" customWidth="1"/>
    <col min="14" max="14" width="38.28515625" bestFit="1" customWidth="1"/>
  </cols>
  <sheetData>
    <row r="1" spans="1:6" x14ac:dyDescent="0.25">
      <c r="A1" t="s">
        <v>2</v>
      </c>
      <c r="B1" t="s">
        <v>5</v>
      </c>
      <c r="C1" t="s">
        <v>3</v>
      </c>
      <c r="D1" t="s">
        <v>4</v>
      </c>
      <c r="E1" t="s">
        <v>8</v>
      </c>
      <c r="F1" t="s">
        <v>32</v>
      </c>
    </row>
    <row r="2" spans="1:6" x14ac:dyDescent="0.25">
      <c r="A2" s="9">
        <v>12</v>
      </c>
      <c r="B2" t="s">
        <v>1</v>
      </c>
      <c r="C2" t="s">
        <v>46</v>
      </c>
      <c r="D2" t="s">
        <v>15</v>
      </c>
      <c r="E2" s="3" t="str">
        <f>ARCHIVOSCB[[#This Row],[DIRECTORIO]]&amp;"\"&amp;ARCHIVOSCB[[#This Row],[ARCHIVO]]</f>
        <v>C:\RAM CAS\MEJORA CONTINUA\CONTROL DE BUFFERS\AGROINSUMOS\MATERIAPRIMA\COMPRAS-LOCALES.xlsm</v>
      </c>
      <c r="F2">
        <v>17</v>
      </c>
    </row>
    <row r="3" spans="1:6" x14ac:dyDescent="0.25">
      <c r="A3" s="6">
        <v>14</v>
      </c>
      <c r="B3" t="s">
        <v>1</v>
      </c>
      <c r="C3" t="s">
        <v>46</v>
      </c>
      <c r="D3" t="s">
        <v>16</v>
      </c>
      <c r="E3" s="3" t="str">
        <f>ARCHIVOSCB[[#This Row],[DIRECTORIO]]&amp;"\"&amp;ARCHIVOSCB[[#This Row],[ARCHIVO]]</f>
        <v>C:\RAM CAS\MEJORA CONTINUA\CONTROL DE BUFFERS\AGROINSUMOS\MATERIAPRIMA\IMPORTACIONES.xlsm</v>
      </c>
      <c r="F3">
        <v>19</v>
      </c>
    </row>
    <row r="4" spans="1:6" x14ac:dyDescent="0.25">
      <c r="A4" s="6">
        <v>15</v>
      </c>
      <c r="B4" t="s">
        <v>1</v>
      </c>
      <c r="C4" t="s">
        <v>34</v>
      </c>
      <c r="D4" t="s">
        <v>7</v>
      </c>
      <c r="E4" s="3" t="str">
        <f>ARCHIVOSCB[[#This Row],[DIRECTORIO]]&amp;"\"&amp;ARCHIVOSCB[[#This Row],[ARCHIVO]]</f>
        <v>C:\RAM CAS\MEJORA CONTINUA\CONTROL DE BUFFERS\AGROINSUMOS\CENTRAL\Control Buffers.xlsm</v>
      </c>
      <c r="F4">
        <v>26</v>
      </c>
    </row>
    <row r="5" spans="1:6" x14ac:dyDescent="0.25">
      <c r="A5" s="6">
        <v>21</v>
      </c>
      <c r="B5" t="s">
        <v>1</v>
      </c>
      <c r="C5" t="s">
        <v>35</v>
      </c>
      <c r="D5" t="s">
        <v>7</v>
      </c>
      <c r="E5" s="3" t="str">
        <f>ARCHIVOSCB[[#This Row],[DIRECTORIO]]&amp;"\"&amp;ARCHIVOSCB[[#This Row],[ARCHIVO]]</f>
        <v>C:\RAM CAS\MEJORA CONTINUA\CONTROL DE BUFFERS\AGROINSUMOS\AGRONUEVO\Control Buffers.xlsm</v>
      </c>
      <c r="F5">
        <v>37</v>
      </c>
    </row>
    <row r="6" spans="1:6" x14ac:dyDescent="0.25">
      <c r="A6" s="6">
        <v>22</v>
      </c>
      <c r="B6" t="s">
        <v>1</v>
      </c>
      <c r="C6" t="s">
        <v>36</v>
      </c>
      <c r="D6" t="s">
        <v>7</v>
      </c>
      <c r="E6" s="3" t="str">
        <f>ARCHIVOSCB[[#This Row],[DIRECTORIO]]&amp;"\"&amp;ARCHIVOSCB[[#This Row],[ARCHIVO]]</f>
        <v>C:\RAM CAS\MEJORA CONTINUA\CONTROL DE BUFFERS\AGROINSUMOS\AGROHERMANOSLEON\Control Buffers.xlsm</v>
      </c>
      <c r="F6">
        <v>38</v>
      </c>
    </row>
    <row r="7" spans="1:6" x14ac:dyDescent="0.25">
      <c r="A7" s="6">
        <v>23</v>
      </c>
      <c r="B7" t="s">
        <v>1</v>
      </c>
      <c r="C7" t="s">
        <v>37</v>
      </c>
      <c r="D7" t="s">
        <v>7</v>
      </c>
      <c r="E7" s="3" t="str">
        <f>ARCHIVOSCB[[#This Row],[DIRECTORIO]]&amp;"\"&amp;ARCHIVOSCB[[#This Row],[ARCHIVO]]</f>
        <v>C:\RAM CAS\MEJORA CONTINUA\CONTROL DE BUFFERS\AGROINSUMOS\MONCAYOLOPEZ\Control Buffers.xlsm</v>
      </c>
      <c r="F7">
        <v>34</v>
      </c>
    </row>
    <row r="8" spans="1:6" x14ac:dyDescent="0.25">
      <c r="A8" s="6">
        <v>28</v>
      </c>
      <c r="B8" t="s">
        <v>1</v>
      </c>
      <c r="C8" t="s">
        <v>38</v>
      </c>
      <c r="D8" t="s">
        <v>7</v>
      </c>
      <c r="E8" s="3" t="str">
        <f>ARCHIVOSCB[[#This Row],[DIRECTORIO]]&amp;"\"&amp;ARCHIVOSCB[[#This Row],[ARCHIVO]]</f>
        <v>C:\RAM CAS\MEJORA CONTINUA\CONTROL DE BUFFERS\AGROINSUMOS\LAFINCA\Control Buffers.xlsm</v>
      </c>
      <c r="F8">
        <v>43</v>
      </c>
    </row>
    <row r="9" spans="1:6" x14ac:dyDescent="0.25">
      <c r="A9" s="6">
        <v>36</v>
      </c>
      <c r="B9" t="s">
        <v>1</v>
      </c>
      <c r="C9" t="s">
        <v>39</v>
      </c>
      <c r="D9" t="s">
        <v>7</v>
      </c>
      <c r="E9" s="3" t="str">
        <f>ARCHIVOSCB[[#This Row],[DIRECTORIO]]&amp;"\"&amp;ARCHIVOSCB[[#This Row],[ARCHIVO]]</f>
        <v>C:\RAM CAS\MEJORA CONTINUA\CONTROL DE BUFFERS\AGROINSUMOS\EIGUANCHI\Control Buffers.xlsm</v>
      </c>
      <c r="F9">
        <v>51</v>
      </c>
    </row>
    <row r="10" spans="1:6" x14ac:dyDescent="0.25">
      <c r="A10" s="6">
        <v>1</v>
      </c>
      <c r="B10" t="s">
        <v>0</v>
      </c>
      <c r="C10" t="s">
        <v>33</v>
      </c>
      <c r="D10" t="s">
        <v>47</v>
      </c>
      <c r="E10" s="3" t="str">
        <f>ARCHIVOSCB[[#This Row],[DIRECTORIO]]&amp;"\"&amp;ARCHIVOSCB[[#This Row],[ARCHIVO]]</f>
        <v>C:\RAM CAS\MEJORA CONTINUA\CONTROL DE BUFFERS\AGROTA\CENTRAL\ACCESORIOS.xlsm</v>
      </c>
      <c r="F10">
        <v>1</v>
      </c>
    </row>
    <row r="11" spans="1:6" x14ac:dyDescent="0.25">
      <c r="A11" s="6">
        <v>2</v>
      </c>
      <c r="B11" t="s">
        <v>0</v>
      </c>
      <c r="C11" t="s">
        <v>33</v>
      </c>
      <c r="D11" t="s">
        <v>48</v>
      </c>
      <c r="E11" s="3" t="str">
        <f>ARCHIVOSCB[[#This Row],[DIRECTORIO]]&amp;"\"&amp;ARCHIVOSCB[[#This Row],[ARCHIVO]]</f>
        <v>C:\RAM CAS\MEJORA CONTINUA\CONTROL DE BUFFERS\AGROTA\CENTRAL\ECHO.xlsm</v>
      </c>
      <c r="F11">
        <v>2</v>
      </c>
    </row>
    <row r="12" spans="1:6" x14ac:dyDescent="0.25">
      <c r="A12" s="6">
        <v>3</v>
      </c>
      <c r="B12" t="s">
        <v>0</v>
      </c>
      <c r="C12" t="s">
        <v>33</v>
      </c>
      <c r="D12" t="s">
        <v>49</v>
      </c>
      <c r="E12" s="3" t="str">
        <f>ARCHIVOSCB[[#This Row],[DIRECTORIO]]&amp;"\"&amp;ARCHIVOSCB[[#This Row],[ARCHIVO]]</f>
        <v>C:\RAM CAS\MEJORA CONTINUA\CONTROL DE BUFFERS\AGROTA\CENTRAL\SHINDAIWA.xlsm</v>
      </c>
      <c r="F12">
        <v>3</v>
      </c>
    </row>
    <row r="13" spans="1:6" x14ac:dyDescent="0.25">
      <c r="A13" s="6">
        <v>4</v>
      </c>
      <c r="B13" t="s">
        <v>0</v>
      </c>
      <c r="C13" t="s">
        <v>33</v>
      </c>
      <c r="D13" t="s">
        <v>50</v>
      </c>
      <c r="E13" s="3" t="str">
        <f>ARCHIVOSCB[[#This Row],[DIRECTORIO]]&amp;"\"&amp;ARCHIVOSCB[[#This Row],[ARCHIVO]]</f>
        <v>C:\RAM CAS\MEJORA CONTINUA\CONTROL DE BUFFERS\AGROTA\CENTRAL\MAQ-ECHO-SHINDAIWA.xlsm</v>
      </c>
      <c r="F13">
        <v>4</v>
      </c>
    </row>
    <row r="14" spans="1:6" x14ac:dyDescent="0.25">
      <c r="A14" s="6">
        <v>5</v>
      </c>
      <c r="B14" t="s">
        <v>0</v>
      </c>
      <c r="C14" t="s">
        <v>33</v>
      </c>
      <c r="D14" t="s">
        <v>51</v>
      </c>
      <c r="E14" s="3" t="str">
        <f>ARCHIVOSCB[[#This Row],[DIRECTORIO]]&amp;"\"&amp;ARCHIVOSCB[[#This Row],[ARCHIVO]]</f>
        <v>C:\RAM CAS\MEJORA CONTINUA\CONTROL DE BUFFERS\AGROTA\CENTRAL\LINEA-JF.xlsm</v>
      </c>
      <c r="F14">
        <v>5</v>
      </c>
    </row>
    <row r="15" spans="1:6" x14ac:dyDescent="0.25">
      <c r="A15" s="6">
        <v>30</v>
      </c>
      <c r="B15" t="s">
        <v>0</v>
      </c>
      <c r="C15" t="s">
        <v>52</v>
      </c>
      <c r="D15" t="s">
        <v>7</v>
      </c>
      <c r="E15" s="3" t="str">
        <f>ARCHIVOSCB[[#This Row],[DIRECTORIO]]&amp;"\"&amp;ARCHIVOSCB[[#This Row],[ARCHIVO]]</f>
        <v>C:\RAM CAS\MEJORA CONTINUA\CONTROL DE BUFFERS\AGROTA\MAXGUAYAQUIL\Control Buffers.xlsm</v>
      </c>
      <c r="F15">
        <v>45</v>
      </c>
    </row>
    <row r="16" spans="1:6" x14ac:dyDescent="0.25">
      <c r="A16" s="6">
        <v>34</v>
      </c>
      <c r="B16" t="s">
        <v>0</v>
      </c>
      <c r="C16" t="s">
        <v>53</v>
      </c>
      <c r="D16" t="s">
        <v>7</v>
      </c>
      <c r="E16" s="3" t="str">
        <f>ARCHIVOSCB[[#This Row],[DIRECTORIO]]&amp;"\"&amp;ARCHIVOSCB[[#This Row],[ARCHIVO]]</f>
        <v>C:\RAM CAS\MEJORA CONTINUA\CONTROL DE BUFFERS\AGROTA\PROMACOFI\Control Buffers.xlsm</v>
      </c>
      <c r="F16">
        <v>49</v>
      </c>
    </row>
    <row r="17" spans="1:6" x14ac:dyDescent="0.25">
      <c r="A17" s="6">
        <v>35</v>
      </c>
      <c r="B17" t="s">
        <v>0</v>
      </c>
      <c r="C17" t="s">
        <v>54</v>
      </c>
      <c r="D17" t="s">
        <v>7</v>
      </c>
      <c r="E17" s="3" t="str">
        <f>ARCHIVOSCB[[#This Row],[DIRECTORIO]]&amp;"\"&amp;ARCHIVOSCB[[#This Row],[ARCHIVO]]</f>
        <v>C:\RAM CAS\MEJORA CONTINUA\CONTROL DE BUFFERS\AGROTA\EIGUANCHI\Control Buffers.xlsm</v>
      </c>
      <c r="F17">
        <v>50</v>
      </c>
    </row>
    <row r="18" spans="1:6" x14ac:dyDescent="0.25">
      <c r="A18" s="6">
        <v>37</v>
      </c>
      <c r="B18" t="s">
        <v>28</v>
      </c>
      <c r="C18" t="s">
        <v>40</v>
      </c>
      <c r="D18" t="s">
        <v>29</v>
      </c>
      <c r="E18" s="3" t="str">
        <f>ARCHIVOSCB[[#This Row],[DIRECTORIO]]&amp;"\"&amp;ARCHIVOSCB[[#This Row],[ARCHIVO]]</f>
        <v>C:\RAM CAS\MEJORA CONTINUA\CONTROL DE BUFFERS\SUKAMPO\CENTRAL\CENTRAL.xlsm</v>
      </c>
      <c r="F18">
        <v>52</v>
      </c>
    </row>
    <row r="19" spans="1:6" x14ac:dyDescent="0.25">
      <c r="A19" s="6">
        <v>38</v>
      </c>
      <c r="B19" t="s">
        <v>28</v>
      </c>
      <c r="C19" t="s">
        <v>41</v>
      </c>
      <c r="D19" t="s">
        <v>30</v>
      </c>
      <c r="E19" s="3" t="str">
        <f>ARCHIVOSCB[[#This Row],[DIRECTORIO]]&amp;"\"&amp;ARCHIVOSCB[[#This Row],[ARCHIVO]]</f>
        <v>C:\RAM CAS\MEJORA CONTINUA\CONTROL DE BUFFERS\SUKAMPO\SUCRE\SUCRE.xlsm</v>
      </c>
      <c r="F19">
        <v>54</v>
      </c>
    </row>
    <row r="20" spans="1:6" x14ac:dyDescent="0.25">
      <c r="A20" s="6">
        <v>40</v>
      </c>
      <c r="B20" t="s">
        <v>28</v>
      </c>
      <c r="C20" t="s">
        <v>42</v>
      </c>
      <c r="D20" t="s">
        <v>31</v>
      </c>
      <c r="E20" s="3" t="str">
        <f>ARCHIVOSCB[[#This Row],[DIRECTORIO]]&amp;"\"&amp;ARCHIVOSCB[[#This Row],[ARCHIVO]]</f>
        <v>C:\RAM CAS\MEJORA CONTINUA\CONTROL DE BUFFERS\SUKAMPO\CENTRALPROPIA\CENTRALPROPIA.xlsm</v>
      </c>
      <c r="F20">
        <v>53</v>
      </c>
    </row>
  </sheetData>
  <conditionalFormatting sqref="A2:F20">
    <cfRule type="expression" dxfId="12" priority="1">
      <formula>ISBLANK(A2)</formula>
    </cfRule>
  </conditionalFormatting>
  <conditionalFormatting sqref="A2:A20">
    <cfRule type="duplicateValues" dxfId="11" priority="49"/>
    <cfRule type="duplicateValues" dxfId="10" priority="50"/>
    <cfRule type="duplicateValues" dxfId="9" priority="51"/>
  </conditionalFormatting>
  <dataValidations count="1">
    <dataValidation type="list" allowBlank="1" showInputMessage="1" showErrorMessage="1" sqref="B2:B20">
      <formula1>EMPRESA</formula1>
    </dataValidation>
  </dataValidations>
  <pageMargins left="0.7" right="0.7" top="0.75" bottom="0.75" header="0.3" footer="0.3"/>
  <pageSetup paperSize="9" orientation="portrait" horizontalDpi="1200" verticalDpi="1200" r:id="rId1"/>
  <drawing r:id="rId2"/>
  <legacyDrawing r:id="rId3"/>
  <controls>
    <mc:AlternateContent xmlns:mc="http://schemas.openxmlformats.org/markup-compatibility/2006">
      <mc:Choice Requires="x14">
        <control shapeId="5121" r:id="rId4" name="cmdGuardar">
          <controlPr defaultSize="0" print="0" autoLine="0" r:id="rId5">
            <anchor>
              <from>
                <xdr:col>6</xdr:col>
                <xdr:colOff>66675</xdr:colOff>
                <xdr:row>0</xdr:row>
                <xdr:rowOff>38100</xdr:rowOff>
              </from>
              <to>
                <xdr:col>7</xdr:col>
                <xdr:colOff>190500</xdr:colOff>
                <xdr:row>1</xdr:row>
                <xdr:rowOff>171450</xdr:rowOff>
              </to>
            </anchor>
          </controlPr>
        </control>
      </mc:Choice>
      <mc:Fallback>
        <control shapeId="5121" r:id="rId4" name="cmdGuardar"/>
      </mc:Fallback>
    </mc:AlternateContent>
    <mc:AlternateContent xmlns:mc="http://schemas.openxmlformats.org/markup-compatibility/2006">
      <mc:Choice Requires="x14">
        <control shapeId="5122" r:id="rId6" name="cmdCancelar">
          <controlPr defaultSize="0" print="0" autoLine="0" r:id="rId7">
            <anchor>
              <from>
                <xdr:col>6</xdr:col>
                <xdr:colOff>66675</xdr:colOff>
                <xdr:row>2</xdr:row>
                <xdr:rowOff>57150</xdr:rowOff>
              </from>
              <to>
                <xdr:col>7</xdr:col>
                <xdr:colOff>190500</xdr:colOff>
                <xdr:row>4</xdr:row>
                <xdr:rowOff>0</xdr:rowOff>
              </to>
            </anchor>
          </controlPr>
        </control>
      </mc:Choice>
      <mc:Fallback>
        <control shapeId="5122" r:id="rId6" name="cmdCancelar"/>
      </mc:Fallback>
    </mc:AlternateContent>
  </controls>
  <tableParts count="1">
    <tablePart r:id="rId8"/>
  </tableParts>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11">
    <tabColor theme="3" tint="-0.249977111117893"/>
  </sheetPr>
  <dimension ref="A1:J2"/>
  <sheetViews>
    <sheetView showGridLines="0" topLeftCell="B1" zoomScale="85" zoomScaleNormal="85" workbookViewId="0">
      <selection activeCell="C2" sqref="C2:C3"/>
    </sheetView>
  </sheetViews>
  <sheetFormatPr baseColWidth="10" defaultColWidth="11.42578125" defaultRowHeight="15" x14ac:dyDescent="0.25"/>
  <cols>
    <col min="2" max="2" width="14.5703125" bestFit="1" customWidth="1"/>
    <col min="3" max="3" width="35.28515625" bestFit="1" customWidth="1"/>
    <col min="4" max="4" width="109.85546875" bestFit="1" customWidth="1"/>
    <col min="5" max="5" width="26.140625" customWidth="1"/>
    <col min="6" max="6" width="15.28515625" customWidth="1"/>
    <col min="7" max="7" width="14.7109375" customWidth="1"/>
  </cols>
  <sheetData>
    <row r="1" spans="1:10" x14ac:dyDescent="0.25">
      <c r="A1" t="s">
        <v>2</v>
      </c>
      <c r="B1" t="s">
        <v>5</v>
      </c>
      <c r="C1" t="s">
        <v>6</v>
      </c>
      <c r="D1" t="s">
        <v>8</v>
      </c>
      <c r="E1" t="s">
        <v>4</v>
      </c>
      <c r="F1" t="s">
        <v>17</v>
      </c>
      <c r="G1" t="s">
        <v>18</v>
      </c>
      <c r="H1" t="s">
        <v>27</v>
      </c>
      <c r="I1" t="s">
        <v>26</v>
      </c>
      <c r="J1" t="s">
        <v>55</v>
      </c>
    </row>
    <row r="2" spans="1:10" x14ac:dyDescent="0.25">
      <c r="A2" s="6"/>
      <c r="D2" s="2"/>
      <c r="E2" s="2"/>
    </row>
  </sheetData>
  <conditionalFormatting sqref="A2:I2">
    <cfRule type="expression" dxfId="8" priority="2">
      <formula>ISBLANK(A2)</formula>
    </cfRule>
  </conditionalFormatting>
  <conditionalFormatting sqref="A2">
    <cfRule type="duplicateValues" dxfId="7" priority="101"/>
    <cfRule type="duplicateValues" dxfId="6" priority="102"/>
    <cfRule type="duplicateValues" dxfId="5" priority="103"/>
    <cfRule type="duplicateValues" dxfId="4" priority="104"/>
  </conditionalFormatting>
  <conditionalFormatting sqref="B2">
    <cfRule type="expression" dxfId="3" priority="105">
      <formula>SUMPRODUCT(--($B$2:$B$2=B2),--($C$2:$C$2=C2),--($D$2:$D$2=D2),--($J$2:$J$2=J2))&gt;1</formula>
    </cfRule>
  </conditionalFormatting>
  <dataValidations count="1">
    <dataValidation type="list" allowBlank="1" showInputMessage="1" showErrorMessage="1" sqref="B2">
      <formula1>EMPRESA</formula1>
    </dataValidation>
  </dataValidations>
  <pageMargins left="0.7" right="0.7" top="0.75" bottom="0.75" header="0.3" footer="0.3"/>
  <tableParts count="1">
    <tablePart r:id="rId1"/>
  </tableParts>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14">
    <tabColor theme="3" tint="-0.249977111117893"/>
  </sheetPr>
  <dimension ref="B1:F2"/>
  <sheetViews>
    <sheetView workbookViewId="0">
      <selection activeCell="B1" sqref="B1:F2"/>
    </sheetView>
  </sheetViews>
  <sheetFormatPr baseColWidth="10" defaultColWidth="11.42578125" defaultRowHeight="15" x14ac:dyDescent="0.25"/>
  <cols>
    <col min="3" max="3" width="16.5703125" customWidth="1"/>
    <col min="4" max="4" width="13.42578125" customWidth="1"/>
    <col min="5" max="5" width="17.42578125" customWidth="1"/>
  </cols>
  <sheetData>
    <row r="1" spans="2:6" x14ac:dyDescent="0.25">
      <c r="B1" s="10" t="s">
        <v>55</v>
      </c>
      <c r="C1" s="10" t="s">
        <v>17</v>
      </c>
      <c r="D1" s="10" t="s">
        <v>18</v>
      </c>
      <c r="E1" s="10" t="s">
        <v>27</v>
      </c>
      <c r="F1" s="10" t="s">
        <v>26</v>
      </c>
    </row>
    <row r="2" spans="2:6" x14ac:dyDescent="0.25">
      <c r="B2" s="11"/>
      <c r="C2" s="11"/>
      <c r="D2" s="11"/>
      <c r="E2" s="11"/>
      <c r="F2" s="11"/>
    </row>
  </sheetData>
  <conditionalFormatting sqref="C2:F2">
    <cfRule type="expression" dxfId="2" priority="1">
      <formula>ISBLANK(C2)</formula>
    </cfRule>
  </conditionalFormatting>
  <pageMargins left="0.7" right="0.7" top="0.75" bottom="0.75" header="0.3" footer="0.3"/>
  <pageSetup orientation="portrait" r:id="rId1"/>
  <tableParts count="1">
    <tablePart r:id="rId2"/>
  </tableParts>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12">
    <tabColor theme="3" tint="-0.249977111117893"/>
  </sheetPr>
  <dimension ref="A1:D94"/>
  <sheetViews>
    <sheetView showGridLines="0" workbookViewId="0">
      <selection activeCell="A2" sqref="A2:D2"/>
    </sheetView>
  </sheetViews>
  <sheetFormatPr baseColWidth="10" defaultColWidth="11.42578125" defaultRowHeight="15" x14ac:dyDescent="0.25"/>
  <cols>
    <col min="1" max="1" width="18.5703125" customWidth="1"/>
    <col min="2" max="2" width="35.28515625" bestFit="1" customWidth="1"/>
    <col min="3" max="3" width="28.85546875" bestFit="1" customWidth="1"/>
  </cols>
  <sheetData>
    <row r="1" spans="1:4" x14ac:dyDescent="0.25">
      <c r="A1" t="s">
        <v>24</v>
      </c>
      <c r="B1" t="s">
        <v>23</v>
      </c>
      <c r="C1" t="s">
        <v>43</v>
      </c>
      <c r="D1" t="s">
        <v>44</v>
      </c>
    </row>
    <row r="2" spans="1:4" x14ac:dyDescent="0.25">
      <c r="A2" t="s">
        <v>152</v>
      </c>
      <c r="B2" t="s">
        <v>191</v>
      </c>
      <c r="C2" t="s">
        <v>109</v>
      </c>
      <c r="D2">
        <v>1</v>
      </c>
    </row>
    <row r="3" spans="1:4" x14ac:dyDescent="0.25">
      <c r="A3" t="s">
        <v>103</v>
      </c>
      <c r="B3" t="s">
        <v>109</v>
      </c>
      <c r="C3" t="s">
        <v>160</v>
      </c>
      <c r="D3">
        <v>1</v>
      </c>
    </row>
    <row r="4" spans="1:4" x14ac:dyDescent="0.25">
      <c r="A4" t="s">
        <v>103</v>
      </c>
      <c r="B4" t="s">
        <v>109</v>
      </c>
      <c r="C4" t="s">
        <v>161</v>
      </c>
      <c r="D4">
        <v>2</v>
      </c>
    </row>
    <row r="5" spans="1:4" x14ac:dyDescent="0.25">
      <c r="A5" t="s">
        <v>103</v>
      </c>
      <c r="B5" t="s">
        <v>109</v>
      </c>
      <c r="C5" t="s">
        <v>162</v>
      </c>
      <c r="D5">
        <v>3</v>
      </c>
    </row>
    <row r="6" spans="1:4" x14ac:dyDescent="0.25">
      <c r="A6" t="s">
        <v>103</v>
      </c>
      <c r="B6" t="s">
        <v>109</v>
      </c>
      <c r="C6" t="s">
        <v>163</v>
      </c>
      <c r="D6">
        <v>4</v>
      </c>
    </row>
    <row r="7" spans="1:4" x14ac:dyDescent="0.25">
      <c r="A7" t="s">
        <v>103</v>
      </c>
      <c r="B7" t="s">
        <v>109</v>
      </c>
      <c r="C7" t="s">
        <v>164</v>
      </c>
      <c r="D7">
        <v>5</v>
      </c>
    </row>
    <row r="8" spans="1:4" x14ac:dyDescent="0.25">
      <c r="A8" t="s">
        <v>103</v>
      </c>
      <c r="B8" t="s">
        <v>109</v>
      </c>
      <c r="C8" t="s">
        <v>165</v>
      </c>
      <c r="D8">
        <v>6</v>
      </c>
    </row>
    <row r="9" spans="1:4" x14ac:dyDescent="0.25">
      <c r="A9" t="s">
        <v>103</v>
      </c>
      <c r="B9" t="s">
        <v>109</v>
      </c>
      <c r="C9" t="s">
        <v>166</v>
      </c>
      <c r="D9">
        <v>7</v>
      </c>
    </row>
    <row r="10" spans="1:4" x14ac:dyDescent="0.25">
      <c r="A10" t="s">
        <v>103</v>
      </c>
      <c r="B10" t="s">
        <v>109</v>
      </c>
      <c r="C10" t="s">
        <v>167</v>
      </c>
      <c r="D10">
        <v>8</v>
      </c>
    </row>
    <row r="11" spans="1:4" x14ac:dyDescent="0.25">
      <c r="A11" t="s">
        <v>103</v>
      </c>
      <c r="B11" t="s">
        <v>109</v>
      </c>
      <c r="C11" t="s">
        <v>168</v>
      </c>
      <c r="D11">
        <v>9</v>
      </c>
    </row>
    <row r="12" spans="1:4" x14ac:dyDescent="0.25">
      <c r="A12" t="s">
        <v>103</v>
      </c>
      <c r="B12" t="s">
        <v>109</v>
      </c>
      <c r="C12" t="s">
        <v>169</v>
      </c>
      <c r="D12">
        <v>10</v>
      </c>
    </row>
    <row r="13" spans="1:4" x14ac:dyDescent="0.25">
      <c r="A13" t="s">
        <v>153</v>
      </c>
      <c r="B13" t="s">
        <v>192</v>
      </c>
      <c r="C13" t="s">
        <v>109</v>
      </c>
      <c r="D13">
        <v>1</v>
      </c>
    </row>
    <row r="14" spans="1:4" x14ac:dyDescent="0.25">
      <c r="A14" t="s">
        <v>153</v>
      </c>
      <c r="B14" t="s">
        <v>193</v>
      </c>
      <c r="C14" t="s">
        <v>109</v>
      </c>
      <c r="D14">
        <v>1</v>
      </c>
    </row>
    <row r="15" spans="1:4" x14ac:dyDescent="0.25">
      <c r="A15" t="s">
        <v>153</v>
      </c>
      <c r="B15" t="s">
        <v>194</v>
      </c>
      <c r="C15" t="s">
        <v>109</v>
      </c>
      <c r="D15">
        <v>1</v>
      </c>
    </row>
    <row r="16" spans="1:4" x14ac:dyDescent="0.25">
      <c r="A16" t="s">
        <v>153</v>
      </c>
      <c r="B16" t="s">
        <v>195</v>
      </c>
      <c r="C16" t="s">
        <v>109</v>
      </c>
      <c r="D16">
        <v>1</v>
      </c>
    </row>
    <row r="17" spans="1:4" x14ac:dyDescent="0.25">
      <c r="A17" t="s">
        <v>153</v>
      </c>
      <c r="B17" t="s">
        <v>196</v>
      </c>
      <c r="C17" t="s">
        <v>109</v>
      </c>
      <c r="D17">
        <v>1</v>
      </c>
    </row>
    <row r="18" spans="1:4" x14ac:dyDescent="0.25">
      <c r="A18" t="s">
        <v>154</v>
      </c>
      <c r="B18" t="s">
        <v>192</v>
      </c>
      <c r="C18" t="s">
        <v>109</v>
      </c>
      <c r="D18">
        <v>1</v>
      </c>
    </row>
    <row r="19" spans="1:4" x14ac:dyDescent="0.25">
      <c r="A19" t="s">
        <v>154</v>
      </c>
      <c r="B19" t="s">
        <v>193</v>
      </c>
      <c r="C19" t="s">
        <v>109</v>
      </c>
      <c r="D19">
        <v>1</v>
      </c>
    </row>
    <row r="20" spans="1:4" x14ac:dyDescent="0.25">
      <c r="A20" t="s">
        <v>154</v>
      </c>
      <c r="B20" t="s">
        <v>194</v>
      </c>
      <c r="C20" t="s">
        <v>109</v>
      </c>
      <c r="D20">
        <v>1</v>
      </c>
    </row>
    <row r="21" spans="1:4" x14ac:dyDescent="0.25">
      <c r="A21" t="s">
        <v>154</v>
      </c>
      <c r="B21" t="s">
        <v>195</v>
      </c>
      <c r="C21" t="s">
        <v>109</v>
      </c>
      <c r="D21">
        <v>1</v>
      </c>
    </row>
    <row r="22" spans="1:4" x14ac:dyDescent="0.25">
      <c r="A22" t="s">
        <v>154</v>
      </c>
      <c r="B22" t="s">
        <v>197</v>
      </c>
      <c r="C22" t="s">
        <v>109</v>
      </c>
      <c r="D22">
        <v>1</v>
      </c>
    </row>
    <row r="23" spans="1:4" x14ac:dyDescent="0.25">
      <c r="A23" t="s">
        <v>104</v>
      </c>
      <c r="B23" t="s">
        <v>109</v>
      </c>
      <c r="C23" t="s">
        <v>165</v>
      </c>
      <c r="D23">
        <v>1</v>
      </c>
    </row>
    <row r="24" spans="1:4" x14ac:dyDescent="0.25">
      <c r="A24" t="s">
        <v>104</v>
      </c>
      <c r="B24" t="s">
        <v>109</v>
      </c>
      <c r="C24" t="s">
        <v>170</v>
      </c>
      <c r="D24">
        <v>2</v>
      </c>
    </row>
    <row r="25" spans="1:4" x14ac:dyDescent="0.25">
      <c r="A25" t="s">
        <v>104</v>
      </c>
      <c r="B25" t="s">
        <v>109</v>
      </c>
      <c r="C25" t="s">
        <v>171</v>
      </c>
      <c r="D25">
        <v>3</v>
      </c>
    </row>
    <row r="26" spans="1:4" x14ac:dyDescent="0.25">
      <c r="A26" t="s">
        <v>104</v>
      </c>
      <c r="B26" t="s">
        <v>109</v>
      </c>
      <c r="C26" t="s">
        <v>168</v>
      </c>
      <c r="D26">
        <v>4</v>
      </c>
    </row>
    <row r="27" spans="1:4" x14ac:dyDescent="0.25">
      <c r="A27" t="s">
        <v>104</v>
      </c>
      <c r="B27" t="s">
        <v>109</v>
      </c>
      <c r="C27" t="s">
        <v>172</v>
      </c>
      <c r="D27">
        <v>5</v>
      </c>
    </row>
    <row r="28" spans="1:4" x14ac:dyDescent="0.25">
      <c r="A28" t="s">
        <v>104</v>
      </c>
      <c r="B28" t="s">
        <v>109</v>
      </c>
      <c r="C28" t="s">
        <v>173</v>
      </c>
      <c r="D28">
        <v>6</v>
      </c>
    </row>
    <row r="29" spans="1:4" x14ac:dyDescent="0.25">
      <c r="A29" t="s">
        <v>104</v>
      </c>
      <c r="B29" t="s">
        <v>109</v>
      </c>
      <c r="C29" t="s">
        <v>174</v>
      </c>
      <c r="D29">
        <v>8</v>
      </c>
    </row>
    <row r="30" spans="1:4" x14ac:dyDescent="0.25">
      <c r="A30" t="s">
        <v>104</v>
      </c>
      <c r="B30" t="s">
        <v>109</v>
      </c>
      <c r="C30" t="s">
        <v>175</v>
      </c>
      <c r="D30">
        <v>9</v>
      </c>
    </row>
    <row r="31" spans="1:4" x14ac:dyDescent="0.25">
      <c r="A31" t="s">
        <v>104</v>
      </c>
      <c r="B31" t="s">
        <v>109</v>
      </c>
      <c r="C31" t="s">
        <v>176</v>
      </c>
      <c r="D31">
        <v>10</v>
      </c>
    </row>
    <row r="32" spans="1:4" x14ac:dyDescent="0.25">
      <c r="A32" t="s">
        <v>104</v>
      </c>
      <c r="B32" t="s">
        <v>109</v>
      </c>
      <c r="C32" t="s">
        <v>177</v>
      </c>
      <c r="D32">
        <v>11</v>
      </c>
    </row>
    <row r="33" spans="1:4" x14ac:dyDescent="0.25">
      <c r="A33" t="s">
        <v>104</v>
      </c>
      <c r="B33" t="s">
        <v>109</v>
      </c>
      <c r="C33" t="s">
        <v>178</v>
      </c>
      <c r="D33">
        <v>12</v>
      </c>
    </row>
    <row r="34" spans="1:4" x14ac:dyDescent="0.25">
      <c r="A34" t="s">
        <v>104</v>
      </c>
      <c r="B34" t="s">
        <v>109</v>
      </c>
      <c r="C34" t="s">
        <v>179</v>
      </c>
      <c r="D34">
        <v>13</v>
      </c>
    </row>
    <row r="35" spans="1:4" x14ac:dyDescent="0.25">
      <c r="A35" t="s">
        <v>104</v>
      </c>
      <c r="B35" t="s">
        <v>109</v>
      </c>
      <c r="C35" t="s">
        <v>180</v>
      </c>
      <c r="D35">
        <v>14</v>
      </c>
    </row>
    <row r="36" spans="1:4" x14ac:dyDescent="0.25">
      <c r="A36" t="s">
        <v>104</v>
      </c>
      <c r="B36" t="s">
        <v>109</v>
      </c>
      <c r="C36" t="s">
        <v>181</v>
      </c>
      <c r="D36">
        <v>15</v>
      </c>
    </row>
    <row r="37" spans="1:4" x14ac:dyDescent="0.25">
      <c r="A37" t="s">
        <v>104</v>
      </c>
      <c r="B37" t="s">
        <v>109</v>
      </c>
      <c r="C37" t="s">
        <v>182</v>
      </c>
      <c r="D37">
        <v>16</v>
      </c>
    </row>
    <row r="38" spans="1:4" x14ac:dyDescent="0.25">
      <c r="A38" t="s">
        <v>104</v>
      </c>
      <c r="B38" t="s">
        <v>183</v>
      </c>
      <c r="C38" t="s">
        <v>184</v>
      </c>
      <c r="D38">
        <v>1</v>
      </c>
    </row>
    <row r="39" spans="1:4" x14ac:dyDescent="0.25">
      <c r="A39" t="s">
        <v>104</v>
      </c>
      <c r="B39" t="s">
        <v>183</v>
      </c>
      <c r="C39" t="s">
        <v>180</v>
      </c>
      <c r="D39">
        <v>2</v>
      </c>
    </row>
    <row r="40" spans="1:4" x14ac:dyDescent="0.25">
      <c r="A40" t="s">
        <v>104</v>
      </c>
      <c r="B40" t="s">
        <v>183</v>
      </c>
      <c r="C40" t="s">
        <v>168</v>
      </c>
      <c r="D40">
        <v>3</v>
      </c>
    </row>
    <row r="41" spans="1:4" x14ac:dyDescent="0.25">
      <c r="A41" t="s">
        <v>104</v>
      </c>
      <c r="B41" t="s">
        <v>183</v>
      </c>
      <c r="C41" t="s">
        <v>172</v>
      </c>
      <c r="D41">
        <v>4</v>
      </c>
    </row>
    <row r="42" spans="1:4" x14ac:dyDescent="0.25">
      <c r="A42" t="s">
        <v>104</v>
      </c>
      <c r="B42" t="s">
        <v>183</v>
      </c>
      <c r="C42" t="s">
        <v>176</v>
      </c>
      <c r="D42">
        <v>9</v>
      </c>
    </row>
    <row r="43" spans="1:4" x14ac:dyDescent="0.25">
      <c r="A43" t="s">
        <v>104</v>
      </c>
      <c r="B43" t="s">
        <v>183</v>
      </c>
      <c r="C43" t="s">
        <v>181</v>
      </c>
      <c r="D43">
        <v>14</v>
      </c>
    </row>
    <row r="44" spans="1:4" x14ac:dyDescent="0.25">
      <c r="A44" t="s">
        <v>104</v>
      </c>
      <c r="B44" t="s">
        <v>183</v>
      </c>
      <c r="C44" t="s">
        <v>182</v>
      </c>
      <c r="D44">
        <v>15</v>
      </c>
    </row>
    <row r="45" spans="1:4" x14ac:dyDescent="0.25">
      <c r="A45" t="s">
        <v>104</v>
      </c>
      <c r="B45" t="s">
        <v>184</v>
      </c>
      <c r="C45" t="s">
        <v>182</v>
      </c>
      <c r="D45">
        <v>1</v>
      </c>
    </row>
    <row r="46" spans="1:4" x14ac:dyDescent="0.25">
      <c r="A46" t="s">
        <v>104</v>
      </c>
      <c r="B46" t="s">
        <v>184</v>
      </c>
      <c r="C46" t="s">
        <v>165</v>
      </c>
      <c r="D46">
        <v>2</v>
      </c>
    </row>
    <row r="47" spans="1:4" x14ac:dyDescent="0.25">
      <c r="A47" t="s">
        <v>104</v>
      </c>
      <c r="B47" t="s">
        <v>184</v>
      </c>
      <c r="C47" t="s">
        <v>170</v>
      </c>
      <c r="D47">
        <v>3</v>
      </c>
    </row>
    <row r="48" spans="1:4" x14ac:dyDescent="0.25">
      <c r="A48" t="s">
        <v>104</v>
      </c>
      <c r="B48" t="s">
        <v>184</v>
      </c>
      <c r="C48" t="s">
        <v>171</v>
      </c>
      <c r="D48">
        <v>4</v>
      </c>
    </row>
    <row r="49" spans="1:4" x14ac:dyDescent="0.25">
      <c r="A49" t="s">
        <v>104</v>
      </c>
      <c r="B49" t="s">
        <v>184</v>
      </c>
      <c r="C49" t="s">
        <v>168</v>
      </c>
      <c r="D49">
        <v>5</v>
      </c>
    </row>
    <row r="50" spans="1:4" x14ac:dyDescent="0.25">
      <c r="A50" t="s">
        <v>104</v>
      </c>
      <c r="B50" t="s">
        <v>184</v>
      </c>
      <c r="C50" t="s">
        <v>172</v>
      </c>
      <c r="D50">
        <v>6</v>
      </c>
    </row>
    <row r="51" spans="1:4" x14ac:dyDescent="0.25">
      <c r="A51" t="s">
        <v>104</v>
      </c>
      <c r="B51" t="s">
        <v>184</v>
      </c>
      <c r="C51" t="s">
        <v>173</v>
      </c>
      <c r="D51">
        <v>7</v>
      </c>
    </row>
    <row r="52" spans="1:4" x14ac:dyDescent="0.25">
      <c r="A52" t="s">
        <v>104</v>
      </c>
      <c r="B52" t="s">
        <v>184</v>
      </c>
      <c r="C52" t="s">
        <v>174</v>
      </c>
      <c r="D52">
        <v>9</v>
      </c>
    </row>
    <row r="53" spans="1:4" x14ac:dyDescent="0.25">
      <c r="A53" t="s">
        <v>104</v>
      </c>
      <c r="B53" t="s">
        <v>184</v>
      </c>
      <c r="C53" t="s">
        <v>175</v>
      </c>
      <c r="D53">
        <v>10</v>
      </c>
    </row>
    <row r="54" spans="1:4" x14ac:dyDescent="0.25">
      <c r="A54" t="s">
        <v>104</v>
      </c>
      <c r="B54" t="s">
        <v>184</v>
      </c>
      <c r="C54" t="s">
        <v>176</v>
      </c>
      <c r="D54">
        <v>11</v>
      </c>
    </row>
    <row r="55" spans="1:4" x14ac:dyDescent="0.25">
      <c r="A55" t="s">
        <v>104</v>
      </c>
      <c r="B55" t="s">
        <v>184</v>
      </c>
      <c r="C55" t="s">
        <v>177</v>
      </c>
      <c r="D55">
        <v>12</v>
      </c>
    </row>
    <row r="56" spans="1:4" x14ac:dyDescent="0.25">
      <c r="A56" t="s">
        <v>104</v>
      </c>
      <c r="B56" t="s">
        <v>184</v>
      </c>
      <c r="C56" t="s">
        <v>178</v>
      </c>
      <c r="D56">
        <v>13</v>
      </c>
    </row>
    <row r="57" spans="1:4" x14ac:dyDescent="0.25">
      <c r="A57" t="s">
        <v>104</v>
      </c>
      <c r="B57" t="s">
        <v>184</v>
      </c>
      <c r="C57" t="s">
        <v>179</v>
      </c>
      <c r="D57">
        <v>14</v>
      </c>
    </row>
    <row r="58" spans="1:4" x14ac:dyDescent="0.25">
      <c r="A58" t="s">
        <v>104</v>
      </c>
      <c r="B58" t="s">
        <v>184</v>
      </c>
      <c r="C58" t="s">
        <v>180</v>
      </c>
      <c r="D58">
        <v>15</v>
      </c>
    </row>
    <row r="59" spans="1:4" x14ac:dyDescent="0.25">
      <c r="A59" t="s">
        <v>104</v>
      </c>
      <c r="B59" t="s">
        <v>184</v>
      </c>
      <c r="C59" t="s">
        <v>181</v>
      </c>
      <c r="D59">
        <v>16</v>
      </c>
    </row>
    <row r="60" spans="1:4" x14ac:dyDescent="0.25">
      <c r="A60" t="s">
        <v>104</v>
      </c>
      <c r="B60" t="s">
        <v>185</v>
      </c>
      <c r="C60" t="s">
        <v>184</v>
      </c>
      <c r="D60">
        <v>17</v>
      </c>
    </row>
    <row r="61" spans="1:4" x14ac:dyDescent="0.25">
      <c r="A61" t="s">
        <v>104</v>
      </c>
      <c r="B61" t="s">
        <v>186</v>
      </c>
      <c r="C61" t="s">
        <v>180</v>
      </c>
      <c r="D61">
        <v>1</v>
      </c>
    </row>
    <row r="62" spans="1:4" x14ac:dyDescent="0.25">
      <c r="A62" t="s">
        <v>104</v>
      </c>
      <c r="B62" t="s">
        <v>186</v>
      </c>
      <c r="C62" t="s">
        <v>181</v>
      </c>
      <c r="D62">
        <v>2</v>
      </c>
    </row>
    <row r="63" spans="1:4" x14ac:dyDescent="0.25">
      <c r="A63" t="s">
        <v>104</v>
      </c>
      <c r="B63" t="s">
        <v>186</v>
      </c>
      <c r="C63" t="s">
        <v>182</v>
      </c>
      <c r="D63">
        <v>3</v>
      </c>
    </row>
    <row r="64" spans="1:4" x14ac:dyDescent="0.25">
      <c r="A64" t="s">
        <v>104</v>
      </c>
      <c r="B64" t="s">
        <v>186</v>
      </c>
      <c r="C64" t="s">
        <v>165</v>
      </c>
      <c r="D64">
        <v>4</v>
      </c>
    </row>
    <row r="65" spans="1:4" x14ac:dyDescent="0.25">
      <c r="A65" t="s">
        <v>104</v>
      </c>
      <c r="B65" t="s">
        <v>186</v>
      </c>
      <c r="C65" t="s">
        <v>170</v>
      </c>
      <c r="D65">
        <v>5</v>
      </c>
    </row>
    <row r="66" spans="1:4" x14ac:dyDescent="0.25">
      <c r="A66" t="s">
        <v>104</v>
      </c>
      <c r="B66" t="s">
        <v>186</v>
      </c>
      <c r="C66" t="s">
        <v>171</v>
      </c>
      <c r="D66">
        <v>6</v>
      </c>
    </row>
    <row r="67" spans="1:4" x14ac:dyDescent="0.25">
      <c r="A67" t="s">
        <v>104</v>
      </c>
      <c r="B67" t="s">
        <v>186</v>
      </c>
      <c r="C67" t="s">
        <v>168</v>
      </c>
      <c r="D67">
        <v>7</v>
      </c>
    </row>
    <row r="68" spans="1:4" x14ac:dyDescent="0.25">
      <c r="A68" t="s">
        <v>104</v>
      </c>
      <c r="B68" t="s">
        <v>186</v>
      </c>
      <c r="C68" t="s">
        <v>172</v>
      </c>
      <c r="D68">
        <v>8</v>
      </c>
    </row>
    <row r="69" spans="1:4" x14ac:dyDescent="0.25">
      <c r="A69" t="s">
        <v>104</v>
      </c>
      <c r="B69" t="s">
        <v>186</v>
      </c>
      <c r="C69" t="s">
        <v>173</v>
      </c>
      <c r="D69">
        <v>9</v>
      </c>
    </row>
    <row r="70" spans="1:4" x14ac:dyDescent="0.25">
      <c r="A70" t="s">
        <v>104</v>
      </c>
      <c r="B70" t="s">
        <v>186</v>
      </c>
      <c r="C70" t="s">
        <v>174</v>
      </c>
      <c r="D70">
        <v>11</v>
      </c>
    </row>
    <row r="71" spans="1:4" x14ac:dyDescent="0.25">
      <c r="A71" t="s">
        <v>104</v>
      </c>
      <c r="B71" t="s">
        <v>186</v>
      </c>
      <c r="C71" t="s">
        <v>175</v>
      </c>
      <c r="D71">
        <v>12</v>
      </c>
    </row>
    <row r="72" spans="1:4" x14ac:dyDescent="0.25">
      <c r="A72" t="s">
        <v>104</v>
      </c>
      <c r="B72" t="s">
        <v>186</v>
      </c>
      <c r="C72" t="s">
        <v>176</v>
      </c>
      <c r="D72">
        <v>13</v>
      </c>
    </row>
    <row r="73" spans="1:4" x14ac:dyDescent="0.25">
      <c r="A73" t="s">
        <v>104</v>
      </c>
      <c r="B73" t="s">
        <v>186</v>
      </c>
      <c r="C73" t="s">
        <v>177</v>
      </c>
      <c r="D73">
        <v>14</v>
      </c>
    </row>
    <row r="74" spans="1:4" x14ac:dyDescent="0.25">
      <c r="A74" t="s">
        <v>104</v>
      </c>
      <c r="B74" t="s">
        <v>186</v>
      </c>
      <c r="C74" t="s">
        <v>178</v>
      </c>
      <c r="D74">
        <v>15</v>
      </c>
    </row>
    <row r="75" spans="1:4" x14ac:dyDescent="0.25">
      <c r="A75" t="s">
        <v>104</v>
      </c>
      <c r="B75" t="s">
        <v>186</v>
      </c>
      <c r="C75" t="s">
        <v>179</v>
      </c>
      <c r="D75">
        <v>16</v>
      </c>
    </row>
    <row r="76" spans="1:4" x14ac:dyDescent="0.25">
      <c r="A76" t="s">
        <v>104</v>
      </c>
      <c r="B76" t="s">
        <v>186</v>
      </c>
      <c r="C76" t="s">
        <v>109</v>
      </c>
      <c r="D76">
        <v>18</v>
      </c>
    </row>
    <row r="77" spans="1:4" x14ac:dyDescent="0.25">
      <c r="A77" t="s">
        <v>104</v>
      </c>
      <c r="B77" t="s">
        <v>187</v>
      </c>
      <c r="C77" t="s">
        <v>181</v>
      </c>
      <c r="D77">
        <v>1</v>
      </c>
    </row>
    <row r="78" spans="1:4" x14ac:dyDescent="0.25">
      <c r="A78" t="s">
        <v>104</v>
      </c>
      <c r="B78" t="s">
        <v>187</v>
      </c>
      <c r="C78" t="s">
        <v>182</v>
      </c>
      <c r="D78">
        <v>2</v>
      </c>
    </row>
    <row r="79" spans="1:4" x14ac:dyDescent="0.25">
      <c r="A79" t="s">
        <v>104</v>
      </c>
      <c r="B79" t="s">
        <v>187</v>
      </c>
      <c r="C79" t="s">
        <v>165</v>
      </c>
      <c r="D79">
        <v>3</v>
      </c>
    </row>
    <row r="80" spans="1:4" x14ac:dyDescent="0.25">
      <c r="A80" t="s">
        <v>104</v>
      </c>
      <c r="B80" t="s">
        <v>187</v>
      </c>
      <c r="C80" t="s">
        <v>170</v>
      </c>
      <c r="D80">
        <v>4</v>
      </c>
    </row>
    <row r="81" spans="1:4" x14ac:dyDescent="0.25">
      <c r="A81" t="s">
        <v>104</v>
      </c>
      <c r="B81" t="s">
        <v>187</v>
      </c>
      <c r="C81" t="s">
        <v>171</v>
      </c>
      <c r="D81">
        <v>5</v>
      </c>
    </row>
    <row r="82" spans="1:4" x14ac:dyDescent="0.25">
      <c r="A82" t="s">
        <v>104</v>
      </c>
      <c r="B82" t="s">
        <v>187</v>
      </c>
      <c r="C82" t="s">
        <v>168</v>
      </c>
      <c r="D82">
        <v>6</v>
      </c>
    </row>
    <row r="83" spans="1:4" x14ac:dyDescent="0.25">
      <c r="A83" t="s">
        <v>104</v>
      </c>
      <c r="B83" t="s">
        <v>187</v>
      </c>
      <c r="C83" t="s">
        <v>172</v>
      </c>
      <c r="D83">
        <v>7</v>
      </c>
    </row>
    <row r="84" spans="1:4" x14ac:dyDescent="0.25">
      <c r="A84" t="s">
        <v>104</v>
      </c>
      <c r="B84" t="s">
        <v>187</v>
      </c>
      <c r="C84" t="s">
        <v>173</v>
      </c>
      <c r="D84">
        <v>8</v>
      </c>
    </row>
    <row r="85" spans="1:4" x14ac:dyDescent="0.25">
      <c r="A85" t="s">
        <v>104</v>
      </c>
      <c r="B85" t="s">
        <v>187</v>
      </c>
      <c r="C85" t="s">
        <v>174</v>
      </c>
      <c r="D85">
        <v>10</v>
      </c>
    </row>
    <row r="86" spans="1:4" x14ac:dyDescent="0.25">
      <c r="A86" t="s">
        <v>104</v>
      </c>
      <c r="B86" t="s">
        <v>187</v>
      </c>
      <c r="C86" t="s">
        <v>175</v>
      </c>
      <c r="D86">
        <v>11</v>
      </c>
    </row>
    <row r="87" spans="1:4" x14ac:dyDescent="0.25">
      <c r="A87" t="s">
        <v>104</v>
      </c>
      <c r="B87" t="s">
        <v>187</v>
      </c>
      <c r="C87" t="s">
        <v>176</v>
      </c>
      <c r="D87">
        <v>12</v>
      </c>
    </row>
    <row r="88" spans="1:4" x14ac:dyDescent="0.25">
      <c r="A88" t="s">
        <v>104</v>
      </c>
      <c r="B88" t="s">
        <v>187</v>
      </c>
      <c r="C88" t="s">
        <v>177</v>
      </c>
      <c r="D88">
        <v>13</v>
      </c>
    </row>
    <row r="89" spans="1:4" x14ac:dyDescent="0.25">
      <c r="A89" t="s">
        <v>104</v>
      </c>
      <c r="B89" t="s">
        <v>187</v>
      </c>
      <c r="C89" t="s">
        <v>178</v>
      </c>
      <c r="D89">
        <v>14</v>
      </c>
    </row>
    <row r="90" spans="1:4" x14ac:dyDescent="0.25">
      <c r="A90" t="s">
        <v>104</v>
      </c>
      <c r="B90" t="s">
        <v>187</v>
      </c>
      <c r="C90" t="s">
        <v>179</v>
      </c>
      <c r="D90">
        <v>15</v>
      </c>
    </row>
    <row r="91" spans="1:4" x14ac:dyDescent="0.25">
      <c r="A91" t="s">
        <v>104</v>
      </c>
      <c r="B91" t="s">
        <v>187</v>
      </c>
      <c r="C91" t="s">
        <v>180</v>
      </c>
      <c r="D91">
        <v>16</v>
      </c>
    </row>
    <row r="92" spans="1:4" x14ac:dyDescent="0.25">
      <c r="A92" t="s">
        <v>155</v>
      </c>
      <c r="B92" t="s">
        <v>192</v>
      </c>
      <c r="C92" t="s">
        <v>109</v>
      </c>
      <c r="D92">
        <v>1</v>
      </c>
    </row>
    <row r="93" spans="1:4" x14ac:dyDescent="0.25">
      <c r="A93" t="s">
        <v>155</v>
      </c>
      <c r="B93" t="s">
        <v>193</v>
      </c>
      <c r="C93" t="s">
        <v>109</v>
      </c>
      <c r="D93">
        <v>1</v>
      </c>
    </row>
    <row r="94" spans="1:4" x14ac:dyDescent="0.25">
      <c r="A94" t="s">
        <v>155</v>
      </c>
      <c r="B94" t="s">
        <v>194</v>
      </c>
      <c r="C94" t="s">
        <v>109</v>
      </c>
      <c r="D94">
        <v>1</v>
      </c>
    </row>
  </sheetData>
  <conditionalFormatting sqref="A2:D94">
    <cfRule type="expression" dxfId="1" priority="2">
      <formula>ISBLANK(A2)</formula>
    </cfRule>
  </conditionalFormatting>
  <conditionalFormatting sqref="A2:A94">
    <cfRule type="expression" dxfId="0" priority="2311">
      <formula>SUMPRODUCT(--($A$2:$A$94=A2),--($B$2:$B$94=B2),--($D$2:$D$94=D2))&gt;1</formula>
    </cfRule>
  </conditionalFormatting>
  <dataValidations count="1">
    <dataValidation type="list" allowBlank="1" showInputMessage="1" showErrorMessage="1" sqref="A2:A94">
      <formula1>EMPRESA</formula1>
    </dataValidation>
  </dataValidations>
  <pageMargins left="0.7" right="0.7" top="0.75" bottom="0.75" header="0.3" footer="0.3"/>
  <tableParts count="1">
    <tablePart r:id="rId1"/>
  </tableParts>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4"/>
  <dimension ref="A1:C6"/>
  <sheetViews>
    <sheetView showGridLines="0" zoomScale="120" zoomScaleNormal="120" workbookViewId="0">
      <selection activeCell="A2" sqref="A2"/>
    </sheetView>
  </sheetViews>
  <sheetFormatPr baseColWidth="10" defaultColWidth="11.42578125" defaultRowHeight="15" x14ac:dyDescent="0.25"/>
  <cols>
    <col min="1" max="1" width="38.5703125" customWidth="1"/>
    <col min="2" max="2" width="27.85546875" customWidth="1"/>
    <col min="3" max="3" width="14.7109375" bestFit="1" customWidth="1"/>
    <col min="4" max="4" width="17.42578125" customWidth="1"/>
    <col min="16" max="16" width="33.85546875" customWidth="1"/>
    <col min="17" max="17" width="26.7109375" customWidth="1"/>
    <col min="18" max="18" width="17.28515625" customWidth="1"/>
    <col min="19" max="19" width="20.140625" customWidth="1"/>
  </cols>
  <sheetData>
    <row r="1" spans="1:3" ht="21" x14ac:dyDescent="0.35">
      <c r="A1" s="5" t="s">
        <v>45</v>
      </c>
      <c r="B1" s="4"/>
    </row>
    <row r="2" spans="1:3" x14ac:dyDescent="0.25">
      <c r="A2" t="s">
        <v>4</v>
      </c>
      <c r="B2" t="s">
        <v>10</v>
      </c>
      <c r="C2" t="s">
        <v>11</v>
      </c>
    </row>
    <row r="3" spans="1:3" x14ac:dyDescent="0.25">
      <c r="A3" s="1" t="s">
        <v>76</v>
      </c>
      <c r="B3" s="16">
        <v>41852</v>
      </c>
      <c r="C3" s="7">
        <f ca="1">Tabla_DIAS_RESTANTES[[#This Row],[FIN PERÍODO]]-TODAY()</f>
        <v>-934</v>
      </c>
    </row>
    <row r="4" spans="1:3" x14ac:dyDescent="0.25">
      <c r="A4" s="1" t="s">
        <v>75</v>
      </c>
      <c r="B4" s="16">
        <v>41866</v>
      </c>
      <c r="C4" s="7">
        <f ca="1">Tabla_DIAS_RESTANTES[[#This Row],[FIN PERÍODO]]-TODAY()</f>
        <v>-920</v>
      </c>
    </row>
    <row r="5" spans="1:3" x14ac:dyDescent="0.25">
      <c r="A5" s="1" t="s">
        <v>77</v>
      </c>
      <c r="B5" s="16">
        <v>41866</v>
      </c>
      <c r="C5" s="7">
        <f ca="1">Tabla_DIAS_RESTANTES[[#This Row],[FIN PERÍODO]]-TODAY()</f>
        <v>-920</v>
      </c>
    </row>
    <row r="6" spans="1:3" x14ac:dyDescent="0.25">
      <c r="A6" s="1" t="s">
        <v>72</v>
      </c>
      <c r="B6" s="16">
        <v>41873</v>
      </c>
      <c r="C6" s="7">
        <f ca="1">Tabla_DIAS_RESTANTES[[#This Row],[FIN PERÍODO]]-TODAY()</f>
        <v>-913</v>
      </c>
    </row>
  </sheetData>
  <pageMargins left="0.7" right="0.7" top="0.75" bottom="0.75" header="0.3" footer="0.3"/>
  <pageSetup paperSize="9" orientation="portrait" horizontalDpi="0" verticalDpi="0" r:id="rId1"/>
  <drawing r:id="rId2"/>
  <legacyDrawing r:id="rId3"/>
  <controls>
    <mc:AlternateContent xmlns:mc="http://schemas.openxmlformats.org/markup-compatibility/2006">
      <mc:Choice Requires="x14">
        <control shapeId="2049" r:id="rId4" name="cmdVolver">
          <controlPr defaultSize="0" print="0" autoLine="0" r:id="rId5">
            <anchor>
              <from>
                <xdr:col>3</xdr:col>
                <xdr:colOff>533400</xdr:colOff>
                <xdr:row>0</xdr:row>
                <xdr:rowOff>57150</xdr:rowOff>
              </from>
              <to>
                <xdr:col>4</xdr:col>
                <xdr:colOff>104775</xdr:colOff>
                <xdr:row>1</xdr:row>
                <xdr:rowOff>66675</xdr:rowOff>
              </to>
            </anchor>
          </controlPr>
        </control>
      </mc:Choice>
      <mc:Fallback>
        <control shapeId="2049" r:id="rId4" name="cmdVolver"/>
      </mc:Fallback>
    </mc:AlternateContent>
  </controls>
  <tableParts count="1">
    <tablePart r:id="rId6"/>
  </tableParts>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5"/>
  <dimension ref="A1:D4"/>
  <sheetViews>
    <sheetView showGridLines="0" zoomScale="120" zoomScaleNormal="120" workbookViewId="0">
      <selection activeCell="A2" sqref="A2"/>
    </sheetView>
  </sheetViews>
  <sheetFormatPr baseColWidth="10" defaultColWidth="11.42578125" defaultRowHeight="15" x14ac:dyDescent="0.25"/>
  <cols>
    <col min="1" max="1" width="45.5703125" bestFit="1" customWidth="1"/>
    <col min="2" max="2" width="26" customWidth="1"/>
    <col min="3" max="3" width="20.7109375" customWidth="1"/>
    <col min="4" max="4" width="22" customWidth="1"/>
  </cols>
  <sheetData>
    <row r="1" spans="1:4" ht="24" customHeight="1" x14ac:dyDescent="0.35">
      <c r="A1" s="5" t="s">
        <v>92</v>
      </c>
    </row>
    <row r="2" spans="1:4" x14ac:dyDescent="0.25">
      <c r="A2" s="6" t="s">
        <v>89</v>
      </c>
      <c r="B2" s="6" t="s">
        <v>13</v>
      </c>
      <c r="C2" s="6" t="s">
        <v>12</v>
      </c>
      <c r="D2" s="6" t="s">
        <v>79</v>
      </c>
    </row>
    <row r="3" spans="1:4" x14ac:dyDescent="0.25">
      <c r="A3" t="s">
        <v>106</v>
      </c>
      <c r="B3" s="6">
        <v>1637</v>
      </c>
      <c r="C3" s="6">
        <v>497</v>
      </c>
      <c r="D3" s="19">
        <f>Tabla_NUMERO_ITEMS[[#This Row],[ITEMS CON BUFFER]]/Tabla_NUMERO_ITEMS[[#This Row],[TODOS ITEMS]]</f>
        <v>0.3036041539401344</v>
      </c>
    </row>
    <row r="4" spans="1:4" x14ac:dyDescent="0.25">
      <c r="A4" s="70" t="s">
        <v>117</v>
      </c>
      <c r="B4" s="6">
        <f>SUBTOTAL(109,Tabla_NUMERO_ITEMS[TODOS ITEMS])</f>
        <v>1637</v>
      </c>
      <c r="C4" s="6">
        <f>SUBTOTAL(109,Tabla_NUMERO_ITEMS[ITEMS CON BUFFER])</f>
        <v>497</v>
      </c>
      <c r="D4" s="19">
        <f>SUBTOTAL(101,Tabla_NUMERO_ITEMS[% ITEMS CON BUFFER])</f>
        <v>0.3036041539401344</v>
      </c>
    </row>
  </sheetData>
  <pageMargins left="0.7" right="0.7" top="0.75" bottom="0.75" header="0.3" footer="0.3"/>
  <pageSetup orientation="portrait" r:id="rId1"/>
  <drawing r:id="rId2"/>
  <legacyDrawing r:id="rId3"/>
  <controls>
    <mc:AlternateContent xmlns:mc="http://schemas.openxmlformats.org/markup-compatibility/2006">
      <mc:Choice Requires="x14">
        <control shapeId="3073" r:id="rId4" name="cmdVolver">
          <controlPr defaultSize="0" print="0" autoLine="0" r:id="rId5">
            <anchor>
              <from>
                <xdr:col>3</xdr:col>
                <xdr:colOff>333375</xdr:colOff>
                <xdr:row>0</xdr:row>
                <xdr:rowOff>28575</xdr:rowOff>
              </from>
              <to>
                <xdr:col>3</xdr:col>
                <xdr:colOff>1066800</xdr:colOff>
                <xdr:row>1</xdr:row>
                <xdr:rowOff>0</xdr:rowOff>
              </to>
            </anchor>
          </controlPr>
        </control>
      </mc:Choice>
      <mc:Fallback>
        <control shapeId="3073" r:id="rId4" name="cmdVolver"/>
      </mc:Fallback>
    </mc:AlternateContent>
  </controls>
  <tableParts count="1">
    <tablePart r:id="rId6"/>
  </tableParts>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6"/>
  <dimension ref="AO1"/>
  <sheetViews>
    <sheetView showGridLines="0" workbookViewId="0"/>
  </sheetViews>
  <sheetFormatPr baseColWidth="10" defaultColWidth="11.42578125" defaultRowHeight="15" x14ac:dyDescent="0.25"/>
  <sheetData>
    <row r="1" spans="41:41" x14ac:dyDescent="0.25">
      <c r="AO1" t="s">
        <v>14</v>
      </c>
    </row>
  </sheetData>
  <pageMargins left="0.7" right="0.7" top="0.75" bottom="0.75" header="0.3" footer="0.3"/>
  <drawing r:id="rId1"/>
  <legacyDrawing r:id="rId2"/>
  <controls>
    <mc:AlternateContent xmlns:mc="http://schemas.openxmlformats.org/markup-compatibility/2006">
      <mc:Choice Requires="x14">
        <control shapeId="4098" r:id="rId3" name="cmdCancelar">
          <controlPr defaultSize="0" autoLine="0" r:id="rId4">
            <anchor moveWithCells="1">
              <from>
                <xdr:col>0</xdr:col>
                <xdr:colOff>285750</xdr:colOff>
                <xdr:row>4</xdr:row>
                <xdr:rowOff>19050</xdr:rowOff>
              </from>
              <to>
                <xdr:col>2</xdr:col>
                <xdr:colOff>19050</xdr:colOff>
                <xdr:row>6</xdr:row>
                <xdr:rowOff>38100</xdr:rowOff>
              </to>
            </anchor>
          </controlPr>
        </control>
      </mc:Choice>
      <mc:Fallback>
        <control shapeId="4098" r:id="rId3" name="cmdCancelar"/>
      </mc:Fallback>
    </mc:AlternateContent>
    <mc:AlternateContent xmlns:mc="http://schemas.openxmlformats.org/markup-compatibility/2006">
      <mc:Choice Requires="x14">
        <control shapeId="4097" r:id="rId5" name="cmdCargar">
          <controlPr defaultSize="0" autoLine="0" r:id="rId6">
            <anchor moveWithCells="1">
              <from>
                <xdr:col>0</xdr:col>
                <xdr:colOff>276225</xdr:colOff>
                <xdr:row>1</xdr:row>
                <xdr:rowOff>95250</xdr:rowOff>
              </from>
              <to>
                <xdr:col>2</xdr:col>
                <xdr:colOff>9525</xdr:colOff>
                <xdr:row>3</xdr:row>
                <xdr:rowOff>114300</xdr:rowOff>
              </to>
            </anchor>
          </controlPr>
        </control>
      </mc:Choice>
      <mc:Fallback>
        <control shapeId="4097" r:id="rId5" name="cmdCargar"/>
      </mc:Fallback>
    </mc:AlternateContent>
  </controls>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7"/>
  <dimension ref="A1:D1"/>
  <sheetViews>
    <sheetView showGridLines="0" zoomScale="85" zoomScaleNormal="85" workbookViewId="0">
      <selection activeCell="D2" sqref="D2"/>
    </sheetView>
  </sheetViews>
  <sheetFormatPr baseColWidth="10" defaultColWidth="11.42578125" defaultRowHeight="15" x14ac:dyDescent="0.25"/>
  <cols>
    <col min="1" max="1" width="9.85546875" customWidth="1"/>
    <col min="2" max="2" width="32.28515625" customWidth="1"/>
    <col min="3" max="3" width="59.28515625" bestFit="1" customWidth="1"/>
    <col min="4" max="4" width="9.85546875" customWidth="1"/>
    <col min="5" max="5" width="36.28515625" bestFit="1" customWidth="1"/>
    <col min="6" max="6" width="8.85546875" bestFit="1" customWidth="1"/>
    <col min="7" max="7" width="18.85546875" bestFit="1" customWidth="1"/>
  </cols>
  <sheetData>
    <row r="1" spans="1:4" x14ac:dyDescent="0.25">
      <c r="A1" t="s">
        <v>19</v>
      </c>
      <c r="B1" t="s">
        <v>23</v>
      </c>
      <c r="D1" t="s">
        <v>19</v>
      </c>
    </row>
  </sheetData>
  <pageMargins left="0.7" right="0.7" top="0.75" bottom="0.75" header="0.3" footer="0.3"/>
  <tableParts count="2">
    <tablePart r:id="rId1"/>
    <tablePart r:id="rId2"/>
  </tableParts>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8"/>
  <dimension ref="A1:N8"/>
  <sheetViews>
    <sheetView showGridLines="0" topLeftCell="C1" workbookViewId="0">
      <selection activeCell="K2" sqref="K2:K3"/>
    </sheetView>
  </sheetViews>
  <sheetFormatPr baseColWidth="10" defaultColWidth="11.42578125" defaultRowHeight="15" x14ac:dyDescent="0.25"/>
  <cols>
    <col min="1" max="1" width="10.85546875" customWidth="1"/>
    <col min="2" max="2" width="32.28515625" customWidth="1"/>
    <col min="3" max="3" width="9.5703125" customWidth="1"/>
    <col min="4" max="4" width="13.7109375" customWidth="1"/>
    <col min="5" max="5" width="19.28515625" customWidth="1"/>
    <col min="7" max="7" width="10.85546875" customWidth="1"/>
    <col min="8" max="8" width="11.42578125" customWidth="1"/>
    <col min="9" max="9" width="8" customWidth="1"/>
    <col min="11" max="11" width="10.85546875" customWidth="1"/>
    <col min="12" max="12" width="11.42578125" customWidth="1"/>
    <col min="13" max="13" width="8" customWidth="1"/>
    <col min="14" max="15" width="13.140625" customWidth="1"/>
    <col min="16" max="16" width="80.85546875" customWidth="1"/>
  </cols>
  <sheetData>
    <row r="1" spans="1:14" x14ac:dyDescent="0.25">
      <c r="A1" t="s">
        <v>24</v>
      </c>
      <c r="B1" t="s">
        <v>23</v>
      </c>
      <c r="C1" t="s">
        <v>19</v>
      </c>
      <c r="D1" t="s">
        <v>9</v>
      </c>
      <c r="E1" t="s">
        <v>25</v>
      </c>
      <c r="G1" t="s">
        <v>6</v>
      </c>
      <c r="H1" t="s">
        <v>4</v>
      </c>
      <c r="I1" t="s">
        <v>8</v>
      </c>
      <c r="K1" t="s">
        <v>6</v>
      </c>
      <c r="L1" t="s">
        <v>4</v>
      </c>
      <c r="M1" t="s">
        <v>8</v>
      </c>
      <c r="N1" t="s">
        <v>59</v>
      </c>
    </row>
    <row r="2" spans="1:14" x14ac:dyDescent="0.25">
      <c r="A2" t="s">
        <v>85</v>
      </c>
      <c r="B2" t="s">
        <v>86</v>
      </c>
      <c r="C2" t="s">
        <v>87</v>
      </c>
      <c r="D2" t="s">
        <v>29</v>
      </c>
      <c r="E2" s="2"/>
      <c r="L2" s="20"/>
      <c r="M2" s="20"/>
      <c r="N2" s="20"/>
    </row>
    <row r="8" spans="1:14" x14ac:dyDescent="0.25">
      <c r="D8" s="8"/>
    </row>
  </sheetData>
  <pageMargins left="0.7" right="0.7" top="0.75" bottom="0.75" header="0.3" footer="0.3"/>
  <pageSetup orientation="portrait" r:id="rId1"/>
  <tableParts count="3">
    <tablePart r:id="rId2"/>
    <tablePart r:id="rId3"/>
    <tablePart r:id="rId4"/>
  </tableParts>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9"/>
  <dimension ref="A1:B1"/>
  <sheetViews>
    <sheetView workbookViewId="0"/>
  </sheetViews>
  <sheetFormatPr baseColWidth="10" defaultColWidth="11.42578125" defaultRowHeight="15" x14ac:dyDescent="0.25"/>
  <sheetData>
    <row r="1" spans="1:2" x14ac:dyDescent="0.25">
      <c r="A1">
        <v>1</v>
      </c>
      <c r="B1" t="s">
        <v>58</v>
      </c>
    </row>
  </sheetData>
  <pageMargins left="0.7" right="0.7" top="0.75" bottom="0.75" header="0.3" footer="0.3"/>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10"/>
  <dimension ref="A2:E10"/>
  <sheetViews>
    <sheetView showGridLines="0" showRowColHeaders="0" workbookViewId="0">
      <selection activeCell="G12" sqref="G12"/>
    </sheetView>
  </sheetViews>
  <sheetFormatPr baseColWidth="10" defaultColWidth="11.42578125" defaultRowHeight="15" x14ac:dyDescent="0.25"/>
  <cols>
    <col min="1" max="16384" width="11.42578125" style="13"/>
  </cols>
  <sheetData>
    <row r="2" spans="1:5" ht="23.25" x14ac:dyDescent="0.35">
      <c r="A2" s="14" t="s">
        <v>57</v>
      </c>
    </row>
    <row r="4" spans="1:5" ht="15.75" x14ac:dyDescent="0.25">
      <c r="A4" s="15" t="str">
        <f>Trans_Dada_Baja</f>
        <v>C:\RAM CAS\MEJORA CONTINUA\INVENTARIOS\HISTORIAL INVENTARIOS\TRANSFERENCIAS ABIERTAS\595 _ 8-4-2013 - IMPORTACIÓN - AGROTACENTRAL.xlsm</v>
      </c>
    </row>
    <row r="10" spans="1:5" x14ac:dyDescent="0.25">
      <c r="E10" s="12"/>
    </row>
  </sheetData>
  <pageMargins left="0.7" right="0.7" top="0.75" bottom="0.75" header="0.3" footer="0.3"/>
  <pageSetup orientation="portrait" r:id="rId1"/>
  <drawing r:id="rId2"/>
  <legacyDrawing r:id="rId3"/>
  <controls>
    <mc:AlternateContent xmlns:mc="http://schemas.openxmlformats.org/markup-compatibility/2006">
      <mc:Choice Requires="x14">
        <control shapeId="10241" r:id="rId4" name="cmdBorrarTransferDadaBaja">
          <controlPr defaultSize="0" autoLine="0" r:id="rId5">
            <anchor moveWithCells="1">
              <from>
                <xdr:col>0</xdr:col>
                <xdr:colOff>142875</xdr:colOff>
                <xdr:row>4</xdr:row>
                <xdr:rowOff>161925</xdr:rowOff>
              </from>
              <to>
                <xdr:col>5</xdr:col>
                <xdr:colOff>142875</xdr:colOff>
                <xdr:row>8</xdr:row>
                <xdr:rowOff>180975</xdr:rowOff>
              </to>
            </anchor>
          </controlPr>
        </control>
      </mc:Choice>
      <mc:Fallback>
        <control shapeId="10241" r:id="rId4" name="cmdBorrarTransferDadaBaja"/>
      </mc:Fallback>
    </mc:AlternateContent>
    <mc:AlternateContent xmlns:mc="http://schemas.openxmlformats.org/markup-compatibility/2006">
      <mc:Choice Requires="x14">
        <control shapeId="10242" r:id="rId6" name="cmdNoBorrar">
          <controlPr defaultSize="0" autoLine="0" r:id="rId7">
            <anchor moveWithCells="1">
              <from>
                <xdr:col>0</xdr:col>
                <xdr:colOff>142875</xdr:colOff>
                <xdr:row>9</xdr:row>
                <xdr:rowOff>142875</xdr:rowOff>
              </from>
              <to>
                <xdr:col>5</xdr:col>
                <xdr:colOff>133350</xdr:colOff>
                <xdr:row>12</xdr:row>
                <xdr:rowOff>85725</xdr:rowOff>
              </to>
            </anchor>
          </controlPr>
        </control>
      </mc:Choice>
      <mc:Fallback>
        <control shapeId="10242" r:id="rId6" name="cmdNoBorrar"/>
      </mc:Fallback>
    </mc:AlternateContent>
  </controls>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15"/>
  <dimension ref="A1:D1"/>
  <sheetViews>
    <sheetView showGridLines="0" zoomScale="85" zoomScaleNormal="85" workbookViewId="0">
      <selection sqref="A1:D1"/>
    </sheetView>
  </sheetViews>
  <sheetFormatPr baseColWidth="10" defaultColWidth="11.42578125" defaultRowHeight="15" x14ac:dyDescent="0.25"/>
  <cols>
    <col min="1" max="1" width="20" bestFit="1" customWidth="1"/>
    <col min="2" max="2" width="70.28515625" bestFit="1" customWidth="1"/>
    <col min="3" max="3" width="59.28515625" bestFit="1" customWidth="1"/>
    <col min="4" max="4" width="15" bestFit="1" customWidth="1"/>
  </cols>
  <sheetData>
    <row r="1" spans="1:4" x14ac:dyDescent="0.25">
      <c r="A1" t="s">
        <v>19</v>
      </c>
      <c r="B1" t="s">
        <v>20</v>
      </c>
      <c r="C1" t="s">
        <v>21</v>
      </c>
      <c r="D1" t="s">
        <v>22</v>
      </c>
    </row>
  </sheetData>
  <pageMargins left="0.7" right="0.7" top="0.75" bottom="0.75" header="0.3" footer="0.3"/>
  <tableParts count="1">
    <tablePart r:id="rId1"/>
  </tableParts>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16"/>
  <dimension ref="A1:B6"/>
  <sheetViews>
    <sheetView workbookViewId="0">
      <selection activeCell="B6" sqref="B6"/>
    </sheetView>
  </sheetViews>
  <sheetFormatPr baseColWidth="10" defaultColWidth="11.42578125" defaultRowHeight="15" x14ac:dyDescent="0.25"/>
  <cols>
    <col min="1" max="1" width="16.28515625" bestFit="1" customWidth="1"/>
    <col min="2" max="2" width="15.7109375" bestFit="1" customWidth="1"/>
  </cols>
  <sheetData>
    <row r="1" spans="1:2" x14ac:dyDescent="0.25">
      <c r="A1" t="s">
        <v>65</v>
      </c>
      <c r="B1" s="17">
        <v>42786.82849537037</v>
      </c>
    </row>
    <row r="2" spans="1:2" x14ac:dyDescent="0.25">
      <c r="A2" t="s">
        <v>66</v>
      </c>
      <c r="B2" s="17">
        <v>42786.579965277779</v>
      </c>
    </row>
    <row r="4" spans="1:2" x14ac:dyDescent="0.25">
      <c r="A4" t="s">
        <v>67</v>
      </c>
      <c r="B4" s="18" t="str">
        <f>IF((FINREFRESCADO-INICIOREFRESCADO)&gt;0,FINREFRESCADO-INICIOREFRESCADO,"")</f>
        <v/>
      </c>
    </row>
    <row r="6" spans="1:2" x14ac:dyDescent="0.25">
      <c r="A6" t="s">
        <v>131</v>
      </c>
      <c r="B6" t="s">
        <v>202</v>
      </c>
    </row>
  </sheetData>
  <pageMargins left="0.7" right="0.7" top="0.75" bottom="0.75" header="0.3" footer="0.3"/>
  <pageSetup orientation="portrait" r:id="rId1"/>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17"/>
  <dimension ref="A1:C6"/>
  <sheetViews>
    <sheetView workbookViewId="0">
      <selection activeCell="F2" sqref="F2"/>
    </sheetView>
  </sheetViews>
  <sheetFormatPr baseColWidth="10" defaultColWidth="11.42578125" defaultRowHeight="15" x14ac:dyDescent="0.25"/>
  <cols>
    <col min="1" max="1" width="34.140625" bestFit="1" customWidth="1"/>
    <col min="2" max="2" width="11.5703125" bestFit="1" customWidth="1"/>
    <col min="3" max="3" width="12.5703125" bestFit="1" customWidth="1"/>
  </cols>
  <sheetData>
    <row r="1" spans="1:3" x14ac:dyDescent="0.25">
      <c r="A1" t="s">
        <v>69</v>
      </c>
      <c r="B1" t="s">
        <v>70</v>
      </c>
      <c r="C1" t="s">
        <v>71</v>
      </c>
    </row>
    <row r="2" spans="1:3" x14ac:dyDescent="0.25">
      <c r="A2" t="s">
        <v>80</v>
      </c>
      <c r="B2" t="s">
        <v>84</v>
      </c>
      <c r="C2" t="str">
        <f>IF(RIGHT(Tabla_Parametros[par_valor],1)="\",LEFT(Tabla_Parametros[par_valor],LEN(Tabla_Parametros[par_valor])-1),Tabla_Parametros[par_valor])</f>
        <v>O:</v>
      </c>
    </row>
    <row r="3" spans="1:3" x14ac:dyDescent="0.25">
      <c r="A3" t="s">
        <v>81</v>
      </c>
      <c r="B3" t="s">
        <v>84</v>
      </c>
      <c r="C3" t="str">
        <f>IF(RIGHT(Tabla_Parametros[par_valor],1)="\",LEFT(Tabla_Parametros[par_valor],LEN(Tabla_Parametros[par_valor])-1),Tabla_Parametros[par_valor])</f>
        <v>O:</v>
      </c>
    </row>
    <row r="4" spans="1:3" x14ac:dyDescent="0.25">
      <c r="A4" t="s">
        <v>82</v>
      </c>
      <c r="B4" t="s">
        <v>84</v>
      </c>
      <c r="C4" t="str">
        <f>IF(RIGHT(Tabla_Parametros[par_valor],1)="\",LEFT(Tabla_Parametros[par_valor],LEN(Tabla_Parametros[par_valor])-1),Tabla_Parametros[par_valor])</f>
        <v>O:</v>
      </c>
    </row>
    <row r="5" spans="1:3" x14ac:dyDescent="0.25">
      <c r="A5" t="s">
        <v>110</v>
      </c>
      <c r="B5" t="s">
        <v>111</v>
      </c>
      <c r="C5" t="str">
        <f>IF(RIGHT(Tabla_Parametros[par_valor],1)="\",LEFT(Tabla_Parametros[par_valor],LEN(Tabla_Parametros[par_valor])-1),Tabla_Parametros[par_valor])</f>
        <v>0</v>
      </c>
    </row>
    <row r="6" spans="1:3" x14ac:dyDescent="0.25">
      <c r="A6" t="s">
        <v>112</v>
      </c>
      <c r="B6" t="s">
        <v>113</v>
      </c>
      <c r="C6" t="str">
        <f>IF(RIGHT(Tabla_Parametros[par_valor],1)="\",LEFT(Tabla_Parametros[par_valor],LEN(Tabla_Parametros[par_valor])-1),Tabla_Parametros[par_valor])</f>
        <v>-</v>
      </c>
    </row>
  </sheetData>
  <sheetProtection sort="0" autoFilter="0"/>
  <pageMargins left="0.7" right="0.7" top="0.75" bottom="0.75" header="0.3" footer="0.3"/>
  <tableParts count="1">
    <tablePart r:id="rId1"/>
  </tableParts>
</worksheet>
</file>

<file path=xl/worksheets/sheet2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18"/>
  <dimension ref="A1"/>
  <sheetViews>
    <sheetView showGridLines="0" workbookViewId="0"/>
  </sheetViews>
  <sheetFormatPr baseColWidth="10" defaultColWidth="11.42578125" defaultRowHeight="15" x14ac:dyDescent="0.25"/>
  <cols>
    <col min="1" max="1" width="24.7109375" bestFit="1" customWidth="1"/>
  </cols>
  <sheetData>
    <row r="1" spans="1:1" ht="38.25" customHeight="1" x14ac:dyDescent="0.25">
      <c r="A1" t="s">
        <v>203</v>
      </c>
    </row>
  </sheetData>
  <sheetProtection sort="0" autoFilter="0"/>
  <pageMargins left="0.7" right="0.7" top="0.75" bottom="0.75" header="0.3" footer="0.3"/>
  <pageSetup orientation="portrait" horizontalDpi="0" verticalDpi="0" r:id="rId1"/>
  <drawing r:id="rId2"/>
  <legacyDrawing r:id="rId3"/>
  <controls>
    <mc:AlternateContent xmlns:mc="http://schemas.openxmlformats.org/markup-compatibility/2006">
      <mc:Choice Requires="x14">
        <control shapeId="12289" r:id="rId4" name="cmdVolver">
          <controlPr defaultSize="0" print="0" autoLine="0" r:id="rId5">
            <anchor moveWithCells="1">
              <from>
                <xdr:col>0</xdr:col>
                <xdr:colOff>19050</xdr:colOff>
                <xdr:row>0</xdr:row>
                <xdr:rowOff>9525</xdr:rowOff>
              </from>
              <to>
                <xdr:col>0</xdr:col>
                <xdr:colOff>914400</xdr:colOff>
                <xdr:row>0</xdr:row>
                <xdr:rowOff>285750</xdr:rowOff>
              </to>
            </anchor>
          </controlPr>
        </control>
      </mc:Choice>
      <mc:Fallback>
        <control shapeId="12289" r:id="rId4" name="cmdVolver"/>
      </mc:Fallback>
    </mc:AlternateContent>
  </controls>
  <tableParts count="1">
    <tablePart r:id="rId6"/>
  </tableParts>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19"/>
  <dimension ref="A1:A3"/>
  <sheetViews>
    <sheetView workbookViewId="0">
      <selection activeCell="A3" sqref="A3"/>
    </sheetView>
  </sheetViews>
  <sheetFormatPr baseColWidth="10" defaultRowHeight="15" x14ac:dyDescent="0.25"/>
  <sheetData>
    <row r="1" spans="1:1" x14ac:dyDescent="0.25">
      <c r="A1" t="s">
        <v>190</v>
      </c>
    </row>
    <row r="3" spans="1:1" x14ac:dyDescent="0.25">
      <c r="A3" t="s">
        <v>83</v>
      </c>
    </row>
  </sheetData>
  <pageMargins left="0.7" right="0.7" top="0.75" bottom="0.75" header="0.3" footer="0.3"/>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20"/>
  <dimension ref="A1:C7"/>
  <sheetViews>
    <sheetView showGridLines="0" workbookViewId="0">
      <selection activeCell="A2" sqref="A2:C2"/>
    </sheetView>
  </sheetViews>
  <sheetFormatPr baseColWidth="10" defaultRowHeight="15" x14ac:dyDescent="0.25"/>
  <cols>
    <col min="1" max="1" width="22.7109375" customWidth="1"/>
    <col min="2" max="2" width="20" customWidth="1"/>
  </cols>
  <sheetData>
    <row r="1" spans="1:3" x14ac:dyDescent="0.25">
      <c r="A1" t="s">
        <v>5</v>
      </c>
      <c r="B1" t="s">
        <v>4</v>
      </c>
      <c r="C1" t="s">
        <v>8</v>
      </c>
    </row>
    <row r="2" spans="1:3" x14ac:dyDescent="0.25">
      <c r="A2" t="s">
        <v>152</v>
      </c>
      <c r="B2" t="s">
        <v>156</v>
      </c>
      <c r="C2" t="s">
        <v>198</v>
      </c>
    </row>
    <row r="3" spans="1:3" x14ac:dyDescent="0.25">
      <c r="A3" t="s">
        <v>103</v>
      </c>
      <c r="B3" t="s">
        <v>105</v>
      </c>
      <c r="C3" t="s">
        <v>150</v>
      </c>
    </row>
    <row r="4" spans="1:3" x14ac:dyDescent="0.25">
      <c r="A4" t="s">
        <v>153</v>
      </c>
      <c r="B4" t="s">
        <v>157</v>
      </c>
      <c r="C4" t="s">
        <v>199</v>
      </c>
    </row>
    <row r="5" spans="1:3" x14ac:dyDescent="0.25">
      <c r="A5" t="s">
        <v>154</v>
      </c>
      <c r="B5" t="s">
        <v>158</v>
      </c>
      <c r="C5" t="s">
        <v>200</v>
      </c>
    </row>
    <row r="6" spans="1:3" x14ac:dyDescent="0.25">
      <c r="A6" t="s">
        <v>104</v>
      </c>
      <c r="B6" t="s">
        <v>106</v>
      </c>
      <c r="C6" t="s">
        <v>188</v>
      </c>
    </row>
    <row r="7" spans="1:3" x14ac:dyDescent="0.25">
      <c r="A7" t="s">
        <v>155</v>
      </c>
      <c r="B7" t="s">
        <v>159</v>
      </c>
      <c r="C7" t="s">
        <v>201</v>
      </c>
    </row>
  </sheetData>
  <pageMargins left="0.7" right="0.7" top="0.75" bottom="0.75" header="0.3" footer="0.3"/>
  <pageSetup orientation="portrait" r:id="rId1"/>
  <tableParts count="1">
    <tablePart r:id="rId2"/>
  </tablePart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Hojas de cálculo</vt:lpstr>
      </vt:variant>
      <vt:variant>
        <vt:i4>23</vt:i4>
      </vt:variant>
      <vt:variant>
        <vt:lpstr>Rangos con nombre</vt:lpstr>
      </vt:variant>
      <vt:variant>
        <vt:i4>29</vt:i4>
      </vt:variant>
    </vt:vector>
  </HeadingPairs>
  <TitlesOfParts>
    <vt:vector size="52" baseType="lpstr">
      <vt:lpstr>CENTROCONTROL</vt:lpstr>
      <vt:lpstr>Ayuda</vt:lpstr>
      <vt:lpstr>Todas</vt:lpstr>
      <vt:lpstr>Fechas_Refrescado</vt:lpstr>
      <vt:lpstr>Directorios</vt:lpstr>
      <vt:lpstr>EMPRESA</vt:lpstr>
      <vt:lpstr>EMPRESABODEGA</vt:lpstr>
      <vt:lpstr>ARCHIVOSCB</vt:lpstr>
      <vt:lpstr>ARCHIVOSBODEGAS</vt:lpstr>
      <vt:lpstr>PERFIL</vt:lpstr>
      <vt:lpstr>PROVEEDORES</vt:lpstr>
      <vt:lpstr>DIAS_RESTANTES</vt:lpstr>
      <vt:lpstr>NUMERO_ITEMS</vt:lpstr>
      <vt:lpstr>TRANSFERENCIAS</vt:lpstr>
      <vt:lpstr>ITEMS_EMPRESA</vt:lpstr>
      <vt:lpstr>PATH</vt:lpstr>
      <vt:lpstr>AUX</vt:lpstr>
      <vt:lpstr>BorraTransfer</vt:lpstr>
      <vt:lpstr>ITEMS_SELECCIONADOS</vt:lpstr>
      <vt:lpstr>DURACION</vt:lpstr>
      <vt:lpstr>Parametros</vt:lpstr>
      <vt:lpstr>Alertas</vt:lpstr>
      <vt:lpstr>ArchivosPermitidos</vt:lpstr>
      <vt:lpstr>ACTUALIZACIONBODEGA</vt:lpstr>
      <vt:lpstr>ACTUALIZACIONCONSUMO</vt:lpstr>
      <vt:lpstr>ACTUALIZACIONHISTRANSFER</vt:lpstr>
      <vt:lpstr>ACTUALIZACIONINVENTARIO</vt:lpstr>
      <vt:lpstr>ACTUALIZACIONPRODUCTO</vt:lpstr>
      <vt:lpstr>AlertaHojasCB</vt:lpstr>
      <vt:lpstr>BODEGAS</vt:lpstr>
      <vt:lpstr>DIR</vt:lpstr>
      <vt:lpstr>DURACIONREFRESCADO</vt:lpstr>
      <vt:lpstr>EMPRESA</vt:lpstr>
      <vt:lpstr>ESTADOREFRESCADO</vt:lpstr>
      <vt:lpstr>Fecha_Calendario</vt:lpstr>
      <vt:lpstr>FECHAREFRESCADO</vt:lpstr>
      <vt:lpstr>FINREFRESCADO</vt:lpstr>
      <vt:lpstr>HojasCB_cla</vt:lpstr>
      <vt:lpstr>HojasCB_user</vt:lpstr>
      <vt:lpstr>HORAAPAGADO</vt:lpstr>
      <vt:lpstr>HORAREFRESCADO</vt:lpstr>
      <vt:lpstr>INICIOREFRESCADO</vt:lpstr>
      <vt:lpstr>ItemsSeleccionados</vt:lpstr>
      <vt:lpstr>PATH</vt:lpstr>
      <vt:lpstr>PathExcel</vt:lpstr>
      <vt:lpstr>PATHTRANSFERENCIA</vt:lpstr>
      <vt:lpstr>REFRESCADO</vt:lpstr>
      <vt:lpstr>TIPO</vt:lpstr>
      <vt:lpstr>TODAS</vt:lpstr>
      <vt:lpstr>Trans_Dada_Baja</vt:lpstr>
      <vt:lpstr>US</vt:lpstr>
      <vt:lpstr>USUARIO</vt:lpstr>
    </vt:vector>
  </TitlesOfParts>
  <Company>Updatesofts Forums</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Carlos Semanate</dc:creator>
  <cp:lastModifiedBy>RAMCAS</cp:lastModifiedBy>
  <cp:lastPrinted>2010-03-18T04:13:57Z</cp:lastPrinted>
  <dcterms:created xsi:type="dcterms:W3CDTF">2010-02-10T19:54:10Z</dcterms:created>
  <dcterms:modified xsi:type="dcterms:W3CDTF">2017-02-21T02:34:37Z</dcterms:modified>
</cp:coreProperties>
</file>