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UFFER\Document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EMPRESA!$A$1:$A$3</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23" i="30" l="1"/>
  <c r="F23" i="30"/>
  <c r="G23" i="30"/>
  <c r="J23" i="30"/>
  <c r="K23" i="30"/>
  <c r="L23" i="30"/>
  <c r="M23" i="30"/>
  <c r="N23" i="30"/>
  <c r="O23" i="30"/>
  <c r="P23" i="30"/>
  <c r="H2" i="30"/>
  <c r="H3" i="30"/>
  <c r="H4" i="30"/>
  <c r="H5" i="30"/>
  <c r="H6" i="30"/>
  <c r="H7" i="30"/>
  <c r="H8" i="30"/>
  <c r="H9" i="30"/>
  <c r="H10" i="30"/>
  <c r="H11" i="30"/>
  <c r="H12" i="30"/>
  <c r="H13" i="30"/>
  <c r="H14" i="30"/>
  <c r="H15" i="30"/>
  <c r="H16" i="30"/>
  <c r="H17" i="30"/>
  <c r="H18" i="30"/>
  <c r="H19" i="30"/>
  <c r="H20" i="30"/>
  <c r="H21" i="30"/>
  <c r="H22" i="30"/>
  <c r="H23"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<sst xmlns="http://schemas.openxmlformats.org/spreadsheetml/2006/main" count="566" uniqueCount="240">
  <si>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</si>
  <si>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</si>
  <si>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</si>
  <si>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</si>
  <si>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</si>
  <si>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</si>
  <si>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</si>
  <si>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</si>
  <si>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</si>
  <si>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</si>
  <si>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</si>
  <si>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</si>
  <si>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</si>
  <si>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</si>
  <si>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</si>
  <si>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</si>
  <si>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</si>
  <si>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</si>
  <si>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</si>
  <si>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</si>
  <si>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</si>
  <si>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</si>
  <si>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</si>
  <si>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</si>
  <si>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</si>
  <si>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</si>
  <si>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</si>
  <si>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</si>
  <si>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</si>
  <si>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</si>
  <si>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</si>
  <si>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</si>
  <si>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</si>
  <si>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</si>
  <si>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</si>
  <si>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</si>
  <si>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</si>
  <si>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</si>
  <si>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</si>
  <si>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</si>
  <si>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</si>
  <si>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</si>
  <si>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</si>
  <si>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</si>
  <si>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</si>
  <si>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</si>
  <si>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</si>
  <si>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</si>
  <si>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</si>
  <si>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</si>
  <si>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</si>
  <si>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</si>
  <si>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</si>
  <si>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</si>
  <si>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</si>
  <si>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</si>
  <si>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</si>
  <si>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</si>
  <si>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</si>
  <si>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</si>
  <si>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</si>
  <si>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</si>
  <si>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</si>
  <si>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</si>
  <si>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</si>
  <si>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</si>
  <si>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</si>
  <si>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</si>
  <si>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</si>
  <si>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</si>
  <si>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</si>
  <si>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</si>
  <si>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</si>
  <si>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</si>
  <si>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</si>
  <si>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</si>
  <si>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</si>
  <si>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</si>
  <si>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</si>
  <si>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</si>
  <si>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</si>
  <si>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</si>
  <si>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</si>
  <si>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</si>
  <si>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</si>
  <si>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</si>
  <si>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</si>
  <si>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</si>
  <si>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</si>
  <si>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</si>
  <si>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</si>
  <si>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</si>
  <si>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</si>
  <si>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</si>
  <si>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</si>
  <si>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</si>
  <si>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</si>
  <si>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</si>
  <si>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</si>
  <si>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</si>
  <si>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</si>
  <si>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</si>
  <si>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</si>
  <si>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</si>
  <si>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</si>
  <si>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</si>
  <si>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</si>
  <si>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</si>
  <si>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</si>
  <si>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</si>
  <si>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</si>
  <si>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</si>
  <si>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</si>
  <si>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</si>
  <si>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</si>
  <si>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</si>
  <si>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</si>
  <si>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</si>
  <si>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</si>
  <si>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</si>
  <si>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</si>
  <si>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</si>
  <si>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</si>
  <si>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</si>
  <si>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</si>
  <si>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</si>
  <si>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</si>
  <si>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</si>
  <si>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</si>
  <si>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</si>
  <si>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</si>
  <si>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</si>
  <si>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</si>
  <si>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</si>
  <si>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</si>
  <si>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</si>
  <si>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</si>
  <si>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</si>
  <si>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</si>
  <si>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</si>
  <si>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</si>
  <si>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</si>
  <si>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</si>
  <si>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</si>
  <si>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</si>
  <si>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</si>
  <si>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</si>
  <si>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</si>
  <si>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</si>
  <si>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Sugerencias GDB</t>
  </si>
  <si>
    <t>Comportamiento especial</t>
  </si>
  <si>
    <t>AGROTA BODEGA  YAMABIKO</t>
  </si>
  <si>
    <t>Bodega Central Agrota</t>
  </si>
  <si>
    <t>AGROTA BODEGA SUCRE</t>
  </si>
  <si>
    <t>AGROTA SUKAMPO FERIA LIBRE</t>
  </si>
  <si>
    <t>BODEGA CENTRAL MAQUINAS</t>
  </si>
  <si>
    <t>AGROTA SUKAMPO GUAYAQUIL</t>
  </si>
  <si>
    <t>BODEGA CENTRAL</t>
  </si>
  <si>
    <t>AGROTA SUKAMPO UNIDAD NACIONAL</t>
  </si>
  <si>
    <t>BCS</t>
  </si>
  <si>
    <t>Chatani</t>
  </si>
  <si>
    <t>Compra Local Maquinas</t>
  </si>
  <si>
    <t>Echo</t>
  </si>
  <si>
    <t>Ikra</t>
  </si>
  <si>
    <t>Jf</t>
  </si>
  <si>
    <t>Patriot</t>
  </si>
  <si>
    <t>Duaja</t>
  </si>
  <si>
    <t>EUROLATTE</t>
  </si>
  <si>
    <t>INCOMAGRI</t>
  </si>
  <si>
    <t>BORALSAN</t>
  </si>
  <si>
    <t>MFW</t>
  </si>
  <si>
    <t>COMERCIAL KYWI</t>
  </si>
  <si>
    <t>MIRAL</t>
  </si>
  <si>
    <t>Sinochem</t>
  </si>
  <si>
    <t>Compra Local Quimicos</t>
  </si>
  <si>
    <t>BODEGA DUPOCSA ARENAL</t>
  </si>
  <si>
    <t>BODEGA DUPOCSA CONCORDIA</t>
  </si>
  <si>
    <t>BODEGA DUPOCSA QUEVEDO</t>
  </si>
  <si>
    <t>BODEGA SATELITE AGROINSUMOS RIERA</t>
  </si>
  <si>
    <t>BODEGA SATELITE COMERCIAL COCA</t>
  </si>
  <si>
    <t>BODEGA SUKAMPO</t>
  </si>
  <si>
    <t>GUAYAQUIL SUKAMPO</t>
  </si>
  <si>
    <t>JAHER REGIONAL CDR BABAHOYO</t>
  </si>
  <si>
    <t>JAHER REGIONAL CDR. CUENCA</t>
  </si>
  <si>
    <t>MARCIMEX REGIONAL CUENCA</t>
  </si>
  <si>
    <t>MATERIA PRIMA</t>
  </si>
  <si>
    <t>Agroenzimas</t>
  </si>
  <si>
    <t xml:space="preserve">MIO CHEMICAL </t>
  </si>
  <si>
    <t>SHARDA</t>
  </si>
  <si>
    <t>PRODUCTO TERMINADO</t>
  </si>
  <si>
    <t>Agrosad</t>
  </si>
  <si>
    <t>Agroprocesos</t>
  </si>
  <si>
    <t>Mercalimsa</t>
  </si>
  <si>
    <t>ARS</t>
  </si>
  <si>
    <t>AGROTA BODEGA INCOP</t>
  </si>
  <si>
    <t>Maquinas ECHO - SHINDAIWA.xlsm</t>
  </si>
  <si>
    <t>O:\Maquinas ECHO - SHINDAIWA.xlsm</t>
  </si>
  <si>
    <t>Accesorios.xlsm</t>
  </si>
  <si>
    <t>O:\Accesorios.xlsm</t>
  </si>
  <si>
    <t>Agroinsumos Riera.xlsm</t>
  </si>
  <si>
    <t>O:\Agroinsumos Riera.xlsm</t>
  </si>
  <si>
    <t>Agropecuaria.xlsm</t>
  </si>
  <si>
    <t>O:\Agropecuaria.xlsm</t>
  </si>
  <si>
    <t>Arenal.xlsm</t>
  </si>
  <si>
    <t>O:\Arenal.xlsm</t>
  </si>
  <si>
    <t>Central Sukampo.xlsm</t>
  </si>
  <si>
    <t>O:\Central Sukampo.xlsm</t>
  </si>
  <si>
    <t>Comercial Coca.xlsm</t>
  </si>
  <si>
    <t>O:\Comercial Coca.xlsm</t>
  </si>
  <si>
    <t>Compra Local Maquinaria.xlsm</t>
  </si>
  <si>
    <t>O:\Compra Local Maquinaria.xlsm</t>
  </si>
  <si>
    <t>Compra Local Quimicos.xlsm</t>
  </si>
  <si>
    <t>O:\Compra Local Quimicos.xlsm</t>
  </si>
  <si>
    <t>Concordia.xlsm</t>
  </si>
  <si>
    <t>O:\Concordia.xlsm</t>
  </si>
  <si>
    <t>Ferretera.xlsm</t>
  </si>
  <si>
    <t>O:\Ferretera.xlsm</t>
  </si>
  <si>
    <t>Guayaquil Sukampo.xlsm</t>
  </si>
  <si>
    <t>O:\Guayaquil Sukampo.xlsm</t>
  </si>
  <si>
    <t>Importacion Quimicos.xlsm</t>
  </si>
  <si>
    <t>O:\Importacion Quimicos.xlsm</t>
  </si>
  <si>
    <t>Jaher.xlsm</t>
  </si>
  <si>
    <t>O:\Jaher.xlsm</t>
  </si>
  <si>
    <t>Maquinas GROW-DUCAT.xlsm</t>
  </si>
  <si>
    <t>O:\Maquinas GROW-DUCAT.xlsm</t>
  </si>
  <si>
    <t>Marcimex.xlsm</t>
  </si>
  <si>
    <t>O:\Marcimex.xlsm</t>
  </si>
  <si>
    <t>Producto Terminado.xlsm</t>
  </si>
  <si>
    <t>O:\Producto Terminado.xlsm</t>
  </si>
  <si>
    <t>Repuestos ECHO.xlsm</t>
  </si>
  <si>
    <t>O:\Repuestos ECHO.xlsm</t>
  </si>
  <si>
    <t>Repuestos GROW-DUCAT.xlsm</t>
  </si>
  <si>
    <t>O:\Repuestos GROW-DUCAT.xlsm</t>
  </si>
  <si>
    <t>Repuestos Shindaiwa.xlsm</t>
  </si>
  <si>
    <t>O:\Repuestos Shindaiwa.xlsm</t>
  </si>
  <si>
    <t>Unidad Nacional Sukampo.xlsm</t>
  </si>
  <si>
    <t>O:\Unidad Nacional Sukampo.xlsm</t>
  </si>
  <si>
    <t>Buffers nunca inicializados</t>
  </si>
  <si>
    <t>Buffers por efectivizar</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</si>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</sst>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2"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xf numFmtId="0" fontId="21" fillId="4" borderId="0" xfId="0" applyFont="1" applyFill="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2.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7.emf"/><Relationship Id="rId18" Type="http://schemas.openxmlformats.org/officeDocument/2006/relationships/image" Target="../media/image23.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3.emf"/><Relationship Id="rId7" Type="http://schemas.openxmlformats.org/officeDocument/2006/relationships/image" Target="../media/image12.emf"/><Relationship Id="rId12" Type="http://schemas.openxmlformats.org/officeDocument/2006/relationships/image" Target="../media/image8.emf"/><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image" Target="../media/image18.emf"/><Relationship Id="rId16" Type="http://schemas.openxmlformats.org/officeDocument/2006/relationships/image" Target="../media/image21.emf"/><Relationship Id="rId20" Type="http://schemas.openxmlformats.org/officeDocument/2006/relationships/image" Target="../media/image4.emf"/><Relationship Id="rId1" Type="http://schemas.openxmlformats.org/officeDocument/2006/relationships/image" Target="../media/image17.emf"/><Relationship Id="rId6" Type="http://schemas.openxmlformats.org/officeDocument/2006/relationships/image" Target="../media/image13.emf"/><Relationship Id="rId11" Type="http://schemas.openxmlformats.org/officeDocument/2006/relationships/image" Target="../media/image19.emf"/><Relationship Id="rId24" Type="http://schemas.openxmlformats.org/officeDocument/2006/relationships/image" Target="../media/image25.emf"/><Relationship Id="rId5" Type="http://schemas.openxmlformats.org/officeDocument/2006/relationships/image" Target="../media/image14.emf"/><Relationship Id="rId15" Type="http://schemas.openxmlformats.org/officeDocument/2006/relationships/image" Target="../media/image20.emf"/><Relationship Id="rId23" Type="http://schemas.openxmlformats.org/officeDocument/2006/relationships/image" Target="../media/image2.emf"/><Relationship Id="rId10" Type="http://schemas.openxmlformats.org/officeDocument/2006/relationships/image" Target="../media/image9.emf"/><Relationship Id="rId19" Type="http://schemas.openxmlformats.org/officeDocument/2006/relationships/image" Target="../media/image5.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6.emf"/><Relationship Id="rId22" Type="http://schemas.openxmlformats.org/officeDocument/2006/relationships/image" Target="../media/image24.emf"/><Relationship Id="rId27" Type="http://schemas.openxmlformats.org/officeDocument/2006/relationships/image" Target="../media/image28.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33</xdr:row>
          <xdr:rowOff>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55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531"/>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23" totalsRowCount="1" headerRowDxfId="78">
  <autoFilter ref="B1:P22"/>
  <sortState ref="B2:P22">
    <sortCondition descending="1" ref="G1:G22"/>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62" totalsRowShown="0">
  <autoFilter ref="A1:D62"/>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U4" totalsRowShown="0">
  <autoFilter ref="A1:U4"/>
  <tableColumns count="21">
    <tableColumn id="1" name="Accesorios.xlsm"/>
    <tableColumn id="2" name="Agroinsumos Riera.xlsm"/>
    <tableColumn id="3" name="Agropecuaria.xlsm"/>
    <tableColumn id="4" name="Arenal.xlsm"/>
    <tableColumn id="5" name="Central Sukampo.xlsm"/>
    <tableColumn id="6" name="Comercial Coca.xlsm"/>
    <tableColumn id="7" name="Compra Local Maquinaria.xlsm"/>
    <tableColumn id="8" name="Compra Local Quimicos.xlsm"/>
    <tableColumn id="9" name="Concordia.xlsm"/>
    <tableColumn id="10" name="Ferretera.xlsm"/>
    <tableColumn id="11" name="Guayaquil Sukampo.xlsm"/>
    <tableColumn id="12" name="Importacion Quimicos.xlsm"/>
    <tableColumn id="13" name="Jaher.xlsm"/>
    <tableColumn id="14" name="Maquinas ECHO - SHINDAIWA.xlsm"/>
    <tableColumn id="15" name="Maquinas GROW-DUCAT.xlsm"/>
    <tableColumn id="16" name="Marcimex.xlsm"/>
    <tableColumn id="17" name="Producto Terminado.xlsm"/>
    <tableColumn id="18" name="Repuestos ECHO.xlsm"/>
    <tableColumn id="19" name="Repuestos GROW-DUCAT.xlsm"/>
    <tableColumn id="20" name="Repuestos Shindaiwa.xlsm"/>
    <tableColumn id="21" name="Unidad Nacional Sukampo.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22" totalsRowShown="0">
  <autoFilter ref="A1:C2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9.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4.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showRowColHeaders="0" tabSelected="1" zoomScale="80" zoomScaleNormal="80" workbookViewId="0">
      <selection activeCell="H19" sqref="H19"/>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Completo</v>
      </c>
    </row>
    <row r="6" spans="1:15" ht="18" thickBot="1" x14ac:dyDescent="0.35">
      <c r="A6" s="45"/>
      <c r="B6" s="32"/>
      <c r="C6" s="32"/>
      <c r="D6" s="32"/>
      <c r="E6" s="32"/>
      <c r="F6" s="33"/>
      <c r="G6" s="46" t="s">
        <v>61</v>
      </c>
      <c r="H6" s="47"/>
      <c r="I6" s="64">
        <v>42821</v>
      </c>
    </row>
    <row r="7" spans="1:15" ht="15.75" thickBot="1" x14ac:dyDescent="0.3">
      <c r="A7" s="34"/>
      <c r="B7" s="35"/>
      <c r="C7" s="35"/>
      <c r="D7" s="35"/>
      <c r="E7" s="35"/>
      <c r="F7" s="35"/>
      <c r="G7" s="46" t="s">
        <v>67</v>
      </c>
      <c r="H7" s="47"/>
      <c r="I7" s="48">
        <f>DURACIONREFRESCADO</f>
        <v>2.8310185189184267E-2</v>
      </c>
    </row>
    <row r="8" spans="1:15" ht="15.75" thickBot="1" x14ac:dyDescent="0.3">
      <c r="A8" s="34"/>
      <c r="B8" s="35"/>
      <c r="C8" s="37"/>
      <c r="D8" s="37"/>
      <c r="E8" s="49"/>
      <c r="F8" s="37"/>
      <c r="G8" s="34" t="s">
        <v>62</v>
      </c>
      <c r="H8" s="36"/>
      <c r="I8" s="65">
        <v>42821</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42821</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42821</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110</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t="s">
        <v>110</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5"/>
      <c r="C13" s="35"/>
      <c r="D13" s="35"/>
      <c r="E13" s="35"/>
      <c r="F13" s="35"/>
      <c r="G13" s="46" t="s">
        <v>68</v>
      </c>
      <c r="H13" s="47"/>
      <c r="I13" s="48">
        <v>0.20833333333333334</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111</v>
      </c>
      <c r="H15" s="47"/>
      <c r="I15" s="48"/>
      <c r="J15" s="27" t="s">
        <v>114</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145</v>
      </c>
      <c r="Q1048576" s="27" t="s">
        <v>24</v>
      </c>
    </row>
  </sheetData>
  <sheetProtection algorithmName="SHA-512" hashValue="YB9upsnJf7A9euDl4Y5nGHSNn3XI8vQZTwdoKZ1dMcfcVGCudfEaK18nA8uHb+VBA/JVl5u0rFdnZLQFwxM3MA==" saltValue="ykO1/2mD0fy5hM2ssBqQ5A=="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465" r:id="rId4" name="cmdNuevaTransfer">
          <controlPr defaultSize="0" autoLine="0" r:id="rId5">
            <anchor>
              <from>
                <xdr:col>1</xdr:col>
                <xdr:colOff>28575</xdr:colOff>
                <xdr:row>5</xdr:row>
                <xdr:rowOff>28575</xdr:rowOff>
              </from>
              <to>
                <xdr:col>1</xdr:col>
                <xdr:colOff>381000</xdr:colOff>
                <xdr:row>7</xdr:row>
                <xdr:rowOff>9525</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1</xdr:col>
                <xdr:colOff>390525</xdr:colOff>
                <xdr:row>5</xdr:row>
                <xdr:rowOff>28575</xdr:rowOff>
              </from>
              <to>
                <xdr:col>2</xdr:col>
                <xdr:colOff>228600</xdr:colOff>
                <xdr:row>7</xdr:row>
                <xdr:rowOff>171450</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autoLine="0" r:id="rId9">
            <anchor>
              <from>
                <xdr:col>2</xdr:col>
                <xdr:colOff>28575</xdr:colOff>
                <xdr:row>4</xdr:row>
                <xdr:rowOff>19050</xdr:rowOff>
              </from>
              <to>
                <xdr:col>2</xdr:col>
                <xdr:colOff>704850</xdr:colOff>
                <xdr:row>4</xdr:row>
                <xdr:rowOff>276225</xdr:rowOff>
              </to>
            </anchor>
          </controlPr>
        </control>
      </mc:Choice>
      <mc:Fallback>
        <control shapeId="1517" r:id="rId8" name="cmdTraeFechasRefrescado"/>
      </mc:Fallback>
    </mc:AlternateContent>
    <mc:AlternateContent xmlns:mc="http://schemas.openxmlformats.org/markup-compatibility/2006">
      <mc:Choice Requires="x14">
        <control shapeId="1064" r:id="rId10" name="lstArchivos">
          <controlPr defaultSize="0" autoLine="0" autoPict="0" r:id="rId11">
            <anchor moveWithCells="1">
              <from>
                <xdr:col>0</xdr:col>
                <xdr:colOff>57150</xdr:colOff>
                <xdr:row>14</xdr:row>
                <xdr:rowOff>0</xdr:rowOff>
              </from>
              <to>
                <xdr:col>5</xdr:col>
                <xdr:colOff>9525</xdr:colOff>
                <xdr:row>33</xdr:row>
                <xdr:rowOff>0</xdr:rowOff>
              </to>
            </anchor>
          </controlPr>
        </control>
      </mc:Choice>
      <mc:Fallback>
        <control shapeId="1064" r:id="rId10" name="lstArchivos"/>
      </mc:Fallback>
    </mc:AlternateContent>
    <mc:AlternateContent xmlns:mc="http://schemas.openxmlformats.org/markup-compatibility/2006">
      <mc:Choice Requires="x14">
        <control shapeId="1062" r:id="rId12" name="cmd_Alertas_Actuales">
          <controlPr defaultSize="0" autoLine="0" r:id="rId13">
            <anchor>
              <from>
                <xdr:col>4</xdr:col>
                <xdr:colOff>266700</xdr:colOff>
                <xdr:row>10</xdr:row>
                <xdr:rowOff>0</xdr:rowOff>
              </from>
              <to>
                <xdr:col>4</xdr:col>
                <xdr:colOff>609600</xdr:colOff>
                <xdr:row>10</xdr:row>
                <xdr:rowOff>171450</xdr:rowOff>
              </to>
            </anchor>
          </controlPr>
        </control>
      </mc:Choice>
      <mc:Fallback>
        <control shapeId="1062" r:id="rId12" name="cmd_Alertas_Actuales"/>
      </mc:Fallback>
    </mc:AlternateContent>
    <mc:AlternateContent xmlns:mc="http://schemas.openxmlformats.org/markup-compatibility/2006">
      <mc:Choice Requires="x14">
        <control shapeId="1056" r:id="rId14" name="cmdTransferencias">
          <controlPr defaultSize="0" autoLine="0" r:id="rId15">
            <anchor>
              <from>
                <xdr:col>0</xdr:col>
                <xdr:colOff>923925</xdr:colOff>
                <xdr:row>5</xdr:row>
                <xdr:rowOff>28575</xdr:rowOff>
              </from>
              <to>
                <xdr:col>1</xdr:col>
                <xdr:colOff>19050</xdr:colOff>
                <xdr:row>7</xdr:row>
                <xdr:rowOff>171450</xdr:rowOff>
              </to>
            </anchor>
          </controlPr>
        </control>
      </mc:Choice>
      <mc:Fallback>
        <control shapeId="1056" r:id="rId14" name="cmdTransferencias"/>
      </mc:Fallback>
    </mc:AlternateContent>
    <mc:AlternateContent xmlns:mc="http://schemas.openxmlformats.org/markup-compatibility/2006">
      <mc:Choice Requires="x14">
        <control shapeId="1055" r:id="rId16" name="cmdGestionBuffers">
          <controlPr defaultSize="0" autoLine="0" r:id="rId17">
            <anchor>
              <from>
                <xdr:col>11</xdr:col>
                <xdr:colOff>952500</xdr:colOff>
                <xdr:row>9</xdr:row>
                <xdr:rowOff>171450</xdr:rowOff>
              </from>
              <to>
                <xdr:col>13</xdr:col>
                <xdr:colOff>333375</xdr:colOff>
                <xdr:row>12</xdr:row>
                <xdr:rowOff>171450</xdr:rowOff>
              </to>
            </anchor>
          </controlPr>
        </control>
      </mc:Choice>
      <mc:Fallback>
        <control shapeId="1055" r:id="rId16" name="cmdGestionBuffers"/>
      </mc:Fallback>
    </mc:AlternateContent>
    <mc:AlternateContent xmlns:mc="http://schemas.openxmlformats.org/markup-compatibility/2006">
      <mc:Choice Requires="x14">
        <control shapeId="1054" r:id="rId18" name="cmdGraficoIndividual">
          <controlPr defaultSize="0" autoLine="0" r:id="rId19">
            <anchor>
              <from>
                <xdr:col>11</xdr:col>
                <xdr:colOff>200025</xdr:colOff>
                <xdr:row>20</xdr:row>
                <xdr:rowOff>28575</xdr:rowOff>
              </from>
              <to>
                <xdr:col>13</xdr:col>
                <xdr:colOff>200025</xdr:colOff>
                <xdr:row>21</xdr:row>
                <xdr:rowOff>85725</xdr:rowOff>
              </to>
            </anchor>
          </controlPr>
        </control>
      </mc:Choice>
      <mc:Fallback>
        <control shapeId="1054" r:id="rId18" name="cmdGraficoIndividual"/>
      </mc:Fallback>
    </mc:AlternateContent>
    <mc:AlternateContent xmlns:mc="http://schemas.openxmlformats.org/markup-compatibility/2006">
      <mc:Choice Requires="x14">
        <control shapeId="1052" r:id="rId20" name="cmdOK">
          <controlPr defaultSize="0" autoLine="0" r:id="rId21">
            <anchor moveWithCells="1">
              <from>
                <xdr:col>13</xdr:col>
                <xdr:colOff>457200</xdr:colOff>
                <xdr:row>21</xdr:row>
                <xdr:rowOff>76200</xdr:rowOff>
              </from>
              <to>
                <xdr:col>13</xdr:col>
                <xdr:colOff>942975</xdr:colOff>
                <xdr:row>22</xdr:row>
                <xdr:rowOff>161925</xdr:rowOff>
              </to>
            </anchor>
          </controlPr>
        </control>
      </mc:Choice>
      <mc:Fallback>
        <control shapeId="1052" r:id="rId20" name="cmdOK"/>
      </mc:Fallback>
    </mc:AlternateContent>
    <mc:AlternateContent xmlns:mc="http://schemas.openxmlformats.org/markup-compatibility/2006">
      <mc:Choice Requires="x14">
        <control shapeId="1051" r:id="rId22" name="lblBodegas">
          <controlPr autoLine="0" r:id="rId23">
            <anchor moveWithCells="1">
              <from>
                <xdr:col>11</xdr:col>
                <xdr:colOff>142875</xdr:colOff>
                <xdr:row>21</xdr:row>
                <xdr:rowOff>76200</xdr:rowOff>
              </from>
              <to>
                <xdr:col>12</xdr:col>
                <xdr:colOff>485775</xdr:colOff>
                <xdr:row>22</xdr:row>
                <xdr:rowOff>114300</xdr:rowOff>
              </to>
            </anchor>
          </controlPr>
        </control>
      </mc:Choice>
      <mc:Fallback>
        <control shapeId="1051" r:id="rId22" name="lblBodegas"/>
      </mc:Fallback>
    </mc:AlternateContent>
    <mc:AlternateContent xmlns:mc="http://schemas.openxmlformats.org/markup-compatibility/2006">
      <mc:Choice Requires="x14">
        <control shapeId="1050" r:id="rId24" name="lstBodegas">
          <controlPr defaultSize="0" autoLine="0" r:id="rId25">
            <anchor>
              <from>
                <xdr:col>11</xdr:col>
                <xdr:colOff>171450</xdr:colOff>
                <xdr:row>22</xdr:row>
                <xdr:rowOff>133350</xdr:rowOff>
              </from>
              <to>
                <xdr:col>14</xdr:col>
                <xdr:colOff>685800</xdr:colOff>
                <xdr:row>36</xdr:row>
                <xdr:rowOff>9525</xdr:rowOff>
              </to>
            </anchor>
          </controlPr>
        </control>
      </mc:Choice>
      <mc:Fallback>
        <control shapeId="1050" r:id="rId24" name="lstBodegas"/>
      </mc:Fallback>
    </mc:AlternateContent>
    <mc:AlternateContent xmlns:mc="http://schemas.openxmlformats.org/markup-compatibility/2006">
      <mc:Choice Requires="x14">
        <control shapeId="1049" r:id="rId26" name="cmdFiltraConsolidado">
          <controlPr defaultSize="0" autoLine="0" r:id="rId27">
            <anchor>
              <from>
                <xdr:col>11</xdr:col>
                <xdr:colOff>200025</xdr:colOff>
                <xdr:row>15</xdr:row>
                <xdr:rowOff>171450</xdr:rowOff>
              </from>
              <to>
                <xdr:col>13</xdr:col>
                <xdr:colOff>200025</xdr:colOff>
                <xdr:row>17</xdr:row>
                <xdr:rowOff>38100</xdr:rowOff>
              </to>
            </anchor>
          </controlPr>
        </control>
      </mc:Choice>
      <mc:Fallback>
        <control shapeId="1049" r:id="rId26" name="cmdFiltraConsolidado"/>
      </mc:Fallback>
    </mc:AlternateContent>
    <mc:AlternateContent xmlns:mc="http://schemas.openxmlformats.org/markup-compatibility/2006">
      <mc:Choice Requires="x14">
        <control shapeId="1048" r:id="rId28" name="cmdBuscaCodigo">
          <controlPr defaultSize="0" autoLine="0" r:id="rId29">
            <anchor>
              <from>
                <xdr:col>11</xdr:col>
                <xdr:colOff>200025</xdr:colOff>
                <xdr:row>17</xdr:row>
                <xdr:rowOff>76200</xdr:rowOff>
              </from>
              <to>
                <xdr:col>13</xdr:col>
                <xdr:colOff>200025</xdr:colOff>
                <xdr:row>18</xdr:row>
                <xdr:rowOff>133350</xdr:rowOff>
              </to>
            </anchor>
          </controlPr>
        </control>
      </mc:Choice>
      <mc:Fallback>
        <control shapeId="1048" r:id="rId28" name="cmdBuscaCodigo"/>
      </mc:Fallback>
    </mc:AlternateContent>
    <mc:AlternateContent xmlns:mc="http://schemas.openxmlformats.org/markup-compatibility/2006">
      <mc:Choice Requires="x14">
        <control shapeId="1047" r:id="rId30" name="cmdFiltraCodigo">
          <controlPr defaultSize="0" autoLine="0" r:id="rId31">
            <anchor>
              <from>
                <xdr:col>11</xdr:col>
                <xdr:colOff>200025</xdr:colOff>
                <xdr:row>18</xdr:row>
                <xdr:rowOff>133350</xdr:rowOff>
              </from>
              <to>
                <xdr:col>13</xdr:col>
                <xdr:colOff>200025</xdr:colOff>
                <xdr:row>20</xdr:row>
                <xdr:rowOff>0</xdr:rowOff>
              </to>
            </anchor>
          </controlPr>
        </control>
      </mc:Choice>
      <mc:Fallback>
        <control shapeId="1047" r:id="rId30" name="cmdFiltraCodigo"/>
      </mc:Fallback>
    </mc:AlternateContent>
    <mc:AlternateContent xmlns:mc="http://schemas.openxmlformats.org/markup-compatibility/2006">
      <mc:Choice Requires="x14">
        <control shapeId="1046" r:id="rId32" name="cboSeleccion">
          <controlPr autoLine="0" r:id="rId33">
            <anchor>
              <from>
                <xdr:col>9</xdr:col>
                <xdr:colOff>400050</xdr:colOff>
                <xdr:row>2</xdr:row>
                <xdr:rowOff>104775</xdr:rowOff>
              </from>
              <to>
                <xdr:col>18</xdr:col>
                <xdr:colOff>561975</xdr:colOff>
                <xdr:row>3</xdr:row>
                <xdr:rowOff>180975</xdr:rowOff>
              </to>
            </anchor>
          </controlPr>
        </control>
      </mc:Choice>
      <mc:Fallback>
        <control shapeId="1046" r:id="rId32" name="cboSeleccion"/>
      </mc:Fallback>
    </mc:AlternateContent>
    <mc:AlternateContent xmlns:mc="http://schemas.openxmlformats.org/markup-compatibility/2006">
      <mc:Choice Requires="x14">
        <control shapeId="1045" r:id="rId34" name="cmdBuscar">
          <controlPr defaultSize="0" autoLine="0" r:id="rId35">
            <anchor>
              <from>
                <xdr:col>15</xdr:col>
                <xdr:colOff>695325</xdr:colOff>
                <xdr:row>8</xdr:row>
                <xdr:rowOff>152400</xdr:rowOff>
              </from>
              <to>
                <xdr:col>15</xdr:col>
                <xdr:colOff>1390650</xdr:colOff>
                <xdr:row>11</xdr:row>
                <xdr:rowOff>152400</xdr:rowOff>
              </to>
            </anchor>
          </controlPr>
        </control>
      </mc:Choice>
      <mc:Fallback>
        <control shapeId="1045" r:id="rId34" name="cmdBuscar"/>
      </mc:Fallback>
    </mc:AlternateContent>
    <mc:AlternateContent xmlns:mc="http://schemas.openxmlformats.org/markup-compatibility/2006">
      <mc:Choice Requires="x14">
        <control shapeId="1026" r:id="rId36" name="cmdRefrescar">
          <controlPr defaultSize="0" autoLine="0" r:id="rId37">
            <anchor>
              <from>
                <xdr:col>0</xdr:col>
                <xdr:colOff>1333500</xdr:colOff>
                <xdr:row>4</xdr:row>
                <xdr:rowOff>19050</xdr:rowOff>
              </from>
              <to>
                <xdr:col>1</xdr:col>
                <xdr:colOff>828675</xdr:colOff>
                <xdr:row>4</xdr:row>
                <xdr:rowOff>285750</xdr:rowOff>
              </to>
            </anchor>
          </controlPr>
        </control>
      </mc:Choice>
      <mc:Fallback>
        <control shapeId="1026" r:id="rId36" name="cmdRefrescar"/>
      </mc:Fallback>
    </mc:AlternateContent>
    <mc:AlternateContent xmlns:mc="http://schemas.openxmlformats.org/markup-compatibility/2006">
      <mc:Choice Requires="x14">
        <control shapeId="1034" r:id="rId38" name="cboEmpresa">
          <controlPr defaultSize="0" autoLine="0" r:id="rId39">
            <anchor>
              <from>
                <xdr:col>0</xdr:col>
                <xdr:colOff>0</xdr:colOff>
                <xdr:row>4</xdr:row>
                <xdr:rowOff>9525</xdr:rowOff>
              </from>
              <to>
                <xdr:col>0</xdr:col>
                <xdr:colOff>1266825</xdr:colOff>
                <xdr:row>4</xdr:row>
                <xdr:rowOff>266700</xdr:rowOff>
              </to>
            </anchor>
          </controlPr>
        </control>
      </mc:Choice>
      <mc:Fallback>
        <control shapeId="1034" r:id="rId38" name="cboEmpresa"/>
      </mc:Fallback>
    </mc:AlternateContent>
    <mc:AlternateContent xmlns:mc="http://schemas.openxmlformats.org/markup-compatibility/2006">
      <mc:Choice Requires="x14">
        <control shapeId="1053" r:id="rId40" name="cmdControl">
          <controlPr defaultSize="0" autoLine="0" r:id="rId41">
            <anchor>
              <from>
                <xdr:col>0</xdr:col>
                <xdr:colOff>28575</xdr:colOff>
                <xdr:row>5</xdr:row>
                <xdr:rowOff>28575</xdr:rowOff>
              </from>
              <to>
                <xdr:col>0</xdr:col>
                <xdr:colOff>904875</xdr:colOff>
                <xdr:row>7</xdr:row>
                <xdr:rowOff>171450</xdr:rowOff>
              </to>
            </anchor>
          </controlPr>
        </control>
      </mc:Choice>
      <mc:Fallback>
        <control shapeId="1053" r:id="rId40" name="cmdControl"/>
      </mc:Fallback>
    </mc:AlternateContent>
    <mc:AlternateContent xmlns:mc="http://schemas.openxmlformats.org/markup-compatibility/2006">
      <mc:Choice Requires="x14">
        <control shapeId="1057" r:id="rId42" name="cmdMantenimiento">
          <controlPr defaultSize="0" autoLine="0" r:id="rId43">
            <anchor>
              <from>
                <xdr:col>4</xdr:col>
                <xdr:colOff>428625</xdr:colOff>
                <xdr:row>4</xdr:row>
                <xdr:rowOff>19050</xdr:rowOff>
              </from>
              <to>
                <xdr:col>5</xdr:col>
                <xdr:colOff>733425</xdr:colOff>
                <xdr:row>4</xdr:row>
                <xdr:rowOff>276225</xdr:rowOff>
              </to>
            </anchor>
          </controlPr>
        </control>
      </mc:Choice>
      <mc:Fallback>
        <control shapeId="1057" r:id="rId42" name="cmdMantenimiento"/>
      </mc:Fallback>
    </mc:AlternateContent>
    <mc:AlternateContent xmlns:mc="http://schemas.openxmlformats.org/markup-compatibility/2006">
      <mc:Choice Requires="x14">
        <control shapeId="1059" r:id="rId44" name="cmd_Actualiza_bd">
          <controlPr defaultSize="0" disabled="1" autoLine="0" r:id="rId45">
            <anchor>
              <from>
                <xdr:col>11</xdr:col>
                <xdr:colOff>638175</xdr:colOff>
                <xdr:row>4</xdr:row>
                <xdr:rowOff>133350</xdr:rowOff>
              </from>
              <to>
                <xdr:col>11</xdr:col>
                <xdr:colOff>933450</xdr:colOff>
                <xdr:row>5</xdr:row>
                <xdr:rowOff>76200</xdr:rowOff>
              </to>
            </anchor>
          </controlPr>
        </control>
      </mc:Choice>
      <mc:Fallback>
        <control shapeId="1059" r:id="rId44" name="cmd_Actualiza_bd"/>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14</xdr:row>
                <xdr:rowOff>9525</xdr:rowOff>
              </from>
              <to>
                <xdr:col>7</xdr:col>
                <xdr:colOff>609600</xdr:colOff>
                <xdr:row>14</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7"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23"/>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0</v>
      </c>
      <c r="C2" t="s">
        <v>235</v>
      </c>
      <c r="D2" s="6">
        <v>1</v>
      </c>
      <c r="E2" s="6" t="s">
        <v>104</v>
      </c>
      <c r="F2" s="26">
        <v>42821.136736111112</v>
      </c>
      <c r="G2" s="26">
        <v>42821.13821759259</v>
      </c>
      <c r="H2" s="25">
        <f>tbl_Fechas_Refrescado[[#This Row],[FIN]]-tbl_Fechas_Refrescado[[#This Row],[INICIO]]</f>
        <v>1.48148147854954E-3</v>
      </c>
      <c r="I2" s="25"/>
      <c r="J2" s="22">
        <v>58</v>
      </c>
      <c r="K2" s="22">
        <v>0</v>
      </c>
      <c r="L2" s="22">
        <v>292</v>
      </c>
      <c r="M2" s="22">
        <v>289</v>
      </c>
      <c r="N2" s="23">
        <v>26900</v>
      </c>
      <c r="O2" s="23">
        <v>22707</v>
      </c>
      <c r="P2" s="23">
        <v>0</v>
      </c>
      <c r="U2" s="24"/>
    </row>
    <row r="3" spans="2:21" x14ac:dyDescent="0.25">
      <c r="B3" t="s">
        <v>0</v>
      </c>
      <c r="C3" t="s">
        <v>233</v>
      </c>
      <c r="D3" s="6">
        <v>1</v>
      </c>
      <c r="E3" s="6" t="s">
        <v>104</v>
      </c>
      <c r="F3" s="26">
        <v>42821.133449074077</v>
      </c>
      <c r="G3" s="26">
        <v>42821.135740740741</v>
      </c>
      <c r="H3" s="25">
        <f>tbl_Fechas_Refrescado[[#This Row],[FIN]]-tbl_Fechas_Refrescado[[#This Row],[INICIO]]</f>
        <v>2.2916666639503092E-3</v>
      </c>
      <c r="I3" s="25"/>
      <c r="J3" s="22">
        <v>181</v>
      </c>
      <c r="K3" s="22">
        <v>0</v>
      </c>
      <c r="L3" s="22">
        <v>883</v>
      </c>
      <c r="M3" s="22">
        <v>665</v>
      </c>
      <c r="N3" s="23">
        <v>97245</v>
      </c>
      <c r="O3" s="23">
        <v>92146</v>
      </c>
      <c r="P3" s="23">
        <v>22381</v>
      </c>
    </row>
    <row r="4" spans="2:21" x14ac:dyDescent="0.25">
      <c r="B4" t="s">
        <v>0</v>
      </c>
      <c r="C4" t="s">
        <v>231</v>
      </c>
      <c r="D4" s="6">
        <v>1</v>
      </c>
      <c r="E4" s="6" t="s">
        <v>104</v>
      </c>
      <c r="F4" s="26">
        <v>42821.131597222222</v>
      </c>
      <c r="G4" s="26">
        <v>42821.132974537039</v>
      </c>
      <c r="H4" s="25">
        <f>tbl_Fechas_Refrescado[[#This Row],[FIN]]-tbl_Fechas_Refrescado[[#This Row],[INICIO]]</f>
        <v>1.377314816636499E-3</v>
      </c>
      <c r="I4" s="25"/>
      <c r="J4" s="22">
        <v>219</v>
      </c>
      <c r="K4" s="22">
        <v>0</v>
      </c>
      <c r="L4" s="22">
        <v>614</v>
      </c>
      <c r="M4" s="22">
        <v>588</v>
      </c>
      <c r="N4" s="23">
        <v>26858</v>
      </c>
      <c r="O4" s="23">
        <v>17961</v>
      </c>
      <c r="P4" s="23">
        <v>9073</v>
      </c>
    </row>
    <row r="5" spans="2:21" x14ac:dyDescent="0.25">
      <c r="B5" t="s">
        <v>0</v>
      </c>
      <c r="C5" t="s">
        <v>229</v>
      </c>
      <c r="D5" s="6">
        <v>1</v>
      </c>
      <c r="E5" s="6" t="s">
        <v>104</v>
      </c>
      <c r="F5" s="26">
        <v>42821.12972222222</v>
      </c>
      <c r="G5" s="26">
        <v>42821.131192129629</v>
      </c>
      <c r="H5" s="25">
        <f>tbl_Fechas_Refrescado[[#This Row],[FIN]]-tbl_Fechas_Refrescado[[#This Row],[INICIO]]</f>
        <v>1.4699074090458453E-3</v>
      </c>
      <c r="I5" s="25"/>
      <c r="J5" s="22">
        <v>181</v>
      </c>
      <c r="K5" s="22">
        <v>0</v>
      </c>
      <c r="L5" s="22">
        <v>1223</v>
      </c>
      <c r="M5" s="22">
        <v>1114</v>
      </c>
      <c r="N5" s="23">
        <v>69461</v>
      </c>
      <c r="O5" s="23">
        <v>78559</v>
      </c>
      <c r="P5" s="23">
        <v>8037</v>
      </c>
    </row>
    <row r="6" spans="2:21" x14ac:dyDescent="0.25">
      <c r="B6" t="s">
        <v>0</v>
      </c>
      <c r="C6" t="s">
        <v>227</v>
      </c>
      <c r="D6" s="6">
        <v>1</v>
      </c>
      <c r="E6" s="6" t="s">
        <v>104</v>
      </c>
      <c r="F6" s="26">
        <v>42821.128472222219</v>
      </c>
      <c r="G6" s="26">
        <v>42821.129351851851</v>
      </c>
      <c r="H6" s="25">
        <f>tbl_Fechas_Refrescado[[#This Row],[FIN]]-tbl_Fechas_Refrescado[[#This Row],[INICIO]]</f>
        <v>8.7962963152676821E-4</v>
      </c>
      <c r="I6" s="25"/>
      <c r="J6" s="22">
        <v>88</v>
      </c>
      <c r="K6" s="22">
        <v>0</v>
      </c>
      <c r="L6" s="22">
        <v>179</v>
      </c>
      <c r="M6" s="22">
        <v>159</v>
      </c>
      <c r="N6" s="23">
        <v>221276</v>
      </c>
      <c r="O6" s="23">
        <v>193480</v>
      </c>
      <c r="P6" s="23">
        <v>0</v>
      </c>
    </row>
    <row r="7" spans="2:21" x14ac:dyDescent="0.25">
      <c r="B7" t="s">
        <v>0</v>
      </c>
      <c r="C7" t="s">
        <v>225</v>
      </c>
      <c r="D7" s="6">
        <v>1</v>
      </c>
      <c r="E7" s="6" t="s">
        <v>104</v>
      </c>
      <c r="F7" s="26">
        <v>42821.12709490741</v>
      </c>
      <c r="G7" s="26">
        <v>42821.128125000003</v>
      </c>
      <c r="H7" s="25">
        <f>tbl_Fechas_Refrescado[[#This Row],[FIN]]-tbl_Fechas_Refrescado[[#This Row],[INICIO]]</f>
        <v>1.0300925932824612E-3</v>
      </c>
      <c r="I7" s="25"/>
      <c r="J7" s="22">
        <v>60</v>
      </c>
      <c r="K7" s="22">
        <v>0</v>
      </c>
      <c r="L7" s="22">
        <v>101</v>
      </c>
      <c r="M7" s="22">
        <v>42</v>
      </c>
      <c r="N7" s="23">
        <v>204542</v>
      </c>
      <c r="O7" s="23">
        <v>197797</v>
      </c>
      <c r="P7" s="23">
        <v>0</v>
      </c>
    </row>
    <row r="8" spans="2:21" x14ac:dyDescent="0.25">
      <c r="B8" t="s">
        <v>0</v>
      </c>
      <c r="C8" t="s">
        <v>223</v>
      </c>
      <c r="D8" s="6">
        <v>1</v>
      </c>
      <c r="E8" s="6" t="s">
        <v>104</v>
      </c>
      <c r="F8" s="26">
        <v>42821.125567129631</v>
      </c>
      <c r="G8" s="26">
        <v>42821.126736111109</v>
      </c>
      <c r="H8" s="25">
        <f>tbl_Fechas_Refrescado[[#This Row],[FIN]]-tbl_Fechas_Refrescado[[#This Row],[INICIO]]</f>
        <v>1.1689814782585017E-3</v>
      </c>
      <c r="I8" s="25"/>
      <c r="J8" s="22">
        <v>219</v>
      </c>
      <c r="K8" s="22">
        <v>0</v>
      </c>
      <c r="L8" s="22">
        <v>41</v>
      </c>
      <c r="M8" s="22">
        <v>30</v>
      </c>
      <c r="N8" s="23">
        <v>163794</v>
      </c>
      <c r="O8" s="23">
        <v>129133</v>
      </c>
      <c r="P8" s="23">
        <v>40275</v>
      </c>
    </row>
    <row r="9" spans="2:21" x14ac:dyDescent="0.25">
      <c r="B9" t="s">
        <v>0</v>
      </c>
      <c r="C9" t="s">
        <v>195</v>
      </c>
      <c r="D9" s="6">
        <v>1</v>
      </c>
      <c r="E9" s="6" t="s">
        <v>104</v>
      </c>
      <c r="F9" s="26">
        <v>42821.124247685184</v>
      </c>
      <c r="G9" s="26">
        <v>42821.125231481485</v>
      </c>
      <c r="H9" s="25">
        <f>tbl_Fechas_Refrescado[[#This Row],[FIN]]-tbl_Fechas_Refrescado[[#This Row],[INICIO]]</f>
        <v>9.8379630071576685E-4</v>
      </c>
      <c r="I9" s="25"/>
      <c r="J9" s="22">
        <v>180</v>
      </c>
      <c r="K9" s="22">
        <v>0</v>
      </c>
      <c r="L9" s="22">
        <v>51</v>
      </c>
      <c r="M9" s="22">
        <v>46</v>
      </c>
      <c r="N9" s="23">
        <v>670072</v>
      </c>
      <c r="O9" s="23">
        <v>441757</v>
      </c>
      <c r="P9" s="23">
        <v>210601</v>
      </c>
    </row>
    <row r="10" spans="2:21" x14ac:dyDescent="0.25">
      <c r="B10" t="s">
        <v>0</v>
      </c>
      <c r="C10" t="s">
        <v>221</v>
      </c>
      <c r="D10" s="6">
        <v>1</v>
      </c>
      <c r="E10" s="6" t="s">
        <v>104</v>
      </c>
      <c r="F10" s="26">
        <v>42821.123124999998</v>
      </c>
      <c r="G10" s="26">
        <v>42821.12395833333</v>
      </c>
      <c r="H10" s="25">
        <f>tbl_Fechas_Refrescado[[#This Row],[FIN]]-tbl_Fechas_Refrescado[[#This Row],[INICIO]]</f>
        <v>8.3333333168411627E-4</v>
      </c>
      <c r="I10" s="25"/>
      <c r="J10" s="22">
        <v>60</v>
      </c>
      <c r="K10" s="22">
        <v>0</v>
      </c>
      <c r="L10" s="22">
        <v>71</v>
      </c>
      <c r="M10" s="22">
        <v>49</v>
      </c>
      <c r="N10" s="23">
        <v>21905</v>
      </c>
      <c r="O10" s="23">
        <v>25191</v>
      </c>
      <c r="P10" s="23">
        <v>0</v>
      </c>
    </row>
    <row r="11" spans="2:21" x14ac:dyDescent="0.25">
      <c r="B11" t="s">
        <v>0</v>
      </c>
      <c r="C11" t="s">
        <v>219</v>
      </c>
      <c r="D11" s="6">
        <v>1</v>
      </c>
      <c r="E11" s="6" t="s">
        <v>104</v>
      </c>
      <c r="F11" s="26">
        <v>42821.122037037036</v>
      </c>
      <c r="G11" s="26">
        <v>42821.122847222221</v>
      </c>
      <c r="H11" s="25">
        <f>tbl_Fechas_Refrescado[[#This Row],[FIN]]-tbl_Fechas_Refrescado[[#This Row],[INICIO]]</f>
        <v>8.1018518540076911E-4</v>
      </c>
      <c r="I11" s="25"/>
      <c r="J11" s="22">
        <v>242</v>
      </c>
      <c r="K11" s="22">
        <v>0</v>
      </c>
      <c r="L11" s="22">
        <v>58</v>
      </c>
      <c r="M11" s="22">
        <v>47</v>
      </c>
      <c r="N11" s="23">
        <v>764765</v>
      </c>
      <c r="O11" s="23">
        <v>386978</v>
      </c>
      <c r="P11" s="23">
        <v>501067</v>
      </c>
    </row>
    <row r="12" spans="2:21" x14ac:dyDescent="0.25">
      <c r="B12" t="s">
        <v>0</v>
      </c>
      <c r="C12" t="s">
        <v>217</v>
      </c>
      <c r="D12" s="6">
        <v>1</v>
      </c>
      <c r="E12" s="6" t="s">
        <v>104</v>
      </c>
      <c r="F12" s="26">
        <v>42821.120787037034</v>
      </c>
      <c r="G12" s="26">
        <v>42821.121747685182</v>
      </c>
      <c r="H12" s="25">
        <f>tbl_Fechas_Refrescado[[#This Row],[FIN]]-tbl_Fechas_Refrescado[[#This Row],[INICIO]]</f>
        <v>9.6064814715646207E-4</v>
      </c>
      <c r="I12" s="25"/>
      <c r="J12" s="22">
        <v>58</v>
      </c>
      <c r="K12" s="22">
        <v>0</v>
      </c>
      <c r="L12" s="22">
        <v>423</v>
      </c>
      <c r="M12" s="22">
        <v>394</v>
      </c>
      <c r="N12" s="23">
        <v>31574</v>
      </c>
      <c r="O12" s="23">
        <v>28281</v>
      </c>
      <c r="P12" s="23">
        <v>0</v>
      </c>
    </row>
    <row r="13" spans="2:21" x14ac:dyDescent="0.25">
      <c r="B13" t="s">
        <v>0</v>
      </c>
      <c r="C13" t="s">
        <v>215</v>
      </c>
      <c r="D13" s="6">
        <v>1</v>
      </c>
      <c r="E13" s="6" t="s">
        <v>104</v>
      </c>
      <c r="F13" s="26">
        <v>42821.119444444441</v>
      </c>
      <c r="G13" s="26">
        <v>42821.120509259257</v>
      </c>
      <c r="H13" s="25">
        <f>tbl_Fechas_Refrescado[[#This Row],[FIN]]-tbl_Fechas_Refrescado[[#This Row],[INICIO]]</f>
        <v>1.0648148163454607E-3</v>
      </c>
      <c r="I13" s="25"/>
      <c r="J13" s="22">
        <v>368</v>
      </c>
      <c r="K13" s="22">
        <v>0</v>
      </c>
      <c r="L13" s="22">
        <v>480</v>
      </c>
      <c r="M13" s="22">
        <v>163</v>
      </c>
      <c r="N13" s="23">
        <v>77456</v>
      </c>
      <c r="O13" s="23">
        <v>90360</v>
      </c>
      <c r="P13" s="23">
        <v>28829</v>
      </c>
    </row>
    <row r="14" spans="2:21" x14ac:dyDescent="0.25">
      <c r="B14" t="s">
        <v>0</v>
      </c>
      <c r="C14" t="s">
        <v>213</v>
      </c>
      <c r="D14" s="6">
        <v>1</v>
      </c>
      <c r="E14" s="6" t="s">
        <v>104</v>
      </c>
      <c r="F14" s="26">
        <v>42821.118449074071</v>
      </c>
      <c r="G14" s="26">
        <v>42821.11917824074</v>
      </c>
      <c r="H14" s="25">
        <f>tbl_Fechas_Refrescado[[#This Row],[FIN]]-tbl_Fechas_Refrescado[[#This Row],[INICIO]]</f>
        <v>7.2916666977107525E-4</v>
      </c>
      <c r="I14" s="25"/>
      <c r="J14" s="22">
        <v>83</v>
      </c>
      <c r="K14" s="22">
        <v>0</v>
      </c>
      <c r="L14" s="22">
        <v>7</v>
      </c>
      <c r="M14" s="22">
        <v>0</v>
      </c>
      <c r="N14" s="23">
        <v>0</v>
      </c>
      <c r="O14" s="23">
        <v>0</v>
      </c>
      <c r="P14" s="23">
        <v>0</v>
      </c>
    </row>
    <row r="15" spans="2:21" x14ac:dyDescent="0.25">
      <c r="B15" t="s">
        <v>0</v>
      </c>
      <c r="C15" t="s">
        <v>211</v>
      </c>
      <c r="D15" s="6">
        <v>1</v>
      </c>
      <c r="E15" s="6" t="s">
        <v>104</v>
      </c>
      <c r="F15" s="26">
        <v>42821.117418981485</v>
      </c>
      <c r="G15" s="26">
        <v>42821.118159722224</v>
      </c>
      <c r="H15" s="25">
        <f>tbl_Fechas_Refrescado[[#This Row],[FIN]]-tbl_Fechas_Refrescado[[#This Row],[INICIO]]</f>
        <v>7.4074073927477002E-4</v>
      </c>
      <c r="I15" s="25"/>
      <c r="J15" s="22">
        <v>230</v>
      </c>
      <c r="K15" s="22">
        <v>0</v>
      </c>
      <c r="L15" s="22">
        <v>266</v>
      </c>
      <c r="M15" s="22">
        <v>239</v>
      </c>
      <c r="N15" s="23">
        <v>60093</v>
      </c>
      <c r="O15" s="23">
        <v>56012</v>
      </c>
      <c r="P15" s="23">
        <v>4462</v>
      </c>
    </row>
    <row r="16" spans="2:21" x14ac:dyDescent="0.25">
      <c r="B16" t="s">
        <v>0</v>
      </c>
      <c r="C16" t="s">
        <v>209</v>
      </c>
      <c r="D16" s="6">
        <v>1</v>
      </c>
      <c r="E16" s="6" t="s">
        <v>104</v>
      </c>
      <c r="F16" s="26">
        <v>42821.116296296299</v>
      </c>
      <c r="G16" s="26">
        <v>42821.117164351854</v>
      </c>
      <c r="H16" s="25">
        <f>tbl_Fechas_Refrescado[[#This Row],[FIN]]-tbl_Fechas_Refrescado[[#This Row],[INICIO]]</f>
        <v>8.6805555474711582E-4</v>
      </c>
      <c r="I16" s="25"/>
      <c r="J16" s="22">
        <v>58</v>
      </c>
      <c r="K16" s="22">
        <v>0</v>
      </c>
      <c r="L16" s="22">
        <v>77</v>
      </c>
      <c r="M16" s="22">
        <v>66</v>
      </c>
      <c r="N16" s="23">
        <v>16451</v>
      </c>
      <c r="O16" s="23">
        <v>10122</v>
      </c>
      <c r="P16" s="23">
        <v>0</v>
      </c>
    </row>
    <row r="17" spans="2:16" x14ac:dyDescent="0.25">
      <c r="B17" t="s">
        <v>0</v>
      </c>
      <c r="C17" t="s">
        <v>207</v>
      </c>
      <c r="D17" s="6">
        <v>1</v>
      </c>
      <c r="E17" s="6" t="s">
        <v>104</v>
      </c>
      <c r="F17" s="26">
        <v>42821.115335648145</v>
      </c>
      <c r="G17" s="26">
        <v>42821.116053240738</v>
      </c>
      <c r="H17" s="25">
        <f>tbl_Fechas_Refrescado[[#This Row],[FIN]]-tbl_Fechas_Refrescado[[#This Row],[INICIO]]</f>
        <v>7.1759259299142286E-4</v>
      </c>
      <c r="I17" s="25"/>
      <c r="J17" s="22">
        <v>54</v>
      </c>
      <c r="K17" s="22">
        <v>0</v>
      </c>
      <c r="L17" s="22">
        <v>30</v>
      </c>
      <c r="M17" s="22">
        <v>0</v>
      </c>
      <c r="N17" s="23">
        <v>0</v>
      </c>
      <c r="O17" s="23">
        <v>0</v>
      </c>
      <c r="P17" s="23">
        <v>0</v>
      </c>
    </row>
    <row r="18" spans="2:16" x14ac:dyDescent="0.25">
      <c r="B18" t="s">
        <v>0</v>
      </c>
      <c r="C18" t="s">
        <v>205</v>
      </c>
      <c r="D18" s="6">
        <v>1</v>
      </c>
      <c r="E18" s="6" t="s">
        <v>104</v>
      </c>
      <c r="F18" s="26">
        <v>42821.114293981482</v>
      </c>
      <c r="G18" s="26">
        <v>42821.11509259259</v>
      </c>
      <c r="H18" s="25">
        <f>tbl_Fechas_Refrescado[[#This Row],[FIN]]-tbl_Fechas_Refrescado[[#This Row],[INICIO]]</f>
        <v>7.9861110862111673E-4</v>
      </c>
      <c r="I18" s="25"/>
      <c r="J18" s="22">
        <v>58</v>
      </c>
      <c r="K18" s="22">
        <v>0</v>
      </c>
      <c r="L18" s="22">
        <v>281</v>
      </c>
      <c r="M18" s="22">
        <v>0</v>
      </c>
      <c r="N18" s="23">
        <v>0</v>
      </c>
      <c r="O18" s="23">
        <v>448</v>
      </c>
      <c r="P18" s="23">
        <v>0</v>
      </c>
    </row>
    <row r="19" spans="2:16" x14ac:dyDescent="0.25">
      <c r="B19" t="s">
        <v>0</v>
      </c>
      <c r="C19" t="s">
        <v>203</v>
      </c>
      <c r="D19" s="6">
        <v>1</v>
      </c>
      <c r="E19" s="6" t="s">
        <v>104</v>
      </c>
      <c r="F19" s="26">
        <v>42821.113344907404</v>
      </c>
      <c r="G19" s="26">
        <v>42821.114062499997</v>
      </c>
      <c r="H19" s="25">
        <f>tbl_Fechas_Refrescado[[#This Row],[FIN]]-tbl_Fechas_Refrescado[[#This Row],[INICIO]]</f>
        <v>7.1759259299142286E-4</v>
      </c>
      <c r="I19" s="25"/>
      <c r="J19" s="22">
        <v>82</v>
      </c>
      <c r="K19" s="22">
        <v>0</v>
      </c>
      <c r="L19" s="22">
        <v>10</v>
      </c>
      <c r="M19" s="22">
        <v>0</v>
      </c>
      <c r="N19" s="23">
        <v>0</v>
      </c>
      <c r="O19" s="23">
        <v>0</v>
      </c>
      <c r="P19" s="23">
        <v>0</v>
      </c>
    </row>
    <row r="20" spans="2:16" x14ac:dyDescent="0.25">
      <c r="B20" t="s">
        <v>0</v>
      </c>
      <c r="C20" t="s">
        <v>201</v>
      </c>
      <c r="D20" s="6">
        <v>1</v>
      </c>
      <c r="E20" s="6" t="s">
        <v>104</v>
      </c>
      <c r="F20" s="26">
        <v>42821.112291666665</v>
      </c>
      <c r="G20" s="26">
        <v>42821.113113425927</v>
      </c>
      <c r="H20" s="25">
        <f>tbl_Fechas_Refrescado[[#This Row],[FIN]]-tbl_Fechas_Refrescado[[#This Row],[INICIO]]</f>
        <v>8.217592621804215E-4</v>
      </c>
      <c r="I20" s="25"/>
      <c r="J20" s="22">
        <v>289</v>
      </c>
      <c r="K20" s="22">
        <v>0</v>
      </c>
      <c r="L20" s="22">
        <v>98</v>
      </c>
      <c r="M20" s="22">
        <v>73</v>
      </c>
      <c r="N20" s="23">
        <v>154774</v>
      </c>
      <c r="O20" s="23">
        <v>102117</v>
      </c>
      <c r="P20" s="23">
        <v>65156</v>
      </c>
    </row>
    <row r="21" spans="2:16" x14ac:dyDescent="0.25">
      <c r="B21" t="s">
        <v>0</v>
      </c>
      <c r="C21" t="s">
        <v>199</v>
      </c>
      <c r="D21" s="6">
        <v>1</v>
      </c>
      <c r="E21" s="6" t="s">
        <v>104</v>
      </c>
      <c r="F21" s="26">
        <v>42821.111400462964</v>
      </c>
      <c r="G21" s="26">
        <v>42821.112060185187</v>
      </c>
      <c r="H21" s="25">
        <f>tbl_Fechas_Refrescado[[#This Row],[FIN]]-tbl_Fechas_Refrescado[[#This Row],[INICIO]]</f>
        <v>6.5972222364507616E-4</v>
      </c>
      <c r="I21" s="25"/>
      <c r="J21" s="22">
        <v>61</v>
      </c>
      <c r="K21" s="22">
        <v>0</v>
      </c>
      <c r="L21" s="22">
        <v>16</v>
      </c>
      <c r="M21" s="22">
        <v>0</v>
      </c>
      <c r="N21" s="23">
        <v>0</v>
      </c>
      <c r="O21" s="23">
        <v>0</v>
      </c>
      <c r="P21" s="23">
        <v>0</v>
      </c>
    </row>
    <row r="22" spans="2:16" x14ac:dyDescent="0.25">
      <c r="B22" t="s">
        <v>0</v>
      </c>
      <c r="C22" t="s">
        <v>197</v>
      </c>
      <c r="D22" s="6">
        <v>1</v>
      </c>
      <c r="E22" s="6" t="s">
        <v>104</v>
      </c>
      <c r="F22" s="26">
        <v>42821.110393518517</v>
      </c>
      <c r="G22" s="26">
        <v>42821.111168981479</v>
      </c>
      <c r="H22" s="25">
        <f>tbl_Fechas_Refrescado[[#This Row],[FIN]]-tbl_Fechas_Refrescado[[#This Row],[INICIO]]</f>
        <v>7.7546296233776957E-4</v>
      </c>
      <c r="I22" s="25"/>
      <c r="J22" s="22">
        <v>387</v>
      </c>
      <c r="K22" s="22">
        <v>0</v>
      </c>
      <c r="L22" s="22">
        <v>98</v>
      </c>
      <c r="M22" s="22">
        <v>90</v>
      </c>
      <c r="N22" s="23">
        <v>165099</v>
      </c>
      <c r="O22" s="23">
        <v>105441</v>
      </c>
      <c r="P22" s="23">
        <v>69408</v>
      </c>
    </row>
    <row r="23" spans="2:16" x14ac:dyDescent="0.25">
      <c r="B23" t="s">
        <v>105</v>
      </c>
      <c r="C23" s="6">
        <f>SUBTOTAL(103,tbl_Fechas_Refrescado[HOJA CB])</f>
        <v>21</v>
      </c>
      <c r="D23" s="6"/>
      <c r="E23" s="6"/>
      <c r="F23" s="26">
        <f>SUBTOTAL(105,tbl_Fechas_Refrescado[INICIO])</f>
        <v>42821.110393518517</v>
      </c>
      <c r="G23" s="26">
        <f>SUBTOTAL(104,tbl_Fechas_Refrescado[FIN])</f>
        <v>42821.13821759259</v>
      </c>
      <c r="H23" s="25">
        <f>SUBTOTAL(109,tbl_Fechas_Refrescado[DURACIÓN])</f>
        <v>2.118055555911269E-2</v>
      </c>
      <c r="I23" s="25"/>
      <c r="J23" s="6">
        <f>SUBTOTAL(104,tbl_Fechas_Refrescado[DIAS PERIODO])</f>
        <v>387</v>
      </c>
      <c r="K23" s="6">
        <f>SUBTOTAL(109,tbl_Fechas_Refrescado[DUPLICADOS])</f>
        <v>0</v>
      </c>
      <c r="L23" s="6">
        <f>SUBTOTAL(109,tbl_Fechas_Refrescado[SKUs Totales])</f>
        <v>5299</v>
      </c>
      <c r="M23" s="6">
        <f>SUBTOTAL(109,tbl_Fechas_Refrescado[SKUs Buffer])</f>
        <v>4054</v>
      </c>
      <c r="N23" s="23">
        <f>SUBTOTAL(109,tbl_Fechas_Refrescado[COSTO BUFFER])</f>
        <v>2772265</v>
      </c>
      <c r="O23" s="23">
        <f>SUBTOTAL(109,tbl_Fechas_Refrescado[COSTO FISICO])</f>
        <v>1978490</v>
      </c>
      <c r="P23" s="23">
        <f>SUBTOTAL(109,tbl_Fechas_Refrescado[COSTO TRANSITO])</f>
        <v>959289</v>
      </c>
    </row>
  </sheetData>
  <sheetProtection sort="0" autoFilter="0"/>
  <conditionalFormatting sqref="B2:P22">
    <cfRule type="expression" dxfId="17" priority="3">
      <formula>OR(AND($D2=1,(DATE(YEAR($G2),MONTH($G2),DAY($G2)))&lt;&gt;TODAY()),$D2=0)</formula>
    </cfRule>
  </conditionalFormatting>
  <conditionalFormatting sqref="K2:K22">
    <cfRule type="expression" dxfId="16" priority="2">
      <formula>K2&lt;&gt;0</formula>
    </cfRule>
  </conditionalFormatting>
  <conditionalFormatting sqref="E2:E2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C:\Users\BUFFER\Documents\RAM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62"/>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151</v>
      </c>
      <c r="C2" t="s">
        <v>152</v>
      </c>
      <c r="D2">
        <v>1</v>
      </c>
    </row>
    <row r="3" spans="1:4" x14ac:dyDescent="0.25">
      <c r="A3" t="s">
        <v>0</v>
      </c>
      <c r="B3" t="s">
        <v>153</v>
      </c>
      <c r="C3" t="s">
        <v>152</v>
      </c>
      <c r="D3">
        <v>1</v>
      </c>
    </row>
    <row r="4" spans="1:4" x14ac:dyDescent="0.25">
      <c r="A4" t="s">
        <v>0</v>
      </c>
      <c r="B4" t="s">
        <v>154</v>
      </c>
      <c r="C4" t="s">
        <v>155</v>
      </c>
      <c r="D4">
        <v>2</v>
      </c>
    </row>
    <row r="5" spans="1:4" x14ac:dyDescent="0.25">
      <c r="A5" t="s">
        <v>0</v>
      </c>
      <c r="B5" t="s">
        <v>154</v>
      </c>
      <c r="C5" t="s">
        <v>152</v>
      </c>
      <c r="D5">
        <v>3</v>
      </c>
    </row>
    <row r="6" spans="1:4" x14ac:dyDescent="0.25">
      <c r="A6" t="s">
        <v>0</v>
      </c>
      <c r="B6" t="s">
        <v>156</v>
      </c>
      <c r="C6" t="s">
        <v>157</v>
      </c>
      <c r="D6">
        <v>1</v>
      </c>
    </row>
    <row r="7" spans="1:4" x14ac:dyDescent="0.25">
      <c r="A7" t="s">
        <v>0</v>
      </c>
      <c r="B7" t="s">
        <v>156</v>
      </c>
      <c r="C7" t="s">
        <v>155</v>
      </c>
      <c r="D7">
        <v>2</v>
      </c>
    </row>
    <row r="8" spans="1:4" x14ac:dyDescent="0.25">
      <c r="A8" t="s">
        <v>0</v>
      </c>
      <c r="B8" t="s">
        <v>156</v>
      </c>
      <c r="C8" t="s">
        <v>152</v>
      </c>
      <c r="D8">
        <v>3</v>
      </c>
    </row>
    <row r="9" spans="1:4" x14ac:dyDescent="0.25">
      <c r="A9" t="s">
        <v>0</v>
      </c>
      <c r="B9" t="s">
        <v>158</v>
      </c>
      <c r="C9" t="s">
        <v>152</v>
      </c>
      <c r="D9">
        <v>8</v>
      </c>
    </row>
    <row r="10" spans="1:4" x14ac:dyDescent="0.25">
      <c r="A10" t="s">
        <v>0</v>
      </c>
      <c r="B10" t="s">
        <v>158</v>
      </c>
      <c r="C10" t="s">
        <v>157</v>
      </c>
      <c r="D10">
        <v>9</v>
      </c>
    </row>
    <row r="11" spans="1:4" x14ac:dyDescent="0.25">
      <c r="A11" t="s">
        <v>0</v>
      </c>
      <c r="B11" t="s">
        <v>157</v>
      </c>
      <c r="C11" t="s">
        <v>159</v>
      </c>
      <c r="D11">
        <v>1</v>
      </c>
    </row>
    <row r="12" spans="1:4" x14ac:dyDescent="0.25">
      <c r="A12" t="s">
        <v>0</v>
      </c>
      <c r="B12" t="s">
        <v>157</v>
      </c>
      <c r="C12" t="s">
        <v>160</v>
      </c>
      <c r="D12">
        <v>2</v>
      </c>
    </row>
    <row r="13" spans="1:4" x14ac:dyDescent="0.25">
      <c r="A13" t="s">
        <v>0</v>
      </c>
      <c r="B13" t="s">
        <v>157</v>
      </c>
      <c r="C13" t="s">
        <v>161</v>
      </c>
      <c r="D13">
        <v>3</v>
      </c>
    </row>
    <row r="14" spans="1:4" x14ac:dyDescent="0.25">
      <c r="A14" t="s">
        <v>0</v>
      </c>
      <c r="B14" t="s">
        <v>157</v>
      </c>
      <c r="C14" t="s">
        <v>162</v>
      </c>
      <c r="D14">
        <v>4</v>
      </c>
    </row>
    <row r="15" spans="1:4" x14ac:dyDescent="0.25">
      <c r="A15" t="s">
        <v>0</v>
      </c>
      <c r="B15" t="s">
        <v>157</v>
      </c>
      <c r="C15" t="s">
        <v>163</v>
      </c>
      <c r="D15">
        <v>5</v>
      </c>
    </row>
    <row r="16" spans="1:4" x14ac:dyDescent="0.25">
      <c r="A16" t="s">
        <v>0</v>
      </c>
      <c r="B16" t="s">
        <v>157</v>
      </c>
      <c r="C16" t="s">
        <v>164</v>
      </c>
      <c r="D16">
        <v>6</v>
      </c>
    </row>
    <row r="17" spans="1:4" x14ac:dyDescent="0.25">
      <c r="A17" t="s">
        <v>0</v>
      </c>
      <c r="B17" t="s">
        <v>157</v>
      </c>
      <c r="C17" t="s">
        <v>165</v>
      </c>
      <c r="D17">
        <v>7</v>
      </c>
    </row>
    <row r="18" spans="1:4" x14ac:dyDescent="0.25">
      <c r="A18" t="s">
        <v>0</v>
      </c>
      <c r="B18" t="s">
        <v>152</v>
      </c>
      <c r="C18" t="s">
        <v>159</v>
      </c>
      <c r="D18">
        <v>1</v>
      </c>
    </row>
    <row r="19" spans="1:4" x14ac:dyDescent="0.25">
      <c r="A19" t="s">
        <v>0</v>
      </c>
      <c r="B19" t="s">
        <v>152</v>
      </c>
      <c r="C19" t="s">
        <v>166</v>
      </c>
      <c r="D19">
        <v>2</v>
      </c>
    </row>
    <row r="20" spans="1:4" x14ac:dyDescent="0.25">
      <c r="A20" t="s">
        <v>0</v>
      </c>
      <c r="B20" t="s">
        <v>152</v>
      </c>
      <c r="C20" t="s">
        <v>160</v>
      </c>
      <c r="D20">
        <v>3</v>
      </c>
    </row>
    <row r="21" spans="1:4" x14ac:dyDescent="0.25">
      <c r="A21" t="s">
        <v>0</v>
      </c>
      <c r="B21" t="s">
        <v>152</v>
      </c>
      <c r="C21" t="s">
        <v>161</v>
      </c>
      <c r="D21">
        <v>4</v>
      </c>
    </row>
    <row r="22" spans="1:4" x14ac:dyDescent="0.25">
      <c r="A22" t="s">
        <v>0</v>
      </c>
      <c r="B22" t="s">
        <v>152</v>
      </c>
      <c r="C22" t="s">
        <v>164</v>
      </c>
      <c r="D22">
        <v>5</v>
      </c>
    </row>
    <row r="23" spans="1:4" x14ac:dyDescent="0.25">
      <c r="A23" t="s">
        <v>0</v>
      </c>
      <c r="B23" t="s">
        <v>152</v>
      </c>
      <c r="C23" t="s">
        <v>163</v>
      </c>
      <c r="D23">
        <v>6</v>
      </c>
    </row>
    <row r="24" spans="1:4" x14ac:dyDescent="0.25">
      <c r="A24" t="s">
        <v>0</v>
      </c>
      <c r="B24" t="s">
        <v>152</v>
      </c>
      <c r="C24" t="s">
        <v>162</v>
      </c>
      <c r="D24">
        <v>7</v>
      </c>
    </row>
    <row r="25" spans="1:4" x14ac:dyDescent="0.25">
      <c r="A25" t="s">
        <v>0</v>
      </c>
      <c r="B25" t="s">
        <v>152</v>
      </c>
      <c r="C25" t="s">
        <v>165</v>
      </c>
      <c r="D25">
        <v>8</v>
      </c>
    </row>
    <row r="26" spans="1:4" x14ac:dyDescent="0.25">
      <c r="A26" t="s">
        <v>0</v>
      </c>
      <c r="B26" t="s">
        <v>152</v>
      </c>
      <c r="C26" t="s">
        <v>167</v>
      </c>
      <c r="D26">
        <v>9</v>
      </c>
    </row>
    <row r="27" spans="1:4" x14ac:dyDescent="0.25">
      <c r="A27" t="s">
        <v>0</v>
      </c>
      <c r="B27" t="s">
        <v>152</v>
      </c>
      <c r="C27" t="s">
        <v>168</v>
      </c>
      <c r="D27">
        <v>10</v>
      </c>
    </row>
    <row r="28" spans="1:4" x14ac:dyDescent="0.25">
      <c r="A28" t="s">
        <v>0</v>
      </c>
      <c r="B28" t="s">
        <v>152</v>
      </c>
      <c r="C28" t="s">
        <v>169</v>
      </c>
      <c r="D28">
        <v>11</v>
      </c>
    </row>
    <row r="29" spans="1:4" x14ac:dyDescent="0.25">
      <c r="A29" t="s">
        <v>0</v>
      </c>
      <c r="B29" t="s">
        <v>152</v>
      </c>
      <c r="C29" t="s">
        <v>170</v>
      </c>
      <c r="D29">
        <v>12</v>
      </c>
    </row>
    <row r="30" spans="1:4" x14ac:dyDescent="0.25">
      <c r="A30" t="s">
        <v>0</v>
      </c>
      <c r="B30" t="s">
        <v>152</v>
      </c>
      <c r="C30" t="s">
        <v>171</v>
      </c>
      <c r="D30">
        <v>15</v>
      </c>
    </row>
    <row r="31" spans="1:4" x14ac:dyDescent="0.25">
      <c r="A31" t="s">
        <v>0</v>
      </c>
      <c r="B31" t="s">
        <v>152</v>
      </c>
      <c r="C31" t="s">
        <v>172</v>
      </c>
      <c r="D31">
        <v>16</v>
      </c>
    </row>
    <row r="32" spans="1:4" x14ac:dyDescent="0.25">
      <c r="A32" t="s">
        <v>0</v>
      </c>
      <c r="B32" t="s">
        <v>155</v>
      </c>
      <c r="C32" t="s">
        <v>159</v>
      </c>
      <c r="D32">
        <v>1</v>
      </c>
    </row>
    <row r="33" spans="1:4" x14ac:dyDescent="0.25">
      <c r="A33" t="s">
        <v>0</v>
      </c>
      <c r="B33" t="s">
        <v>155</v>
      </c>
      <c r="C33" t="s">
        <v>160</v>
      </c>
      <c r="D33">
        <v>2</v>
      </c>
    </row>
    <row r="34" spans="1:4" x14ac:dyDescent="0.25">
      <c r="A34" t="s">
        <v>0</v>
      </c>
      <c r="B34" t="s">
        <v>155</v>
      </c>
      <c r="C34" t="s">
        <v>162</v>
      </c>
      <c r="D34">
        <v>3</v>
      </c>
    </row>
    <row r="35" spans="1:4" x14ac:dyDescent="0.25">
      <c r="A35" t="s">
        <v>0</v>
      </c>
      <c r="B35" t="s">
        <v>155</v>
      </c>
      <c r="C35" t="s">
        <v>161</v>
      </c>
      <c r="D35">
        <v>4</v>
      </c>
    </row>
    <row r="36" spans="1:4" x14ac:dyDescent="0.25">
      <c r="A36" t="s">
        <v>0</v>
      </c>
      <c r="B36" t="s">
        <v>155</v>
      </c>
      <c r="C36" t="s">
        <v>163</v>
      </c>
      <c r="D36">
        <v>5</v>
      </c>
    </row>
    <row r="37" spans="1:4" x14ac:dyDescent="0.25">
      <c r="A37" t="s">
        <v>0</v>
      </c>
      <c r="B37" t="s">
        <v>155</v>
      </c>
      <c r="C37" t="s">
        <v>164</v>
      </c>
      <c r="D37">
        <v>6</v>
      </c>
    </row>
    <row r="38" spans="1:4" x14ac:dyDescent="0.25">
      <c r="A38" t="s">
        <v>0</v>
      </c>
      <c r="B38" t="s">
        <v>155</v>
      </c>
      <c r="C38" t="s">
        <v>173</v>
      </c>
      <c r="D38">
        <v>7</v>
      </c>
    </row>
    <row r="39" spans="1:4" x14ac:dyDescent="0.25">
      <c r="A39" t="s">
        <v>0</v>
      </c>
      <c r="B39" t="s">
        <v>155</v>
      </c>
      <c r="C39" t="s">
        <v>174</v>
      </c>
      <c r="D39">
        <v>8</v>
      </c>
    </row>
    <row r="40" spans="1:4" x14ac:dyDescent="0.25">
      <c r="A40" t="s">
        <v>0</v>
      </c>
      <c r="B40" t="s">
        <v>175</v>
      </c>
      <c r="C40" t="s">
        <v>152</v>
      </c>
      <c r="D40">
        <v>4</v>
      </c>
    </row>
    <row r="41" spans="1:4" x14ac:dyDescent="0.25">
      <c r="A41" t="s">
        <v>0</v>
      </c>
      <c r="B41" t="s">
        <v>176</v>
      </c>
      <c r="C41" t="s">
        <v>152</v>
      </c>
      <c r="D41">
        <v>4</v>
      </c>
    </row>
    <row r="42" spans="1:4" x14ac:dyDescent="0.25">
      <c r="A42" t="s">
        <v>0</v>
      </c>
      <c r="B42" t="s">
        <v>177</v>
      </c>
      <c r="C42" t="s">
        <v>152</v>
      </c>
      <c r="D42">
        <v>4</v>
      </c>
    </row>
    <row r="43" spans="1:4" x14ac:dyDescent="0.25">
      <c r="A43" t="s">
        <v>0</v>
      </c>
      <c r="B43" t="s">
        <v>178</v>
      </c>
      <c r="C43" t="s">
        <v>152</v>
      </c>
      <c r="D43">
        <v>1</v>
      </c>
    </row>
    <row r="44" spans="1:4" x14ac:dyDescent="0.25">
      <c r="A44" t="s">
        <v>0</v>
      </c>
      <c r="B44" t="s">
        <v>179</v>
      </c>
      <c r="C44" t="s">
        <v>152</v>
      </c>
      <c r="D44">
        <v>4</v>
      </c>
    </row>
    <row r="45" spans="1:4" x14ac:dyDescent="0.25">
      <c r="A45" t="s">
        <v>0</v>
      </c>
      <c r="B45" t="s">
        <v>180</v>
      </c>
      <c r="C45" t="s">
        <v>152</v>
      </c>
      <c r="D45">
        <v>1</v>
      </c>
    </row>
    <row r="46" spans="1:4" x14ac:dyDescent="0.25">
      <c r="A46" t="s">
        <v>0</v>
      </c>
      <c r="B46" t="s">
        <v>181</v>
      </c>
      <c r="C46" t="s">
        <v>152</v>
      </c>
      <c r="D46">
        <v>1</v>
      </c>
    </row>
    <row r="47" spans="1:4" x14ac:dyDescent="0.25">
      <c r="A47" t="s">
        <v>0</v>
      </c>
      <c r="B47" t="s">
        <v>182</v>
      </c>
      <c r="C47" t="s">
        <v>152</v>
      </c>
      <c r="D47">
        <v>1</v>
      </c>
    </row>
    <row r="48" spans="1:4" x14ac:dyDescent="0.25">
      <c r="A48" t="s">
        <v>0</v>
      </c>
      <c r="B48" t="s">
        <v>183</v>
      </c>
      <c r="C48" t="s">
        <v>152</v>
      </c>
      <c r="D48">
        <v>2</v>
      </c>
    </row>
    <row r="49" spans="1:4" x14ac:dyDescent="0.25">
      <c r="A49" t="s">
        <v>0</v>
      </c>
      <c r="B49" t="s">
        <v>184</v>
      </c>
      <c r="C49" t="s">
        <v>152</v>
      </c>
      <c r="D49">
        <v>2</v>
      </c>
    </row>
    <row r="50" spans="1:4" x14ac:dyDescent="0.25">
      <c r="A50" t="s">
        <v>0</v>
      </c>
      <c r="B50" t="s">
        <v>185</v>
      </c>
      <c r="C50" t="s">
        <v>174</v>
      </c>
      <c r="D50">
        <v>1</v>
      </c>
    </row>
    <row r="51" spans="1:4" x14ac:dyDescent="0.25">
      <c r="A51" t="s">
        <v>0</v>
      </c>
      <c r="B51" t="s">
        <v>185</v>
      </c>
      <c r="C51" t="s">
        <v>166</v>
      </c>
      <c r="D51">
        <v>2</v>
      </c>
    </row>
    <row r="52" spans="1:4" x14ac:dyDescent="0.25">
      <c r="A52" t="s">
        <v>0</v>
      </c>
      <c r="B52" t="s">
        <v>185</v>
      </c>
      <c r="C52" t="s">
        <v>173</v>
      </c>
      <c r="D52">
        <v>3</v>
      </c>
    </row>
    <row r="53" spans="1:4" x14ac:dyDescent="0.25">
      <c r="A53" t="s">
        <v>0</v>
      </c>
      <c r="B53" t="s">
        <v>185</v>
      </c>
      <c r="C53" t="s">
        <v>186</v>
      </c>
      <c r="D53">
        <v>4</v>
      </c>
    </row>
    <row r="54" spans="1:4" x14ac:dyDescent="0.25">
      <c r="A54" t="s">
        <v>0</v>
      </c>
      <c r="B54" t="s">
        <v>185</v>
      </c>
      <c r="C54" t="s">
        <v>187</v>
      </c>
      <c r="D54">
        <v>5</v>
      </c>
    </row>
    <row r="55" spans="1:4" x14ac:dyDescent="0.25">
      <c r="A55" t="s">
        <v>0</v>
      </c>
      <c r="B55" t="s">
        <v>185</v>
      </c>
      <c r="C55" t="s">
        <v>188</v>
      </c>
      <c r="D55">
        <v>7</v>
      </c>
    </row>
    <row r="56" spans="1:4" x14ac:dyDescent="0.25">
      <c r="A56" t="s">
        <v>0</v>
      </c>
      <c r="B56" t="s">
        <v>189</v>
      </c>
      <c r="C56" t="s">
        <v>185</v>
      </c>
      <c r="D56">
        <v>1</v>
      </c>
    </row>
    <row r="57" spans="1:4" x14ac:dyDescent="0.25">
      <c r="A57" t="s">
        <v>0</v>
      </c>
      <c r="B57" t="s">
        <v>189</v>
      </c>
      <c r="C57" t="s">
        <v>190</v>
      </c>
      <c r="D57">
        <v>3</v>
      </c>
    </row>
    <row r="58" spans="1:4" x14ac:dyDescent="0.25">
      <c r="A58" t="s">
        <v>0</v>
      </c>
      <c r="B58" t="s">
        <v>189</v>
      </c>
      <c r="C58" t="s">
        <v>191</v>
      </c>
      <c r="D58">
        <v>4</v>
      </c>
    </row>
    <row r="59" spans="1:4" x14ac:dyDescent="0.25">
      <c r="A59" t="s">
        <v>0</v>
      </c>
      <c r="B59" t="s">
        <v>189</v>
      </c>
      <c r="C59" t="s">
        <v>192</v>
      </c>
      <c r="D59">
        <v>5</v>
      </c>
    </row>
    <row r="60" spans="1:4" x14ac:dyDescent="0.25">
      <c r="A60" t="s">
        <v>0</v>
      </c>
      <c r="B60" t="s">
        <v>189</v>
      </c>
      <c r="C60" t="s">
        <v>162</v>
      </c>
      <c r="D60">
        <v>9</v>
      </c>
    </row>
    <row r="61" spans="1:4" x14ac:dyDescent="0.25">
      <c r="A61" t="s">
        <v>0</v>
      </c>
      <c r="B61" t="s">
        <v>189</v>
      </c>
      <c r="C61" t="s">
        <v>193</v>
      </c>
      <c r="D61">
        <v>15</v>
      </c>
    </row>
    <row r="62" spans="1:4" x14ac:dyDescent="0.25">
      <c r="A62" t="s">
        <v>28</v>
      </c>
      <c r="B62" t="s">
        <v>194</v>
      </c>
      <c r="C62" t="s">
        <v>152</v>
      </c>
      <c r="D62">
        <v>1</v>
      </c>
    </row>
  </sheetData>
  <conditionalFormatting sqref="A2:D62">
    <cfRule type="expression" dxfId="1" priority="2">
      <formula>ISBLANK(A2)</formula>
    </cfRule>
  </conditionalFormatting>
  <conditionalFormatting sqref="A2:A62">
    <cfRule type="expression" dxfId="0" priority="2344">
      <formula>SUMPRODUCT(--($A$2:$A$62=A2),--($B$2:$B$62=B2),--($D$2:$D$62=D2))&gt;1</formula>
    </cfRule>
  </conditionalFormatting>
  <dataValidations count="1">
    <dataValidation type="list" allowBlank="1" showInputMessage="1" showErrorMessage="1" sqref="A2:A6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-969</v>
      </c>
    </row>
    <row r="4" spans="1:3" x14ac:dyDescent="0.25">
      <c r="A4" s="1" t="s">
        <v>75</v>
      </c>
      <c r="B4" s="16">
        <v>41866</v>
      </c>
      <c r="C4" s="7">
        <f ca="1">Tabla_DIAS_RESTANTES[[#This Row],[FIN PERÍODO]]-TODAY()</f>
        <v>-955</v>
      </c>
    </row>
    <row r="5" spans="1:3" x14ac:dyDescent="0.25">
      <c r="A5" s="1" t="s">
        <v>77</v>
      </c>
      <c r="B5" s="16">
        <v>41866</v>
      </c>
      <c r="C5" s="7">
        <f ca="1">Tabla_DIAS_RESTANTES[[#This Row],[FIN PERÍODO]]-TODAY()</f>
        <v>-955</v>
      </c>
    </row>
    <row r="6" spans="1:3" x14ac:dyDescent="0.25">
      <c r="A6" s="1" t="s">
        <v>72</v>
      </c>
      <c r="B6" s="16">
        <v>41873</v>
      </c>
      <c r="C6" s="7">
        <f ca="1">Tabla_DIAS_RESTANTES[[#This Row],[FIN PERÍODO]]-TODAY()</f>
        <v>-948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70"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71"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42821.110208333332</v>
      </c>
    </row>
    <row r="2" spans="1:2" x14ac:dyDescent="0.25">
      <c r="A2" t="s">
        <v>66</v>
      </c>
      <c r="B2" s="17">
        <v>42821.138518518521</v>
      </c>
    </row>
    <row r="4" spans="1:2" x14ac:dyDescent="0.25">
      <c r="A4" t="s">
        <v>67</v>
      </c>
      <c r="B4" s="18">
        <f>IF((FINREFRESCADO-INICIOREFRESCADO)&gt;0,FINREFRESCADO-INICIOREFRESCADO,"")</f>
        <v>2.8310185189184267E-2</v>
      </c>
    </row>
    <row r="6" spans="1:2" x14ac:dyDescent="0.25">
      <c r="A6" t="s">
        <v>126</v>
      </c>
      <c r="B6" t="s">
        <v>239</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U4"/>
  <sheetViews>
    <sheetView showGridLines="0" topLeftCell="R1" workbookViewId="0">
      <selection activeCell="V1" sqref="V1"/>
    </sheetView>
  </sheetViews>
  <sheetFormatPr baseColWidth="10" defaultColWidth="11.42578125" defaultRowHeight="15" x14ac:dyDescent="0.25"/>
  <cols>
    <col min="1" max="1" width="24.7109375" bestFit="1" customWidth="1"/>
    <col min="2" max="2" width="24.85546875" bestFit="1" customWidth="1"/>
    <col min="3" max="3" width="19.85546875" bestFit="1" customWidth="1"/>
    <col min="4" max="4" width="13.85546875" bestFit="1" customWidth="1"/>
    <col min="5" max="5" width="23.140625" bestFit="1" customWidth="1"/>
    <col min="6" max="6" width="21.5703125" bestFit="1" customWidth="1"/>
    <col min="7" max="7" width="30.7109375" bestFit="1" customWidth="1"/>
    <col min="8" max="8" width="28.85546875" bestFit="1" customWidth="1"/>
    <col min="9" max="9" width="16.85546875" bestFit="1" customWidth="1"/>
    <col min="10" max="10" width="16.28515625" bestFit="1" customWidth="1"/>
    <col min="11" max="11" width="25.85546875" bestFit="1" customWidth="1"/>
    <col min="12" max="12" width="27.7109375" bestFit="1" customWidth="1"/>
    <col min="13" max="13" width="15.7109375" bestFit="1" customWidth="1"/>
    <col min="14" max="14" width="34.85546875" bestFit="1" customWidth="1"/>
    <col min="15" max="15" width="30.42578125" bestFit="1" customWidth="1"/>
    <col min="16" max="16" width="16.85546875" bestFit="1" customWidth="1"/>
    <col min="17" max="17" width="26.28515625" bestFit="1" customWidth="1"/>
    <col min="18" max="18" width="22.7109375" bestFit="1" customWidth="1"/>
    <col min="19" max="19" width="31" bestFit="1" customWidth="1"/>
    <col min="20" max="20" width="27.140625" bestFit="1" customWidth="1"/>
    <col min="21" max="21" width="31.5703125" bestFit="1" customWidth="1"/>
  </cols>
  <sheetData>
    <row r="1" spans="1:21" ht="38.25" customHeight="1" x14ac:dyDescent="0.25">
      <c r="A1" t="s">
        <v>197</v>
      </c>
      <c r="B1" t="s">
        <v>199</v>
      </c>
      <c r="C1" t="s">
        <v>201</v>
      </c>
      <c r="D1" t="s">
        <v>203</v>
      </c>
      <c r="E1" t="s">
        <v>205</v>
      </c>
      <c r="F1" t="s">
        <v>207</v>
      </c>
      <c r="G1" t="s">
        <v>209</v>
      </c>
      <c r="H1" t="s">
        <v>211</v>
      </c>
      <c r="I1" t="s">
        <v>213</v>
      </c>
      <c r="J1" t="s">
        <v>215</v>
      </c>
      <c r="K1" t="s">
        <v>217</v>
      </c>
      <c r="L1" t="s">
        <v>219</v>
      </c>
      <c r="M1" t="s">
        <v>221</v>
      </c>
      <c r="N1" t="s">
        <v>195</v>
      </c>
      <c r="O1" t="s">
        <v>223</v>
      </c>
      <c r="P1" t="s">
        <v>225</v>
      </c>
      <c r="Q1" t="s">
        <v>227</v>
      </c>
      <c r="R1" t="s">
        <v>229</v>
      </c>
      <c r="S1" t="s">
        <v>231</v>
      </c>
      <c r="T1" t="s">
        <v>233</v>
      </c>
      <c r="U1" t="s">
        <v>235</v>
      </c>
    </row>
    <row r="2" spans="1:21" x14ac:dyDescent="0.25">
      <c r="A2" t="s">
        <v>149</v>
      </c>
      <c r="C2" t="s">
        <v>149</v>
      </c>
      <c r="G2" t="s">
        <v>149</v>
      </c>
      <c r="H2" t="s">
        <v>149</v>
      </c>
      <c r="K2" t="s">
        <v>149</v>
      </c>
      <c r="L2" t="s">
        <v>149</v>
      </c>
      <c r="M2" t="s">
        <v>149</v>
      </c>
      <c r="N2" t="s">
        <v>149</v>
      </c>
      <c r="O2" t="s">
        <v>149</v>
      </c>
      <c r="P2" t="s">
        <v>149</v>
      </c>
      <c r="Q2" t="s">
        <v>149</v>
      </c>
      <c r="R2" t="s">
        <v>149</v>
      </c>
      <c r="S2" t="s">
        <v>149</v>
      </c>
      <c r="T2" t="s">
        <v>149</v>
      </c>
      <c r="U2" t="s">
        <v>149</v>
      </c>
    </row>
    <row r="3" spans="1:21" x14ac:dyDescent="0.25">
      <c r="A3" t="s">
        <v>237</v>
      </c>
      <c r="G3" t="s">
        <v>237</v>
      </c>
      <c r="K3" t="s">
        <v>238</v>
      </c>
      <c r="N3" t="s">
        <v>150</v>
      </c>
      <c r="Q3" t="s">
        <v>150</v>
      </c>
    </row>
    <row r="4" spans="1:21" x14ac:dyDescent="0.25">
      <c r="K4" t="s">
        <v>237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197</v>
      </c>
      <c r="C2" t="s">
        <v>198</v>
      </c>
    </row>
    <row r="3" spans="1:3" x14ac:dyDescent="0.25">
      <c r="A3" t="s">
        <v>0</v>
      </c>
      <c r="B3" t="s">
        <v>199</v>
      </c>
      <c r="C3" t="s">
        <v>200</v>
      </c>
    </row>
    <row r="4" spans="1:3" x14ac:dyDescent="0.25">
      <c r="A4" t="s">
        <v>0</v>
      </c>
      <c r="B4" t="s">
        <v>201</v>
      </c>
      <c r="C4" t="s">
        <v>202</v>
      </c>
    </row>
    <row r="5" spans="1:3" x14ac:dyDescent="0.25">
      <c r="A5" t="s">
        <v>0</v>
      </c>
      <c r="B5" t="s">
        <v>203</v>
      </c>
      <c r="C5" t="s">
        <v>204</v>
      </c>
    </row>
    <row r="6" spans="1:3" x14ac:dyDescent="0.25">
      <c r="A6" t="s">
        <v>0</v>
      </c>
      <c r="B6" t="s">
        <v>205</v>
      </c>
      <c r="C6" t="s">
        <v>206</v>
      </c>
    </row>
    <row r="7" spans="1:3" x14ac:dyDescent="0.25">
      <c r="A7" t="s">
        <v>0</v>
      </c>
      <c r="B7" t="s">
        <v>207</v>
      </c>
      <c r="C7" t="s">
        <v>208</v>
      </c>
    </row>
    <row r="8" spans="1:3" x14ac:dyDescent="0.25">
      <c r="A8" t="s">
        <v>0</v>
      </c>
      <c r="B8" t="s">
        <v>209</v>
      </c>
      <c r="C8" t="s">
        <v>210</v>
      </c>
    </row>
    <row r="9" spans="1:3" x14ac:dyDescent="0.25">
      <c r="A9" t="s">
        <v>0</v>
      </c>
      <c r="B9" t="s">
        <v>211</v>
      </c>
      <c r="C9" t="s">
        <v>212</v>
      </c>
    </row>
    <row r="10" spans="1:3" x14ac:dyDescent="0.25">
      <c r="A10" t="s">
        <v>0</v>
      </c>
      <c r="B10" t="s">
        <v>213</v>
      </c>
      <c r="C10" t="s">
        <v>214</v>
      </c>
    </row>
    <row r="11" spans="1:3" x14ac:dyDescent="0.25">
      <c r="A11" t="s">
        <v>0</v>
      </c>
      <c r="B11" t="s">
        <v>215</v>
      </c>
      <c r="C11" t="s">
        <v>216</v>
      </c>
    </row>
    <row r="12" spans="1:3" x14ac:dyDescent="0.25">
      <c r="A12" t="s">
        <v>0</v>
      </c>
      <c r="B12" t="s">
        <v>217</v>
      </c>
      <c r="C12" t="s">
        <v>218</v>
      </c>
    </row>
    <row r="13" spans="1:3" x14ac:dyDescent="0.25">
      <c r="A13" t="s">
        <v>0</v>
      </c>
      <c r="B13" t="s">
        <v>219</v>
      </c>
      <c r="C13" t="s">
        <v>220</v>
      </c>
    </row>
    <row r="14" spans="1:3" x14ac:dyDescent="0.25">
      <c r="A14" t="s">
        <v>0</v>
      </c>
      <c r="B14" t="s">
        <v>221</v>
      </c>
      <c r="C14" t="s">
        <v>222</v>
      </c>
    </row>
    <row r="15" spans="1:3" x14ac:dyDescent="0.25">
      <c r="A15" t="s">
        <v>0</v>
      </c>
      <c r="B15" t="s">
        <v>195</v>
      </c>
      <c r="C15" t="s">
        <v>196</v>
      </c>
    </row>
    <row r="16" spans="1:3" x14ac:dyDescent="0.25">
      <c r="A16" t="s">
        <v>0</v>
      </c>
      <c r="B16" t="s">
        <v>223</v>
      </c>
      <c r="C16" t="s">
        <v>224</v>
      </c>
    </row>
    <row r="17" spans="1:3" x14ac:dyDescent="0.25">
      <c r="A17" t="s">
        <v>0</v>
      </c>
      <c r="B17" t="s">
        <v>225</v>
      </c>
      <c r="C17" t="s">
        <v>226</v>
      </c>
    </row>
    <row r="18" spans="1:3" x14ac:dyDescent="0.25">
      <c r="A18" t="s">
        <v>0</v>
      </c>
      <c r="B18" t="s">
        <v>227</v>
      </c>
      <c r="C18" t="s">
        <v>228</v>
      </c>
    </row>
    <row r="19" spans="1:3" x14ac:dyDescent="0.25">
      <c r="A19" t="s">
        <v>0</v>
      </c>
      <c r="B19" t="s">
        <v>229</v>
      </c>
      <c r="C19" t="s">
        <v>230</v>
      </c>
    </row>
    <row r="20" spans="1:3" x14ac:dyDescent="0.25">
      <c r="A20" t="s">
        <v>0</v>
      </c>
      <c r="B20" t="s">
        <v>231</v>
      </c>
      <c r="C20" t="s">
        <v>232</v>
      </c>
    </row>
    <row r="21" spans="1:3" x14ac:dyDescent="0.25">
      <c r="A21" t="s">
        <v>0</v>
      </c>
      <c r="B21" t="s">
        <v>233</v>
      </c>
      <c r="C21" t="s">
        <v>234</v>
      </c>
    </row>
    <row r="22" spans="1:3" x14ac:dyDescent="0.25">
      <c r="A22" t="s">
        <v>0</v>
      </c>
      <c r="B22" t="s">
        <v>235</v>
      </c>
      <c r="C22" t="s">
        <v>236</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30</vt:i4>
      </vt:variant>
    </vt:vector>
  </HeadingPairs>
  <TitlesOfParts>
    <vt:vector size="53"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2010-03-18T04:13:57Z</cp:lastPrinted>
  <dcterms:created xsi:type="dcterms:W3CDTF">2010-02-10T19:54:10Z</dcterms:created>
  <dcterms:modified xsi:type="dcterms:W3CDTF">2017-03-27T09:03:05Z</dcterms:modified>
</cp:coreProperties>
</file>