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activeX/activeX22.xml" ContentType="application/vnd.ms-office.activeX+xml"/>
  <Override PartName="/xl/activeX/activeX22.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{13.5,376.5,TRUE,3,165,27}</definedName>
    <definedName name="_cmd_refresca_items_Range" localSheetId="0" hidden="1">{20.25,297,TRUE,3,63,54}</definedName>
    <definedName name="_cmd_Refrescar_Alertas_Range" localSheetId="0" hidden="1">{13.5,402.75,TRUE,3,165,23.25}</definedName>
    <definedName name="_cmd_Reportaje_Range" localSheetId="0" hidden="1">{45,177,TRUE,3,87.75,75.75}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{21,390.75,TRUE,3,63,93.75}</definedName>
    <definedName name="_cmdNoBorrar_Range" localSheetId="21"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{45,73.5,TRUE,3,87.75,75}</definedName>
    <definedName name="_cmdTransferenciasActivas_Range" localSheetId="0" hidden="1">{22.5,148.5,TRUE,3,111,27.75}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CENTROCONTROL!$GC$131</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CENTROCONTROL!$GB$131</definedName>
    <definedName name="version">CENTROCONTROL!$I$3</definedName>
  </definedNames>
  <calcPr calcId="152511"/>
</workbook>
</file>

<file path=xl/calcChain.xml><?xml version="1.0" encoding="utf-8"?>
<calcChain xmlns="http://schemas.openxmlformats.org/spreadsheetml/2006/main">
  <c r="T2" i="36" l="1"/>
  <c r="T3" i="36"/>
  <c r="T4" i="36"/>
  <c r="S22" i="1" s="1"/>
  <c r="T5" i="36"/>
  <c r="S19" i="1"/>
  <c r="B19" i="1" s="1"/>
  <c r="S20" i="1"/>
  <c r="B20" i="1" s="1"/>
  <c r="S21" i="1"/>
  <c r="K21" i="1" s="1"/>
  <c r="B22" i="1" l="1"/>
  <c r="C22" i="1"/>
  <c r="D22" i="1"/>
  <c r="E22" i="1"/>
  <c r="F22" i="1"/>
  <c r="G22" i="1"/>
  <c r="H22" i="1"/>
  <c r="I22" i="1"/>
  <c r="J22" i="1"/>
  <c r="K22" i="1"/>
  <c r="L22" i="1"/>
  <c r="M22" i="1"/>
  <c r="N22" i="1"/>
  <c r="O22" i="1"/>
  <c r="P22" i="1" s="1"/>
  <c r="Q22" i="1"/>
  <c r="R22" i="1"/>
  <c r="R21" i="1"/>
  <c r="O21" i="1"/>
  <c r="N21" i="1"/>
  <c r="M21" i="1"/>
  <c r="L21" i="1"/>
  <c r="I21" i="1"/>
  <c r="H21" i="1"/>
  <c r="G21" i="1"/>
  <c r="F21" i="1"/>
  <c r="E21" i="1"/>
  <c r="D21" i="1"/>
  <c r="C21" i="1"/>
  <c r="B21" i="1"/>
  <c r="J21" i="1"/>
  <c r="R20" i="1"/>
  <c r="Q20" i="1"/>
  <c r="O20" i="1"/>
  <c r="N20" i="1"/>
  <c r="M20" i="1"/>
  <c r="L20" i="1"/>
  <c r="K20" i="1"/>
  <c r="J20" i="1"/>
  <c r="I20" i="1"/>
  <c r="H20" i="1"/>
  <c r="G20" i="1"/>
  <c r="F20" i="1"/>
  <c r="E20" i="1"/>
  <c r="D20" i="1"/>
  <c r="C20" i="1"/>
  <c r="Q21" i="1"/>
  <c r="R19" i="1"/>
  <c r="Q19" i="1"/>
  <c r="O19" i="1"/>
  <c r="N19" i="1"/>
  <c r="M19" i="1"/>
  <c r="L19" i="1"/>
  <c r="K19" i="1"/>
  <c r="J19" i="1"/>
  <c r="I19" i="1"/>
  <c r="H19" i="1"/>
  <c r="G19" i="1"/>
  <c r="F19" i="1"/>
  <c r="E19" i="1"/>
  <c r="D19" i="1"/>
  <c r="C19" i="1"/>
  <c r="A23" i="1"/>
  <c r="P19" i="1" l="1"/>
  <c r="P21" i="1"/>
  <c r="P20" i="1"/>
  <c r="I23" i="1"/>
  <c r="H23" i="1"/>
  <c r="J23" i="1"/>
  <c r="L23" i="1"/>
  <c r="C23" i="1"/>
  <c r="K23" i="1"/>
  <c r="B23" i="1"/>
  <c r="C2" i="24" l="1"/>
  <c r="C3" i="24"/>
  <c r="C4" i="24"/>
  <c r="C5" i="24"/>
  <c r="C6" i="24"/>
  <c r="C5" i="30" l="1"/>
  <c r="G5" i="30"/>
  <c r="H5" i="30"/>
  <c r="K5" i="30"/>
  <c r="L5" i="30"/>
  <c r="M5" i="30"/>
  <c r="N5" i="30"/>
  <c r="O5" i="30"/>
  <c r="P5" i="30"/>
  <c r="Q5" i="30"/>
  <c r="I2" i="30"/>
  <c r="I5" i="30" s="1"/>
  <c r="I3" i="30"/>
  <c r="I4" i="30"/>
  <c r="P23" i="1" l="1"/>
  <c r="G23" i="1"/>
  <c r="F23" i="1"/>
  <c r="E23" i="1"/>
  <c r="D23"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<sst xmlns="http://schemas.openxmlformats.org/spreadsheetml/2006/main" count="600" uniqueCount="302">
  <si>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</si>
  <si>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</si>
  <si>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</si>
  <si>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</si>
  <si>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</si>
  <si>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</si>
  <si>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</si>
  <si>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</si>
  <si>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</si>
  <si>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</si>
  <si>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</si>
  <si>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</si>
  <si>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</si>
  <si>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</si>
  <si>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</si>
  <si>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</si>
  <si>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</si>
  <si>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</si>
  <si>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</si>
  <si>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</si>
  <si>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</si>
  <si>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</si>
  <si>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</si>
  <si>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</si>
  <si>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</si>
  <si>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</si>
  <si>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</si>
  <si>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</si>
  <si>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</si>
  <si>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</si>
  <si>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</si>
  <si>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</si>
  <si>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</si>
  <si>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</si>
  <si>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</si>
  <si>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</si>
  <si>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</si>
  <si>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</si>
  <si>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</si>
  <si>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</si>
  <si>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</si>
  <si>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</si>
  <si>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</si>
  <si>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</si>
  <si>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</si>
  <si>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</si>
  <si>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</si>
  <si>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</si>
  <si>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</si>
  <si>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</si>
  <si>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</si>
  <si>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</si>
  <si>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</si>
  <si>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</si>
  <si>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</si>
  <si>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</si>
  <si>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</si>
  <si>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</si>
  <si>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</si>
  <si>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</si>
  <si>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</si>
  <si>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</si>
  <si>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</si>
  <si>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</si>
  <si>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</si>
  <si>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</si>
  <si>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</si>
  <si>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</si>
  <si>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</si>
  <si>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</si>
  <si>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</si>
  <si>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</si>
  <si>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</si>
  <si>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</si>
  <si>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</si>
  <si>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</si>
  <si>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</si>
  <si>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</si>
  <si>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</si>
  <si>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</si>
  <si>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</si>
  <si>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</si>
  <si>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</si>
  <si>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</si>
  <si>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</si>
  <si>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</si>
  <si>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</si>
  <si>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</si>
  <si>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</si>
  <si>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</si>
  <si>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</si>
  <si>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</si>
  <si>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</si>
  <si>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</si>
  <si>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</si>
  <si>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</si>
  <si>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</si>
  <si>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</si>
  <si>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</si>
  <si>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</si>
  <si>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</si>
  <si>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</si>
  <si>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</si>
  <si>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</si>
  <si>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</si>
  <si>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</si>
  <si>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</si>
  <si>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</si>
  <si>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</si>
  <si>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</si>
  <si>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</si>
  <si>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</si>
  <si>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</si>
  <si>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</si>
  <si>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</si>
  <si>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</si>
  <si>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</si>
  <si>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</si>
  <si>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</si>
  <si>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</si>
  <si>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</si>
  <si>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</si>
  <si>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</si>
  <si>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</si>
  <si>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</si>
  <si>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</si>
  <si>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</si>
  <si>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</si>
  <si>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</si>
  <si>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</si>
  <si>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</si>
  <si>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</si>
  <si>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</si>
  <si>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</si>
  <si>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</si>
  <si>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</si>
  <si>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</si>
  <si>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</si>
  <si>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</si>
  <si>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</si>
  <si>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</si>
  <si>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</si>
  <si>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</si>
  <si>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</si>
  <si>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</si>
  <si>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</si>
  <si>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</si>
  <si>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</si>
  <si>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</si>
  <si>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</si>
  <si>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</si>
  <si>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</si>
  <si>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</si>
  <si>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</si>
  <si>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</si>
  <si>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</si>
  <si>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</si>
  <si>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</si>
  <si>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</si>
  <si>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</si>
  <si>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</si>
  <si>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</si>
  <si>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</si>
  <si>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</si>
  <si>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</si>
  <si>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</si>
  <si>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</si>
  <si>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</si>
  <si>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</si>
  <si>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</si>
  <si>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</si>
  <si>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</si>
  <si>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</si>
  <si>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</si>
  <si>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</si>
  <si>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</si>
  <si>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</si>
  <si>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</si>
  <si>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</si>
  <si>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</si>
  <si>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</si>
  <si>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</si>
  <si>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</si>
  <si>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</si>
  <si>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</si>
  <si>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</si>
  <si>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</si>
  <si>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</si>
  <si>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</si>
  <si>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</si>
  <si>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</si>
  <si>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</si>
  <si>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</si>
  <si>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</si>
  <si>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</si>
  <si>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</si>
  <si>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</si>
  <si>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</si>
  <si>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</si>
  <si>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</si>
  <si>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</si>
  <si>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</si>
  <si>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</si>
  <si>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</si>
  <si>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</si>
  <si>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</si>
  <si>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</si>
  <si>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</si>
  <si>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</si>
  <si>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</si>
  <si>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</si>
  <si>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</si>
  <si>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</si>
  <si>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</si>
  <si>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</si>
  <si>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</si>
  <si>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</si>
  <si>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</si>
  <si>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</si>
  <si>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</si>
  <si>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</si>
  <si>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</si>
  <si>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</si>
  <si>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</si>
  <si>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</si>
  <si>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</si>
  <si>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</si>
  <si>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</si>
  <si>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</si>
  <si>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</si>
  <si>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</si>
  <si>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</si>
  <si>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</si>
  <si>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</si>
  <si>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</si>
  <si>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</si>
  <si>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</si>
  <si>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</si>
  <si>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</si>
  <si>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</si>
  <si>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</si>
  <si>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</si>
  <si>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</si>
  <si>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</si>
  <si>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</si>
  <si>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</si>
  <si>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</si>
  <si>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</si>
  <si>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</si>
  <si>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</si>
  <si>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</si>
  <si>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</si>
  <si>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</si>
  <si>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</si>
  <si>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O:\Accesorios.xlsm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</si>
  <si>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</si>
  <si>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</si>
  <si>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</si>
  <si>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</si>
  <si>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</si>
  <si>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</si>
  <si>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</si>
  <si>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</si>
  <si>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</si>
  <si>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</si>
  <si>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</si>
  <si>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</si>
  <si>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</si>
  <si>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</si>
  <si>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</si>
  <si>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</si>
  <si>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</si>
  <si>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</si>
  <si>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</si>
  <si>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</si>
  <si>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</si>
  <si>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</si>
  <si>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</si>
  <si>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</si>
  <si>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</si>
  <si>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</si>
  <si>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</si>
  <si>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</si>
  <si>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</si>
  <si>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</si>
  <si>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</si>
  <si>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</si>
  <si>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</si>
  <si>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</si>
  <si>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</si>
  <si>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</si>
  <si>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</si>
  <si>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</si>
  <si>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</si>
  <si>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</si>
  <si>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</si>
  <si>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</si>
  <si>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v. 3.8.5     05/2018</t>
  </si>
  <si>
    <t>empresa_hoja</t>
  </si>
  <si>
    <t>COSTO TOTAL</t>
  </si>
  <si>
    <t>Coincidir</t>
  </si>
  <si>
    <t>CAFE PRODUCTO TERMINADO.xlsm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</si>
</sst>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300A]d&quot; de &quot;mmmm&quot; de &quot;yyyy;@"/>
    <numFmt numFmtId="165" formatCode="[$-F400]h:mm:ss\ AM/PM"/>
    <numFmt numFmtId="166" formatCode="hh:mm:ss;@"/>
    <numFmt numFmtId="167" formatCode="&quot;$&quot;\ #,##0.00"/>
    <numFmt numFmtId="168" formatCode="dd/mm/yyyy\ hh:mm"/>
    <numFmt numFmtId="169" formatCode="dd/mmm/yyyy"/>
    <numFmt numFmtId="170" formatCode="dd/mmm\ hh:mm"/>
    <numFmt numFmtId="171" formatCode="&quot;$&quot;\ #,##0"/>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
      <sz val="10"/>
      <color theme="1"/>
      <name val="Calibri"/>
      <family val="2"/>
      <scheme val="minor"/>
    </font>
  </fonts>
  <fills count="5">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s>
  <borders count="9">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2" fillId="0" borderId="0" xfId="0" applyFont="1" applyFill="1" applyBorder="1"/>
    <xf numFmtId="0" fontId="18" fillId="0" borderId="0" xfId="2"/>
    <xf numFmtId="0" fontId="19" fillId="0" borderId="0" xfId="0" applyFont="1"/>
    <xf numFmtId="0" fontId="20" fillId="4" borderId="0" xfId="0" applyFont="1" applyFill="1"/>
    <xf numFmtId="0" fontId="0" fillId="0" borderId="0" xfId="0" applyFill="1" applyBorder="1" applyAlignment="1">
      <alignment horizontal="center" vertical="center" wrapText="1"/>
    </xf>
    <xf numFmtId="0" fontId="5" fillId="0" borderId="5" xfId="0" applyFont="1" applyFill="1" applyBorder="1"/>
    <xf numFmtId="0" fontId="0" fillId="0" borderId="4" xfId="0" applyFill="1" applyBorder="1"/>
    <xf numFmtId="0" fontId="0" fillId="0" borderId="0" xfId="0" applyFill="1" applyBorder="1"/>
    <xf numFmtId="0" fontId="11" fillId="0" borderId="0" xfId="0" applyFont="1" applyFill="1" applyBorder="1" applyAlignment="1">
      <alignment horizontal="right"/>
    </xf>
    <xf numFmtId="0" fontId="23" fillId="0" borderId="0" xfId="0" applyFont="1" applyFill="1" applyBorder="1"/>
    <xf numFmtId="0" fontId="22" fillId="0" borderId="0" xfId="0" applyFont="1" applyFill="1" applyBorder="1"/>
    <xf numFmtId="0" fontId="1" fillId="0" borderId="0" xfId="0" applyFont="1" applyFill="1" applyBorder="1" applyAlignment="1">
      <alignment horizontal="centerContinuous"/>
    </xf>
    <xf numFmtId="0" fontId="0" fillId="0" borderId="0" xfId="0" applyFill="1" applyBorder="1" applyAlignment="1">
      <alignment horizontal="centerContinuous"/>
    </xf>
    <xf numFmtId="0" fontId="0" fillId="0" borderId="0" xfId="0" applyFill="1" applyBorder="1" applyAlignment="1">
      <alignment vertical="center"/>
    </xf>
    <xf numFmtId="0" fontId="0" fillId="0" borderId="0" xfId="0" applyFill="1" applyBorder="1" applyAlignment="1">
      <alignment horizontal="center" vertical="center"/>
    </xf>
    <xf numFmtId="0" fontId="2" fillId="0" borderId="0" xfId="0" applyFont="1" applyFill="1" applyBorder="1" applyAlignment="1">
      <alignment horizontal="left"/>
    </xf>
    <xf numFmtId="169" fontId="24"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vertical="center"/>
      <protection locked="0"/>
    </xf>
    <xf numFmtId="0" fontId="5" fillId="0" borderId="0" xfId="0" applyFont="1" applyFill="1" applyBorder="1"/>
    <xf numFmtId="169" fontId="24" fillId="0" borderId="0" xfId="0" applyNumberFormat="1" applyFont="1" applyFill="1" applyBorder="1" applyAlignment="1">
      <alignment vertical="center"/>
    </xf>
    <xf numFmtId="0" fontId="14" fillId="0" borderId="6" xfId="0" applyFont="1" applyFill="1" applyBorder="1" applyAlignment="1">
      <alignment horizontal="centerContinuous"/>
    </xf>
    <xf numFmtId="0" fontId="0" fillId="0" borderId="7" xfId="0" applyFill="1" applyBorder="1" applyAlignment="1">
      <alignment horizontal="center"/>
    </xf>
    <xf numFmtId="0" fontId="7" fillId="0" borderId="8" xfId="0" applyFont="1" applyFill="1" applyBorder="1"/>
    <xf numFmtId="0" fontId="6" fillId="0" borderId="2" xfId="0" applyFont="1" applyFill="1" applyBorder="1"/>
    <xf numFmtId="0" fontId="7" fillId="0" borderId="3" xfId="0" applyFont="1" applyFill="1" applyBorder="1"/>
    <xf numFmtId="0" fontId="6" fillId="0" borderId="1" xfId="0" applyFont="1" applyFill="1" applyBorder="1"/>
    <xf numFmtId="0" fontId="0" fillId="0" borderId="3" xfId="0" applyFill="1" applyBorder="1"/>
    <xf numFmtId="0" fontId="0" fillId="0" borderId="1" xfId="0" applyFill="1" applyBorder="1"/>
    <xf numFmtId="0" fontId="0" fillId="0" borderId="0" xfId="0" applyFont="1" applyFill="1" applyBorder="1"/>
    <xf numFmtId="0" fontId="14" fillId="0" borderId="6" xfId="0" applyFont="1" applyFill="1" applyBorder="1"/>
    <xf numFmtId="166" fontId="0" fillId="0" borderId="0" xfId="0" applyNumberFormat="1" applyFill="1" applyBorder="1" applyProtection="1">
      <protection locked="0"/>
    </xf>
    <xf numFmtId="0" fontId="14" fillId="0" borderId="0" xfId="0" applyFont="1" applyFill="1" applyBorder="1"/>
    <xf numFmtId="167" fontId="0" fillId="0" borderId="0" xfId="0" applyNumberFormat="1" applyAlignment="1">
      <alignment horizontal="center"/>
    </xf>
    <xf numFmtId="167" fontId="0" fillId="0" borderId="0" xfId="0" applyNumberFormat="1" applyFill="1" applyAlignment="1">
      <alignment horizontal="center"/>
    </xf>
    <xf numFmtId="3" fontId="0" fillId="0" borderId="0" xfId="0" applyNumberFormat="1" applyAlignment="1">
      <alignment horizontal="center"/>
    </xf>
    <xf numFmtId="3" fontId="0" fillId="0" borderId="0" xfId="0" applyNumberFormat="1" applyFill="1" applyAlignment="1">
      <alignment horizontal="center"/>
    </xf>
    <xf numFmtId="170" fontId="0" fillId="0" borderId="0" xfId="0" applyNumberFormat="1" applyAlignment="1">
      <alignment horizontal="center"/>
    </xf>
    <xf numFmtId="170" fontId="0" fillId="0" borderId="0" xfId="0" applyNumberFormat="1" applyFill="1" applyAlignment="1">
      <alignment horizontal="center"/>
    </xf>
    <xf numFmtId="166" fontId="0" fillId="0" borderId="0" xfId="0" applyNumberFormat="1" applyFill="1" applyAlignment="1">
      <alignment horizontal="center"/>
    </xf>
    <xf numFmtId="171" fontId="0" fillId="0" borderId="0" xfId="0" applyNumberFormat="1"/>
    <xf numFmtId="171" fontId="0" fillId="0" borderId="0" xfId="0" applyNumberFormat="1" applyFill="1"/>
    <xf numFmtId="0" fontId="0" fillId="0" borderId="0" xfId="0" applyNumberFormat="1" applyFill="1" applyAlignment="1">
      <alignment horizontal="center"/>
    </xf>
    <xf numFmtId="0" fontId="0" fillId="0" borderId="0" xfId="0" applyNumberFormat="1" applyFill="1"/>
  </cellXfs>
  <cellStyles count="3">
    <cellStyle name="Normal" xfId="0" builtinId="0"/>
    <cellStyle name="Normal 2" xfId="1"/>
    <cellStyle name="Título" xfId="2" builtinId="15"/>
  </cellStyles>
  <dxfs count="122">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171" formatCode="&quot;$&quot;\ #,##0"/>
    </dxf>
    <dxf>
      <numFmt numFmtId="171" formatCode="&quot;$&quot;\ #,##0"/>
    </dxf>
    <dxf>
      <numFmt numFmtId="171" formatCode="&quot;$&quot;\ #,##0"/>
    </dxf>
    <dxf>
      <numFmt numFmtId="171" formatCode="&quot;$&quot;\ #,##0"/>
    </dxf>
    <dxf>
      <numFmt numFmtId="171" formatCode="&quot;$&quot;\ #,##0"/>
    </dxf>
    <dxf>
      <numFmt numFmtId="171" formatCode="&quot;$&quot;\ #,##0"/>
    </dxf>
    <dxf>
      <numFmt numFmtId="171" formatCode="&quot;$&quot;\ #,##0"/>
    </dxf>
    <dxf>
      <alignment horizontal="center" vertical="bottom" textRotation="0" wrapText="0" indent="0" justifyLastLine="0" shrinkToFit="0" readingOrder="0"/>
    </dxf>
    <dxf>
      <numFmt numFmtId="0" formatCode="General"/>
    </dxf>
    <dxf>
      <numFmt numFmtId="170" formatCode="dd/mmm\ hh:mm"/>
      <alignment horizontal="center" vertical="bottom" textRotation="0" wrapText="0" indent="0" justifyLastLine="0" shrinkToFit="0" readingOrder="0"/>
    </dxf>
    <dxf>
      <numFmt numFmtId="170" formatCode="dd/mmm\ hh:mm"/>
      <alignment horizontal="center" vertical="bottom" textRotation="0" wrapText="0" indent="0" justifyLastLine="0" shrinkToFit="0" readingOrder="0"/>
    </dxf>
    <dxf>
      <numFmt numFmtId="170" formatCode="dd/mmm\ hh:mm"/>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167" formatCode="&quot;$&quot;\ #,##0.0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171" formatCode="&quot;$&quot;\ #,##0"/>
    </dxf>
    <dxf>
      <numFmt numFmtId="171" formatCode="&quot;$&quot;\ #,##0"/>
    </dxf>
    <dxf>
      <numFmt numFmtId="171" formatCode="&quot;$&quot;\ #,##0"/>
    </dxf>
    <dxf>
      <numFmt numFmtId="171" formatCode="&quot;$&quot;\ #,##0"/>
    </dxf>
    <dxf>
      <numFmt numFmtId="171" formatCode="&quot;$&quot;\ #,##0"/>
    </dxf>
    <dxf>
      <numFmt numFmtId="171" formatCode="&quot;$&quot;\ #,##0"/>
    </dxf>
    <dxf>
      <numFmt numFmtId="171" formatCode="&quot;$&quot;\ #,##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99FF"/>
      <color rgb="FFECF1F8"/>
      <color rgb="FF800080"/>
      <color rgb="FFAFC2FF"/>
      <color rgb="FF8FAAFF"/>
      <color rgb="FFCDCEFF"/>
      <color rgb="FF99CCFF"/>
      <color rgb="FFEAEAEA"/>
      <color rgb="FFFF505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3.emf"/></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4.emf"/><Relationship Id="rId3" Type="http://schemas.openxmlformats.org/officeDocument/2006/relationships/image" Target="../media/image6.emf"/><Relationship Id="rId7" Type="http://schemas.openxmlformats.org/officeDocument/2006/relationships/image" Target="../media/image5.emf"/><Relationship Id="rId12" Type="http://schemas.openxmlformats.org/officeDocument/2006/relationships/image" Target="../media/image12.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emf"/><Relationship Id="rId5" Type="http://schemas.openxmlformats.org/officeDocument/2006/relationships/image" Target="../media/image10.emf"/><Relationship Id="rId10" Type="http://schemas.openxmlformats.org/officeDocument/2006/relationships/image" Target="../media/image2.emf"/><Relationship Id="rId4" Type="http://schemas.openxmlformats.org/officeDocument/2006/relationships/image" Target="../media/image9.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738188</xdr:colOff>
      <xdr:row>1</xdr:row>
      <xdr:rowOff>178594</xdr:rowOff>
    </xdr:to>
    <xdr:sp macro="[0]!Devuelve_Controles_Varias_Hojas_2" textlink="">
      <xdr:nvSpPr>
        <xdr:cNvPr id="2" name="rect_Titulo"/>
        <xdr:cNvSpPr/>
      </xdr:nvSpPr>
      <xdr:spPr>
        <a:xfrm>
          <a:off x="23812" y="10583"/>
          <a:ext cx="8870157"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21432</xdr:rowOff>
        </xdr:from>
        <xdr:to>
          <xdr:col>0</xdr:col>
          <xdr:colOff>1270000</xdr:colOff>
          <xdr:row>4</xdr:row>
          <xdr:rowOff>275432</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50006</xdr:rowOff>
        </xdr:from>
        <xdr:to>
          <xdr:col>0</xdr:col>
          <xdr:colOff>904875</xdr:colOff>
          <xdr:row>8</xdr:row>
          <xdr:rowOff>21431</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50006</xdr:rowOff>
        </xdr:from>
        <xdr:to>
          <xdr:col>0</xdr:col>
          <xdr:colOff>1876425</xdr:colOff>
          <xdr:row>8</xdr:row>
          <xdr:rowOff>21431</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161925</xdr:colOff>
          <xdr:row>4</xdr:row>
          <xdr:rowOff>30957</xdr:rowOff>
        </xdr:from>
        <xdr:to>
          <xdr:col>5</xdr:col>
          <xdr:colOff>504825</xdr:colOff>
          <xdr:row>5</xdr:row>
          <xdr:rowOff>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4</xdr:row>
          <xdr:rowOff>30957</xdr:rowOff>
        </xdr:from>
        <xdr:to>
          <xdr:col>3</xdr:col>
          <xdr:colOff>514350</xdr:colOff>
          <xdr:row>4</xdr:row>
          <xdr:rowOff>288132</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323850</xdr:colOff>
          <xdr:row>10</xdr:row>
          <xdr:rowOff>50006</xdr:rowOff>
        </xdr:from>
        <xdr:to>
          <xdr:col>4</xdr:col>
          <xdr:colOff>619125</xdr:colOff>
          <xdr:row>11</xdr:row>
          <xdr:rowOff>30956</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10</xdr:row>
          <xdr:rowOff>50006</xdr:rowOff>
        </xdr:from>
        <xdr:to>
          <xdr:col>4</xdr:col>
          <xdr:colOff>323850</xdr:colOff>
          <xdr:row>11</xdr:row>
          <xdr:rowOff>30956</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723899</xdr:colOff>
          <xdr:row>3</xdr:row>
          <xdr:rowOff>0</xdr:rowOff>
        </xdr:from>
        <xdr:to>
          <xdr:col>13</xdr:col>
          <xdr:colOff>476249</xdr:colOff>
          <xdr:row>12</xdr:row>
          <xdr:rowOff>38100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762000</xdr:colOff>
          <xdr:row>4</xdr:row>
          <xdr:rowOff>30957</xdr:rowOff>
        </xdr:from>
        <xdr:to>
          <xdr:col>2</xdr:col>
          <xdr:colOff>590550</xdr:colOff>
          <xdr:row>4</xdr:row>
          <xdr:rowOff>288132</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1893093</xdr:colOff>
          <xdr:row>3</xdr:row>
          <xdr:rowOff>178593</xdr:rowOff>
        </xdr:to>
        <xdr:pic macro="[0]!Guarda_Controles_Varias_Hojas">
          <xdr:nvPicPr>
            <xdr:cNvPr id="28" name="fotUsuario"/>
            <xdr:cNvPicPr>
              <a:picLocks noChangeAspect="1" noChangeArrowheads="1"/>
              <a:extLst>
                <a:ext uri="{84589F7E-364E-4C9E-8A38-B11213B215E9}">
                  <a14:cameraTool cellRange="USUARIO" spid="_x0000_s170469"/>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50006</xdr:rowOff>
        </xdr:from>
        <xdr:to>
          <xdr:col>2</xdr:col>
          <xdr:colOff>114300</xdr:colOff>
          <xdr:row>8</xdr:row>
          <xdr:rowOff>21431</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5</xdr:row>
          <xdr:rowOff>50006</xdr:rowOff>
        </xdr:from>
        <xdr:to>
          <xdr:col>0</xdr:col>
          <xdr:colOff>2238375</xdr:colOff>
          <xdr:row>6</xdr:row>
          <xdr:rowOff>116681</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6</xdr:row>
          <xdr:rowOff>116681</xdr:rowOff>
        </xdr:from>
        <xdr:to>
          <xdr:col>0</xdr:col>
          <xdr:colOff>2238375</xdr:colOff>
          <xdr:row>8</xdr:row>
          <xdr:rowOff>21431</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5</xdr:row>
          <xdr:rowOff>59531</xdr:rowOff>
        </xdr:from>
        <xdr:to>
          <xdr:col>3</xdr:col>
          <xdr:colOff>171450</xdr:colOff>
          <xdr:row>8</xdr:row>
          <xdr:rowOff>11906</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657225</xdr:colOff>
          <xdr:row>5</xdr:row>
          <xdr:rowOff>50006</xdr:rowOff>
        </xdr:from>
        <xdr:to>
          <xdr:col>5</xdr:col>
          <xdr:colOff>504825</xdr:colOff>
          <xdr:row>6</xdr:row>
          <xdr:rowOff>135731</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2381</xdr:rowOff>
        </xdr:from>
        <xdr:to>
          <xdr:col>0</xdr:col>
          <xdr:colOff>962025</xdr:colOff>
          <xdr:row>2</xdr:row>
          <xdr:rowOff>154781</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43921</xdr:rowOff>
    </xdr:from>
    <xdr:to>
      <xdr:col>1</xdr:col>
      <xdr:colOff>664838</xdr:colOff>
      <xdr:row>4</xdr:row>
      <xdr:rowOff>259921</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7" spid="_x0000_s146362"/>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8:S23" totalsRowCount="1" headerRowDxfId="121">
  <autoFilter ref="A18:S19"/>
  <tableColumns count="19">
    <tableColumn id="1" name="HOJAS" totalsRowFunction="custom" totalsRowDxfId="44">
      <totalsRowFormula>"Total Hojas:  "&amp;SUBTOTAL(103,tbl_HojasCB[HOJAS])</totalsRowFormula>
    </tableColumn>
    <tableColumn id="4" name="COSTO BUFFER" totalsRowFunction="sum" dataDxfId="60" totalsRowDxfId="43">
      <calculatedColumnFormula>IFERROR(INDEX(tbl_hojascb_estado_hoy[costo_buffer],tbl_HojasCB[[#This Row],[Coincidir]]),"")</calculatedColumnFormula>
    </tableColumn>
    <tableColumn id="5" name="COSTO FÍSICO" totalsRowFunction="sum" dataDxfId="59" totalsRowDxfId="42">
      <calculatedColumnFormula>IFERROR(INDEX(tbl_hojascb_estado_hoy[costo_fisico],tbl_HojasCB[[#This Row],[Coincidir]]),"")</calculatedColumnFormula>
    </tableColumn>
    <tableColumn id="6" name="COSTO TRÁNSITO" totalsRowFunction="sum" dataDxfId="58" totalsRowDxfId="41">
      <calculatedColumnFormula>IFERROR(INDEX(tbl_hojascb_estado_hoy[costo_transito],tbl_HojasCB[[#This Row],[Coincidir]]),"")</calculatedColumnFormula>
    </tableColumn>
    <tableColumn id="12" name="COSTO COMPROM" totalsRowFunction="sum" dataDxfId="57" totalsRowDxfId="40">
      <calculatedColumnFormula>IFERROR(INDEX(tbl_hojascb_estado_hoy[costo_comprometido],tbl_HojasCB[[#This Row],[Coincidir]]),"")</calculatedColumnFormula>
    </tableColumn>
    <tableColumn id="13" name="COSTO BACKORDER" totalsRowFunction="sum" dataDxfId="56" totalsRowDxfId="39">
      <calculatedColumnFormula>IFERROR(INDEX(tbl_hojascb_estado_hoy[costo_backorder],tbl_HojasCB[[#This Row],[Coincidir]]),"")</calculatedColumnFormula>
    </tableColumn>
    <tableColumn id="7" name="COSTO PROYECTADO" totalsRowFunction="sum" dataDxfId="55" totalsRowDxfId="38">
      <calculatedColumnFormula>IFERROR(INDEX(tbl_hojascb_estado_hoy[costo_proyectado],tbl_HojasCB[[#This Row],[Coincidir]]),"")</calculatedColumnFormula>
    </tableColumn>
    <tableColumn id="9" name="COSTO TOTAL" totalsRowFunction="sum" dataDxfId="54" totalsRowDxfId="37">
      <calculatedColumnFormula>IFERROR(INDEX(tbl_hojascb_estado_hoy[costo_total],tbl_HojasCB[[#This Row],[Coincidir]]),"")</calculatedColumnFormula>
    </tableColumn>
    <tableColumn id="2" name="ÍTEMS TOTALES" totalsRowFunction="sum" dataDxfId="53" totalsRowDxfId="36">
      <calculatedColumnFormula>IFERROR(INDEX(tbl_hojascb_estado_hoy[sku_totales],tbl_HojasCB[[#This Row],[Coincidir]]),"")</calculatedColumnFormula>
    </tableColumn>
    <tableColumn id="3" name="ÍTEMS CON BUFFER" totalsRowFunction="sum" dataDxfId="52" totalsRowDxfId="35">
      <calculatedColumnFormula>IFERROR(INDEX(tbl_hojascb_estado_hoy[sku_buffer],tbl_HojasCB[[#This Row],[Coincidir]]),"")</calculatedColumnFormula>
    </tableColumn>
    <tableColumn id="11" name="DÍAS PERÍODO" totalsRowFunction="sum" dataDxfId="51" totalsRowDxfId="34">
      <calculatedColumnFormula>IFERROR(INDEX(tbl_hojascb_estado_hoy[dias_periodo],tbl_HojasCB[[#This Row],[Coincidir]]),"")</calculatedColumnFormula>
    </tableColumn>
    <tableColumn id="10" name="DUPLICADOS" totalsRowFunction="sum" dataDxfId="50" totalsRowDxfId="33">
      <calculatedColumnFormula>IFERROR(INDEX(tbl_hojascb_estado_hoy[duplicados],tbl_HojasCB[[#This Row],[Coincidir]]),"")</calculatedColumnFormula>
    </tableColumn>
    <tableColumn id="8" name="REFRESCADA" dataDxfId="49" totalsRowDxfId="32">
      <calculatedColumnFormula>IFERROR(INDEX(tbl_hojascb_estado_hoy[refrescada],tbl_HojasCB[[#This Row],[Coincidir]]),"")&amp;" - "&amp;IFERROR(INDEX(tbl_hojascb_estado_hoy[base_datos],tbl_HojasCB[[#This Row],[Coincidir]]),"")</calculatedColumnFormula>
    </tableColumn>
    <tableColumn id="15" name="REFRESCADO_INI" dataDxfId="48" totalsRowDxfId="31">
      <calculatedColumnFormula>IFERROR(INDEX(tbl_hojascb_estado_hoy[inicio_refrescado],tbl_HojasCB[[#This Row],[Coincidir]]),"")</calculatedColumnFormula>
    </tableColumn>
    <tableColumn id="16" name="REFRESCADO_FIN" dataDxfId="47" totalsRowDxfId="30">
      <calculatedColumnFormula>IFERROR(INDEX(tbl_hojascb_estado_hoy[fin_refrescado],tbl_HojasCB[[#This Row],[Coincidir]]),"")</calculatedColumnFormula>
    </tableColumn>
    <tableColumn id="17" name="DURACIÓN" totalsRowFunction="sum" dataDxfId="62" totalsRowDxfId="29">
      <calculatedColumnFormula>IFERROR(tbl_HojasCB[[#This Row],[REFRESCADO_FIN]]-tbl_HojasCB[[#This Row],[REFRESCADO_INI]],"")</calculatedColumnFormula>
    </tableColumn>
    <tableColumn id="14" name="GUARDADO" dataDxfId="46" totalsRowDxfId="28">
      <calculatedColumnFormula>IFERROR(INDEX(tbl_hojascb_estado_hoy[guardado],tbl_HojasCB[[#This Row],[Coincidir]]),"")</calculatedColumnFormula>
    </tableColumn>
    <tableColumn id="18" name="RAZÓN" dataDxfId="45">
      <calculatedColumnFormula>IF(IFERROR(INDEX(tbl_hojascb_estado_hoy[razon],tbl_HojasCB[[#This Row],[Coincidir]]),"")=0,"",IFERROR(INDEX(tbl_hojascb_estado_hoy[razon],tbl_HojasCB[[#This Row],[Coincidir]]),""))</calculatedColumnFormula>
    </tableColumn>
    <tableColumn id="19" name="Coincidir" dataDxfId="61" totalsRowDxfId="27">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5" totalsRowShown="0">
  <autoFilter ref="A1:T5"/>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6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20">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19">
  <autoFilter ref="B1:Q4"/>
  <sortState ref="B2:Q4">
    <sortCondition descending="1" ref="H1:H4"/>
  </sortState>
  <tableColumns count="16">
    <tableColumn id="1" name="EMPRESA" totalsRowLabel="Total"/>
    <tableColumn id="2" name="HOJA CB" totalsRowFunction="count" totalsRowDxfId="118"/>
    <tableColumn id="3" name="REFRESCADO" dataDxfId="117" totalsRowDxfId="116"/>
    <tableColumn id="14" name="TIPO" dataDxfId="115" totalsRowDxfId="114"/>
    <tableColumn id="16" name="BASE DATOS" dataDxfId="113" totalsRowDxfId="112"/>
    <tableColumn id="4" name="INICIO" totalsRowFunction="min" dataDxfId="111" totalsRowDxfId="110"/>
    <tableColumn id="7" name="FIN" totalsRowFunction="max" dataDxfId="109" totalsRowDxfId="108"/>
    <tableColumn id="5" name="DURACIÓN" totalsRowFunction="sum" dataDxfId="107" totalsRowDxfId="106">
      <calculatedColumnFormula>tbl_Fechas_Refrescado[[#This Row],[FIN]]-tbl_Fechas_Refrescado[[#This Row],[INICIO]]</calculatedColumnFormula>
    </tableColumn>
    <tableColumn id="15" name="RAZÓN" dataDxfId="105" totalsRowDxfId="104"/>
    <tableColumn id="6" name="DIAS PERIODO" totalsRowFunction="max" dataDxfId="103" totalsRowDxfId="102"/>
    <tableColumn id="13" name="DUPLICADOS" totalsRowFunction="sum" dataDxfId="101" totalsRowDxfId="100"/>
    <tableColumn id="8" name="SKUs Totales" totalsRowFunction="sum" dataDxfId="99" totalsRowDxfId="98"/>
    <tableColumn id="9" name="SKUs Buffer" totalsRowFunction="sum" dataDxfId="97" totalsRowDxfId="96"/>
    <tableColumn id="10" name="COSTO BUFFER" totalsRowFunction="sum" dataDxfId="95" totalsRowDxfId="94"/>
    <tableColumn id="11" name="COSTO FISICO" totalsRowFunction="sum" dataDxfId="93" totalsRowDxfId="92"/>
    <tableColumn id="12" name="COSTO TRANSITO" totalsRowFunction="sum" dataDxfId="91" totalsRowDxfId="90"/>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89"/>
    <tableColumn id="5" name="EMPRESA"/>
    <tableColumn id="2" name="DIRECTORIO"/>
    <tableColumn id="3" name="ARCHIVO"/>
    <tableColumn id="4" name="PATH" dataDxfId="8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87"/>
    <tableColumn id="5" name="EMPRESA"/>
    <tableColumn id="6" name="BODEGA"/>
    <tableColumn id="4" name="PATH" dataDxfId="86"/>
    <tableColumn id="2" name="ARCHIVO" dataDxfId="8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84" dataDxfId="83">
  <autoFilter ref="B1:F2"/>
  <tableColumns count="5">
    <tableColumn id="5" name="PERFIL" dataDxfId="82"/>
    <tableColumn id="1" name="FREC REP" dataDxfId="81"/>
    <tableColumn id="2" name="TIEMP SUMINIS" dataDxfId="80"/>
    <tableColumn id="3" name="HORIZONTE" dataDxfId="79"/>
    <tableColumn id="4" name="T NIV SER (DIAS)" dataDxfId="78"/>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77"/>
    <tableColumn id="3" name="RESTAN" dataDxfId="76">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75">
  <autoFilter ref="A2:D3"/>
  <tableColumns count="4">
    <tableColumn id="2" name="HOJA CB" totalsRowLabel="TOTALES" totalsRowDxfId="74"/>
    <tableColumn id="3" name="TODOS ITEMS" totalsRowFunction="sum" dataDxfId="73" totalsRowDxfId="72"/>
    <tableColumn id="4" name="ITEMS CON BUFFER" totalsRowFunction="sum" dataDxfId="71" totalsRowDxfId="70"/>
    <tableColumn id="1" name="% ITEMS CON BUFFER" totalsRowFunction="average" dataDxfId="69" totalsRowDxfId="6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7"/>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66"/>
    <tableColumn id="7" uniqueName="7" name="PATH" queryTableFieldId="7" dataDxfId="65"/>
    <tableColumn id="5" uniqueName="5" name="COMPLETO" queryTableFieldId="5" dataDxfId="64">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5" totalsRowShown="0">
  <autoFilter ref="P1:P5"/>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2" name="CAFE MATERIA PRIMA.xlsm"/>
    <tableColumn id="3"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5.xml"/><Relationship Id="rId5" Type="http://schemas.openxmlformats.org/officeDocument/2006/relationships/image" Target="../media/image18.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1.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3.emf"/><Relationship Id="rId5" Type="http://schemas.openxmlformats.org/officeDocument/2006/relationships/control" Target="../activeX/activeX19.xml"/><Relationship Id="rId4" Type="http://schemas.openxmlformats.org/officeDocument/2006/relationships/image" Target="../media/image22.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21.xml"/><Relationship Id="rId5" Type="http://schemas.openxmlformats.org/officeDocument/2006/relationships/image" Target="../media/image24.emf"/><Relationship Id="rId4" Type="http://schemas.openxmlformats.org/officeDocument/2006/relationships/control" Target="../activeX/activeX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table" Target="../tables/table21.xml"/><Relationship Id="rId5" Type="http://schemas.openxmlformats.org/officeDocument/2006/relationships/image" Target="../media/image26.emf"/><Relationship Id="rId4" Type="http://schemas.openxmlformats.org/officeDocument/2006/relationships/control" Target="../activeX/activeX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436"/>
  <sheetViews>
    <sheetView showGridLines="0" tabSelected="1" zoomScale="80" zoomScaleNormal="80" workbookViewId="0">
      <selection activeCell="A18" sqref="A18"/>
    </sheetView>
  </sheetViews>
  <sheetFormatPr baseColWidth="10" defaultColWidth="11.42578125" defaultRowHeight="15" x14ac:dyDescent="0.25"/>
  <cols>
    <col min="1" max="1" width="33.7109375" style="27" customWidth="1"/>
    <col min="2" max="7" width="12.7109375" style="27" customWidth="1"/>
    <col min="8" max="8" width="12.42578125" style="27" customWidth="1"/>
    <col min="9" max="13" width="11.7109375" style="27" customWidth="1"/>
    <col min="14" max="15" width="13.7109375" style="27" customWidth="1"/>
    <col min="16" max="16" width="13.140625" style="27" customWidth="1"/>
    <col min="17" max="17" width="13.85546875" style="27" customWidth="1"/>
    <col min="18" max="18" width="29.85546875" style="27" customWidth="1"/>
    <col min="19" max="19" width="13.42578125" style="27" hidden="1" customWidth="1"/>
    <col min="20" max="183" width="11.42578125" style="27"/>
    <col min="184" max="184" width="21.85546875" style="27" customWidth="1"/>
    <col min="185" max="16384" width="11.42578125" style="27"/>
  </cols>
  <sheetData>
    <row r="1" spans="1:15" x14ac:dyDescent="0.25">
      <c r="A1" s="34"/>
      <c r="B1" s="35"/>
      <c r="C1" s="35"/>
      <c r="D1" s="35"/>
      <c r="E1" s="35"/>
      <c r="F1" s="35"/>
      <c r="G1" s="36"/>
      <c r="H1" s="36"/>
      <c r="I1" s="36"/>
    </row>
    <row r="2" spans="1:15" x14ac:dyDescent="0.25">
      <c r="A2" s="36"/>
      <c r="B2" s="36"/>
      <c r="C2" s="36"/>
      <c r="D2" s="36"/>
      <c r="E2" s="36"/>
      <c r="F2" s="36"/>
      <c r="G2" s="36"/>
      <c r="H2" s="36"/>
      <c r="I2" s="36"/>
      <c r="J2" s="36"/>
      <c r="K2" s="36"/>
    </row>
    <row r="3" spans="1:15" x14ac:dyDescent="0.25">
      <c r="A3" s="36"/>
      <c r="B3" s="36"/>
      <c r="C3" s="36"/>
      <c r="D3" s="36"/>
      <c r="E3" s="36"/>
      <c r="F3" s="36"/>
      <c r="G3" s="36"/>
      <c r="H3" s="36"/>
      <c r="I3" s="37" t="s">
        <v>297</v>
      </c>
      <c r="J3" s="36"/>
      <c r="K3" s="36"/>
    </row>
    <row r="4" spans="1:15" ht="15.75" customHeight="1" x14ac:dyDescent="0.3">
      <c r="A4" s="36"/>
      <c r="B4" s="38" t="s">
        <v>167</v>
      </c>
      <c r="C4" s="39"/>
      <c r="D4" s="39"/>
      <c r="E4" s="39"/>
      <c r="F4" s="39"/>
      <c r="G4" s="39"/>
      <c r="H4" s="39"/>
      <c r="I4" s="39"/>
      <c r="J4" s="36"/>
      <c r="K4" s="36"/>
      <c r="O4" s="28"/>
    </row>
    <row r="5" spans="1:15" ht="23.25" x14ac:dyDescent="0.35">
      <c r="A5" s="40"/>
      <c r="B5" s="41"/>
      <c r="C5" s="41"/>
      <c r="D5" s="41"/>
      <c r="E5" s="41"/>
      <c r="F5" s="41"/>
      <c r="G5" s="42" t="s">
        <v>60</v>
      </c>
      <c r="H5" s="42"/>
      <c r="I5" s="43" t="str">
        <f ca="1">IF(AND(ESTADOREFRESCADO="Completo",AlertaHojasCB="",$A$14=""),"Completo",IF(OR(AlertaHojasCB&lt;&gt;"",ESTADOREFRESCADO&lt;&gt;"Completo",$A$14&lt;&gt;""),"Incompleto",0))</f>
        <v>Incompleto</v>
      </c>
    </row>
    <row r="6" spans="1:15" ht="17.25" x14ac:dyDescent="0.3">
      <c r="A6" s="44"/>
      <c r="B6" s="36"/>
      <c r="C6" s="36"/>
      <c r="D6" s="36"/>
      <c r="E6" s="36"/>
      <c r="F6" s="36"/>
      <c r="G6" s="36" t="s">
        <v>61</v>
      </c>
      <c r="H6" s="36"/>
      <c r="I6" s="45">
        <v>43233</v>
      </c>
    </row>
    <row r="7" spans="1:15" x14ac:dyDescent="0.25">
      <c r="A7" s="36"/>
      <c r="B7" s="36"/>
      <c r="C7" s="36"/>
      <c r="D7" s="36"/>
      <c r="E7" s="36"/>
      <c r="F7" s="36"/>
      <c r="G7" s="36" t="s">
        <v>67</v>
      </c>
      <c r="H7" s="36"/>
      <c r="I7" s="46">
        <f>DURACIONREFRESCADO</f>
        <v>5.6828703745850362E-3</v>
      </c>
    </row>
    <row r="8" spans="1:15" x14ac:dyDescent="0.25">
      <c r="A8" s="36"/>
      <c r="B8" s="36"/>
      <c r="C8" s="36"/>
      <c r="D8" s="36"/>
      <c r="E8" s="47"/>
      <c r="F8" s="36"/>
      <c r="G8" s="36" t="s">
        <v>62</v>
      </c>
      <c r="H8" s="36"/>
      <c r="I8" s="48" t="s">
        <v>109</v>
      </c>
    </row>
    <row r="9" spans="1:15" ht="15" customHeight="1" x14ac:dyDescent="0.25">
      <c r="A9" s="49" t="s">
        <v>88</v>
      </c>
      <c r="B9" s="50"/>
      <c r="C9" s="41"/>
      <c r="D9" s="51" t="str">
        <f ca="1">HYPERLINK("["&amp;LEFT(CELL("filename",A1),FIND("[",CELL("filename",A1))-2)&amp;"\CONTROL DE BUFFERS\ARCHIVO\ARCHIVO.xlsm]","Archivo")</f>
        <v>Archivo</v>
      </c>
      <c r="E9" s="52" t="str">
        <f ca="1">HYPERLINK(LEFT(CELL("filename",A1),FIND("[",CELL("filename",A1))-2)&amp;"\CONTROL DE BUFFERS\ARCHIVO\","dir")</f>
        <v>dir</v>
      </c>
      <c r="F9" s="36"/>
      <c r="G9" s="36" t="s">
        <v>63</v>
      </c>
      <c r="H9" s="36"/>
      <c r="I9" s="48" t="s">
        <v>109</v>
      </c>
    </row>
    <row r="10" spans="1:15" ht="15" customHeight="1" x14ac:dyDescent="0.25">
      <c r="A10" s="53" t="str">
        <f>HYPERLINK("[O:\COMPROMETIDOS Y BACKORDERS\COMPROMETIDOS Y BACKORDERS.xlsm]Comprometidos!a1","Comprometidos")</f>
        <v>Comprometidos</v>
      </c>
      <c r="B10" s="54" t="str">
        <f>HYPERLINK("O:\COMPROMETIDOS Y BACKORDERS\","dir")</f>
        <v>dir</v>
      </c>
      <c r="C10" s="36"/>
      <c r="D10" s="53" t="str">
        <f ca="1">HYPERLINK("["&amp;LEFT(CELL("filename",L3),FIND("[",CELL("filename",L3))-2)&amp;"\CONTROL DE BUFFERS\SIMULADOR\Simulacion RAM CAS.xlsm]","SIMULADOR BUFFERS")</f>
        <v>SIMULADOR BUFFERS</v>
      </c>
      <c r="E10" s="54"/>
      <c r="F10" s="36"/>
      <c r="G10" s="36" t="s">
        <v>64</v>
      </c>
      <c r="H10" s="36"/>
      <c r="I10" s="48" t="s">
        <v>109</v>
      </c>
    </row>
    <row r="11" spans="1:15" ht="15" customHeight="1" x14ac:dyDescent="0.25">
      <c r="A11" s="53" t="str">
        <f>HYPERLINK("[O:\COMPROMETIDOS Y BACKORDERS\COMPROMETIDOS Y BACKORDERS.xlsm]Backorders!a1","Backorders")</f>
        <v>Backorders</v>
      </c>
      <c r="B11" s="54" t="str">
        <f>HYPERLINK("O:\COMPROMETIDOS Y BACKORDERS\","dir")</f>
        <v>dir</v>
      </c>
      <c r="C11" s="36"/>
      <c r="D11" s="55" t="str">
        <f>IFERROR(IF(COUNTA(Alertas!$A$1)&gt;0,"HAY ALERTAS","NO HAY ALERTAS"),"NO HAY ALERTAS")</f>
        <v>HAY ALERTAS</v>
      </c>
      <c r="E11" s="56"/>
      <c r="F11" s="36"/>
      <c r="G11" s="36" t="s">
        <v>73</v>
      </c>
      <c r="H11" s="57"/>
      <c r="I11" s="48" t="s">
        <v>109</v>
      </c>
    </row>
    <row r="12" spans="1:15" ht="15" customHeight="1" x14ac:dyDescent="0.25">
      <c r="A12" s="58"/>
      <c r="B12" s="36"/>
      <c r="C12" s="36"/>
      <c r="D12" s="53" t="str">
        <f ca="1">HYPERLINK("["&amp;LEFT(CELL("filename",A1),FIND("[",CELL("filename",A1))-2)&amp;"\CONTROL DE BUFFERS\PLANTILLAS\Plantilla Copiado Pegado.xlsx]","Copiado y Pegado")</f>
        <v>Copiado y Pegado</v>
      </c>
      <c r="E12" s="54"/>
      <c r="F12" s="36"/>
      <c r="G12" s="36" t="s">
        <v>74</v>
      </c>
      <c r="H12" s="36"/>
      <c r="I12" s="48" t="s">
        <v>109</v>
      </c>
    </row>
    <row r="13" spans="1:15" ht="15" customHeight="1" x14ac:dyDescent="0.25">
      <c r="A13" s="58"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6"/>
      <c r="C13" s="36"/>
      <c r="D13" s="36"/>
      <c r="E13" s="36"/>
      <c r="F13" s="36"/>
      <c r="G13" s="36" t="s">
        <v>68</v>
      </c>
      <c r="H13" s="36"/>
      <c r="I13" s="59">
        <v>0.50624999999999998</v>
      </c>
    </row>
    <row r="14" spans="1:15" ht="15" customHeight="1" x14ac:dyDescent="0.25">
      <c r="A14" s="60" t="str">
        <f t="array" ref="A14">IF(SUM(("incompleto"=tbl_Fechas_Refrescado[TIPO])*1),"Hay Hojas CB con refrescado incompleto.","")</f>
        <v/>
      </c>
      <c r="B14" s="36"/>
      <c r="C14" s="36"/>
      <c r="D14" s="36"/>
      <c r="E14" s="36"/>
      <c r="F14" s="36"/>
      <c r="G14" s="36" t="s">
        <v>78</v>
      </c>
      <c r="H14" s="36"/>
      <c r="I14" s="59">
        <v>0.97916666666666663</v>
      </c>
    </row>
    <row r="15" spans="1:15" ht="15" customHeight="1" x14ac:dyDescent="0.25">
      <c r="A15" s="36"/>
      <c r="B15" s="36"/>
      <c r="C15" s="36"/>
      <c r="D15" s="36"/>
      <c r="E15" s="36"/>
      <c r="F15" s="36"/>
      <c r="G15" s="36" t="s">
        <v>144</v>
      </c>
      <c r="H15" s="36"/>
      <c r="I15" s="59">
        <v>0.16666666666666666</v>
      </c>
    </row>
    <row r="16" spans="1:15" ht="15" customHeight="1" x14ac:dyDescent="0.25">
      <c r="A16" s="36"/>
      <c r="B16" s="36"/>
      <c r="C16" s="36"/>
      <c r="D16" s="36"/>
      <c r="E16" s="36"/>
      <c r="F16" s="36"/>
      <c r="G16" s="36"/>
      <c r="H16" s="36"/>
      <c r="I16" s="59"/>
    </row>
    <row r="17" spans="1:19" ht="15" customHeight="1" x14ac:dyDescent="0.25">
      <c r="A17" s="36"/>
      <c r="B17" s="36"/>
      <c r="C17" s="36"/>
      <c r="D17" s="36"/>
      <c r="E17" s="36"/>
      <c r="F17" s="36"/>
      <c r="G17" s="36"/>
      <c r="H17" s="36"/>
      <c r="I17" s="36"/>
    </row>
    <row r="18" spans="1:19" customFormat="1" ht="26.25" customHeight="1" x14ac:dyDescent="0.25">
      <c r="A18" s="21" t="s">
        <v>265</v>
      </c>
      <c r="B18" s="21" t="s">
        <v>98</v>
      </c>
      <c r="C18" s="21" t="s">
        <v>268</v>
      </c>
      <c r="D18" s="21" t="s">
        <v>270</v>
      </c>
      <c r="E18" s="21" t="s">
        <v>272</v>
      </c>
      <c r="F18" s="21" t="s">
        <v>273</v>
      </c>
      <c r="G18" s="33" t="s">
        <v>269</v>
      </c>
      <c r="H18" s="33" t="s">
        <v>299</v>
      </c>
      <c r="I18" s="21" t="s">
        <v>266</v>
      </c>
      <c r="J18" s="21" t="s">
        <v>267</v>
      </c>
      <c r="K18" s="21" t="s">
        <v>271</v>
      </c>
      <c r="L18" s="21" t="s">
        <v>101</v>
      </c>
      <c r="M18" s="21" t="s">
        <v>277</v>
      </c>
      <c r="N18" s="21" t="s">
        <v>275</v>
      </c>
      <c r="O18" s="21" t="s">
        <v>276</v>
      </c>
      <c r="P18" s="21" t="s">
        <v>91</v>
      </c>
      <c r="Q18" s="21" t="s">
        <v>274</v>
      </c>
      <c r="R18" s="21" t="s">
        <v>111</v>
      </c>
      <c r="S18" s="21" t="s">
        <v>300</v>
      </c>
    </row>
    <row r="19" spans="1:19" customFormat="1" ht="15" customHeight="1" x14ac:dyDescent="0.25">
      <c r="A19" t="s">
        <v>253</v>
      </c>
      <c r="B19" s="68">
        <f>IFERROR(INDEX(tbl_hojascb_estado_hoy[costo_buffer],tbl_HojasCB[[#This Row],[Coincidir]]),"")</f>
        <v>108068.39</v>
      </c>
      <c r="C19" s="68">
        <f>IFERROR(INDEX(tbl_hojascb_estado_hoy[costo_fisico],tbl_HojasCB[[#This Row],[Coincidir]]),"")</f>
        <v>44589.83</v>
      </c>
      <c r="D19" s="68">
        <f>IFERROR(INDEX(tbl_hojascb_estado_hoy[costo_transito],tbl_HojasCB[[#This Row],[Coincidir]]),"")</f>
        <v>25605.119999999999</v>
      </c>
      <c r="E19" s="68">
        <f>IFERROR(INDEX(tbl_hojascb_estado_hoy[costo_comprometido],tbl_HojasCB[[#This Row],[Coincidir]]),"")</f>
        <v>0</v>
      </c>
      <c r="F19" s="68">
        <f>IFERROR(INDEX(tbl_hojascb_estado_hoy[costo_backorder],tbl_HojasCB[[#This Row],[Coincidir]]),"")</f>
        <v>32288.959999999999</v>
      </c>
      <c r="G19" s="68">
        <f>IFERROR(INDEX(tbl_hojascb_estado_hoy[costo_proyectado],tbl_HojasCB[[#This Row],[Coincidir]]),"")</f>
        <v>102483.91</v>
      </c>
      <c r="H19" s="68">
        <f>IFERROR(INDEX(tbl_hojascb_estado_hoy[costo_total],tbl_HojasCB[[#This Row],[Coincidir]]),"")</f>
        <v>70194.95</v>
      </c>
      <c r="I19" s="63">
        <f>IFERROR(INDEX(tbl_hojascb_estado_hoy[sku_totales],tbl_HojasCB[[#This Row],[Coincidir]]),"")</f>
        <v>80</v>
      </c>
      <c r="J19" s="61">
        <f>IFERROR(INDEX(tbl_hojascb_estado_hoy[sku_buffer],tbl_HojasCB[[#This Row],[Coincidir]]),"")</f>
        <v>63</v>
      </c>
      <c r="K19" s="63">
        <f>IFERROR(INDEX(tbl_hojascb_estado_hoy[dias_periodo],tbl_HojasCB[[#This Row],[Coincidir]]),"")</f>
        <v>174</v>
      </c>
      <c r="L19" s="63">
        <f>IFERROR(INDEX(tbl_hojascb_estado_hoy[duplicados],tbl_HojasCB[[#This Row],[Coincidir]]),"")</f>
        <v>0</v>
      </c>
      <c r="M19" s="70" t="str">
        <f>IFERROR(INDEX(tbl_hojascb_estado_hoy[refrescada],tbl_HojasCB[[#This Row],[Coincidir]]),"")&amp;" - "&amp;IFERROR(INDEX(tbl_hojascb_estado_hoy[base_datos],tbl_HojasCB[[#This Row],[Coincidir]]),"")</f>
        <v>1 - 1</v>
      </c>
      <c r="N19" s="65">
        <f>IFERROR(INDEX(tbl_hojascb_estado_hoy[inicio_refrescado],tbl_HojasCB[[#This Row],[Coincidir]]),"")</f>
        <v>43232.576898148145</v>
      </c>
      <c r="O19" s="65">
        <f>IFERROR(INDEX(tbl_hojascb_estado_hoy[fin_refrescado],tbl_HojasCB[[#This Row],[Coincidir]]),"")</f>
        <v>43232.578125</v>
      </c>
      <c r="P19" s="25">
        <f>IFERROR(tbl_HojasCB[[#This Row],[REFRESCADO_FIN]]-tbl_HojasCB[[#This Row],[REFRESCADO_INI]],"")</f>
        <v>1.2268518548808061E-3</v>
      </c>
      <c r="Q19" s="65">
        <f>IFERROR(INDEX(tbl_hojascb_estado_hoy[guardado],tbl_HojasCB[[#This Row],[Coincidir]]),"")</f>
        <v>43233.140011574076</v>
      </c>
      <c r="R19" s="2" t="str">
        <f>IF(IFERROR(INDEX(tbl_hojascb_estado_hoy[razon],tbl_HojasCB[[#This Row],[Coincidir]]),"")=0,"",IFERROR(INDEX(tbl_hojascb_estado_hoy[razon],tbl_HojasCB[[#This Row],[Coincidir]]),""))</f>
        <v/>
      </c>
      <c r="S19" s="22">
        <f>MATCH(EMP&amp;tbl_HojasCB[[#This Row],[HOJAS]],tbl_hojascb_estado_hoy[empresa_hoja],0)</f>
        <v>1</v>
      </c>
    </row>
    <row r="20" spans="1:19" customFormat="1" ht="15" customHeight="1" x14ac:dyDescent="0.25">
      <c r="A20" s="27" t="s">
        <v>262</v>
      </c>
      <c r="B20" s="69">
        <f>IFERROR(INDEX(tbl_hojascb_estado_hoy[costo_buffer],tbl_HojasCB[[#This Row],[Coincidir]]),"")</f>
        <v>4126.5</v>
      </c>
      <c r="C20" s="69">
        <f>IFERROR(INDEX(tbl_hojascb_estado_hoy[costo_fisico],tbl_HojasCB[[#This Row],[Coincidir]]),"")</f>
        <v>7053</v>
      </c>
      <c r="D20" s="69">
        <f>IFERROR(INDEX(tbl_hojascb_estado_hoy[costo_transito],tbl_HojasCB[[#This Row],[Coincidir]]),"")</f>
        <v>0</v>
      </c>
      <c r="E20" s="69">
        <f>IFERROR(INDEX(tbl_hojascb_estado_hoy[costo_comprometido],tbl_HojasCB[[#This Row],[Coincidir]]),"")</f>
        <v>0</v>
      </c>
      <c r="F20" s="69">
        <f>IFERROR(INDEX(tbl_hojascb_estado_hoy[costo_backorder],tbl_HojasCB[[#This Row],[Coincidir]]),"")</f>
        <v>0</v>
      </c>
      <c r="G20" s="69">
        <f>IFERROR(INDEX(tbl_hojascb_estado_hoy[costo_proyectado],tbl_HojasCB[[#This Row],[Coincidir]]),"")</f>
        <v>7053</v>
      </c>
      <c r="H20" s="69">
        <f>IFERROR(INDEX(tbl_hojascb_estado_hoy[costo_total],tbl_HojasCB[[#This Row],[Coincidir]]),"")</f>
        <v>7053</v>
      </c>
      <c r="I20" s="64">
        <f>IFERROR(INDEX(tbl_hojascb_estado_hoy[sku_totales],tbl_HojasCB[[#This Row],[Coincidir]]),"")</f>
        <v>6</v>
      </c>
      <c r="J20" s="62">
        <f>IFERROR(INDEX(tbl_hojascb_estado_hoy[sku_buffer],tbl_HojasCB[[#This Row],[Coincidir]]),"")</f>
        <v>6</v>
      </c>
      <c r="K20" s="64">
        <f>IFERROR(INDEX(tbl_hojascb_estado_hoy[dias_periodo],tbl_HojasCB[[#This Row],[Coincidir]]),"")</f>
        <v>72</v>
      </c>
      <c r="L20" s="64">
        <f>IFERROR(INDEX(tbl_hojascb_estado_hoy[duplicados],tbl_HojasCB[[#This Row],[Coincidir]]),"")</f>
        <v>0</v>
      </c>
      <c r="M20" s="70" t="str">
        <f>IFERROR(INDEX(tbl_hojascb_estado_hoy[refrescada],tbl_HojasCB[[#This Row],[Coincidir]]),"")&amp;" - "&amp;IFERROR(INDEX(tbl_hojascb_estado_hoy[base_datos],tbl_HojasCB[[#This Row],[Coincidir]]),"")</f>
        <v>0 - 1</v>
      </c>
      <c r="N20" s="66">
        <f>IFERROR(INDEX(tbl_hojascb_estado_hoy[inicio_refrescado],tbl_HojasCB[[#This Row],[Coincidir]]),"")</f>
        <v>43232.576898148145</v>
      </c>
      <c r="O20" s="66">
        <f>IFERROR(INDEX(tbl_hojascb_estado_hoy[fin_refrescado],tbl_HojasCB[[#This Row],[Coincidir]]),"")</f>
        <v>43233.163935185185</v>
      </c>
      <c r="P20" s="67">
        <f>IFERROR(tbl_HojasCB[[#This Row],[REFRESCADO_FIN]]-tbl_HojasCB[[#This Row],[REFRESCADO_INI]],"")</f>
        <v>0.58703703703940846</v>
      </c>
      <c r="Q20" s="66">
        <f>IFERROR(INDEX(tbl_hojascb_estado_hoy[guardado],tbl_HojasCB[[#This Row],[Coincidir]]),"")</f>
        <v>43233.164027777777</v>
      </c>
      <c r="R20" s="71" t="str">
        <f>IF(IFERROR(INDEX(tbl_hojascb_estado_hoy[razon],tbl_HojasCB[[#This Row],[Coincidir]]),"")=0,"",IFERROR(INDEX(tbl_hojascb_estado_hoy[razon],tbl_HojasCB[[#This Row],[Coincidir]]),""))</f>
        <v/>
      </c>
      <c r="S20" s="70">
        <f>MATCH(EMP&amp;tbl_HojasCB[[#This Row],[HOJAS]],tbl_hojascb_estado_hoy[empresa_hoja],0)</f>
        <v>2</v>
      </c>
    </row>
    <row r="21" spans="1:19" customFormat="1" ht="15" customHeight="1" x14ac:dyDescent="0.25">
      <c r="A21" t="s">
        <v>301</v>
      </c>
      <c r="B21" s="68" t="str">
        <f>IFERROR(INDEX(tbl_hojascb_estado_hoy[costo_buffer],tbl_HojasCB[[#This Row],[Coincidir]]),"")</f>
        <v/>
      </c>
      <c r="C21" s="68" t="str">
        <f>IFERROR(INDEX(tbl_hojascb_estado_hoy[costo_fisico],tbl_HojasCB[[#This Row],[Coincidir]]),"")</f>
        <v/>
      </c>
      <c r="D21" s="68" t="str">
        <f>IFERROR(INDEX(tbl_hojascb_estado_hoy[costo_transito],tbl_HojasCB[[#This Row],[Coincidir]]),"")</f>
        <v/>
      </c>
      <c r="E21" s="68" t="str">
        <f>IFERROR(INDEX(tbl_hojascb_estado_hoy[costo_comprometido],tbl_HojasCB[[#This Row],[Coincidir]]),"")</f>
        <v/>
      </c>
      <c r="F21" s="68" t="str">
        <f>IFERROR(INDEX(tbl_hojascb_estado_hoy[costo_backorder],tbl_HojasCB[[#This Row],[Coincidir]]),"")</f>
        <v/>
      </c>
      <c r="G21" s="68" t="str">
        <f>IFERROR(INDEX(tbl_hojascb_estado_hoy[costo_proyectado],tbl_HojasCB[[#This Row],[Coincidir]]),"")</f>
        <v/>
      </c>
      <c r="H21" s="68" t="str">
        <f>IFERROR(INDEX(tbl_hojascb_estado_hoy[costo_total],tbl_HojasCB[[#This Row],[Coincidir]]),"")</f>
        <v/>
      </c>
      <c r="I21" s="63" t="str">
        <f>IFERROR(INDEX(tbl_hojascb_estado_hoy[sku_totales],tbl_HojasCB[[#This Row],[Coincidir]]),"")</f>
        <v/>
      </c>
      <c r="J21" s="61" t="str">
        <f>IFERROR(INDEX(tbl_hojascb_estado_hoy[sku_buffer],tbl_HojasCB[[#This Row],[Coincidir]]),"")</f>
        <v/>
      </c>
      <c r="K21" s="63" t="str">
        <f>IFERROR(INDEX(tbl_hojascb_estado_hoy[dias_periodo],tbl_HojasCB[[#This Row],[Coincidir]]),"")</f>
        <v/>
      </c>
      <c r="L21" s="63" t="str">
        <f>IFERROR(INDEX(tbl_hojascb_estado_hoy[duplicados],tbl_HojasCB[[#This Row],[Coincidir]]),"")</f>
        <v/>
      </c>
      <c r="M21" s="22" t="str">
        <f>IFERROR(INDEX(tbl_hojascb_estado_hoy[refrescada],tbl_HojasCB[[#This Row],[Coincidir]]),"")&amp;" - "&amp;IFERROR(INDEX(tbl_hojascb_estado_hoy[base_datos],tbl_HojasCB[[#This Row],[Coincidir]]),"")</f>
        <v xml:space="preserve"> - </v>
      </c>
      <c r="N21" s="65" t="str">
        <f>IFERROR(INDEX(tbl_hojascb_estado_hoy[inicio_refrescado],tbl_HojasCB[[#This Row],[Coincidir]]),"")</f>
        <v/>
      </c>
      <c r="O21" s="65" t="str">
        <f>IFERROR(INDEX(tbl_hojascb_estado_hoy[fin_refrescado],tbl_HojasCB[[#This Row],[Coincidir]]),"")</f>
        <v/>
      </c>
      <c r="P21" s="25" t="str">
        <f>IFERROR(tbl_HojasCB[[#This Row],[REFRESCADO_FIN]]-tbl_HojasCB[[#This Row],[REFRESCADO_INI]],"")</f>
        <v/>
      </c>
      <c r="Q21" s="65" t="str">
        <f>IFERROR(INDEX(tbl_hojascb_estado_hoy[guardado],tbl_HojasCB[[#This Row],[Coincidir]]),"")</f>
        <v/>
      </c>
      <c r="R21" s="2" t="str">
        <f>IF(IFERROR(INDEX(tbl_hojascb_estado_hoy[razon],tbl_HojasCB[[#This Row],[Coincidir]]),"")=0,"",IFERROR(INDEX(tbl_hojascb_estado_hoy[razon],tbl_HojasCB[[#This Row],[Coincidir]]),""))</f>
        <v/>
      </c>
      <c r="S21" s="22" t="e">
        <f>MATCH(EMP&amp;tbl_HojasCB[[#This Row],[HOJAS]],tbl_hojascb_estado_hoy[empresa_hoja],0)</f>
        <v>#N/A</v>
      </c>
    </row>
    <row r="22" spans="1:19" customFormat="1" ht="15" customHeight="1" x14ac:dyDescent="0.25">
      <c r="A22" t="s">
        <v>250</v>
      </c>
      <c r="B22" s="68">
        <f>IFERROR(INDEX(tbl_hojascb_estado_hoy[costo_buffer],tbl_HojasCB[[#This Row],[Coincidir]]),"")</f>
        <v>887470.44</v>
      </c>
      <c r="C22" s="68">
        <f>IFERROR(INDEX(tbl_hojascb_estado_hoy[costo_fisico],tbl_HojasCB[[#This Row],[Coincidir]]),"")</f>
        <v>288629.3</v>
      </c>
      <c r="D22" s="68">
        <f>IFERROR(INDEX(tbl_hojascb_estado_hoy[costo_transito],tbl_HojasCB[[#This Row],[Coincidir]]),"")</f>
        <v>209515.37</v>
      </c>
      <c r="E22" s="68">
        <f>IFERROR(INDEX(tbl_hojascb_estado_hoy[costo_comprometido],tbl_HojasCB[[#This Row],[Coincidir]]),"")</f>
        <v>0</v>
      </c>
      <c r="F22" s="68">
        <f>IFERROR(INDEX(tbl_hojascb_estado_hoy[costo_backorder],tbl_HojasCB[[#This Row],[Coincidir]]),"")</f>
        <v>1426.24</v>
      </c>
      <c r="G22" s="68">
        <f>IFERROR(INDEX(tbl_hojascb_estado_hoy[costo_proyectado],tbl_HojasCB[[#This Row],[Coincidir]]),"")</f>
        <v>499570.91</v>
      </c>
      <c r="H22" s="68">
        <f>IFERROR(INDEX(tbl_hojascb_estado_hoy[costo_total],tbl_HojasCB[[#This Row],[Coincidir]]),"")</f>
        <v>498144.67</v>
      </c>
      <c r="I22" s="63">
        <f>IFERROR(INDEX(tbl_hojascb_estado_hoy[sku_totales],tbl_HojasCB[[#This Row],[Coincidir]]),"")</f>
        <v>57</v>
      </c>
      <c r="J22" s="61">
        <f>IFERROR(INDEX(tbl_hojascb_estado_hoy[sku_buffer],tbl_HojasCB[[#This Row],[Coincidir]]),"")</f>
        <v>45</v>
      </c>
      <c r="K22" s="63">
        <f>IFERROR(INDEX(tbl_hojascb_estado_hoy[dias_periodo],tbl_HojasCB[[#This Row],[Coincidir]]),"")</f>
        <v>223</v>
      </c>
      <c r="L22" s="63">
        <f>IFERROR(INDEX(tbl_hojascb_estado_hoy[duplicados],tbl_HojasCB[[#This Row],[Coincidir]]),"")</f>
        <v>0</v>
      </c>
      <c r="M22" s="22" t="str">
        <f>IFERROR(INDEX(tbl_hojascb_estado_hoy[refrescada],tbl_HojasCB[[#This Row],[Coincidir]]),"")&amp;" - "&amp;IFERROR(INDEX(tbl_hojascb_estado_hoy[base_datos],tbl_HojasCB[[#This Row],[Coincidir]]),"")</f>
        <v>1 - 1</v>
      </c>
      <c r="N22" s="65">
        <f>IFERROR(INDEX(tbl_hojascb_estado_hoy[inicio_refrescado],tbl_HojasCB[[#This Row],[Coincidir]]),"")</f>
        <v>43233.148125</v>
      </c>
      <c r="O22" s="65">
        <f>IFERROR(INDEX(tbl_hojascb_estado_hoy[fin_refrescado],tbl_HojasCB[[#This Row],[Coincidir]]),"")</f>
        <v>43233.149791666663</v>
      </c>
      <c r="P22" s="25">
        <f>IFERROR(tbl_HojasCB[[#This Row],[REFRESCADO_FIN]]-tbl_HojasCB[[#This Row],[REFRESCADO_INI]],"")</f>
        <v>1.6666666633682325E-3</v>
      </c>
      <c r="Q22" s="65">
        <f>IFERROR(INDEX(tbl_hojascb_estado_hoy[guardado],tbl_HojasCB[[#This Row],[Coincidir]]),"")</f>
        <v>43233.162627314814</v>
      </c>
      <c r="R22" s="2" t="str">
        <f>IF(IFERROR(INDEX(tbl_hojascb_estado_hoy[razon],tbl_HojasCB[[#This Row],[Coincidir]]),"")=0,"",IFERROR(INDEX(tbl_hojascb_estado_hoy[razon],tbl_HojasCB[[#This Row],[Coincidir]]),""))</f>
        <v/>
      </c>
      <c r="S22" s="22">
        <f>MATCH(EMP&amp;tbl_HojasCB[[#This Row],[HOJAS]],tbl_hojascb_estado_hoy[empresa_hoja],0)</f>
        <v>4</v>
      </c>
    </row>
    <row r="23" spans="1:19" customFormat="1" ht="15" customHeight="1" x14ac:dyDescent="0.25">
      <c r="A23" s="6" t="str">
        <f>"Total Hojas:  "&amp;SUBTOTAL(103,tbl_HojasCB[HOJAS])</f>
        <v>Total Hojas:  4</v>
      </c>
      <c r="B23" s="68">
        <f>SUBTOTAL(109,tbl_HojasCB[COSTO BUFFER])</f>
        <v>999665.33</v>
      </c>
      <c r="C23" s="68">
        <f>SUBTOTAL(109,tbl_HojasCB[COSTO FÍSICO])</f>
        <v>340272.13</v>
      </c>
      <c r="D23" s="68">
        <f>SUBTOTAL(109,tbl_HojasCB[COSTO TRÁNSITO])</f>
        <v>235120.49</v>
      </c>
      <c r="E23" s="68">
        <f>SUBTOTAL(109,tbl_HojasCB[COSTO COMPROM])</f>
        <v>0</v>
      </c>
      <c r="F23" s="68">
        <f>SUBTOTAL(109,tbl_HojasCB[COSTO BACKORDER])</f>
        <v>33715.199999999997</v>
      </c>
      <c r="G23" s="68">
        <f>SUBTOTAL(109,tbl_HojasCB[COSTO PROYECTADO])</f>
        <v>609107.81999999995</v>
      </c>
      <c r="H23" s="68">
        <f>SUBTOTAL(109,tbl_HojasCB[COSTO TOTAL])</f>
        <v>575392.62</v>
      </c>
      <c r="I23" s="63">
        <f>SUBTOTAL(109,tbl_HojasCB[ÍTEMS TOTALES])</f>
        <v>143</v>
      </c>
      <c r="J23" s="63">
        <f>SUBTOTAL(109,tbl_HojasCB[ÍTEMS CON BUFFER])</f>
        <v>114</v>
      </c>
      <c r="K23" s="63">
        <f>SUBTOTAL(109,tbl_HojasCB[DÍAS PERÍODO])</f>
        <v>469</v>
      </c>
      <c r="L23" s="63">
        <f>SUBTOTAL(109,tbl_HojasCB[DUPLICADOS])</f>
        <v>0</v>
      </c>
      <c r="M23" s="6"/>
      <c r="N23" s="6"/>
      <c r="O23" s="6"/>
      <c r="P23" s="25">
        <f>SUBTOTAL(109,tbl_HojasCB[DURACIÓN])</f>
        <v>0.5899305555576575</v>
      </c>
      <c r="Q23" s="6"/>
      <c r="S23" s="6"/>
    </row>
    <row r="24" spans="1:19" customFormat="1" ht="15" customHeight="1" x14ac:dyDescent="0.25"/>
    <row r="25" spans="1:19" customFormat="1" ht="15" customHeight="1" x14ac:dyDescent="0.25"/>
    <row r="26" spans="1:19" customFormat="1" ht="15" customHeight="1" x14ac:dyDescent="0.25"/>
    <row r="27" spans="1:19" customFormat="1" x14ac:dyDescent="0.25"/>
    <row r="28" spans="1:19" customFormat="1" x14ac:dyDescent="0.25"/>
    <row r="29" spans="1:19" customFormat="1" x14ac:dyDescent="0.25"/>
    <row r="30" spans="1:19" customFormat="1" x14ac:dyDescent="0.25"/>
    <row r="31" spans="1:19" customFormat="1" x14ac:dyDescent="0.25"/>
    <row r="32" spans="1:19"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spans="184:185" customFormat="1" x14ac:dyDescent="0.25"/>
    <row r="130" spans="184:185" customFormat="1" x14ac:dyDescent="0.25"/>
    <row r="131" spans="184:185" customFormat="1" x14ac:dyDescent="0.25">
      <c r="GB131" s="29" t="s">
        <v>194</v>
      </c>
      <c r="GC131" s="27" t="s">
        <v>145</v>
      </c>
    </row>
    <row r="132" spans="184:185" customFormat="1" x14ac:dyDescent="0.25"/>
    <row r="133" spans="184:185" customFormat="1" x14ac:dyDescent="0.25"/>
    <row r="134" spans="184:185" customFormat="1" x14ac:dyDescent="0.25"/>
    <row r="135" spans="184:185" customFormat="1" x14ac:dyDescent="0.25"/>
    <row r="136" spans="184:185" customFormat="1" x14ac:dyDescent="0.25"/>
    <row r="137" spans="184:185" customFormat="1" x14ac:dyDescent="0.25"/>
    <row r="138" spans="184:185" customFormat="1" x14ac:dyDescent="0.25"/>
    <row r="139" spans="184:185" customFormat="1" x14ac:dyDescent="0.25"/>
    <row r="140" spans="184:185" customFormat="1" x14ac:dyDescent="0.25"/>
    <row r="141" spans="184:185" customFormat="1" x14ac:dyDescent="0.25"/>
    <row r="142" spans="184:185" customFormat="1" x14ac:dyDescent="0.25"/>
    <row r="143" spans="184:185" customFormat="1" x14ac:dyDescent="0.25"/>
    <row r="144" spans="184:185"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spans="1:17" customFormat="1" x14ac:dyDescent="0.25"/>
    <row r="290" spans="1:17" customFormat="1" x14ac:dyDescent="0.25"/>
    <row r="291" spans="1:17" customFormat="1" x14ac:dyDescent="0.25"/>
    <row r="292" spans="1:17" customFormat="1" x14ac:dyDescent="0.25"/>
    <row r="293" spans="1:17" customFormat="1" x14ac:dyDescent="0.25"/>
    <row r="294" spans="1:17" customFormat="1" x14ac:dyDescent="0.25"/>
    <row r="295" spans="1:17" customFormat="1" x14ac:dyDescent="0.25"/>
    <row r="296" spans="1:17" customFormat="1" x14ac:dyDescent="0.25"/>
    <row r="297" spans="1:17" customFormat="1" x14ac:dyDescent="0.25">
      <c r="N297" s="27"/>
      <c r="O297" s="27"/>
      <c r="P297" s="27"/>
      <c r="Q297" s="27"/>
    </row>
    <row r="298" spans="1:17" customFormat="1" x14ac:dyDescent="0.25">
      <c r="A298" s="27"/>
      <c r="B298" s="27"/>
      <c r="C298" s="27"/>
      <c r="D298" s="27"/>
      <c r="E298" s="27"/>
      <c r="F298" s="27"/>
      <c r="G298" s="27"/>
      <c r="H298" s="27"/>
      <c r="I298" s="27"/>
      <c r="J298" s="27"/>
      <c r="K298" s="27"/>
      <c r="L298" s="27"/>
      <c r="M298" s="27"/>
      <c r="N298" s="27"/>
      <c r="O298" s="27"/>
      <c r="P298" s="27"/>
      <c r="Q298" s="27"/>
    </row>
    <row r="299" spans="1:17" customFormat="1" x14ac:dyDescent="0.25">
      <c r="A299" s="27"/>
      <c r="B299" s="27"/>
      <c r="C299" s="27"/>
      <c r="D299" s="27"/>
      <c r="E299" s="27"/>
      <c r="F299" s="27"/>
      <c r="G299" s="27"/>
      <c r="H299" s="27"/>
      <c r="I299" s="27"/>
      <c r="J299" s="27"/>
      <c r="K299" s="27"/>
      <c r="L299" s="27"/>
      <c r="M299" s="27"/>
      <c r="N299" s="27"/>
      <c r="O299" s="27"/>
      <c r="P299" s="27"/>
      <c r="Q299" s="27"/>
    </row>
    <row r="300" spans="1:17" customFormat="1" x14ac:dyDescent="0.25">
      <c r="A300" s="27"/>
      <c r="B300" s="27"/>
      <c r="C300" s="27"/>
      <c r="D300" s="27"/>
      <c r="E300" s="27"/>
      <c r="F300" s="27"/>
      <c r="G300" s="27"/>
      <c r="H300" s="27"/>
      <c r="I300" s="27"/>
      <c r="J300" s="27"/>
      <c r="K300" s="27"/>
      <c r="L300" s="27"/>
      <c r="M300" s="27"/>
      <c r="N300" s="27"/>
      <c r="O300" s="27"/>
      <c r="P300" s="27"/>
      <c r="Q300" s="27"/>
    </row>
    <row r="301" spans="1:17" customFormat="1" x14ac:dyDescent="0.25">
      <c r="A301" s="27"/>
      <c r="B301" s="27"/>
      <c r="C301" s="27"/>
      <c r="D301" s="27"/>
      <c r="E301" s="27"/>
      <c r="F301" s="27"/>
      <c r="G301" s="27"/>
      <c r="H301" s="27"/>
      <c r="I301" s="27"/>
      <c r="J301" s="27"/>
      <c r="K301" s="27"/>
      <c r="L301" s="27"/>
      <c r="M301" s="27"/>
      <c r="N301" s="27"/>
      <c r="O301" s="27"/>
      <c r="P301" s="27"/>
      <c r="Q301" s="27"/>
    </row>
    <row r="302" spans="1:17" customFormat="1" x14ac:dyDescent="0.25">
      <c r="A302" s="27"/>
      <c r="B302" s="27"/>
      <c r="C302" s="27"/>
      <c r="D302" s="27"/>
      <c r="E302" s="27"/>
      <c r="F302" s="27"/>
      <c r="G302" s="27"/>
      <c r="H302" s="27"/>
      <c r="I302" s="27"/>
      <c r="J302" s="27"/>
      <c r="K302" s="27"/>
      <c r="L302" s="27"/>
      <c r="M302" s="27"/>
      <c r="N302" s="27"/>
      <c r="O302" s="27"/>
      <c r="P302" s="27"/>
      <c r="Q302" s="27"/>
    </row>
    <row r="303" spans="1:17" customFormat="1" x14ac:dyDescent="0.25">
      <c r="A303" s="27"/>
      <c r="B303" s="27"/>
      <c r="C303" s="27"/>
      <c r="D303" s="27"/>
      <c r="E303" s="27"/>
      <c r="F303" s="27"/>
      <c r="G303" s="27"/>
      <c r="H303" s="27"/>
      <c r="I303" s="27"/>
      <c r="J303" s="27"/>
      <c r="K303" s="27"/>
      <c r="L303" s="27"/>
      <c r="M303" s="27"/>
      <c r="N303" s="27"/>
      <c r="O303" s="27"/>
      <c r="P303" s="27"/>
      <c r="Q303" s="27"/>
    </row>
    <row r="304" spans="1:17" customFormat="1" x14ac:dyDescent="0.25">
      <c r="A304" s="27"/>
      <c r="B304" s="27"/>
      <c r="C304" s="27"/>
      <c r="D304" s="27"/>
      <c r="E304" s="27"/>
      <c r="F304" s="27"/>
      <c r="G304" s="27"/>
      <c r="H304" s="27"/>
      <c r="I304" s="27"/>
      <c r="J304" s="27"/>
      <c r="K304" s="27"/>
      <c r="L304" s="27"/>
      <c r="M304" s="27"/>
      <c r="N304" s="27"/>
      <c r="O304" s="27"/>
      <c r="P304" s="27"/>
      <c r="Q304" s="27"/>
    </row>
    <row r="305" spans="1:17" customFormat="1" x14ac:dyDescent="0.25">
      <c r="A305" s="27"/>
      <c r="B305" s="27"/>
      <c r="C305" s="27"/>
      <c r="D305" s="27"/>
      <c r="E305" s="27"/>
      <c r="F305" s="27"/>
      <c r="G305" s="27"/>
      <c r="H305" s="27"/>
      <c r="I305" s="27"/>
      <c r="J305" s="27"/>
      <c r="K305" s="27"/>
      <c r="L305" s="27"/>
      <c r="M305" s="27"/>
      <c r="N305" s="27"/>
      <c r="O305" s="27"/>
      <c r="P305" s="27"/>
      <c r="Q305" s="27"/>
    </row>
    <row r="306" spans="1:17" customFormat="1" x14ac:dyDescent="0.25">
      <c r="A306" s="27"/>
      <c r="B306" s="27"/>
      <c r="C306" s="27"/>
      <c r="D306" s="27"/>
      <c r="E306" s="27"/>
      <c r="F306" s="27"/>
      <c r="G306" s="27"/>
      <c r="H306" s="27"/>
      <c r="I306" s="27"/>
      <c r="J306" s="27"/>
      <c r="K306" s="27"/>
      <c r="L306" s="27"/>
      <c r="M306" s="27"/>
      <c r="N306" s="27"/>
      <c r="O306" s="27"/>
      <c r="P306" s="27"/>
      <c r="Q306" s="27"/>
    </row>
    <row r="307" spans="1:17" customFormat="1" x14ac:dyDescent="0.25">
      <c r="A307" s="27"/>
      <c r="B307" s="27"/>
      <c r="C307" s="27"/>
      <c r="D307" s="27"/>
      <c r="E307" s="27"/>
      <c r="F307" s="27"/>
      <c r="G307" s="27"/>
      <c r="H307" s="27"/>
      <c r="I307" s="27"/>
      <c r="J307" s="27"/>
      <c r="K307" s="27"/>
      <c r="L307" s="27"/>
      <c r="M307" s="27"/>
      <c r="N307" s="27"/>
      <c r="O307" s="27"/>
      <c r="P307" s="27"/>
      <c r="Q307" s="27"/>
    </row>
    <row r="308" spans="1:17" customFormat="1" x14ac:dyDescent="0.25">
      <c r="A308" s="27"/>
      <c r="B308" s="27"/>
      <c r="C308" s="27"/>
      <c r="D308" s="27"/>
      <c r="E308" s="27"/>
      <c r="F308" s="27"/>
      <c r="G308" s="27"/>
      <c r="H308" s="27"/>
      <c r="I308" s="27"/>
      <c r="J308" s="27"/>
      <c r="K308" s="27"/>
      <c r="L308" s="27"/>
      <c r="M308" s="27"/>
      <c r="N308" s="27"/>
      <c r="O308" s="27"/>
      <c r="P308" s="27"/>
      <c r="Q308" s="27"/>
    </row>
    <row r="309" spans="1:17" customFormat="1" x14ac:dyDescent="0.25">
      <c r="A309" s="27"/>
      <c r="B309" s="27"/>
      <c r="C309" s="27"/>
      <c r="D309" s="27"/>
      <c r="E309" s="27"/>
      <c r="F309" s="27"/>
      <c r="G309" s="27"/>
      <c r="H309" s="27"/>
      <c r="I309" s="27"/>
      <c r="J309" s="27"/>
      <c r="K309" s="27"/>
      <c r="L309" s="27"/>
      <c r="M309" s="27"/>
      <c r="N309" s="27"/>
      <c r="O309" s="27"/>
      <c r="P309" s="27"/>
      <c r="Q309" s="27"/>
    </row>
    <row r="310" spans="1:17" customFormat="1" x14ac:dyDescent="0.25">
      <c r="A310" s="27"/>
      <c r="B310" s="27"/>
      <c r="C310" s="27"/>
      <c r="D310" s="27"/>
      <c r="E310" s="27"/>
      <c r="F310" s="27"/>
      <c r="G310" s="27"/>
      <c r="H310" s="27"/>
      <c r="I310" s="27"/>
      <c r="J310" s="27"/>
      <c r="K310" s="27"/>
      <c r="L310" s="27"/>
      <c r="M310" s="27"/>
      <c r="N310" s="27"/>
      <c r="O310" s="27"/>
      <c r="P310" s="27"/>
      <c r="Q310" s="27"/>
    </row>
    <row r="311" spans="1:17" customFormat="1" x14ac:dyDescent="0.25">
      <c r="A311" s="27"/>
      <c r="B311" s="27"/>
      <c r="C311" s="27"/>
      <c r="D311" s="27"/>
      <c r="E311" s="27"/>
      <c r="F311" s="27"/>
      <c r="G311" s="27"/>
      <c r="H311" s="27"/>
      <c r="I311" s="27"/>
      <c r="J311" s="27"/>
      <c r="K311" s="27"/>
      <c r="L311" s="27"/>
      <c r="M311" s="27"/>
      <c r="N311" s="27"/>
      <c r="O311" s="27"/>
      <c r="P311" s="27"/>
      <c r="Q311" s="27"/>
    </row>
    <row r="312" spans="1:17" customFormat="1" x14ac:dyDescent="0.25">
      <c r="A312" s="27"/>
      <c r="B312" s="27"/>
      <c r="C312" s="27"/>
      <c r="D312" s="27"/>
      <c r="E312" s="27"/>
      <c r="F312" s="27"/>
      <c r="G312" s="27"/>
      <c r="H312" s="27"/>
      <c r="I312" s="27"/>
      <c r="J312" s="27"/>
      <c r="K312" s="27"/>
      <c r="L312" s="27"/>
      <c r="M312" s="27"/>
      <c r="N312" s="27"/>
      <c r="O312" s="27"/>
      <c r="P312" s="27"/>
      <c r="Q312" s="27"/>
    </row>
    <row r="313" spans="1:17" customFormat="1" x14ac:dyDescent="0.25">
      <c r="A313" s="27"/>
      <c r="B313" s="27"/>
      <c r="C313" s="27"/>
      <c r="D313" s="27"/>
      <c r="E313" s="27"/>
      <c r="F313" s="27"/>
      <c r="G313" s="27"/>
      <c r="H313" s="27"/>
      <c r="I313" s="27"/>
      <c r="J313" s="27"/>
      <c r="K313" s="27"/>
      <c r="L313" s="27"/>
      <c r="M313" s="27"/>
      <c r="N313" s="27"/>
      <c r="O313" s="27"/>
      <c r="P313" s="27"/>
      <c r="Q313" s="27"/>
    </row>
    <row r="314" spans="1:17" customFormat="1" x14ac:dyDescent="0.25">
      <c r="A314" s="27"/>
      <c r="B314" s="27"/>
      <c r="C314" s="27"/>
      <c r="D314" s="27"/>
      <c r="E314" s="27"/>
      <c r="F314" s="27"/>
      <c r="G314" s="27"/>
      <c r="H314" s="27"/>
      <c r="I314" s="27"/>
      <c r="J314" s="27"/>
      <c r="K314" s="27"/>
      <c r="L314" s="27"/>
      <c r="M314" s="27"/>
      <c r="N314" s="27"/>
      <c r="O314" s="27"/>
      <c r="P314" s="27"/>
      <c r="Q314" s="27"/>
    </row>
    <row r="315" spans="1:17" customFormat="1" x14ac:dyDescent="0.25">
      <c r="A315" s="27"/>
      <c r="B315" s="27"/>
      <c r="C315" s="27"/>
      <c r="D315" s="27"/>
      <c r="E315" s="27"/>
      <c r="F315" s="27"/>
      <c r="G315" s="27"/>
      <c r="H315" s="27"/>
      <c r="I315" s="27"/>
      <c r="J315" s="27"/>
      <c r="K315" s="27"/>
      <c r="L315" s="27"/>
      <c r="M315" s="27"/>
      <c r="N315" s="27"/>
      <c r="O315" s="27"/>
      <c r="P315" s="27"/>
      <c r="Q315" s="27"/>
    </row>
    <row r="316" spans="1:17" customFormat="1" x14ac:dyDescent="0.25">
      <c r="A316" s="27"/>
      <c r="B316" s="27"/>
      <c r="C316" s="27"/>
      <c r="D316" s="27"/>
      <c r="E316" s="27"/>
      <c r="F316" s="27"/>
      <c r="G316" s="27"/>
      <c r="H316" s="27"/>
      <c r="I316" s="27"/>
      <c r="J316" s="27"/>
      <c r="K316" s="27"/>
      <c r="L316" s="27"/>
      <c r="M316" s="27"/>
      <c r="N316" s="27"/>
      <c r="O316" s="27"/>
      <c r="P316" s="27"/>
      <c r="Q316" s="27"/>
    </row>
    <row r="317" spans="1:17" customFormat="1" x14ac:dyDescent="0.25">
      <c r="A317" s="27"/>
      <c r="B317" s="27"/>
      <c r="C317" s="27"/>
      <c r="D317" s="27"/>
      <c r="E317" s="27"/>
      <c r="F317" s="27"/>
      <c r="G317" s="27"/>
      <c r="H317" s="27"/>
      <c r="I317" s="27"/>
      <c r="J317" s="27"/>
      <c r="K317" s="27"/>
      <c r="L317" s="27"/>
      <c r="M317" s="27"/>
      <c r="N317" s="27"/>
      <c r="O317" s="27"/>
      <c r="P317" s="27"/>
      <c r="Q317" s="27"/>
    </row>
    <row r="318" spans="1:17" customFormat="1" x14ac:dyDescent="0.25">
      <c r="A318" s="27"/>
      <c r="B318" s="27"/>
      <c r="C318" s="27"/>
      <c r="D318" s="27"/>
      <c r="E318" s="27"/>
      <c r="F318" s="27"/>
      <c r="G318" s="27"/>
      <c r="H318" s="27"/>
      <c r="I318" s="27"/>
      <c r="J318" s="27"/>
      <c r="K318" s="27"/>
      <c r="L318" s="27"/>
      <c r="M318" s="27"/>
      <c r="N318" s="27"/>
      <c r="O318" s="27"/>
      <c r="P318" s="27"/>
      <c r="Q318" s="27"/>
    </row>
    <row r="319" spans="1:17" customFormat="1" x14ac:dyDescent="0.25">
      <c r="A319" s="27"/>
      <c r="B319" s="27"/>
      <c r="C319" s="27"/>
      <c r="D319" s="27"/>
      <c r="E319" s="27"/>
      <c r="F319" s="27"/>
      <c r="G319" s="27"/>
      <c r="H319" s="27"/>
      <c r="I319" s="27"/>
      <c r="J319" s="27"/>
      <c r="K319" s="27"/>
      <c r="L319" s="27"/>
      <c r="M319" s="27"/>
      <c r="N319" s="27"/>
      <c r="O319" s="27"/>
      <c r="P319" s="27"/>
      <c r="Q319" s="27"/>
    </row>
    <row r="320" spans="1:17" customFormat="1" x14ac:dyDescent="0.25">
      <c r="A320" s="27"/>
      <c r="B320" s="27"/>
      <c r="C320" s="27"/>
      <c r="D320" s="27"/>
      <c r="E320" s="27"/>
      <c r="F320" s="27"/>
      <c r="G320" s="27"/>
      <c r="H320" s="27"/>
      <c r="I320" s="27"/>
      <c r="J320" s="27"/>
      <c r="K320" s="27"/>
      <c r="L320" s="27"/>
      <c r="M320" s="27"/>
      <c r="N320" s="27"/>
      <c r="O320" s="27"/>
      <c r="P320" s="27"/>
      <c r="Q320" s="27"/>
    </row>
    <row r="321" spans="1:17" customFormat="1" x14ac:dyDescent="0.25">
      <c r="A321" s="27"/>
      <c r="B321" s="27"/>
      <c r="C321" s="27"/>
      <c r="D321" s="27"/>
      <c r="E321" s="27"/>
      <c r="F321" s="27"/>
      <c r="G321" s="27"/>
      <c r="H321" s="27"/>
      <c r="I321" s="27"/>
      <c r="J321" s="27"/>
      <c r="K321" s="27"/>
      <c r="L321" s="27"/>
      <c r="M321" s="27"/>
      <c r="N321" s="27"/>
      <c r="O321" s="27"/>
      <c r="P321" s="27"/>
      <c r="Q321" s="27"/>
    </row>
    <row r="322" spans="1:17" customFormat="1" x14ac:dyDescent="0.25">
      <c r="A322" s="27"/>
      <c r="B322" s="27"/>
      <c r="C322" s="27"/>
      <c r="D322" s="27"/>
      <c r="E322" s="27"/>
      <c r="F322" s="27"/>
      <c r="G322" s="27"/>
      <c r="H322" s="27"/>
      <c r="I322" s="27"/>
      <c r="J322" s="27"/>
      <c r="K322" s="27"/>
      <c r="L322" s="27"/>
      <c r="M322" s="27"/>
      <c r="N322" s="27"/>
      <c r="O322" s="27"/>
      <c r="P322" s="27"/>
      <c r="Q322" s="27"/>
    </row>
    <row r="323" spans="1:17" customFormat="1" x14ac:dyDescent="0.25">
      <c r="A323" s="27"/>
      <c r="B323" s="27"/>
      <c r="C323" s="27"/>
      <c r="D323" s="27"/>
      <c r="E323" s="27"/>
      <c r="F323" s="27"/>
      <c r="G323" s="27"/>
      <c r="H323" s="27"/>
      <c r="I323" s="27"/>
      <c r="J323" s="27"/>
      <c r="K323" s="27"/>
      <c r="L323" s="27"/>
      <c r="M323" s="27"/>
      <c r="N323" s="27"/>
      <c r="O323" s="27"/>
      <c r="P323" s="27"/>
      <c r="Q323" s="27"/>
    </row>
    <row r="324" spans="1:17" customFormat="1" x14ac:dyDescent="0.25">
      <c r="A324" s="27"/>
      <c r="B324" s="27"/>
      <c r="C324" s="27"/>
      <c r="D324" s="27"/>
      <c r="E324" s="27"/>
      <c r="F324" s="27"/>
      <c r="G324" s="27"/>
      <c r="H324" s="27"/>
      <c r="I324" s="27"/>
      <c r="J324" s="27"/>
      <c r="K324" s="27"/>
      <c r="L324" s="27"/>
      <c r="M324" s="27"/>
      <c r="N324" s="27"/>
      <c r="O324" s="27"/>
      <c r="P324" s="27"/>
      <c r="Q324" s="27"/>
    </row>
    <row r="325" spans="1:17" customFormat="1" x14ac:dyDescent="0.25">
      <c r="A325" s="27"/>
      <c r="B325" s="27"/>
      <c r="C325" s="27"/>
      <c r="D325" s="27"/>
      <c r="E325" s="27"/>
      <c r="F325" s="27"/>
      <c r="G325" s="27"/>
      <c r="H325" s="27"/>
      <c r="I325" s="27"/>
      <c r="J325" s="27"/>
      <c r="K325" s="27"/>
      <c r="L325" s="27"/>
      <c r="M325" s="27"/>
      <c r="N325" s="27"/>
      <c r="O325" s="27"/>
      <c r="P325" s="27"/>
      <c r="Q325" s="27"/>
    </row>
    <row r="326" spans="1:17" customFormat="1" x14ac:dyDescent="0.25">
      <c r="A326" s="27"/>
      <c r="B326" s="27"/>
      <c r="C326" s="27"/>
      <c r="D326" s="27"/>
      <c r="E326" s="27"/>
      <c r="F326" s="27"/>
      <c r="G326" s="27"/>
      <c r="H326" s="27"/>
      <c r="I326" s="27"/>
      <c r="J326" s="27"/>
      <c r="K326" s="27"/>
      <c r="L326" s="27"/>
      <c r="M326" s="27"/>
      <c r="N326" s="27"/>
      <c r="O326" s="27"/>
      <c r="P326" s="27"/>
      <c r="Q326" s="27"/>
    </row>
    <row r="327" spans="1:17" customFormat="1" x14ac:dyDescent="0.25">
      <c r="A327" s="27"/>
      <c r="B327" s="27"/>
      <c r="C327" s="27"/>
      <c r="D327" s="27"/>
      <c r="E327" s="27"/>
      <c r="F327" s="27"/>
      <c r="G327" s="27"/>
      <c r="H327" s="27"/>
      <c r="I327" s="27"/>
      <c r="J327" s="27"/>
      <c r="K327" s="27"/>
      <c r="L327" s="27"/>
      <c r="M327" s="27"/>
      <c r="N327" s="27"/>
      <c r="O327" s="27"/>
      <c r="P327" s="27"/>
      <c r="Q327" s="27"/>
    </row>
    <row r="328" spans="1:17" customFormat="1" x14ac:dyDescent="0.25">
      <c r="A328" s="27"/>
      <c r="B328" s="27"/>
      <c r="C328" s="27"/>
      <c r="D328" s="27"/>
      <c r="E328" s="27"/>
      <c r="F328" s="27"/>
      <c r="G328" s="27"/>
      <c r="H328" s="27"/>
      <c r="I328" s="27"/>
      <c r="J328" s="27"/>
      <c r="K328" s="27"/>
      <c r="L328" s="27"/>
      <c r="M328" s="27"/>
      <c r="N328" s="27"/>
      <c r="O328" s="27"/>
      <c r="P328" s="27"/>
      <c r="Q328" s="27"/>
    </row>
    <row r="329" spans="1:17" customFormat="1" x14ac:dyDescent="0.25">
      <c r="A329" s="27"/>
      <c r="B329" s="27"/>
      <c r="C329" s="27"/>
      <c r="D329" s="27"/>
      <c r="E329" s="27"/>
      <c r="F329" s="27"/>
      <c r="G329" s="27"/>
      <c r="H329" s="27"/>
      <c r="I329" s="27"/>
      <c r="J329" s="27"/>
      <c r="K329" s="27"/>
      <c r="L329" s="27"/>
      <c r="M329" s="27"/>
      <c r="N329" s="27"/>
      <c r="O329" s="27"/>
      <c r="P329" s="27"/>
      <c r="Q329" s="27"/>
    </row>
    <row r="330" spans="1:17" customFormat="1" x14ac:dyDescent="0.25">
      <c r="A330" s="27"/>
      <c r="B330" s="27"/>
      <c r="C330" s="27"/>
      <c r="D330" s="27"/>
      <c r="E330" s="27"/>
      <c r="F330" s="27"/>
      <c r="G330" s="27"/>
      <c r="H330" s="27"/>
      <c r="I330" s="27"/>
      <c r="J330" s="27"/>
      <c r="K330" s="27"/>
      <c r="L330" s="27"/>
      <c r="M330" s="27"/>
      <c r="N330" s="27"/>
      <c r="O330" s="27"/>
      <c r="P330" s="27"/>
      <c r="Q330" s="27"/>
    </row>
    <row r="331" spans="1:17" customFormat="1" x14ac:dyDescent="0.25">
      <c r="A331" s="27"/>
      <c r="B331" s="27"/>
      <c r="C331" s="27"/>
      <c r="D331" s="27"/>
      <c r="E331" s="27"/>
      <c r="F331" s="27"/>
      <c r="G331" s="27"/>
      <c r="H331" s="27"/>
      <c r="I331" s="27"/>
      <c r="J331" s="27"/>
      <c r="K331" s="27"/>
      <c r="L331" s="27"/>
      <c r="M331" s="27"/>
      <c r="N331" s="27"/>
      <c r="O331" s="27"/>
      <c r="P331" s="27"/>
      <c r="Q331" s="27"/>
    </row>
    <row r="332" spans="1:17" customFormat="1" x14ac:dyDescent="0.25">
      <c r="A332" s="27"/>
      <c r="B332" s="27"/>
      <c r="C332" s="27"/>
      <c r="D332" s="27"/>
      <c r="E332" s="27"/>
      <c r="F332" s="27"/>
      <c r="G332" s="27"/>
      <c r="H332" s="27"/>
      <c r="I332" s="27"/>
      <c r="J332" s="27"/>
      <c r="K332" s="27"/>
      <c r="L332" s="27"/>
      <c r="M332" s="27"/>
      <c r="N332" s="27"/>
      <c r="O332" s="27"/>
      <c r="P332" s="27"/>
      <c r="Q332" s="27"/>
    </row>
    <row r="333" spans="1:17" customFormat="1" x14ac:dyDescent="0.25">
      <c r="A333" s="27"/>
      <c r="B333" s="27"/>
      <c r="C333" s="27"/>
      <c r="D333" s="27"/>
      <c r="E333" s="27"/>
      <c r="F333" s="27"/>
      <c r="G333" s="27"/>
      <c r="H333" s="27"/>
      <c r="I333" s="27"/>
      <c r="J333" s="27"/>
      <c r="K333" s="27"/>
      <c r="L333" s="27"/>
      <c r="M333" s="27"/>
      <c r="N333" s="27"/>
      <c r="O333" s="27"/>
      <c r="P333" s="27"/>
      <c r="Q333" s="27"/>
    </row>
    <row r="334" spans="1:17" customFormat="1" x14ac:dyDescent="0.25">
      <c r="A334" s="27"/>
      <c r="B334" s="27"/>
      <c r="C334" s="27"/>
      <c r="D334" s="27"/>
      <c r="E334" s="27"/>
      <c r="F334" s="27"/>
      <c r="G334" s="27"/>
      <c r="H334" s="27"/>
      <c r="I334" s="27"/>
      <c r="J334" s="27"/>
      <c r="K334" s="27"/>
      <c r="L334" s="27"/>
      <c r="M334" s="27"/>
      <c r="N334" s="27"/>
      <c r="O334" s="27"/>
      <c r="P334" s="27"/>
      <c r="Q334" s="27"/>
    </row>
    <row r="335" spans="1:17" customFormat="1" x14ac:dyDescent="0.25">
      <c r="A335" s="27"/>
      <c r="B335" s="27"/>
      <c r="C335" s="27"/>
      <c r="D335" s="27"/>
      <c r="E335" s="27"/>
      <c r="F335" s="27"/>
      <c r="G335" s="27"/>
      <c r="H335" s="27"/>
      <c r="I335" s="27"/>
      <c r="J335" s="27"/>
      <c r="K335" s="27"/>
      <c r="L335" s="27"/>
      <c r="M335" s="27"/>
      <c r="N335" s="27"/>
      <c r="O335" s="27"/>
      <c r="P335" s="27"/>
      <c r="Q335" s="27"/>
    </row>
    <row r="336" spans="1:17" customFormat="1" x14ac:dyDescent="0.25">
      <c r="A336" s="27"/>
      <c r="B336" s="27"/>
      <c r="C336" s="27"/>
      <c r="D336" s="27"/>
      <c r="E336" s="27"/>
      <c r="F336" s="27"/>
      <c r="G336" s="27"/>
      <c r="H336" s="27"/>
      <c r="I336" s="27"/>
      <c r="J336" s="27"/>
      <c r="K336" s="27"/>
      <c r="L336" s="27"/>
      <c r="M336" s="27"/>
      <c r="N336" s="27"/>
      <c r="O336" s="27"/>
      <c r="P336" s="27"/>
      <c r="Q336" s="27"/>
    </row>
    <row r="337" spans="1:17" customFormat="1" x14ac:dyDescent="0.25">
      <c r="A337" s="27"/>
      <c r="B337" s="27"/>
      <c r="C337" s="27"/>
      <c r="D337" s="27"/>
      <c r="E337" s="27"/>
      <c r="F337" s="27"/>
      <c r="G337" s="27"/>
      <c r="H337" s="27"/>
      <c r="I337" s="27"/>
      <c r="J337" s="27"/>
      <c r="K337" s="27"/>
      <c r="L337" s="27"/>
      <c r="M337" s="27"/>
      <c r="N337" s="27"/>
      <c r="O337" s="27"/>
      <c r="P337" s="27"/>
      <c r="Q337" s="27"/>
    </row>
    <row r="338" spans="1:17" customFormat="1" x14ac:dyDescent="0.25">
      <c r="A338" s="27"/>
      <c r="B338" s="27"/>
      <c r="C338" s="27"/>
      <c r="D338" s="27"/>
      <c r="E338" s="27"/>
      <c r="F338" s="27"/>
      <c r="G338" s="27"/>
      <c r="H338" s="27"/>
      <c r="I338" s="27"/>
      <c r="J338" s="27"/>
      <c r="K338" s="27"/>
      <c r="L338" s="27"/>
      <c r="M338" s="27"/>
      <c r="N338" s="27"/>
      <c r="O338" s="27"/>
      <c r="P338" s="27"/>
      <c r="Q338" s="27"/>
    </row>
    <row r="339" spans="1:17" customFormat="1" x14ac:dyDescent="0.25">
      <c r="A339" s="27"/>
      <c r="B339" s="27"/>
      <c r="C339" s="27"/>
      <c r="D339" s="27"/>
      <c r="E339" s="27"/>
      <c r="F339" s="27"/>
      <c r="G339" s="27"/>
      <c r="H339" s="27"/>
      <c r="I339" s="27"/>
      <c r="J339" s="27"/>
      <c r="K339" s="27"/>
      <c r="L339" s="27"/>
      <c r="M339" s="27"/>
      <c r="N339" s="27"/>
      <c r="O339" s="27"/>
      <c r="P339" s="27"/>
      <c r="Q339" s="27"/>
    </row>
    <row r="340" spans="1:17" customFormat="1" x14ac:dyDescent="0.25">
      <c r="A340" s="27"/>
      <c r="B340" s="27"/>
      <c r="C340" s="27"/>
      <c r="D340" s="27"/>
      <c r="E340" s="27"/>
      <c r="F340" s="27"/>
      <c r="G340" s="27"/>
      <c r="H340" s="27"/>
      <c r="I340" s="27"/>
      <c r="J340" s="27"/>
      <c r="K340" s="27"/>
      <c r="L340" s="27"/>
      <c r="M340" s="27"/>
      <c r="N340" s="27"/>
      <c r="O340" s="27"/>
      <c r="P340" s="27"/>
      <c r="Q340" s="27"/>
    </row>
    <row r="341" spans="1:17" customFormat="1" x14ac:dyDescent="0.25">
      <c r="A341" s="27"/>
      <c r="B341" s="27"/>
      <c r="C341" s="27"/>
      <c r="D341" s="27"/>
      <c r="E341" s="27"/>
      <c r="F341" s="27"/>
      <c r="G341" s="27"/>
      <c r="H341" s="27"/>
      <c r="I341" s="27"/>
      <c r="J341" s="27"/>
      <c r="K341" s="27"/>
      <c r="L341" s="27"/>
      <c r="M341" s="27"/>
      <c r="N341" s="27"/>
      <c r="O341" s="27"/>
      <c r="P341" s="27"/>
      <c r="Q341" s="27"/>
    </row>
    <row r="342" spans="1:17" customFormat="1" x14ac:dyDescent="0.25">
      <c r="A342" s="27"/>
      <c r="B342" s="27"/>
      <c r="C342" s="27"/>
      <c r="D342" s="27"/>
      <c r="E342" s="27"/>
      <c r="F342" s="27"/>
      <c r="G342" s="27"/>
      <c r="H342" s="27"/>
      <c r="I342" s="27"/>
      <c r="J342" s="27"/>
      <c r="K342" s="27"/>
      <c r="L342" s="27"/>
      <c r="M342" s="27"/>
      <c r="N342" s="27"/>
      <c r="O342" s="27"/>
      <c r="P342" s="27"/>
      <c r="Q342" s="27"/>
    </row>
    <row r="343" spans="1:17" customFormat="1" x14ac:dyDescent="0.25">
      <c r="A343" s="27"/>
      <c r="B343" s="27"/>
      <c r="C343" s="27"/>
      <c r="D343" s="27"/>
      <c r="E343" s="27"/>
      <c r="F343" s="27"/>
      <c r="G343" s="27"/>
      <c r="H343" s="27"/>
      <c r="I343" s="27"/>
      <c r="J343" s="27"/>
      <c r="K343" s="27"/>
      <c r="L343" s="27"/>
      <c r="M343" s="27"/>
      <c r="N343" s="27"/>
      <c r="O343" s="27"/>
      <c r="P343" s="27"/>
      <c r="Q343" s="27"/>
    </row>
    <row r="344" spans="1:17" customFormat="1" x14ac:dyDescent="0.25">
      <c r="A344" s="27"/>
      <c r="B344" s="27"/>
      <c r="C344" s="27"/>
      <c r="D344" s="27"/>
      <c r="E344" s="27"/>
      <c r="F344" s="27"/>
      <c r="G344" s="27"/>
      <c r="H344" s="27"/>
      <c r="I344" s="27"/>
      <c r="J344" s="27"/>
      <c r="K344" s="27"/>
      <c r="L344" s="27"/>
      <c r="M344" s="27"/>
      <c r="N344" s="27"/>
      <c r="O344" s="27"/>
      <c r="P344" s="27"/>
      <c r="Q344" s="27"/>
    </row>
    <row r="345" spans="1:17" customFormat="1" x14ac:dyDescent="0.25">
      <c r="A345" s="27"/>
      <c r="B345" s="27"/>
      <c r="C345" s="27"/>
      <c r="D345" s="27"/>
      <c r="E345" s="27"/>
      <c r="F345" s="27"/>
      <c r="G345" s="27"/>
      <c r="H345" s="27"/>
      <c r="I345" s="27"/>
      <c r="J345" s="27"/>
      <c r="K345" s="27"/>
      <c r="L345" s="27"/>
      <c r="M345" s="27"/>
      <c r="N345" s="27"/>
      <c r="O345" s="27"/>
      <c r="P345" s="27"/>
      <c r="Q345" s="27"/>
    </row>
    <row r="346" spans="1:17" customFormat="1" x14ac:dyDescent="0.25">
      <c r="A346" s="27"/>
      <c r="B346" s="27"/>
      <c r="C346" s="27"/>
      <c r="D346" s="27"/>
      <c r="E346" s="27"/>
      <c r="F346" s="27"/>
      <c r="G346" s="27"/>
      <c r="H346" s="27"/>
      <c r="I346" s="27"/>
      <c r="J346" s="27"/>
      <c r="K346" s="27"/>
      <c r="L346" s="27"/>
      <c r="M346" s="27"/>
      <c r="N346" s="27"/>
      <c r="O346" s="27"/>
      <c r="P346" s="27"/>
      <c r="Q346" s="27"/>
    </row>
    <row r="347" spans="1:17" customFormat="1" x14ac:dyDescent="0.25">
      <c r="A347" s="27"/>
      <c r="B347" s="27"/>
      <c r="C347" s="27"/>
      <c r="D347" s="27"/>
      <c r="E347" s="27"/>
      <c r="F347" s="27"/>
      <c r="G347" s="27"/>
      <c r="H347" s="27"/>
      <c r="I347" s="27"/>
      <c r="J347" s="27"/>
      <c r="K347" s="27"/>
      <c r="L347" s="27"/>
      <c r="M347" s="27"/>
      <c r="N347" s="27"/>
      <c r="O347" s="27"/>
      <c r="P347" s="27"/>
      <c r="Q347" s="27"/>
    </row>
    <row r="348" spans="1:17" customFormat="1" x14ac:dyDescent="0.25">
      <c r="A348" s="27"/>
      <c r="B348" s="27"/>
      <c r="C348" s="27"/>
      <c r="D348" s="27"/>
      <c r="E348" s="27"/>
      <c r="F348" s="27"/>
      <c r="G348" s="27"/>
      <c r="H348" s="27"/>
      <c r="I348" s="27"/>
      <c r="J348" s="27"/>
      <c r="K348" s="27"/>
      <c r="L348" s="27"/>
      <c r="M348" s="27"/>
      <c r="N348" s="27"/>
      <c r="O348" s="27"/>
      <c r="P348" s="27"/>
      <c r="Q348" s="27"/>
    </row>
    <row r="349" spans="1:17" customFormat="1" x14ac:dyDescent="0.25">
      <c r="A349" s="27"/>
      <c r="B349" s="27"/>
      <c r="C349" s="27"/>
      <c r="D349" s="27"/>
      <c r="E349" s="27"/>
      <c r="F349" s="27"/>
      <c r="G349" s="27"/>
      <c r="H349" s="27"/>
      <c r="I349" s="27"/>
      <c r="J349" s="27"/>
      <c r="K349" s="27"/>
      <c r="L349" s="27"/>
      <c r="M349" s="27"/>
      <c r="N349" s="27"/>
      <c r="O349" s="27"/>
      <c r="P349" s="27"/>
      <c r="Q349" s="27"/>
    </row>
    <row r="350" spans="1:17" customFormat="1" x14ac:dyDescent="0.25">
      <c r="A350" s="27"/>
      <c r="B350" s="27"/>
      <c r="C350" s="27"/>
      <c r="D350" s="27"/>
      <c r="E350" s="27"/>
      <c r="F350" s="27"/>
      <c r="G350" s="27"/>
      <c r="H350" s="27"/>
      <c r="I350" s="27"/>
      <c r="J350" s="27"/>
      <c r="K350" s="27"/>
      <c r="L350" s="27"/>
      <c r="M350" s="27"/>
      <c r="N350" s="27"/>
      <c r="O350" s="27"/>
      <c r="P350" s="27"/>
      <c r="Q350" s="27"/>
    </row>
    <row r="351" spans="1:17" customFormat="1" x14ac:dyDescent="0.25">
      <c r="A351" s="27"/>
      <c r="B351" s="27"/>
      <c r="C351" s="27"/>
      <c r="D351" s="27"/>
      <c r="E351" s="27"/>
      <c r="F351" s="27"/>
      <c r="G351" s="27"/>
      <c r="H351" s="27"/>
      <c r="I351" s="27"/>
      <c r="J351" s="27"/>
      <c r="K351" s="27"/>
      <c r="L351" s="27"/>
      <c r="M351" s="27"/>
      <c r="N351" s="27"/>
      <c r="O351" s="27"/>
      <c r="P351" s="27"/>
      <c r="Q351" s="27"/>
    </row>
    <row r="352" spans="1:17" customFormat="1" x14ac:dyDescent="0.25">
      <c r="A352" s="27"/>
      <c r="B352" s="27"/>
      <c r="C352" s="27"/>
      <c r="D352" s="27"/>
      <c r="E352" s="27"/>
      <c r="F352" s="27"/>
      <c r="G352" s="27"/>
      <c r="H352" s="27"/>
      <c r="I352" s="27"/>
      <c r="J352" s="27"/>
      <c r="K352" s="27"/>
      <c r="L352" s="27"/>
      <c r="M352" s="27"/>
      <c r="N352" s="27"/>
      <c r="O352" s="27"/>
      <c r="P352" s="27"/>
      <c r="Q352" s="27"/>
    </row>
    <row r="353" spans="1:18" customFormat="1" x14ac:dyDescent="0.25">
      <c r="A353" s="27"/>
      <c r="B353" s="27"/>
      <c r="C353" s="27"/>
      <c r="D353" s="27"/>
      <c r="E353" s="27"/>
      <c r="F353" s="27"/>
      <c r="G353" s="27"/>
      <c r="H353" s="27"/>
      <c r="I353" s="27"/>
      <c r="J353" s="27"/>
      <c r="K353" s="27"/>
      <c r="L353" s="27"/>
      <c r="M353" s="27"/>
      <c r="N353" s="27"/>
      <c r="O353" s="27"/>
      <c r="P353" s="27"/>
      <c r="Q353" s="27"/>
    </row>
    <row r="354" spans="1:18" customFormat="1" x14ac:dyDescent="0.25">
      <c r="A354" s="27"/>
      <c r="B354" s="27"/>
      <c r="C354" s="27"/>
      <c r="D354" s="27"/>
      <c r="E354" s="27"/>
      <c r="F354" s="27"/>
      <c r="G354" s="27"/>
      <c r="H354" s="27"/>
      <c r="I354" s="27"/>
      <c r="J354" s="27"/>
      <c r="K354" s="27"/>
      <c r="L354" s="27"/>
      <c r="M354" s="27"/>
      <c r="N354" s="27"/>
      <c r="O354" s="27"/>
      <c r="P354" s="27"/>
      <c r="Q354" s="27"/>
    </row>
    <row r="355" spans="1:18" customFormat="1" x14ac:dyDescent="0.25">
      <c r="A355" s="27"/>
      <c r="B355" s="27"/>
      <c r="C355" s="27"/>
      <c r="D355" s="27"/>
      <c r="E355" s="27"/>
      <c r="F355" s="27"/>
      <c r="G355" s="27"/>
      <c r="H355" s="27"/>
      <c r="I355" s="27"/>
      <c r="J355" s="27"/>
      <c r="K355" s="27"/>
      <c r="L355" s="27"/>
      <c r="M355" s="27"/>
      <c r="N355" s="27"/>
      <c r="O355" s="27"/>
      <c r="P355" s="27"/>
      <c r="Q355" s="27"/>
    </row>
    <row r="356" spans="1:18" customFormat="1" x14ac:dyDescent="0.25">
      <c r="A356" s="27"/>
      <c r="B356" s="27"/>
      <c r="C356" s="27"/>
      <c r="D356" s="27"/>
      <c r="E356" s="27"/>
      <c r="F356" s="27"/>
      <c r="G356" s="27"/>
      <c r="H356" s="27"/>
      <c r="I356" s="27"/>
      <c r="J356" s="27"/>
      <c r="K356" s="27"/>
      <c r="L356" s="27"/>
      <c r="M356" s="27"/>
      <c r="N356" s="27"/>
      <c r="O356" s="27"/>
      <c r="P356" s="27"/>
      <c r="Q356" s="27"/>
    </row>
    <row r="357" spans="1:18" customFormat="1" x14ac:dyDescent="0.25">
      <c r="A357" s="27"/>
      <c r="B357" s="27"/>
      <c r="C357" s="27"/>
      <c r="D357" s="27"/>
      <c r="E357" s="27"/>
      <c r="F357" s="27"/>
      <c r="G357" s="27"/>
      <c r="H357" s="27"/>
      <c r="I357" s="27"/>
      <c r="J357" s="27"/>
      <c r="K357" s="27"/>
      <c r="L357" s="27"/>
      <c r="M357" s="27"/>
      <c r="N357" s="27"/>
      <c r="O357" s="27"/>
      <c r="P357" s="27"/>
      <c r="Q357" s="27"/>
    </row>
    <row r="358" spans="1:18" customFormat="1" x14ac:dyDescent="0.25">
      <c r="A358" s="27"/>
      <c r="B358" s="27"/>
      <c r="C358" s="27"/>
      <c r="D358" s="27"/>
      <c r="E358" s="27"/>
      <c r="F358" s="27"/>
      <c r="G358" s="27"/>
      <c r="H358" s="27"/>
      <c r="I358" s="27"/>
      <c r="J358" s="27"/>
      <c r="K358" s="27"/>
      <c r="L358" s="27"/>
      <c r="M358" s="27"/>
      <c r="N358" s="27"/>
      <c r="O358" s="27"/>
      <c r="P358" s="27"/>
      <c r="Q358" s="27"/>
    </row>
    <row r="359" spans="1:18" customFormat="1" x14ac:dyDescent="0.25">
      <c r="A359" s="27"/>
      <c r="B359" s="27"/>
      <c r="C359" s="27"/>
      <c r="D359" s="27"/>
      <c r="E359" s="27"/>
      <c r="F359" s="27"/>
      <c r="G359" s="27"/>
      <c r="H359" s="27"/>
      <c r="I359" s="27"/>
      <c r="J359" s="27"/>
      <c r="K359" s="27"/>
      <c r="L359" s="27"/>
      <c r="M359" s="27"/>
      <c r="N359" s="27"/>
      <c r="O359" s="27"/>
      <c r="P359" s="27"/>
      <c r="Q359" s="27"/>
    </row>
    <row r="360" spans="1:18" customFormat="1" x14ac:dyDescent="0.25">
      <c r="A360" s="27"/>
      <c r="B360" s="27"/>
      <c r="C360" s="27"/>
      <c r="D360" s="27"/>
      <c r="E360" s="27"/>
      <c r="F360" s="27"/>
      <c r="G360" s="27"/>
      <c r="H360" s="27"/>
      <c r="I360" s="27"/>
      <c r="J360" s="27"/>
      <c r="K360" s="27"/>
      <c r="L360" s="27"/>
      <c r="M360" s="27"/>
      <c r="N360" s="27"/>
      <c r="O360" s="27"/>
      <c r="P360" s="27"/>
      <c r="Q360" s="27"/>
      <c r="R360" s="27"/>
    </row>
    <row r="361" spans="1:18" customFormat="1" x14ac:dyDescent="0.25">
      <c r="A361" s="27"/>
      <c r="B361" s="27"/>
      <c r="C361" s="27"/>
      <c r="D361" s="27"/>
      <c r="E361" s="27"/>
      <c r="F361" s="27"/>
      <c r="G361" s="27"/>
      <c r="H361" s="27"/>
      <c r="I361" s="27"/>
      <c r="J361" s="27"/>
      <c r="K361" s="27"/>
      <c r="L361" s="27"/>
      <c r="M361" s="27"/>
      <c r="N361" s="27"/>
      <c r="O361" s="27"/>
      <c r="P361" s="27"/>
      <c r="Q361" s="27"/>
      <c r="R361" s="27"/>
    </row>
    <row r="362" spans="1:18" customFormat="1" x14ac:dyDescent="0.25">
      <c r="A362" s="27"/>
      <c r="B362" s="27"/>
      <c r="C362" s="27"/>
      <c r="D362" s="27"/>
      <c r="E362" s="27"/>
      <c r="F362" s="27"/>
      <c r="G362" s="27"/>
      <c r="H362" s="27"/>
      <c r="I362" s="27"/>
      <c r="J362" s="27"/>
      <c r="K362" s="27"/>
      <c r="L362" s="27"/>
      <c r="M362" s="27"/>
      <c r="N362" s="27"/>
      <c r="O362" s="27"/>
      <c r="P362" s="27"/>
      <c r="Q362" s="27"/>
      <c r="R362" s="27"/>
    </row>
    <row r="363" spans="1:18" customFormat="1" x14ac:dyDescent="0.25">
      <c r="A363" s="27"/>
      <c r="B363" s="27"/>
      <c r="C363" s="27"/>
      <c r="D363" s="27"/>
      <c r="E363" s="27"/>
      <c r="F363" s="27"/>
      <c r="G363" s="27"/>
      <c r="H363" s="27"/>
      <c r="I363" s="27"/>
      <c r="J363" s="27"/>
      <c r="K363" s="27"/>
      <c r="L363" s="27"/>
      <c r="M363" s="27"/>
      <c r="N363" s="27"/>
      <c r="O363" s="27"/>
      <c r="P363" s="27"/>
      <c r="Q363" s="27"/>
      <c r="R363" s="27"/>
    </row>
    <row r="364" spans="1:18" customFormat="1" x14ac:dyDescent="0.25">
      <c r="A364" s="27"/>
      <c r="B364" s="27"/>
      <c r="C364" s="27"/>
      <c r="D364" s="27"/>
      <c r="E364" s="27"/>
      <c r="F364" s="27"/>
      <c r="G364" s="27"/>
      <c r="H364" s="27"/>
      <c r="I364" s="27"/>
      <c r="J364" s="27"/>
      <c r="K364" s="27"/>
      <c r="L364" s="27"/>
      <c r="M364" s="27"/>
      <c r="N364" s="27"/>
      <c r="O364" s="27"/>
      <c r="P364" s="27"/>
      <c r="Q364" s="27"/>
      <c r="R364" s="27"/>
    </row>
    <row r="365" spans="1:18" customFormat="1" x14ac:dyDescent="0.25">
      <c r="A365" s="27"/>
      <c r="B365" s="27"/>
      <c r="C365" s="27"/>
      <c r="D365" s="27"/>
      <c r="E365" s="27"/>
      <c r="F365" s="27"/>
      <c r="G365" s="27"/>
      <c r="H365" s="27"/>
      <c r="I365" s="27"/>
      <c r="J365" s="27"/>
      <c r="K365" s="27"/>
      <c r="L365" s="27"/>
      <c r="M365" s="27"/>
      <c r="N365" s="27"/>
      <c r="O365" s="27"/>
      <c r="P365" s="27"/>
      <c r="Q365" s="27"/>
      <c r="R365" s="27"/>
    </row>
    <row r="366" spans="1:18" customFormat="1" x14ac:dyDescent="0.25">
      <c r="A366" s="27"/>
      <c r="B366" s="27"/>
      <c r="C366" s="27"/>
      <c r="D366" s="27"/>
      <c r="E366" s="27"/>
      <c r="F366" s="27"/>
      <c r="G366" s="27"/>
      <c r="H366" s="27"/>
      <c r="I366" s="27"/>
      <c r="J366" s="27"/>
      <c r="K366" s="27"/>
      <c r="L366" s="27"/>
      <c r="M366" s="27"/>
      <c r="N366" s="27"/>
      <c r="O366" s="27"/>
      <c r="P366" s="27"/>
      <c r="Q366" s="27"/>
      <c r="R366" s="27"/>
    </row>
    <row r="367" spans="1:18" customFormat="1" x14ac:dyDescent="0.25">
      <c r="A367" s="27"/>
      <c r="B367" s="27"/>
      <c r="C367" s="27"/>
      <c r="D367" s="27"/>
      <c r="E367" s="27"/>
      <c r="F367" s="27"/>
      <c r="G367" s="27"/>
      <c r="H367" s="27"/>
      <c r="I367" s="27"/>
      <c r="J367" s="27"/>
      <c r="K367" s="27"/>
      <c r="L367" s="27"/>
      <c r="M367" s="27"/>
      <c r="N367" s="27"/>
      <c r="O367" s="27"/>
      <c r="P367" s="27"/>
      <c r="Q367" s="27"/>
      <c r="R367" s="27"/>
    </row>
    <row r="368" spans="1:18" customFormat="1" x14ac:dyDescent="0.25">
      <c r="A368" s="27"/>
      <c r="B368" s="27"/>
      <c r="C368" s="27"/>
      <c r="D368" s="27"/>
      <c r="E368" s="27"/>
      <c r="F368" s="27"/>
      <c r="G368" s="27"/>
      <c r="H368" s="27"/>
      <c r="I368" s="27"/>
      <c r="J368" s="27"/>
      <c r="K368" s="27"/>
      <c r="L368" s="27"/>
      <c r="M368" s="27"/>
      <c r="N368" s="27"/>
      <c r="O368" s="27"/>
      <c r="P368" s="27"/>
      <c r="Q368" s="27"/>
      <c r="R368" s="27"/>
    </row>
    <row r="369" spans="1:18" customFormat="1" x14ac:dyDescent="0.25">
      <c r="A369" s="27"/>
      <c r="B369" s="27"/>
      <c r="C369" s="27"/>
      <c r="D369" s="27"/>
      <c r="E369" s="27"/>
      <c r="F369" s="27"/>
      <c r="G369" s="27"/>
      <c r="H369" s="27"/>
      <c r="I369" s="27"/>
      <c r="J369" s="27"/>
      <c r="K369" s="27"/>
      <c r="L369" s="27"/>
      <c r="M369" s="27"/>
      <c r="N369" s="27"/>
      <c r="O369" s="27"/>
      <c r="P369" s="27"/>
      <c r="Q369" s="27"/>
      <c r="R369" s="27"/>
    </row>
    <row r="370" spans="1:18" customFormat="1" x14ac:dyDescent="0.25">
      <c r="A370" s="27"/>
      <c r="B370" s="27"/>
      <c r="C370" s="27"/>
      <c r="D370" s="27"/>
      <c r="E370" s="27"/>
      <c r="F370" s="27"/>
      <c r="G370" s="27"/>
      <c r="H370" s="27"/>
      <c r="I370" s="27"/>
      <c r="J370" s="27"/>
      <c r="K370" s="27"/>
      <c r="L370" s="27"/>
      <c r="M370" s="27"/>
      <c r="N370" s="27"/>
      <c r="O370" s="27"/>
      <c r="P370" s="27"/>
      <c r="Q370" s="27"/>
      <c r="R370" s="27"/>
    </row>
    <row r="371" spans="1:18" customFormat="1" x14ac:dyDescent="0.25">
      <c r="A371" s="27"/>
      <c r="B371" s="27"/>
      <c r="C371" s="27"/>
      <c r="D371" s="27"/>
      <c r="E371" s="27"/>
      <c r="F371" s="27"/>
      <c r="G371" s="27"/>
      <c r="H371" s="27"/>
      <c r="I371" s="27"/>
      <c r="J371" s="27"/>
      <c r="K371" s="27"/>
      <c r="L371" s="27"/>
      <c r="M371" s="27"/>
      <c r="N371" s="27"/>
      <c r="O371" s="27"/>
      <c r="P371" s="27"/>
      <c r="Q371" s="27"/>
      <c r="R371" s="27"/>
    </row>
    <row r="372" spans="1:18" customFormat="1" x14ac:dyDescent="0.25">
      <c r="A372" s="27"/>
      <c r="B372" s="27"/>
      <c r="C372" s="27"/>
      <c r="D372" s="27"/>
      <c r="E372" s="27"/>
      <c r="F372" s="27"/>
      <c r="G372" s="27"/>
      <c r="H372" s="27"/>
      <c r="I372" s="27"/>
      <c r="J372" s="27"/>
      <c r="K372" s="27"/>
      <c r="L372" s="27"/>
      <c r="M372" s="27"/>
      <c r="N372" s="27"/>
      <c r="O372" s="27"/>
      <c r="P372" s="27"/>
      <c r="Q372" s="27"/>
      <c r="R372" s="27"/>
    </row>
    <row r="373" spans="1:18" customFormat="1" x14ac:dyDescent="0.25">
      <c r="A373" s="27"/>
      <c r="B373" s="27"/>
      <c r="C373" s="27"/>
      <c r="D373" s="27"/>
      <c r="E373" s="27"/>
      <c r="F373" s="27"/>
      <c r="G373" s="27"/>
      <c r="H373" s="27"/>
      <c r="I373" s="27"/>
      <c r="J373" s="27"/>
      <c r="K373" s="27"/>
      <c r="L373" s="27"/>
      <c r="M373" s="27"/>
      <c r="N373" s="27"/>
      <c r="O373" s="27"/>
      <c r="P373" s="27"/>
      <c r="Q373" s="27"/>
      <c r="R373" s="27"/>
    </row>
    <row r="374" spans="1:18" customFormat="1" x14ac:dyDescent="0.25">
      <c r="A374" s="27"/>
      <c r="B374" s="27"/>
      <c r="C374" s="27"/>
      <c r="D374" s="27"/>
      <c r="E374" s="27"/>
      <c r="F374" s="27"/>
      <c r="G374" s="27"/>
      <c r="H374" s="27"/>
      <c r="I374" s="27"/>
      <c r="J374" s="27"/>
      <c r="K374" s="27"/>
      <c r="L374" s="27"/>
      <c r="M374" s="27"/>
      <c r="N374" s="27"/>
      <c r="O374" s="27"/>
      <c r="P374" s="27"/>
      <c r="Q374" s="27"/>
      <c r="R374" s="27"/>
    </row>
    <row r="375" spans="1:18" customFormat="1" x14ac:dyDescent="0.25">
      <c r="A375" s="27"/>
      <c r="B375" s="27"/>
      <c r="C375" s="27"/>
      <c r="D375" s="27"/>
      <c r="E375" s="27"/>
      <c r="F375" s="27"/>
      <c r="G375" s="27"/>
      <c r="H375" s="27"/>
      <c r="I375" s="27"/>
      <c r="J375" s="27"/>
      <c r="K375" s="27"/>
      <c r="L375" s="27"/>
      <c r="M375" s="27"/>
      <c r="N375" s="27"/>
      <c r="O375" s="27"/>
      <c r="P375" s="27"/>
      <c r="Q375" s="27"/>
      <c r="R375" s="27"/>
    </row>
    <row r="376" spans="1:18" customFormat="1" x14ac:dyDescent="0.25">
      <c r="A376" s="27"/>
      <c r="B376" s="27"/>
      <c r="C376" s="27"/>
      <c r="D376" s="27"/>
      <c r="E376" s="27"/>
      <c r="F376" s="27"/>
      <c r="G376" s="27"/>
      <c r="H376" s="27"/>
      <c r="I376" s="27"/>
      <c r="J376" s="27"/>
      <c r="K376" s="27"/>
      <c r="L376" s="27"/>
      <c r="M376" s="27"/>
      <c r="N376" s="27"/>
      <c r="O376" s="27"/>
      <c r="P376" s="27"/>
      <c r="Q376" s="27"/>
      <c r="R376" s="27"/>
    </row>
    <row r="377" spans="1:18" customFormat="1" x14ac:dyDescent="0.25">
      <c r="A377" s="27"/>
      <c r="B377" s="27"/>
      <c r="C377" s="27"/>
      <c r="D377" s="27"/>
      <c r="E377" s="27"/>
      <c r="F377" s="27"/>
      <c r="G377" s="27"/>
      <c r="H377" s="27"/>
      <c r="I377" s="27"/>
      <c r="J377" s="27"/>
      <c r="K377" s="27"/>
      <c r="L377" s="27"/>
      <c r="M377" s="27"/>
      <c r="N377" s="27"/>
      <c r="O377" s="27"/>
      <c r="P377" s="27"/>
      <c r="Q377" s="27"/>
      <c r="R377" s="27"/>
    </row>
    <row r="378" spans="1:18" customFormat="1" x14ac:dyDescent="0.25">
      <c r="A378" s="27"/>
      <c r="B378" s="27"/>
      <c r="C378" s="27"/>
      <c r="D378" s="27"/>
      <c r="E378" s="27"/>
      <c r="F378" s="27"/>
      <c r="G378" s="27"/>
      <c r="H378" s="27"/>
      <c r="I378" s="27"/>
      <c r="J378" s="27"/>
      <c r="K378" s="27"/>
      <c r="L378" s="27"/>
      <c r="M378" s="27"/>
      <c r="N378" s="27"/>
      <c r="O378" s="27"/>
      <c r="P378" s="27"/>
      <c r="Q378" s="27"/>
      <c r="R378" s="27"/>
    </row>
    <row r="379" spans="1:18" customFormat="1" x14ac:dyDescent="0.25">
      <c r="A379" s="27"/>
      <c r="B379" s="27"/>
      <c r="C379" s="27"/>
      <c r="D379" s="27"/>
      <c r="E379" s="27"/>
      <c r="F379" s="27"/>
      <c r="G379" s="27"/>
      <c r="H379" s="27"/>
      <c r="I379" s="27"/>
      <c r="J379" s="27"/>
      <c r="K379" s="27"/>
      <c r="L379" s="27"/>
      <c r="M379" s="27"/>
      <c r="N379" s="27"/>
      <c r="O379" s="27"/>
      <c r="P379" s="27"/>
      <c r="Q379" s="27"/>
      <c r="R379" s="27"/>
    </row>
    <row r="380" spans="1:18" customFormat="1" x14ac:dyDescent="0.25">
      <c r="A380" s="27"/>
      <c r="B380" s="27"/>
      <c r="C380" s="27"/>
      <c r="D380" s="27"/>
      <c r="E380" s="27"/>
      <c r="F380" s="27"/>
      <c r="G380" s="27"/>
      <c r="H380" s="27"/>
      <c r="I380" s="27"/>
      <c r="J380" s="27"/>
      <c r="K380" s="27"/>
      <c r="L380" s="27"/>
      <c r="M380" s="27"/>
      <c r="N380" s="27"/>
      <c r="O380" s="27"/>
      <c r="P380" s="27"/>
      <c r="Q380" s="27"/>
      <c r="R380" s="27"/>
    </row>
    <row r="381" spans="1:18" customFormat="1" x14ac:dyDescent="0.25">
      <c r="A381" s="27"/>
      <c r="B381" s="27"/>
      <c r="C381" s="27"/>
      <c r="D381" s="27"/>
      <c r="E381" s="27"/>
      <c r="F381" s="27"/>
      <c r="G381" s="27"/>
      <c r="H381" s="27"/>
      <c r="I381" s="27"/>
      <c r="J381" s="27"/>
      <c r="K381" s="27"/>
      <c r="L381" s="27"/>
      <c r="M381" s="27"/>
      <c r="N381" s="27"/>
      <c r="O381" s="27"/>
      <c r="P381" s="27"/>
      <c r="Q381" s="27"/>
      <c r="R381" s="27"/>
    </row>
    <row r="382" spans="1:18" customFormat="1" x14ac:dyDescent="0.25">
      <c r="A382" s="27"/>
      <c r="B382" s="27"/>
      <c r="C382" s="27"/>
      <c r="D382" s="27"/>
      <c r="E382" s="27"/>
      <c r="F382" s="27"/>
      <c r="G382" s="27"/>
      <c r="H382" s="27"/>
      <c r="I382" s="27"/>
      <c r="J382" s="27"/>
      <c r="K382" s="27"/>
      <c r="L382" s="27"/>
      <c r="M382" s="27"/>
      <c r="N382" s="27"/>
      <c r="O382" s="27"/>
      <c r="P382" s="27"/>
      <c r="Q382" s="27"/>
      <c r="R382" s="27"/>
    </row>
    <row r="383" spans="1:18" customFormat="1" x14ac:dyDescent="0.25">
      <c r="A383" s="27"/>
      <c r="B383" s="27"/>
      <c r="C383" s="27"/>
      <c r="D383" s="27"/>
      <c r="E383" s="27"/>
      <c r="F383" s="27"/>
      <c r="G383" s="27"/>
      <c r="H383" s="27"/>
      <c r="I383" s="27"/>
      <c r="J383" s="27"/>
      <c r="K383" s="27"/>
      <c r="L383" s="27"/>
      <c r="M383" s="27"/>
      <c r="N383" s="27"/>
      <c r="O383" s="27"/>
      <c r="P383" s="27"/>
      <c r="Q383" s="27"/>
      <c r="R383" s="27"/>
    </row>
    <row r="384" spans="1:18" customFormat="1" x14ac:dyDescent="0.25">
      <c r="A384" s="27"/>
      <c r="B384" s="27"/>
      <c r="C384" s="27"/>
      <c r="D384" s="27"/>
      <c r="E384" s="27"/>
      <c r="F384" s="27"/>
      <c r="G384" s="27"/>
      <c r="H384" s="27"/>
      <c r="I384" s="27"/>
      <c r="J384" s="27"/>
      <c r="K384" s="27"/>
      <c r="L384" s="27"/>
      <c r="M384" s="27"/>
      <c r="N384" s="27"/>
      <c r="O384" s="27"/>
      <c r="P384" s="27"/>
      <c r="Q384" s="27"/>
      <c r="R384" s="27"/>
    </row>
    <row r="385" spans="1:18" customFormat="1" x14ac:dyDescent="0.25">
      <c r="A385" s="27"/>
      <c r="B385" s="27"/>
      <c r="C385" s="27"/>
      <c r="D385" s="27"/>
      <c r="E385" s="27"/>
      <c r="F385" s="27"/>
      <c r="G385" s="27"/>
      <c r="H385" s="27"/>
      <c r="I385" s="27"/>
      <c r="J385" s="27"/>
      <c r="K385" s="27"/>
      <c r="L385" s="27"/>
      <c r="M385" s="27"/>
      <c r="N385" s="27"/>
      <c r="O385" s="27"/>
      <c r="P385" s="27"/>
      <c r="Q385" s="27"/>
      <c r="R385" s="27"/>
    </row>
    <row r="386" spans="1:18" customFormat="1" x14ac:dyDescent="0.25">
      <c r="A386" s="27"/>
      <c r="B386" s="27"/>
      <c r="C386" s="27"/>
      <c r="D386" s="27"/>
      <c r="E386" s="27"/>
      <c r="F386" s="27"/>
      <c r="G386" s="27"/>
      <c r="H386" s="27"/>
      <c r="I386" s="27"/>
      <c r="J386" s="27"/>
      <c r="K386" s="27"/>
      <c r="L386" s="27"/>
      <c r="M386" s="27"/>
      <c r="N386" s="27"/>
      <c r="O386" s="27"/>
      <c r="P386" s="27"/>
      <c r="Q386" s="27"/>
      <c r="R386" s="27"/>
    </row>
    <row r="387" spans="1:18" customFormat="1" x14ac:dyDescent="0.25">
      <c r="A387" s="27"/>
      <c r="B387" s="27"/>
      <c r="C387" s="27"/>
      <c r="D387" s="27"/>
      <c r="E387" s="27"/>
      <c r="F387" s="27"/>
      <c r="G387" s="27"/>
      <c r="H387" s="27"/>
      <c r="I387" s="27"/>
      <c r="J387" s="27"/>
      <c r="K387" s="27"/>
      <c r="L387" s="27"/>
      <c r="M387" s="27"/>
      <c r="N387" s="27"/>
      <c r="O387" s="27"/>
      <c r="P387" s="27"/>
      <c r="Q387" s="27"/>
      <c r="R387" s="27"/>
    </row>
    <row r="388" spans="1:18" customFormat="1" x14ac:dyDescent="0.25">
      <c r="A388" s="27"/>
      <c r="B388" s="27"/>
      <c r="C388" s="27"/>
      <c r="D388" s="27"/>
      <c r="E388" s="27"/>
      <c r="F388" s="27"/>
      <c r="G388" s="27"/>
      <c r="H388" s="27"/>
      <c r="I388" s="27"/>
      <c r="J388" s="27"/>
      <c r="K388" s="27"/>
      <c r="L388" s="27"/>
      <c r="M388" s="27"/>
      <c r="N388" s="27"/>
      <c r="O388" s="27"/>
      <c r="P388" s="27"/>
      <c r="Q388" s="27"/>
      <c r="R388" s="27"/>
    </row>
    <row r="389" spans="1:18" customFormat="1" x14ac:dyDescent="0.25">
      <c r="A389" s="27"/>
      <c r="B389" s="27"/>
      <c r="C389" s="27"/>
      <c r="D389" s="27"/>
      <c r="E389" s="27"/>
      <c r="F389" s="27"/>
      <c r="G389" s="27"/>
      <c r="H389" s="27"/>
      <c r="I389" s="27"/>
      <c r="J389" s="27"/>
      <c r="K389" s="27"/>
      <c r="L389" s="27"/>
      <c r="M389" s="27"/>
      <c r="N389" s="27"/>
      <c r="O389" s="27"/>
      <c r="P389" s="27"/>
      <c r="Q389" s="27"/>
      <c r="R389" s="27"/>
    </row>
    <row r="390" spans="1:18" customFormat="1" x14ac:dyDescent="0.25">
      <c r="A390" s="27"/>
      <c r="B390" s="27"/>
      <c r="C390" s="27"/>
      <c r="D390" s="27"/>
      <c r="E390" s="27"/>
      <c r="F390" s="27"/>
      <c r="G390" s="27"/>
      <c r="H390" s="27"/>
      <c r="I390" s="27"/>
      <c r="J390" s="27"/>
      <c r="K390" s="27"/>
      <c r="L390" s="27"/>
      <c r="M390" s="27"/>
      <c r="N390" s="27"/>
      <c r="O390" s="27"/>
      <c r="P390" s="27"/>
      <c r="Q390" s="27"/>
      <c r="R390" s="27"/>
    </row>
    <row r="391" spans="1:18" customFormat="1" x14ac:dyDescent="0.25">
      <c r="A391" s="27"/>
      <c r="B391" s="27"/>
      <c r="C391" s="27"/>
      <c r="D391" s="27"/>
      <c r="E391" s="27"/>
      <c r="F391" s="27"/>
      <c r="G391" s="27"/>
      <c r="H391" s="27"/>
      <c r="I391" s="27"/>
      <c r="J391" s="27"/>
      <c r="K391" s="27"/>
      <c r="L391" s="27"/>
      <c r="M391" s="27"/>
      <c r="N391" s="27"/>
      <c r="O391" s="27"/>
      <c r="P391" s="27"/>
      <c r="Q391" s="27"/>
      <c r="R391" s="27"/>
    </row>
    <row r="392" spans="1:18" customFormat="1" x14ac:dyDescent="0.25">
      <c r="A392" s="27"/>
      <c r="B392" s="27"/>
      <c r="C392" s="27"/>
      <c r="D392" s="27"/>
      <c r="E392" s="27"/>
      <c r="F392" s="27"/>
      <c r="G392" s="27"/>
      <c r="H392" s="27"/>
      <c r="I392" s="27"/>
      <c r="J392" s="27"/>
      <c r="K392" s="27"/>
      <c r="L392" s="27"/>
      <c r="M392" s="27"/>
      <c r="N392" s="27"/>
      <c r="O392" s="27"/>
      <c r="P392" s="27"/>
      <c r="Q392" s="27"/>
      <c r="R392" s="27"/>
    </row>
    <row r="393" spans="1:18" customFormat="1" x14ac:dyDescent="0.25">
      <c r="A393" s="27"/>
      <c r="B393" s="27"/>
      <c r="C393" s="27"/>
      <c r="D393" s="27"/>
      <c r="E393" s="27"/>
      <c r="F393" s="27"/>
      <c r="G393" s="27"/>
      <c r="H393" s="27"/>
      <c r="I393" s="27"/>
      <c r="J393" s="27"/>
      <c r="K393" s="27"/>
      <c r="L393" s="27"/>
      <c r="M393" s="27"/>
      <c r="N393" s="27"/>
      <c r="O393" s="27"/>
      <c r="P393" s="27"/>
      <c r="Q393" s="27"/>
      <c r="R393" s="27"/>
    </row>
    <row r="394" spans="1:18" customFormat="1" x14ac:dyDescent="0.25">
      <c r="A394" s="27"/>
      <c r="B394" s="27"/>
      <c r="C394" s="27"/>
      <c r="D394" s="27"/>
      <c r="E394" s="27"/>
      <c r="F394" s="27"/>
      <c r="G394" s="27"/>
      <c r="H394" s="27"/>
      <c r="I394" s="27"/>
      <c r="J394" s="27"/>
      <c r="K394" s="27"/>
      <c r="L394" s="27"/>
      <c r="M394" s="27"/>
      <c r="N394" s="27"/>
      <c r="O394" s="27"/>
      <c r="P394" s="27"/>
      <c r="Q394" s="27"/>
      <c r="R394" s="27"/>
    </row>
    <row r="395" spans="1:18" customFormat="1" x14ac:dyDescent="0.25">
      <c r="A395" s="27"/>
      <c r="B395" s="27"/>
      <c r="C395" s="27"/>
      <c r="D395" s="27"/>
      <c r="E395" s="27"/>
      <c r="F395" s="27"/>
      <c r="G395" s="27"/>
      <c r="H395" s="27"/>
      <c r="I395" s="27"/>
      <c r="J395" s="27"/>
      <c r="K395" s="27"/>
      <c r="L395" s="27"/>
      <c r="M395" s="27"/>
      <c r="N395" s="27"/>
      <c r="O395" s="27"/>
      <c r="P395" s="27"/>
      <c r="Q395" s="27"/>
      <c r="R395" s="27"/>
    </row>
    <row r="396" spans="1:18" customFormat="1" x14ac:dyDescent="0.25">
      <c r="A396" s="27"/>
      <c r="B396" s="27"/>
      <c r="C396" s="27"/>
      <c r="D396" s="27"/>
      <c r="E396" s="27"/>
      <c r="F396" s="27"/>
      <c r="G396" s="27"/>
      <c r="H396" s="27"/>
      <c r="I396" s="27"/>
      <c r="J396" s="27"/>
      <c r="K396" s="27"/>
      <c r="L396" s="27"/>
      <c r="M396" s="27"/>
      <c r="N396" s="27"/>
      <c r="O396" s="27"/>
      <c r="P396" s="27"/>
      <c r="Q396" s="27"/>
      <c r="R396" s="27"/>
    </row>
    <row r="397" spans="1:18" customFormat="1" x14ac:dyDescent="0.25">
      <c r="A397" s="27"/>
      <c r="B397" s="27"/>
      <c r="C397" s="27"/>
      <c r="D397" s="27"/>
      <c r="E397" s="27"/>
      <c r="F397" s="27"/>
      <c r="G397" s="27"/>
      <c r="H397" s="27"/>
      <c r="I397" s="27"/>
      <c r="J397" s="27"/>
      <c r="K397" s="27"/>
      <c r="L397" s="27"/>
      <c r="M397" s="27"/>
      <c r="N397" s="27"/>
      <c r="O397" s="27"/>
      <c r="P397" s="27"/>
      <c r="Q397" s="27"/>
      <c r="R397" s="27"/>
    </row>
    <row r="398" spans="1:18" customFormat="1" x14ac:dyDescent="0.25">
      <c r="A398" s="27"/>
      <c r="B398" s="27"/>
      <c r="C398" s="27"/>
      <c r="D398" s="27"/>
      <c r="E398" s="27"/>
      <c r="F398" s="27"/>
      <c r="G398" s="27"/>
      <c r="H398" s="27"/>
      <c r="I398" s="27"/>
      <c r="J398" s="27"/>
      <c r="K398" s="27"/>
      <c r="L398" s="27"/>
      <c r="M398" s="27"/>
      <c r="N398" s="27"/>
      <c r="O398" s="27"/>
      <c r="P398" s="27"/>
      <c r="Q398" s="27"/>
      <c r="R398" s="27"/>
    </row>
    <row r="399" spans="1:18" customFormat="1" x14ac:dyDescent="0.25">
      <c r="A399" s="27"/>
      <c r="B399" s="27"/>
      <c r="C399" s="27"/>
      <c r="D399" s="27"/>
      <c r="E399" s="27"/>
      <c r="F399" s="27"/>
      <c r="G399" s="27"/>
      <c r="H399" s="27"/>
      <c r="I399" s="27"/>
      <c r="J399" s="27"/>
      <c r="K399" s="27"/>
      <c r="L399" s="27"/>
      <c r="M399" s="27"/>
      <c r="N399" s="27"/>
      <c r="O399" s="27"/>
      <c r="P399" s="27"/>
      <c r="Q399" s="27"/>
      <c r="R399" s="27"/>
    </row>
    <row r="400" spans="1:18" customFormat="1" x14ac:dyDescent="0.25">
      <c r="A400" s="27"/>
      <c r="B400" s="27"/>
      <c r="C400" s="27"/>
      <c r="D400" s="27"/>
      <c r="E400" s="27"/>
      <c r="F400" s="27"/>
      <c r="G400" s="27"/>
      <c r="H400" s="27"/>
      <c r="I400" s="27"/>
      <c r="J400" s="27"/>
      <c r="K400" s="27"/>
      <c r="L400" s="27"/>
      <c r="M400" s="27"/>
      <c r="N400" s="27"/>
      <c r="O400" s="27"/>
      <c r="P400" s="27"/>
      <c r="Q400" s="27"/>
      <c r="R400" s="27"/>
    </row>
    <row r="401" spans="1:18" customFormat="1" x14ac:dyDescent="0.25">
      <c r="A401" s="27"/>
      <c r="B401" s="27"/>
      <c r="C401" s="27"/>
      <c r="D401" s="27"/>
      <c r="E401" s="27"/>
      <c r="F401" s="27"/>
      <c r="G401" s="27"/>
      <c r="H401" s="27"/>
      <c r="I401" s="27"/>
      <c r="J401" s="27"/>
      <c r="K401" s="27"/>
      <c r="L401" s="27"/>
      <c r="M401" s="27"/>
      <c r="N401" s="27"/>
      <c r="O401" s="27"/>
      <c r="P401" s="27"/>
      <c r="Q401" s="27"/>
      <c r="R401" s="27"/>
    </row>
    <row r="402" spans="1:18" customFormat="1" x14ac:dyDescent="0.25">
      <c r="A402" s="27"/>
      <c r="B402" s="27"/>
      <c r="C402" s="27"/>
      <c r="D402" s="27"/>
      <c r="E402" s="27"/>
      <c r="F402" s="27"/>
      <c r="G402" s="27"/>
      <c r="H402" s="27"/>
      <c r="I402" s="27"/>
      <c r="J402" s="27"/>
      <c r="K402" s="27"/>
      <c r="L402" s="27"/>
      <c r="M402" s="27"/>
      <c r="N402" s="27"/>
      <c r="O402" s="27"/>
      <c r="P402" s="27"/>
      <c r="Q402" s="27"/>
      <c r="R402" s="27"/>
    </row>
    <row r="403" spans="1:18" customFormat="1" x14ac:dyDescent="0.25">
      <c r="A403" s="27"/>
      <c r="B403" s="27"/>
      <c r="C403" s="27"/>
      <c r="D403" s="27"/>
      <c r="E403" s="27"/>
      <c r="F403" s="27"/>
      <c r="G403" s="27"/>
      <c r="H403" s="27"/>
      <c r="I403" s="27"/>
      <c r="J403" s="27"/>
      <c r="K403" s="27"/>
      <c r="L403" s="27"/>
      <c r="M403" s="27"/>
      <c r="N403" s="27"/>
      <c r="O403" s="27"/>
      <c r="P403" s="27"/>
      <c r="Q403" s="27"/>
      <c r="R403" s="27"/>
    </row>
    <row r="404" spans="1:18" customFormat="1" x14ac:dyDescent="0.25">
      <c r="A404" s="27"/>
      <c r="B404" s="27"/>
      <c r="C404" s="27"/>
      <c r="D404" s="27"/>
      <c r="E404" s="27"/>
      <c r="F404" s="27"/>
      <c r="G404" s="27"/>
      <c r="H404" s="27"/>
      <c r="I404" s="27"/>
      <c r="J404" s="27"/>
      <c r="K404" s="27"/>
      <c r="L404" s="27"/>
      <c r="M404" s="27"/>
      <c r="N404" s="27"/>
      <c r="O404" s="27"/>
      <c r="P404" s="27"/>
      <c r="Q404" s="27"/>
      <c r="R404" s="27"/>
    </row>
    <row r="405" spans="1:18" customFormat="1" x14ac:dyDescent="0.25">
      <c r="A405" s="27"/>
      <c r="B405" s="27"/>
      <c r="C405" s="27"/>
      <c r="D405" s="27"/>
      <c r="E405" s="27"/>
      <c r="F405" s="27"/>
      <c r="G405" s="27"/>
      <c r="H405" s="27"/>
      <c r="I405" s="27"/>
      <c r="J405" s="27"/>
      <c r="K405" s="27"/>
      <c r="L405" s="27"/>
      <c r="M405" s="27"/>
      <c r="N405" s="27"/>
      <c r="O405" s="27"/>
      <c r="P405" s="27"/>
      <c r="Q405" s="27"/>
      <c r="R405" s="27"/>
    </row>
    <row r="406" spans="1:18" customFormat="1" x14ac:dyDescent="0.25">
      <c r="A406" s="27"/>
      <c r="B406" s="27"/>
      <c r="C406" s="27"/>
      <c r="D406" s="27"/>
      <c r="E406" s="27"/>
      <c r="F406" s="27"/>
      <c r="G406" s="27"/>
      <c r="H406" s="27"/>
      <c r="I406" s="27"/>
      <c r="J406" s="27"/>
      <c r="K406" s="27"/>
      <c r="L406" s="27"/>
      <c r="M406" s="27"/>
      <c r="N406" s="27"/>
      <c r="O406" s="27"/>
      <c r="P406" s="27"/>
      <c r="Q406" s="27"/>
      <c r="R406" s="27"/>
    </row>
    <row r="407" spans="1:18" customFormat="1" x14ac:dyDescent="0.25">
      <c r="A407" s="27"/>
      <c r="B407" s="27"/>
      <c r="C407" s="27"/>
      <c r="D407" s="27"/>
      <c r="E407" s="27"/>
      <c r="F407" s="27"/>
      <c r="G407" s="27"/>
      <c r="H407" s="27"/>
      <c r="I407" s="27"/>
      <c r="J407" s="27"/>
      <c r="K407" s="27"/>
      <c r="L407" s="27"/>
      <c r="M407" s="27"/>
      <c r="N407" s="27"/>
      <c r="O407" s="27"/>
      <c r="P407" s="27"/>
      <c r="Q407" s="27"/>
      <c r="R407" s="27"/>
    </row>
    <row r="408" spans="1:18" customFormat="1" x14ac:dyDescent="0.25">
      <c r="A408" s="27"/>
      <c r="B408" s="27"/>
      <c r="C408" s="27"/>
      <c r="D408" s="27"/>
      <c r="E408" s="27"/>
      <c r="F408" s="27"/>
      <c r="G408" s="27"/>
      <c r="H408" s="27"/>
      <c r="I408" s="27"/>
      <c r="J408" s="27"/>
      <c r="K408" s="27"/>
      <c r="L408" s="27"/>
      <c r="M408" s="27"/>
      <c r="N408" s="27"/>
      <c r="O408" s="27"/>
      <c r="P408" s="27"/>
      <c r="Q408" s="27"/>
      <c r="R408" s="27"/>
    </row>
    <row r="409" spans="1:18" customFormat="1" x14ac:dyDescent="0.25">
      <c r="A409" s="27"/>
      <c r="B409" s="27"/>
      <c r="C409" s="27"/>
      <c r="D409" s="27"/>
      <c r="E409" s="27"/>
      <c r="F409" s="27"/>
      <c r="G409" s="27"/>
      <c r="H409" s="27"/>
      <c r="I409" s="27"/>
      <c r="J409" s="27"/>
      <c r="K409" s="27"/>
      <c r="L409" s="27"/>
      <c r="M409" s="27"/>
      <c r="N409" s="27"/>
      <c r="O409" s="27"/>
      <c r="P409" s="27"/>
      <c r="Q409" s="27"/>
      <c r="R409" s="27"/>
    </row>
    <row r="410" spans="1:18" customFormat="1" x14ac:dyDescent="0.25">
      <c r="A410" s="27"/>
      <c r="B410" s="27"/>
      <c r="C410" s="27"/>
      <c r="D410" s="27"/>
      <c r="E410" s="27"/>
      <c r="F410" s="27"/>
      <c r="G410" s="27"/>
      <c r="H410" s="27"/>
      <c r="I410" s="27"/>
      <c r="J410" s="27"/>
      <c r="K410" s="27"/>
      <c r="L410" s="27"/>
      <c r="M410" s="27"/>
      <c r="N410" s="27"/>
      <c r="O410" s="27"/>
      <c r="P410" s="27"/>
      <c r="Q410" s="27"/>
      <c r="R410" s="27"/>
    </row>
    <row r="411" spans="1:18" customFormat="1" x14ac:dyDescent="0.25">
      <c r="A411" s="27"/>
      <c r="B411" s="27"/>
      <c r="C411" s="27"/>
      <c r="D411" s="27"/>
      <c r="E411" s="27"/>
      <c r="F411" s="27"/>
      <c r="G411" s="27"/>
      <c r="H411" s="27"/>
      <c r="I411" s="27"/>
      <c r="J411" s="27"/>
      <c r="K411" s="27"/>
      <c r="L411" s="27"/>
      <c r="M411" s="27"/>
      <c r="N411" s="27"/>
      <c r="O411" s="27"/>
      <c r="P411" s="27"/>
      <c r="Q411" s="27"/>
      <c r="R411" s="27"/>
    </row>
    <row r="412" spans="1:18" customFormat="1" x14ac:dyDescent="0.25">
      <c r="A412" s="27"/>
      <c r="B412" s="27"/>
      <c r="C412" s="27"/>
      <c r="D412" s="27"/>
      <c r="E412" s="27"/>
      <c r="F412" s="27"/>
      <c r="G412" s="27"/>
      <c r="H412" s="27"/>
      <c r="I412" s="27"/>
      <c r="J412" s="27"/>
      <c r="K412" s="27"/>
      <c r="L412" s="27"/>
      <c r="M412" s="27"/>
      <c r="N412" s="27"/>
      <c r="O412" s="27"/>
      <c r="P412" s="27"/>
      <c r="Q412" s="27"/>
      <c r="R412" s="27"/>
    </row>
    <row r="413" spans="1:18" customFormat="1" x14ac:dyDescent="0.25">
      <c r="A413" s="27"/>
      <c r="B413" s="27"/>
      <c r="C413" s="27"/>
      <c r="D413" s="27"/>
      <c r="E413" s="27"/>
      <c r="F413" s="27"/>
      <c r="G413" s="27"/>
      <c r="H413" s="27"/>
      <c r="I413" s="27"/>
      <c r="J413" s="27"/>
      <c r="K413" s="27"/>
      <c r="L413" s="27"/>
      <c r="M413" s="27"/>
      <c r="N413" s="27"/>
      <c r="O413" s="27"/>
      <c r="P413" s="27"/>
      <c r="Q413" s="27"/>
      <c r="R413" s="27"/>
    </row>
    <row r="414" spans="1:18" customFormat="1" x14ac:dyDescent="0.25">
      <c r="A414" s="27"/>
      <c r="B414" s="27"/>
      <c r="C414" s="27"/>
      <c r="D414" s="27"/>
      <c r="E414" s="27"/>
      <c r="F414" s="27"/>
      <c r="G414" s="27"/>
      <c r="H414" s="27"/>
      <c r="I414" s="27"/>
      <c r="J414" s="27"/>
      <c r="K414" s="27"/>
      <c r="L414" s="27"/>
      <c r="M414" s="27"/>
      <c r="N414" s="27"/>
      <c r="O414" s="27"/>
      <c r="P414" s="27"/>
      <c r="Q414" s="27"/>
      <c r="R414" s="27"/>
    </row>
    <row r="415" spans="1:18" customFormat="1" x14ac:dyDescent="0.25">
      <c r="A415" s="27"/>
      <c r="B415" s="27"/>
      <c r="C415" s="27"/>
      <c r="D415" s="27"/>
      <c r="E415" s="27"/>
      <c r="F415" s="27"/>
      <c r="G415" s="27"/>
      <c r="H415" s="27"/>
      <c r="I415" s="27"/>
      <c r="J415" s="27"/>
      <c r="K415" s="27"/>
      <c r="L415" s="27"/>
      <c r="M415" s="27"/>
      <c r="N415" s="27"/>
      <c r="O415" s="27"/>
      <c r="P415" s="27"/>
      <c r="Q415" s="27"/>
      <c r="R415" s="27"/>
    </row>
    <row r="416" spans="1:18" customFormat="1" x14ac:dyDescent="0.25">
      <c r="A416" s="27"/>
      <c r="B416" s="27"/>
      <c r="C416" s="27"/>
      <c r="D416" s="27"/>
      <c r="E416" s="27"/>
      <c r="F416" s="27"/>
      <c r="G416" s="27"/>
      <c r="H416" s="27"/>
      <c r="I416" s="27"/>
      <c r="J416" s="27"/>
      <c r="K416" s="27"/>
      <c r="L416" s="27"/>
      <c r="M416" s="27"/>
      <c r="N416" s="27"/>
      <c r="O416" s="27"/>
      <c r="P416" s="27"/>
      <c r="Q416" s="27"/>
      <c r="R416" s="27"/>
    </row>
    <row r="417" spans="1:19" customFormat="1" x14ac:dyDescent="0.25">
      <c r="A417" s="27"/>
      <c r="B417" s="27"/>
      <c r="C417" s="27"/>
      <c r="D417" s="27"/>
      <c r="E417" s="27"/>
      <c r="F417" s="27"/>
      <c r="G417" s="27"/>
      <c r="H417" s="27"/>
      <c r="I417" s="27"/>
      <c r="J417" s="27"/>
      <c r="K417" s="27"/>
      <c r="L417" s="27"/>
      <c r="M417" s="27"/>
      <c r="N417" s="27"/>
      <c r="O417" s="27"/>
      <c r="P417" s="27"/>
      <c r="Q417" s="27"/>
      <c r="R417" s="27"/>
    </row>
    <row r="418" spans="1:19" customFormat="1" x14ac:dyDescent="0.25">
      <c r="A418" s="27"/>
      <c r="B418" s="27"/>
      <c r="C418" s="27"/>
      <c r="D418" s="27"/>
      <c r="E418" s="27"/>
      <c r="F418" s="27"/>
      <c r="G418" s="27"/>
      <c r="H418" s="27"/>
      <c r="I418" s="27"/>
      <c r="J418" s="27"/>
      <c r="K418" s="27"/>
      <c r="L418" s="27"/>
      <c r="M418" s="27"/>
      <c r="N418" s="27"/>
      <c r="O418" s="27"/>
      <c r="P418" s="27"/>
      <c r="Q418" s="27"/>
      <c r="R418" s="27"/>
      <c r="S418" s="27"/>
    </row>
    <row r="419" spans="1:19" customFormat="1" x14ac:dyDescent="0.25">
      <c r="A419" s="27"/>
      <c r="B419" s="27"/>
      <c r="C419" s="27"/>
      <c r="D419" s="27"/>
      <c r="E419" s="27"/>
      <c r="F419" s="27"/>
      <c r="G419" s="27"/>
      <c r="H419" s="27"/>
      <c r="I419" s="27"/>
      <c r="J419" s="27"/>
      <c r="K419" s="27"/>
      <c r="L419" s="27"/>
      <c r="M419" s="27"/>
      <c r="N419" s="27"/>
      <c r="O419" s="27"/>
      <c r="P419" s="27"/>
      <c r="Q419" s="27"/>
      <c r="R419" s="27"/>
      <c r="S419" s="27"/>
    </row>
    <row r="420" spans="1:19" customFormat="1" x14ac:dyDescent="0.25">
      <c r="A420" s="27"/>
      <c r="B420" s="27"/>
      <c r="C420" s="27"/>
      <c r="D420" s="27"/>
      <c r="E420" s="27"/>
      <c r="F420" s="27"/>
      <c r="G420" s="27"/>
      <c r="H420" s="27"/>
      <c r="I420" s="27"/>
      <c r="J420" s="27"/>
      <c r="K420" s="27"/>
      <c r="L420" s="27"/>
      <c r="M420" s="27"/>
      <c r="N420" s="27"/>
      <c r="O420" s="27"/>
      <c r="P420" s="27"/>
      <c r="Q420" s="27"/>
      <c r="R420" s="27"/>
      <c r="S420" s="27"/>
    </row>
    <row r="421" spans="1:19" customFormat="1" x14ac:dyDescent="0.25">
      <c r="A421" s="27"/>
      <c r="B421" s="27"/>
      <c r="C421" s="27"/>
      <c r="D421" s="27"/>
      <c r="E421" s="27"/>
      <c r="F421" s="27"/>
      <c r="G421" s="27"/>
      <c r="H421" s="27"/>
      <c r="I421" s="27"/>
      <c r="J421" s="27"/>
      <c r="K421" s="27"/>
      <c r="L421" s="27"/>
      <c r="M421" s="27"/>
      <c r="N421" s="27"/>
      <c r="O421" s="27"/>
      <c r="P421" s="27"/>
      <c r="Q421" s="27"/>
      <c r="R421" s="27"/>
      <c r="S421" s="27"/>
    </row>
    <row r="422" spans="1:19" customFormat="1" x14ac:dyDescent="0.25">
      <c r="A422" s="27"/>
      <c r="B422" s="27"/>
      <c r="C422" s="27"/>
      <c r="D422" s="27"/>
      <c r="E422" s="27"/>
      <c r="F422" s="27"/>
      <c r="G422" s="27"/>
      <c r="H422" s="27"/>
      <c r="I422" s="27"/>
      <c r="J422" s="27"/>
      <c r="K422" s="27"/>
      <c r="L422" s="27"/>
      <c r="M422" s="27"/>
      <c r="N422" s="27"/>
      <c r="O422" s="27"/>
      <c r="P422" s="27"/>
      <c r="Q422" s="27"/>
      <c r="R422" s="27"/>
      <c r="S422" s="27"/>
    </row>
    <row r="423" spans="1:19" customFormat="1" x14ac:dyDescent="0.25">
      <c r="A423" s="27"/>
      <c r="B423" s="27"/>
      <c r="C423" s="27"/>
      <c r="D423" s="27"/>
      <c r="E423" s="27"/>
      <c r="F423" s="27"/>
      <c r="G423" s="27"/>
      <c r="H423" s="27"/>
      <c r="I423" s="27"/>
      <c r="J423" s="27"/>
      <c r="K423" s="27"/>
      <c r="L423" s="27"/>
      <c r="M423" s="27"/>
      <c r="N423" s="27"/>
      <c r="O423" s="27"/>
      <c r="P423" s="27"/>
      <c r="Q423" s="27"/>
      <c r="R423" s="27"/>
      <c r="S423" s="27"/>
    </row>
    <row r="424" spans="1:19" customFormat="1" x14ac:dyDescent="0.25">
      <c r="A424" s="27"/>
      <c r="B424" s="27"/>
      <c r="C424" s="27"/>
      <c r="D424" s="27"/>
      <c r="E424" s="27"/>
      <c r="F424" s="27"/>
      <c r="G424" s="27"/>
      <c r="H424" s="27"/>
      <c r="I424" s="27"/>
      <c r="J424" s="27"/>
      <c r="K424" s="27"/>
      <c r="L424" s="27"/>
      <c r="M424" s="27"/>
      <c r="N424" s="27"/>
      <c r="O424" s="27"/>
      <c r="P424" s="27"/>
      <c r="Q424" s="27"/>
      <c r="R424" s="27"/>
      <c r="S424" s="27"/>
    </row>
    <row r="425" spans="1:19" customFormat="1" x14ac:dyDescent="0.25">
      <c r="A425" s="27"/>
      <c r="B425" s="27"/>
      <c r="C425" s="27"/>
      <c r="D425" s="27"/>
      <c r="E425" s="27"/>
      <c r="F425" s="27"/>
      <c r="G425" s="27"/>
      <c r="H425" s="27"/>
      <c r="I425" s="27"/>
      <c r="J425" s="27"/>
      <c r="K425" s="27"/>
      <c r="L425" s="27"/>
      <c r="M425" s="27"/>
      <c r="N425" s="27"/>
      <c r="O425" s="27"/>
      <c r="P425" s="27"/>
      <c r="Q425" s="27"/>
      <c r="R425" s="27"/>
      <c r="S425" s="27"/>
    </row>
    <row r="426" spans="1:19" customFormat="1" x14ac:dyDescent="0.25">
      <c r="A426" s="27"/>
      <c r="B426" s="27"/>
      <c r="C426" s="27"/>
      <c r="D426" s="27"/>
      <c r="E426" s="27"/>
      <c r="F426" s="27"/>
      <c r="G426" s="27"/>
      <c r="H426" s="27"/>
      <c r="I426" s="27"/>
      <c r="J426" s="27"/>
      <c r="K426" s="27"/>
      <c r="L426" s="27"/>
      <c r="M426" s="27"/>
      <c r="N426" s="27"/>
      <c r="O426" s="27"/>
      <c r="P426" s="27"/>
      <c r="Q426" s="27"/>
      <c r="R426" s="27"/>
      <c r="S426" s="27"/>
    </row>
    <row r="427" spans="1:19" customFormat="1" x14ac:dyDescent="0.25">
      <c r="A427" s="27"/>
      <c r="B427" s="27"/>
      <c r="C427" s="27"/>
      <c r="D427" s="27"/>
      <c r="E427" s="27"/>
      <c r="F427" s="27"/>
      <c r="G427" s="27"/>
      <c r="H427" s="27"/>
      <c r="I427" s="27"/>
      <c r="J427" s="27"/>
      <c r="K427" s="27"/>
      <c r="L427" s="27"/>
      <c r="M427" s="27"/>
      <c r="N427" s="27"/>
      <c r="O427" s="27"/>
      <c r="P427" s="27"/>
      <c r="Q427" s="27"/>
      <c r="R427" s="27"/>
      <c r="S427" s="27"/>
    </row>
    <row r="428" spans="1:19" customFormat="1" x14ac:dyDescent="0.25">
      <c r="A428" s="27"/>
      <c r="B428" s="27"/>
      <c r="C428" s="27"/>
      <c r="D428" s="27"/>
      <c r="E428" s="27"/>
      <c r="F428" s="27"/>
      <c r="G428" s="27"/>
      <c r="H428" s="27"/>
      <c r="I428" s="27"/>
      <c r="J428" s="27"/>
      <c r="K428" s="27"/>
      <c r="L428" s="27"/>
      <c r="M428" s="27"/>
      <c r="N428" s="27"/>
      <c r="O428" s="27"/>
      <c r="P428" s="27"/>
      <c r="Q428" s="27"/>
      <c r="R428" s="27"/>
      <c r="S428" s="27"/>
    </row>
    <row r="429" spans="1:19" customFormat="1" x14ac:dyDescent="0.25">
      <c r="A429" s="27"/>
      <c r="B429" s="27"/>
      <c r="C429" s="27"/>
      <c r="D429" s="27"/>
      <c r="E429" s="27"/>
      <c r="F429" s="27"/>
      <c r="G429" s="27"/>
      <c r="H429" s="27"/>
      <c r="I429" s="27"/>
      <c r="J429" s="27"/>
      <c r="K429" s="27"/>
      <c r="L429" s="27"/>
      <c r="M429" s="27"/>
      <c r="N429" s="27"/>
      <c r="O429" s="27"/>
      <c r="P429" s="27"/>
      <c r="Q429" s="27"/>
      <c r="R429" s="27"/>
      <c r="S429" s="27"/>
    </row>
    <row r="430" spans="1:19" customFormat="1" x14ac:dyDescent="0.25">
      <c r="A430" s="27"/>
      <c r="B430" s="27"/>
      <c r="C430" s="27"/>
      <c r="D430" s="27"/>
      <c r="E430" s="27"/>
      <c r="F430" s="27"/>
      <c r="G430" s="27"/>
      <c r="H430" s="27"/>
      <c r="I430" s="27"/>
      <c r="J430" s="27"/>
      <c r="K430" s="27"/>
      <c r="L430" s="27"/>
      <c r="M430" s="27"/>
      <c r="N430" s="27"/>
      <c r="O430" s="27"/>
      <c r="P430" s="27"/>
      <c r="Q430" s="27"/>
      <c r="R430" s="27"/>
      <c r="S430" s="27"/>
    </row>
    <row r="431" spans="1:19" customFormat="1" x14ac:dyDescent="0.25">
      <c r="A431" s="27"/>
      <c r="B431" s="27"/>
      <c r="C431" s="27"/>
      <c r="D431" s="27"/>
      <c r="E431" s="27"/>
      <c r="F431" s="27"/>
      <c r="G431" s="27"/>
      <c r="H431" s="27"/>
      <c r="I431" s="27"/>
      <c r="J431" s="27"/>
      <c r="K431" s="27"/>
      <c r="L431" s="27"/>
      <c r="M431" s="27"/>
      <c r="N431" s="27"/>
      <c r="O431" s="27"/>
      <c r="P431" s="27"/>
      <c r="Q431" s="27"/>
      <c r="R431" s="27"/>
      <c r="S431" s="27"/>
    </row>
    <row r="432" spans="1:19" customFormat="1" x14ac:dyDescent="0.25">
      <c r="A432" s="27"/>
      <c r="B432" s="27"/>
      <c r="C432" s="27"/>
      <c r="D432" s="27"/>
      <c r="E432" s="27"/>
      <c r="F432" s="27"/>
      <c r="G432" s="27"/>
      <c r="H432" s="27"/>
      <c r="I432" s="27"/>
      <c r="J432" s="27"/>
      <c r="K432" s="27"/>
      <c r="L432" s="27"/>
      <c r="M432" s="27"/>
      <c r="N432" s="27"/>
      <c r="O432" s="27"/>
      <c r="P432" s="27"/>
      <c r="Q432" s="27"/>
      <c r="R432" s="27"/>
      <c r="S432" s="27"/>
    </row>
    <row r="433" spans="1:19" customFormat="1" x14ac:dyDescent="0.25">
      <c r="A433" s="27"/>
      <c r="B433" s="27"/>
      <c r="C433" s="27"/>
      <c r="D433" s="27"/>
      <c r="E433" s="27"/>
      <c r="F433" s="27"/>
      <c r="G433" s="27"/>
      <c r="H433" s="27"/>
      <c r="I433" s="27"/>
      <c r="J433" s="27"/>
      <c r="K433" s="27"/>
      <c r="L433" s="27"/>
      <c r="M433" s="27"/>
      <c r="N433" s="27"/>
      <c r="O433" s="27"/>
      <c r="P433" s="27"/>
      <c r="Q433" s="27"/>
      <c r="R433" s="27"/>
      <c r="S433" s="27"/>
    </row>
    <row r="434" spans="1:19" customFormat="1" x14ac:dyDescent="0.25">
      <c r="A434" s="27"/>
      <c r="B434" s="27"/>
      <c r="C434" s="27"/>
      <c r="D434" s="27"/>
      <c r="E434" s="27"/>
      <c r="F434" s="27"/>
      <c r="G434" s="27"/>
      <c r="H434" s="27"/>
      <c r="I434" s="27"/>
      <c r="J434" s="27"/>
      <c r="K434" s="27"/>
      <c r="L434" s="27"/>
      <c r="M434" s="27"/>
      <c r="N434" s="27"/>
      <c r="O434" s="27"/>
      <c r="P434" s="27"/>
      <c r="Q434" s="27"/>
      <c r="R434" s="27"/>
      <c r="S434" s="27"/>
    </row>
    <row r="435" spans="1:19" customFormat="1" x14ac:dyDescent="0.25">
      <c r="A435" s="27"/>
      <c r="B435" s="27"/>
      <c r="C435" s="27"/>
      <c r="D435" s="27"/>
      <c r="E435" s="27"/>
      <c r="F435" s="27"/>
      <c r="G435" s="27"/>
      <c r="H435" s="27"/>
      <c r="I435" s="27"/>
      <c r="J435" s="27"/>
      <c r="K435" s="27"/>
      <c r="L435" s="27"/>
      <c r="M435" s="27"/>
      <c r="N435" s="27"/>
      <c r="O435" s="27"/>
      <c r="P435" s="27"/>
      <c r="Q435" s="27"/>
      <c r="R435" s="27"/>
      <c r="S435" s="27"/>
    </row>
    <row r="436" spans="1:19" customFormat="1" x14ac:dyDescent="0.25">
      <c r="A436" s="27"/>
      <c r="B436" s="27"/>
      <c r="C436" s="27"/>
      <c r="D436" s="27"/>
      <c r="E436" s="27"/>
      <c r="F436" s="27"/>
      <c r="G436" s="27"/>
      <c r="H436" s="27"/>
      <c r="I436" s="27"/>
      <c r="J436" s="27"/>
      <c r="K436" s="27"/>
      <c r="L436" s="27"/>
      <c r="M436" s="27"/>
      <c r="N436" s="27"/>
      <c r="O436" s="27"/>
      <c r="P436" s="27"/>
      <c r="Q436" s="27"/>
      <c r="R436" s="27"/>
      <c r="S436" s="27"/>
    </row>
  </sheetData>
  <sheetProtection algorithmName="SHA-512" hashValue="dYyLCwmU3BqLXmix47+kbhfaZJ5vZkisZKA/k1wUpWwCF83hnF41j48CKTUN8Lnag+7vwCBUgCuAjDx9TFCKRg==" saltValue="2bcYdpdKQG/FD85ab82qRw==" spinCount="100000" sheet="1" objects="1" scenarios="1" sort="0" autoFilter="0"/>
  <conditionalFormatting sqref="I8:I12">
    <cfRule type="expression" dxfId="26" priority="13">
      <formula>I8&lt;&gt;$I$6</formula>
    </cfRule>
  </conditionalFormatting>
  <conditionalFormatting sqref="I5">
    <cfRule type="expression" dxfId="25" priority="3" stopIfTrue="1">
      <formula>REFRESCADO="Completo"</formula>
    </cfRule>
    <cfRule type="expression" dxfId="24" priority="12">
      <formula>REFRESCADO="Incompleto"</formula>
    </cfRule>
  </conditionalFormatting>
  <conditionalFormatting sqref="D11:E11">
    <cfRule type="expression" dxfId="23" priority="8">
      <formula>$D11="NO HAY ALERTAS"</formula>
    </cfRule>
    <cfRule type="expression" dxfId="22" priority="9">
      <formula>$D11="HAY ALERTAS"</formula>
    </cfRule>
  </conditionalFormatting>
  <conditionalFormatting sqref="I6">
    <cfRule type="expression" dxfId="21" priority="4">
      <formula>I6&lt;&gt;TODAY()</formula>
    </cfRule>
  </conditionalFormatting>
  <conditionalFormatting sqref="A13:E14">
    <cfRule type="expression" dxfId="20" priority="2232">
      <formula>$A13&lt;&gt;""</formula>
    </cfRule>
  </conditionalFormatting>
  <conditionalFormatting sqref="A19:R22">
    <cfRule type="expression" dxfId="19" priority="2734">
      <formula>OR(TRUNC($O19)&lt;TODAY(),$M19&lt;&gt;"1 - 1")</formula>
    </cfRule>
    <cfRule type="expression" dxfId="18" priority="2735">
      <formula>$L19&gt;0</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465" r:id="rId4" name="cmdNuevaTransfer">
          <controlPr defaultSize="0" autoLine="0" r:id="rId5">
            <anchor>
              <from>
                <xdr:col>0</xdr:col>
                <xdr:colOff>1885950</xdr:colOff>
                <xdr:row>5</xdr:row>
                <xdr:rowOff>47625</xdr:rowOff>
              </from>
              <to>
                <xdr:col>0</xdr:col>
                <xdr:colOff>2238375</xdr:colOff>
                <xdr:row>6</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1</xdr:col>
                <xdr:colOff>0</xdr:colOff>
                <xdr:row>5</xdr:row>
                <xdr:rowOff>47625</xdr:rowOff>
              </from>
              <to>
                <xdr:col>2</xdr:col>
                <xdr:colOff>114300</xdr:colOff>
                <xdr:row>8</xdr:row>
                <xdr:rowOff>19050</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autoLine="0" r:id="rId9">
            <anchor>
              <from>
                <xdr:col>1</xdr:col>
                <xdr:colOff>762000</xdr:colOff>
                <xdr:row>4</xdr:row>
                <xdr:rowOff>28575</xdr:rowOff>
              </from>
              <to>
                <xdr:col>2</xdr:col>
                <xdr:colOff>590550</xdr:colOff>
                <xdr:row>4</xdr:row>
                <xdr:rowOff>285750</xdr:rowOff>
              </to>
            </anchor>
          </controlPr>
        </control>
      </mc:Choice>
      <mc:Fallback>
        <control shapeId="1517" r:id="rId8" name="cmdTraeFechasRefrescado"/>
      </mc:Fallback>
    </mc:AlternateContent>
    <mc:AlternateContent xmlns:mc="http://schemas.openxmlformats.org/markup-compatibility/2006">
      <mc:Choice Requires="x14">
        <control shapeId="1064" r:id="rId10" name="lstArchivos">
          <controlPr defaultSize="0" autoLine="0" autoPict="0" r:id="rId11">
            <anchor moveWithCells="1">
              <from>
                <xdr:col>8</xdr:col>
                <xdr:colOff>723900</xdr:colOff>
                <xdr:row>3</xdr:row>
                <xdr:rowOff>0</xdr:rowOff>
              </from>
              <to>
                <xdr:col>13</xdr:col>
                <xdr:colOff>476250</xdr:colOff>
                <xdr:row>12</xdr:row>
                <xdr:rowOff>38100</xdr:rowOff>
              </to>
            </anchor>
          </controlPr>
        </control>
      </mc:Choice>
      <mc:Fallback>
        <control shapeId="1064" r:id="rId10" name="lstArchivos"/>
      </mc:Fallback>
    </mc:AlternateContent>
    <mc:AlternateContent xmlns:mc="http://schemas.openxmlformats.org/markup-compatibility/2006">
      <mc:Choice Requires="x14">
        <control shapeId="1062" r:id="rId12" name="cmd_Alertas_Actuales">
          <controlPr defaultSize="0" autoLine="0" r:id="rId13">
            <anchor>
              <from>
                <xdr:col>3</xdr:col>
                <xdr:colOff>838200</xdr:colOff>
                <xdr:row>10</xdr:row>
                <xdr:rowOff>47625</xdr:rowOff>
              </from>
              <to>
                <xdr:col>4</xdr:col>
                <xdr:colOff>333375</xdr:colOff>
                <xdr:row>11</xdr:row>
                <xdr:rowOff>28575</xdr:rowOff>
              </to>
            </anchor>
          </controlPr>
        </control>
      </mc:Choice>
      <mc:Fallback>
        <control shapeId="1062" r:id="rId12" name="cmd_Alertas_Actuales"/>
      </mc:Fallback>
    </mc:AlternateContent>
    <mc:AlternateContent xmlns:mc="http://schemas.openxmlformats.org/markup-compatibility/2006">
      <mc:Choice Requires="x14">
        <control shapeId="1056" r:id="rId14" name="cmdTransferencias">
          <controlPr defaultSize="0" autoLine="0" r:id="rId15">
            <anchor>
              <from>
                <xdr:col>0</xdr:col>
                <xdr:colOff>933450</xdr:colOff>
                <xdr:row>5</xdr:row>
                <xdr:rowOff>47625</xdr:rowOff>
              </from>
              <to>
                <xdr:col>0</xdr:col>
                <xdr:colOff>1885950</xdr:colOff>
                <xdr:row>8</xdr:row>
                <xdr:rowOff>19050</xdr:rowOff>
              </to>
            </anchor>
          </controlPr>
        </control>
      </mc:Choice>
      <mc:Fallback>
        <control shapeId="1056" r:id="rId14" name="cmdTransferencias"/>
      </mc:Fallback>
    </mc:AlternateContent>
    <mc:AlternateContent xmlns:mc="http://schemas.openxmlformats.org/markup-compatibility/2006">
      <mc:Choice Requires="x14">
        <control shapeId="1034" r:id="rId16" name="cboEmpresa">
          <controlPr defaultSize="0" autoLine="0" r:id="rId17">
            <anchor>
              <from>
                <xdr:col>0</xdr:col>
                <xdr:colOff>0</xdr:colOff>
                <xdr:row>4</xdr:row>
                <xdr:rowOff>28575</xdr:rowOff>
              </from>
              <to>
                <xdr:col>0</xdr:col>
                <xdr:colOff>1266825</xdr:colOff>
                <xdr:row>4</xdr:row>
                <xdr:rowOff>276225</xdr:rowOff>
              </to>
            </anchor>
          </controlPr>
        </control>
      </mc:Choice>
      <mc:Fallback>
        <control shapeId="1034" r:id="rId16" name="cboEmpresa"/>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47625</xdr:rowOff>
              </from>
              <to>
                <xdr:col>0</xdr:col>
                <xdr:colOff>904875</xdr:colOff>
                <xdr:row>8</xdr:row>
                <xdr:rowOff>19050</xdr:rowOff>
              </to>
            </anchor>
          </controlPr>
        </control>
      </mc:Choice>
      <mc:Fallback>
        <control shapeId="1053" r:id="rId18" name="cmdControl"/>
      </mc:Fallback>
    </mc:AlternateContent>
    <mc:AlternateContent xmlns:mc="http://schemas.openxmlformats.org/markup-compatibility/2006">
      <mc:Choice Requires="x14">
        <control shapeId="1057" r:id="rId20" name="cmdMantenimiento">
          <controlPr defaultSize="0" autoLine="0" r:id="rId21">
            <anchor>
              <from>
                <xdr:col>4</xdr:col>
                <xdr:colOff>171450</xdr:colOff>
                <xdr:row>4</xdr:row>
                <xdr:rowOff>28575</xdr:rowOff>
              </from>
              <to>
                <xdr:col>5</xdr:col>
                <xdr:colOff>514350</xdr:colOff>
                <xdr:row>5</xdr:row>
                <xdr:rowOff>0</xdr:rowOff>
              </to>
            </anchor>
          </controlPr>
        </control>
      </mc:Choice>
      <mc:Fallback>
        <control shapeId="1057" r:id="rId20" name="cmdMantenimiento"/>
      </mc:Fallback>
    </mc:AlternateContent>
    <mc:AlternateContent xmlns:mc="http://schemas.openxmlformats.org/markup-compatibility/2006">
      <mc:Choice Requires="x14">
        <control shapeId="1060" r:id="rId22" name="cmd_refresca_items">
          <controlPr defaultSize="0" autoLine="0" r:id="rId23">
            <anchor>
              <from>
                <xdr:col>2</xdr:col>
                <xdr:colOff>676275</xdr:colOff>
                <xdr:row>4</xdr:row>
                <xdr:rowOff>28575</xdr:rowOff>
              </from>
              <to>
                <xdr:col>3</xdr:col>
                <xdr:colOff>514350</xdr:colOff>
                <xdr:row>4</xdr:row>
                <xdr:rowOff>285750</xdr:rowOff>
              </to>
            </anchor>
          </controlPr>
        </control>
      </mc:Choice>
      <mc:Fallback>
        <control shapeId="1060" r:id="rId22" name="cmd_refresca_items"/>
      </mc:Fallback>
    </mc:AlternateContent>
    <mc:AlternateContent xmlns:mc="http://schemas.openxmlformats.org/markup-compatibility/2006">
      <mc:Choice Requires="x14">
        <control shapeId="1061" r:id="rId24" name="cmd_Refrescar_Alertas">
          <controlPr defaultSize="0" autoLine="0" r:id="rId25">
            <anchor>
              <from>
                <xdr:col>4</xdr:col>
                <xdr:colOff>323850</xdr:colOff>
                <xdr:row>10</xdr:row>
                <xdr:rowOff>47625</xdr:rowOff>
              </from>
              <to>
                <xdr:col>4</xdr:col>
                <xdr:colOff>619125</xdr:colOff>
                <xdr:row>11</xdr:row>
                <xdr:rowOff>28575</xdr:rowOff>
              </to>
            </anchor>
          </controlPr>
        </control>
      </mc:Choice>
      <mc:Fallback>
        <control shapeId="1061" r:id="rId24" name="cmd_Refrescar_Alertas"/>
      </mc:Fallback>
    </mc:AlternateContent>
    <mc:AlternateContent xmlns:mc="http://schemas.openxmlformats.org/markup-compatibility/2006">
      <mc:Choice Requires="x14">
        <control shapeId="97019" r:id="rId26" name="cmdTransferenciasActivas">
          <controlPr defaultSize="0" autoLine="0" r:id="rId27">
            <anchor>
              <from>
                <xdr:col>0</xdr:col>
                <xdr:colOff>1885950</xdr:colOff>
                <xdr:row>6</xdr:row>
                <xdr:rowOff>123825</xdr:rowOff>
              </from>
              <to>
                <xdr:col>0</xdr:col>
                <xdr:colOff>2238375</xdr:colOff>
                <xdr:row>8</xdr:row>
                <xdr:rowOff>28575</xdr:rowOff>
              </to>
            </anchor>
          </controlPr>
        </control>
      </mc:Choice>
      <mc:Fallback>
        <control shapeId="97019" r:id="rId26" name="cmdTransferenciasActivas"/>
      </mc:Fallback>
    </mc:AlternateContent>
    <mc:AlternateContent xmlns:mc="http://schemas.openxmlformats.org/markup-compatibility/2006">
      <mc:Choice Requires="x14">
        <control shapeId="170283" r:id="rId28" name="cmd_Importa_Datos_ERP">
          <controlPr defaultSize="0" print="0" autoFill="0" autoPict="0" macro="[0]!Trae_Datos_del_ERP">
            <anchor>
              <from>
                <xdr:col>2</xdr:col>
                <xdr:colOff>200025</xdr:colOff>
                <xdr:row>5</xdr:row>
                <xdr:rowOff>57150</xdr:rowOff>
              </from>
              <to>
                <xdr:col>3</xdr:col>
                <xdr:colOff>171450</xdr:colOff>
                <xdr:row>8</xdr:row>
                <xdr:rowOff>9525</xdr:rowOff>
              </to>
            </anchor>
          </controlPr>
        </control>
      </mc:Choice>
    </mc:AlternateContent>
    <mc:AlternateContent xmlns:mc="http://schemas.openxmlformats.org/markup-compatibility/2006">
      <mc:Choice Requires="x14">
        <control shapeId="170289" r:id="rId29" name="cmd_Ayuda_CCB">
          <controlPr defaultSize="0" print="0" autoFill="0" autoPict="0" macro="[0]!Abre_Ayuda_de_Centrocontrol">
            <anchor>
              <from>
                <xdr:col>4</xdr:col>
                <xdr:colOff>657225</xdr:colOff>
                <xdr:row>5</xdr:row>
                <xdr:rowOff>47625</xdr:rowOff>
              </from>
              <to>
                <xdr:col>5</xdr:col>
                <xdr:colOff>504825</xdr:colOff>
                <xdr:row>6</xdr:row>
                <xdr:rowOff>133350</xdr:rowOff>
              </to>
            </anchor>
          </controlPr>
        </control>
      </mc:Choice>
    </mc:AlternateContent>
    <mc:AlternateContent xmlns:mc="http://schemas.openxmlformats.org/markup-compatibility/2006">
      <mc:Choice Requires="x14">
        <control shapeId="170298" r:id="rId30" name="cmd_Cambia_Usuario">
          <controlPr defaultSize="0" print="0" autoFill="0" autoPict="0" macro="[0]!Cambia_Usuario">
            <anchor>
              <from>
                <xdr:col>0</xdr:col>
                <xdr:colOff>28575</xdr:colOff>
                <xdr:row>2</xdr:row>
                <xdr:rowOff>0</xdr:rowOff>
              </from>
              <to>
                <xdr:col>0</xdr:col>
                <xdr:colOff>962025</xdr:colOff>
                <xdr:row>2</xdr:row>
                <xdr:rowOff>152400</xdr:rowOff>
              </to>
            </anchor>
          </controlPr>
        </control>
      </mc:Choice>
    </mc:AlternateContent>
  </controls>
  <tableParts count="1">
    <tablePart r:id="rId3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5"/>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278</v>
      </c>
      <c r="B1" t="s">
        <v>279</v>
      </c>
      <c r="C1" t="s">
        <v>280</v>
      </c>
      <c r="D1" t="s">
        <v>281</v>
      </c>
      <c r="E1" t="s">
        <v>282</v>
      </c>
      <c r="F1" t="s">
        <v>283</v>
      </c>
      <c r="G1" t="s">
        <v>284</v>
      </c>
      <c r="H1" t="s">
        <v>285</v>
      </c>
      <c r="I1" t="s">
        <v>286</v>
      </c>
      <c r="J1" t="s">
        <v>287</v>
      </c>
      <c r="K1" t="s">
        <v>288</v>
      </c>
      <c r="L1" t="s">
        <v>289</v>
      </c>
      <c r="M1" t="s">
        <v>290</v>
      </c>
      <c r="N1" t="s">
        <v>291</v>
      </c>
      <c r="O1" t="s">
        <v>292</v>
      </c>
      <c r="P1" t="s">
        <v>293</v>
      </c>
      <c r="Q1" t="s">
        <v>294</v>
      </c>
      <c r="R1" t="s">
        <v>295</v>
      </c>
      <c r="S1" t="s">
        <v>296</v>
      </c>
      <c r="T1" t="s">
        <v>298</v>
      </c>
    </row>
    <row r="2" spans="1:20" x14ac:dyDescent="0.25">
      <c r="A2" t="s">
        <v>0</v>
      </c>
      <c r="B2" t="s">
        <v>253</v>
      </c>
      <c r="C2">
        <v>1</v>
      </c>
      <c r="D2">
        <v>1</v>
      </c>
      <c r="E2" s="24">
        <v>43232.576898148145</v>
      </c>
      <c r="F2" s="24">
        <v>43232.578125</v>
      </c>
      <c r="G2" s="24">
        <v>43233.140011574076</v>
      </c>
      <c r="I2">
        <v>174</v>
      </c>
      <c r="J2">
        <v>0</v>
      </c>
      <c r="K2">
        <v>80</v>
      </c>
      <c r="L2">
        <v>63</v>
      </c>
      <c r="M2">
        <v>108068.39</v>
      </c>
      <c r="N2">
        <v>44589.83</v>
      </c>
      <c r="O2">
        <v>25605.119999999999</v>
      </c>
      <c r="P2">
        <v>0</v>
      </c>
      <c r="Q2">
        <v>32288.959999999999</v>
      </c>
      <c r="R2">
        <v>102483.91</v>
      </c>
      <c r="S2">
        <v>70194.95</v>
      </c>
      <c r="T2" s="2" t="str">
        <f>tbl_hojascb_estado_hoy[[#This Row],[empresa]]&amp;tbl_hojascb_estado_hoy[[#This Row],[hoja_cb]]</f>
        <v>AGROTAAccesorios.xlsm</v>
      </c>
    </row>
    <row r="3" spans="1:20" x14ac:dyDescent="0.25">
      <c r="A3" t="s">
        <v>0</v>
      </c>
      <c r="B3" t="s">
        <v>262</v>
      </c>
      <c r="C3">
        <v>0</v>
      </c>
      <c r="D3">
        <v>1</v>
      </c>
      <c r="E3" s="24">
        <v>43232.576898148145</v>
      </c>
      <c r="F3" s="24">
        <v>43233.163935185185</v>
      </c>
      <c r="G3" s="24">
        <v>43233.164027777777</v>
      </c>
      <c r="I3">
        <v>72</v>
      </c>
      <c r="J3">
        <v>0</v>
      </c>
      <c r="K3">
        <v>6</v>
      </c>
      <c r="L3">
        <v>6</v>
      </c>
      <c r="M3">
        <v>4126.5</v>
      </c>
      <c r="N3">
        <v>7053</v>
      </c>
      <c r="O3">
        <v>0</v>
      </c>
      <c r="P3">
        <v>0</v>
      </c>
      <c r="Q3">
        <v>0</v>
      </c>
      <c r="R3">
        <v>7053</v>
      </c>
      <c r="S3">
        <v>7053</v>
      </c>
      <c r="T3" s="2" t="str">
        <f>tbl_hojascb_estado_hoy[[#This Row],[empresa]]&amp;tbl_hojascb_estado_hoy[[#This Row],[hoja_cb]]</f>
        <v>AGROTACAFE MATERIA PRIMA.xlsm</v>
      </c>
    </row>
    <row r="4" spans="1:20" x14ac:dyDescent="0.25">
      <c r="A4" t="s">
        <v>0</v>
      </c>
      <c r="B4" t="s">
        <v>7</v>
      </c>
      <c r="C4">
        <v>1</v>
      </c>
      <c r="D4">
        <v>1</v>
      </c>
      <c r="E4" s="24">
        <v>43232.576898148145</v>
      </c>
      <c r="F4" s="24">
        <v>43232.578125</v>
      </c>
      <c r="G4" s="24">
        <v>43233.138182870367</v>
      </c>
      <c r="I4">
        <v>224</v>
      </c>
      <c r="J4">
        <v>0</v>
      </c>
      <c r="K4">
        <v>57</v>
      </c>
      <c r="L4">
        <v>45</v>
      </c>
      <c r="M4">
        <v>887470.44</v>
      </c>
      <c r="N4">
        <v>288629.3</v>
      </c>
      <c r="O4">
        <v>209515.37</v>
      </c>
      <c r="P4">
        <v>0</v>
      </c>
      <c r="Q4">
        <v>1426.24</v>
      </c>
      <c r="R4">
        <v>499570.91</v>
      </c>
      <c r="S4">
        <v>498144.67</v>
      </c>
      <c r="T4" s="2" t="str">
        <f>tbl_hojascb_estado_hoy[[#This Row],[empresa]]&amp;tbl_hojascb_estado_hoy[[#This Row],[hoja_cb]]</f>
        <v>AGROTAControl Buffers.xlsm</v>
      </c>
    </row>
    <row r="5" spans="1:20" x14ac:dyDescent="0.25">
      <c r="A5" t="s">
        <v>0</v>
      </c>
      <c r="B5" t="s">
        <v>250</v>
      </c>
      <c r="C5">
        <v>1</v>
      </c>
      <c r="D5">
        <v>1</v>
      </c>
      <c r="E5" s="24">
        <v>43233.148125</v>
      </c>
      <c r="F5" s="24">
        <v>43233.149791666663</v>
      </c>
      <c r="G5" s="24">
        <v>43233.162627314814</v>
      </c>
      <c r="I5">
        <v>223</v>
      </c>
      <c r="J5">
        <v>0</v>
      </c>
      <c r="K5">
        <v>57</v>
      </c>
      <c r="L5">
        <v>45</v>
      </c>
      <c r="M5">
        <v>887470.44</v>
      </c>
      <c r="N5">
        <v>288629.3</v>
      </c>
      <c r="O5">
        <v>209515.37</v>
      </c>
      <c r="P5">
        <v>0</v>
      </c>
      <c r="Q5">
        <v>1426.24</v>
      </c>
      <c r="R5">
        <v>499570.91</v>
      </c>
      <c r="S5">
        <v>498144.67</v>
      </c>
      <c r="T5" s="2" t="str">
        <f>tbl_hojascb_estado_hoy[[#This Row],[empresa]]&amp;tbl_hojascb_estado_hoy[[#This Row],[hoja_cb]]</f>
        <v>AGROTAMaquinas ECHO - SHINDAIWA.xlsm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30"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J2" sqref="J2"/>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43232.576898148145</v>
      </c>
      <c r="H2" s="26">
        <v>43232.578125</v>
      </c>
      <c r="I2" s="25">
        <f>tbl_Fechas_Refrescado[[#This Row],[FIN]]-tbl_Fechas_Refrescado[[#This Row],[INICIO]]</f>
        <v>1.2268518548808061E-3</v>
      </c>
      <c r="J2" s="25"/>
      <c r="K2" s="22">
        <v>223</v>
      </c>
      <c r="L2" s="22">
        <v>0</v>
      </c>
      <c r="M2" s="22">
        <v>57</v>
      </c>
      <c r="N2" s="22">
        <v>45</v>
      </c>
      <c r="O2" s="23">
        <v>887470</v>
      </c>
      <c r="P2" s="23">
        <v>288629</v>
      </c>
      <c r="Q2" s="23">
        <v>209515</v>
      </c>
      <c r="V2" s="24"/>
    </row>
    <row r="3" spans="2:22" x14ac:dyDescent="0.25">
      <c r="B3" t="s">
        <v>0</v>
      </c>
      <c r="C3" t="s">
        <v>262</v>
      </c>
      <c r="D3" s="6">
        <v>1</v>
      </c>
      <c r="E3" s="6" t="s">
        <v>104</v>
      </c>
      <c r="F3" s="6">
        <v>1</v>
      </c>
      <c r="G3" s="26">
        <v>43232.575821759259</v>
      </c>
      <c r="H3" s="26">
        <v>43232.576307870368</v>
      </c>
      <c r="I3" s="25">
        <f>tbl_Fechas_Refrescado[[#This Row],[FIN]]-tbl_Fechas_Refrescado[[#This Row],[INICIO]]</f>
        <v>4.8611110833007842E-4</v>
      </c>
      <c r="J3" s="25"/>
      <c r="K3" s="22">
        <v>66</v>
      </c>
      <c r="L3" s="22">
        <v>0</v>
      </c>
      <c r="M3" s="22">
        <v>6</v>
      </c>
      <c r="N3" s="22">
        <v>6</v>
      </c>
      <c r="O3" s="23">
        <v>4146</v>
      </c>
      <c r="P3" s="23">
        <v>7182</v>
      </c>
      <c r="Q3" s="23">
        <v>0</v>
      </c>
    </row>
    <row r="4" spans="2:22" x14ac:dyDescent="0.25">
      <c r="B4" t="s">
        <v>0</v>
      </c>
      <c r="C4" t="s">
        <v>253</v>
      </c>
      <c r="D4" s="6">
        <v>1</v>
      </c>
      <c r="E4" s="6" t="s">
        <v>104</v>
      </c>
      <c r="F4" s="6">
        <v>1</v>
      </c>
      <c r="G4" s="26">
        <v>43232.573958333334</v>
      </c>
      <c r="H4" s="26">
        <v>43232.575127314813</v>
      </c>
      <c r="I4" s="25">
        <f>tbl_Fechas_Refrescado[[#This Row],[FIN]]-tbl_Fechas_Refrescado[[#This Row],[INICIO]]</f>
        <v>1.1689814782585017E-3</v>
      </c>
      <c r="J4" s="25"/>
      <c r="K4" s="22">
        <v>169</v>
      </c>
      <c r="L4" s="22">
        <v>0</v>
      </c>
      <c r="M4" s="22">
        <v>80</v>
      </c>
      <c r="N4" s="22">
        <v>63</v>
      </c>
      <c r="O4" s="23">
        <v>108643</v>
      </c>
      <c r="P4" s="23">
        <v>44617</v>
      </c>
      <c r="Q4" s="23">
        <v>66202</v>
      </c>
    </row>
    <row r="5" spans="2:22" x14ac:dyDescent="0.25">
      <c r="B5" t="s">
        <v>105</v>
      </c>
      <c r="C5" s="6">
        <f>SUBTOTAL(103,tbl_Fechas_Refrescado[HOJA CB])</f>
        <v>3</v>
      </c>
      <c r="D5" s="6"/>
      <c r="E5" s="6"/>
      <c r="F5" s="6"/>
      <c r="G5" s="26">
        <f>SUBTOTAL(105,tbl_Fechas_Refrescado[INICIO])</f>
        <v>43232.573958333334</v>
      </c>
      <c r="H5" s="26">
        <f>SUBTOTAL(104,tbl_Fechas_Refrescado[FIN])</f>
        <v>43232.578125</v>
      </c>
      <c r="I5" s="25">
        <f>SUBTOTAL(109,tbl_Fechas_Refrescado[DURACIÓN])</f>
        <v>2.8819444414693862E-3</v>
      </c>
      <c r="J5" s="25"/>
      <c r="K5" s="6">
        <f>SUBTOTAL(104,tbl_Fechas_Refrescado[DIAS PERIODO])</f>
        <v>223</v>
      </c>
      <c r="L5" s="6">
        <f>SUBTOTAL(109,tbl_Fechas_Refrescado[DUPLICADOS])</f>
        <v>0</v>
      </c>
      <c r="M5" s="6">
        <f>SUBTOTAL(109,tbl_Fechas_Refrescado[SKUs Totales])</f>
        <v>143</v>
      </c>
      <c r="N5" s="6">
        <f>SUBTOTAL(109,tbl_Fechas_Refrescado[SKUs Buffer])</f>
        <v>114</v>
      </c>
      <c r="O5" s="23">
        <f>SUBTOTAL(109,tbl_Fechas_Refrescado[COSTO BUFFER])</f>
        <v>1000259</v>
      </c>
      <c r="P5" s="23">
        <f>SUBTOTAL(109,tbl_Fechas_Refrescado[COSTO FISICO])</f>
        <v>340428</v>
      </c>
      <c r="Q5" s="23">
        <f>SUBTOTAL(109,tbl_Fechas_Refrescado[COSTO TRANSITO])</f>
        <v>275717</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2733">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-1381</v>
      </c>
    </row>
    <row r="4" spans="1:3" x14ac:dyDescent="0.25">
      <c r="A4" s="1" t="s">
        <v>75</v>
      </c>
      <c r="B4" s="16">
        <v>41866</v>
      </c>
      <c r="C4" s="7">
        <f ca="1">Tabla_DIAS_RESTANTES[[#This Row],[FIN PERÍODO]]-TODAY()</f>
        <v>-1367</v>
      </c>
    </row>
    <row r="5" spans="1:3" x14ac:dyDescent="0.25">
      <c r="A5" s="1" t="s">
        <v>77</v>
      </c>
      <c r="B5" s="16">
        <v>41866</v>
      </c>
      <c r="C5" s="7">
        <f ca="1">Tabla_DIAS_RESTANTES[[#This Row],[FIN PERÍODO]]-TODAY()</f>
        <v>-1367</v>
      </c>
    </row>
    <row r="6" spans="1:3" x14ac:dyDescent="0.25">
      <c r="A6" s="1" t="s">
        <v>72</v>
      </c>
      <c r="B6" s="16">
        <v>41873</v>
      </c>
      <c r="C6" s="7">
        <f ca="1">Tabla_DIAS_RESTANTES[[#This Row],[FIN PERÍODO]]-TODAY()</f>
        <v>-1360</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31"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5"/>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262</v>
      </c>
    </row>
    <row r="4" spans="1:18" x14ac:dyDescent="0.25">
      <c r="P4" t="s">
        <v>301</v>
      </c>
    </row>
    <row r="5" spans="1:18" x14ac:dyDescent="0.25">
      <c r="P5" t="s">
        <v>250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32"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43232.572696759256</v>
      </c>
    </row>
    <row r="2" spans="1:2" x14ac:dyDescent="0.25">
      <c r="A2" t="s">
        <v>66</v>
      </c>
      <c r="B2" s="17">
        <v>43232.578379629631</v>
      </c>
    </row>
    <row r="4" spans="1:2" x14ac:dyDescent="0.25">
      <c r="A4" t="s">
        <v>67</v>
      </c>
      <c r="B4" s="18">
        <f>IF((FINREFRESCADO-INICIOREFRESCADO)&gt;0,FINREFRESCADO-INICIOREFRESCADO,"")</f>
        <v>5.6828703745850362E-3</v>
      </c>
    </row>
    <row r="6" spans="1:2" x14ac:dyDescent="0.25">
      <c r="A6" t="s">
        <v>123</v>
      </c>
      <c r="B6" t="s">
        <v>263</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253</v>
      </c>
      <c r="B1" t="s">
        <v>262</v>
      </c>
      <c r="C1" t="s">
        <v>250</v>
      </c>
    </row>
    <row r="2" spans="1:3" x14ac:dyDescent="0.25">
      <c r="A2" t="s">
        <v>255</v>
      </c>
      <c r="B2" t="s">
        <v>255</v>
      </c>
      <c r="C2" t="s">
        <v>255</v>
      </c>
    </row>
    <row r="3" spans="1:3" x14ac:dyDescent="0.25">
      <c r="A3" t="s">
        <v>256</v>
      </c>
      <c r="B3" t="s">
        <v>256</v>
      </c>
      <c r="C3" t="s">
        <v>256</v>
      </c>
    </row>
    <row r="4" spans="1:3" x14ac:dyDescent="0.25">
      <c r="A4" t="s">
        <v>257</v>
      </c>
      <c r="B4" t="s">
        <v>257</v>
      </c>
      <c r="C4" t="s">
        <v>257</v>
      </c>
    </row>
    <row r="5" spans="1:3" x14ac:dyDescent="0.25">
      <c r="A5" t="s">
        <v>258</v>
      </c>
      <c r="B5" t="s">
        <v>258</v>
      </c>
      <c r="C5" t="s">
        <v>258</v>
      </c>
    </row>
    <row r="6" spans="1:3" x14ac:dyDescent="0.25">
      <c r="A6" t="s">
        <v>259</v>
      </c>
      <c r="C6" t="s">
        <v>260</v>
      </c>
    </row>
    <row r="7" spans="1:3" x14ac:dyDescent="0.25">
      <c r="A7" t="s">
        <v>260</v>
      </c>
    </row>
    <row r="8" spans="1:3" x14ac:dyDescent="0.25">
      <c r="A8" t="s">
        <v>261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254</v>
      </c>
    </row>
    <row r="3" spans="1:3" x14ac:dyDescent="0.25">
      <c r="A3" t="s">
        <v>0</v>
      </c>
      <c r="B3" t="s">
        <v>262</v>
      </c>
      <c r="C3" t="s">
        <v>264</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5F2595-8007-4B3C-BEF2-0A53997C4A6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34</vt:i4>
      </vt:variant>
    </vt:vector>
  </HeadingPairs>
  <TitlesOfParts>
    <vt:vector size="35" baseType="lpstr">
      <vt:lpstr>CENTROCONTROL</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2018-05-13T09:17:59Z</dcterms:modified>
</cp:coreProperties>
</file>