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drawings/drawing2.xml" ContentType="application/vnd.openxmlformats-officedocument.drawing+xml"/>
  <Override PartName="/xl/tables/table2.xml" ContentType="application/vnd.openxmlformats-officedocument.spreadsheetml.table+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drawings/drawing4.xml" ContentType="application/vnd.openxmlformats-officedocument.drawing+xml"/>
  <Override PartName="/xl/ctrlProps/ctrlProp6.xml" ContentType="application/vnd.ms-excel.controlproperties+xml"/>
  <Override PartName="/xl/drawings/drawing5.xml" ContentType="application/vnd.openxmlformats-officedocument.drawing+xml"/>
  <Override PartName="/xl/activeX/activeX13.xml" ContentType="application/vnd.ms-office.activeX+xml"/>
  <Override PartName="/xl/activeX/activeX13.bin" ContentType="application/vnd.ms-office.activeX"/>
  <Override PartName="/xl/tables/table3.xml" ContentType="application/vnd.openxmlformats-officedocument.spreadsheetml.table+xml"/>
  <Override PartName="/xl/tables/table4.xml" ContentType="application/vnd.openxmlformats-officedocument.spreadsheetml.table+xml"/>
  <Override PartName="/xl/queryTables/queryTable1.xml" ContentType="application/vnd.openxmlformats-officedocument.spreadsheetml.queryTable+xml"/>
  <Override PartName="/xl/tables/table5.xml" ContentType="application/vnd.openxmlformats-officedocument.spreadsheetml.table+xml"/>
  <Override PartName="/xl/drawings/drawing6.xml" ContentType="application/vnd.openxmlformats-officedocument.drawing+xml"/>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drawings/drawing7.xml" ContentType="application/vnd.openxmlformats-officedocument.drawing+xml"/>
  <Override PartName="/xl/activeX/activeX16.xml" ContentType="application/vnd.ms-office.activeX+xml"/>
  <Override PartName="/xl/activeX/activeX16.bin" ContentType="application/vnd.ms-office.activeX"/>
  <Override PartName="/xl/tables/table10.xml" ContentType="application/vnd.openxmlformats-officedocument.spreadsheetml.table+xml"/>
  <Override PartName="/xl/drawings/drawing8.xml" ContentType="application/vnd.openxmlformats-officedocument.drawing+xml"/>
  <Override PartName="/xl/activeX/activeX17.xml" ContentType="application/vnd.ms-office.activeX+xml"/>
  <Override PartName="/xl/activeX/activeX17.bin" ContentType="application/vnd.ms-office.activeX"/>
  <Override PartName="/xl/tables/table11.xml" ContentType="application/vnd.openxmlformats-officedocument.spreadsheetml.table+xml"/>
  <Override PartName="/xl/drawings/drawing9.xml" ContentType="application/vnd.openxmlformats-officedocument.drawing+xml"/>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tables/table12.xml" ContentType="application/vnd.openxmlformats-officedocument.spreadsheetml.table+xml"/>
  <Override PartName="/xl/queryTables/queryTable2.xml" ContentType="application/vnd.openxmlformats-officedocument.spreadsheetml.queryTable+xml"/>
  <Override PartName="/xl/tables/table13.xml" ContentType="application/vnd.openxmlformats-officedocument.spreadsheetml.table+xml"/>
  <Override PartName="/xl/queryTables/queryTable3.xml" ContentType="application/vnd.openxmlformats-officedocument.spreadsheetml.queryTable+xml"/>
  <Override PartName="/xl/tables/table14.xml" ContentType="application/vnd.openxmlformats-officedocument.spreadsheetml.table+xml"/>
  <Override PartName="/xl/queryTables/queryTable4.xml" ContentType="application/vnd.openxmlformats-officedocument.spreadsheetml.queryTable+xml"/>
  <Override PartName="/xl/tables/table15.xml" ContentType="application/vnd.openxmlformats-officedocument.spreadsheetml.table+xml"/>
  <Override PartName="/xl/queryTables/queryTable5.xml" ContentType="application/vnd.openxmlformats-officedocument.spreadsheetml.queryTable+xml"/>
  <Override PartName="/xl/tables/table16.xml" ContentType="application/vnd.openxmlformats-officedocument.spreadsheetml.table+xml"/>
  <Override PartName="/xl/queryTables/queryTable6.xml" ContentType="application/vnd.openxmlformats-officedocument.spreadsheetml.queryTable+xml"/>
  <Override PartName="/xl/tables/table17.xml" ContentType="application/vnd.openxmlformats-officedocument.spreadsheetml.table+xml"/>
  <Override PartName="/xl/drawings/drawing10.xml" ContentType="application/vnd.openxmlformats-officedocument.drawing+xml"/>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tables/table18.xml" ContentType="application/vnd.openxmlformats-officedocument.spreadsheetml.table+xml"/>
  <Override PartName="/xl/tables/table19.xml" ContentType="application/vnd.openxmlformats-officedocument.spreadsheetml.table+xml"/>
  <Override PartName="/xl/queryTables/queryTable7.xml" ContentType="application/vnd.openxmlformats-officedocument.spreadsheetml.queryTable+xml"/>
  <Override PartName="/xl/drawings/drawing11.xml" ContentType="application/vnd.openxmlformats-officedocument.drawing+xml"/>
  <Override PartName="/xl/activeX/activeX22.xml" ContentType="application/vnd.ms-office.activeX+xml"/>
  <Override PartName="/xl/activeX/activeX22.bin" ContentType="application/vnd.ms-office.activeX"/>
  <Override PartName="/xl/tables/table20.xml" ContentType="application/vnd.openxmlformats-officedocument.spreadsheetml.table+xml"/>
  <Override PartName="/xl/tables/table21.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D:\Documents RAMCAS\RAM CAS\MEJORA CONTINUA\"/>
    </mc:Choice>
  </mc:AlternateContent>
  <bookViews>
    <workbookView xWindow="0" yWindow="0" windowWidth="11490" windowHeight="1740"/>
  </bookViews>
  <sheets>
    <sheet name="CENTROCONTROL" sheetId="1" r:id="rId1"/>
    <sheet name="INICIO" sheetId="35" state="hidden" r:id="rId2"/>
    <sheet name="Control_Buffers" sheetId="34" state="hidden" r:id="rId3"/>
    <sheet name="Login" sheetId="33" state="hidden" r:id="rId4"/>
    <sheet name="Ayuda" sheetId="32" state="veryHidden" r:id="rId5"/>
    <sheet name="Todas" sheetId="31" state="veryHidden" r:id="rId6"/>
    <sheet name="Fechas_Refrescado" sheetId="30" state="veryHidden" r:id="rId7"/>
    <sheet name="Directorios" sheetId="29" state="hidden" r:id="rId8"/>
    <sheet name="EMPRESA" sheetId="3" state="veryHidden" r:id="rId9"/>
    <sheet name="EMPRESABODEGA" sheetId="20" state="hidden" r:id="rId10"/>
    <sheet name="ARCHIVOSCB" sheetId="2" state="hidden" r:id="rId11"/>
    <sheet name="ARCHIVOSBODEGAS" sheetId="19" state="hidden" r:id="rId12"/>
    <sheet name="PERFIL" sheetId="21" state="hidden" r:id="rId13"/>
    <sheet name="PROVEEDORES" sheetId="18" state="veryHidden" r:id="rId14"/>
    <sheet name="DIAS_RESTANTES" sheetId="4" state="veryHidden" r:id="rId15"/>
    <sheet name="NUMERO_ITEMS" sheetId="5" state="veryHidden" r:id="rId16"/>
    <sheet name="TRANSFERENCIAS" sheetId="13" state="hidden" r:id="rId17"/>
    <sheet name="ITEMS_EMPRESA" sheetId="14" state="hidden" r:id="rId18"/>
    <sheet name="PATH" sheetId="15" state="hidden" r:id="rId19"/>
    <sheet name="AUX" sheetId="16" state="hidden" r:id="rId20"/>
    <sheet name="BorraTransfer" sheetId="17" state="veryHidden" r:id="rId21"/>
    <sheet name="ITEMS_SELECCIONADOS" sheetId="22" state="hidden" r:id="rId22"/>
    <sheet name="DURACION" sheetId="23" state="hidden" r:id="rId23"/>
    <sheet name="Parametros" sheetId="24" state="hidden" r:id="rId24"/>
    <sheet name="Alertas" sheetId="25" state="veryHidden" r:id="rId25"/>
    <sheet name="USER" sheetId="26" state="veryHidden" r:id="rId26"/>
    <sheet name="ArchivosPermitidos" sheetId="27" state="veryHidden" r:id="rId27"/>
  </sheets>
  <functionGroups builtInGroupCount="18"/>
  <externalReferences>
    <externalReference r:id="rId28"/>
  </externalReferences>
  <definedNames>
    <definedName name="_cboEmpresa_Range" localSheetId="0" hidden="1">{19.5,0,TRUE,3,62.25,99.75}</definedName>
    <definedName name="_cboSeleccion_Range" localSheetId="0" hidden="1">{21,732.75,TRUE,3,39,639.75}</definedName>
    <definedName name="_cmd_Actualiza_bd_Range" localSheetId="0" hidden="1">{19.5,871.5,TRUE,3,72,23.25}</definedName>
    <definedName name="_cmd_Alertas_Actuales_Range" localSheetId="0" hidden="1">{13.5,375.75,TRUE,3,165,27}</definedName>
    <definedName name="_cmd_refresca_items_Range" localSheetId="0" hidden="1">{20.25,297,TRUE,3,63,54}</definedName>
    <definedName name="_cmd_Refrescar_Alertas_Range" localSheetId="0" hidden="1">{13.5,402.75,TRUE,3,165,23.25}</definedName>
    <definedName name="_cmd_Reportaje_Range" localSheetId="0" hidden="1">{45,177,TRUE,3,87.75,75.75}</definedName>
    <definedName name="_cmdAyuda_Range" localSheetId="0" hidden="1">{22.5,429.75,TRUE,3,87.75,54.75}</definedName>
    <definedName name="_cmdBorrarTransferDadaBaja_Range" localSheetId="20" hidden="1">{61.5,11.25,TRUE,2,81.75,300}</definedName>
    <definedName name="_cmdBuscaCodigo_Range" localSheetId="0" hidden="1">{19.5,837,TRUE,3,276,120}</definedName>
    <definedName name="_cmdBuscar_Range" localSheetId="0" hidden="1">{45,1145.25,TRUE,3,147,54.75}</definedName>
    <definedName name="_cmdCambiaUsuario_Range" localSheetId="0" hidden="1">{14.25,0,TRUE,3,30,48}</definedName>
    <definedName name="_cmdCargarInventario_Range" localSheetId="0" hidden="1">{20.25,747.75,TRUE,3,36.75,54}</definedName>
    <definedName name="_cmdConsolidarREPORTES_Range" localSheetId="0" hidden="1">{21,749.25,TRUE,3,12.75,75}</definedName>
    <definedName name="_cmdControl_Range" localSheetId="0" hidden="1">{45,2.25,TRUE,3,87.75,69}</definedName>
    <definedName name="_cmdFiltraCodigo_Range" localSheetId="0" hidden="1">{19.5,837,TRUE,3,295.5,120}</definedName>
    <definedName name="_cmdFiltraConsolidado_Range" localSheetId="0" hidden="1">{19.5,837,TRUE,3,253.5,120}</definedName>
    <definedName name="_cmdGestionBuffers_Range" localSheetId="0" hidden="1">{45,896.25,TRUE,3,163.5,71.25}</definedName>
    <definedName name="_cmdGraficoIndividual_Range" localSheetId="0" hidden="1">{19.5,837,TRUE,3,317.25,120}</definedName>
    <definedName name="_cmdImportaDatosERP_Range" localSheetId="0" hidden="1">{13.5,583.5,TRUE,3,240.75,23.25}</definedName>
    <definedName name="_cmdMantenimiento_Range" localSheetId="0" hidden="1">{21,390,TRUE,3,63,93.75}</definedName>
    <definedName name="_cmdNoBorrar_Range" localSheetId="20" hidden="1">{40.5,11.25,TRUE,2,155.25,299.25}</definedName>
    <definedName name="_cmdNuevaTransfer_Range" localSheetId="0" hidden="1">{22.5,148.5,TRUE,3,87.75,27.75}</definedName>
    <definedName name="_cmdOK_Range" localSheetId="0" hidden="1">{21.75,977.25,TRUE,2,336,38.25}</definedName>
    <definedName name="_cmdRefrescar_Range" localSheetId="0" hidden="1">{21,105,TRUE,3,63,106.5}</definedName>
    <definedName name="_cmdReportes_Range" localSheetId="0" hidden="1">{22.5,249.75,TRUE,3,87.75,99.75}</definedName>
    <definedName name="_cmdReportesExpress_Range" localSheetId="0" hidden="1">{22.5,249.75,TRUE,3,109.5,99.75}</definedName>
    <definedName name="_cmdTraeFechasRefrescado_Range" localSheetId="0" hidden="1">{20.25,237,TRUE,3,63,53.25}</definedName>
    <definedName name="_cmdTransferencias_Range" localSheetId="0" hidden="1">{45,72.75,TRUE,3,87.75,75}</definedName>
    <definedName name="_cmdTransferenciasActivas_Range" localSheetId="0" hidden="1">{22.5,148.5,TRUE,3,110.25,27.75}</definedName>
    <definedName name="_cmdVistas_Range" localSheetId="0" hidden="1">{18.75,205.5,TRUE,3,87.75,23.25}</definedName>
    <definedName name="_cmdVolver_Range" localSheetId="24" hidden="1">{21.75,1.5,TRUE,2,0.75,70.5}</definedName>
    <definedName name="_cmdVolver_Range" localSheetId="4" hidden="1">{22.5,108,TRUE,2,1.5,35.25}</definedName>
    <definedName name="_cmdVolver_Range" localSheetId="14" hidden="1">{21.75,468,TRUE,3,4.5,57.75}</definedName>
    <definedName name="_cmdVolver_Range" localSheetId="6" hidden="1">{29.25,0.75,TRUE,3,0,54}</definedName>
    <definedName name="_cmdVolver_Range" localSheetId="15" hidden="1">{21.75,510.75,TRUE,3,2.25,57.75}</definedName>
    <definedName name="_ComboBox1_Range" localSheetId="0" hidden="1">{21,14739.75,TRUE,3,269409,639.75}</definedName>
    <definedName name="_CommandButton1_Range" localSheetId="0" hidden="1">{45,15152.25,TRUE,3,269517,54.75}</definedName>
    <definedName name="_CommandButton2_Range" localSheetId="0" hidden="1">{19.5,14844,TRUE,3,269665.5,120}</definedName>
    <definedName name="_CommandButton3_Range" localSheetId="0" hidden="1">{19.5,14844,TRUE,3,269646,120}</definedName>
    <definedName name="_CommandButton4_Range" localSheetId="0" hidden="1">{19.5,14844,TRUE,3,269623.5,120}</definedName>
    <definedName name="_CommandButton5_Range" localSheetId="0" hidden="1">{21.75,14984.25,TRUE,2,269706,38.25}</definedName>
    <definedName name="_CommandButton6_Range" localSheetId="0" hidden="1">{19.5,14844,TRUE,3,269687.25,120}</definedName>
    <definedName name="_CommandButton7_Range" localSheetId="0" hidden="1">{45,14903.25,TRUE,3,269533.5,71.25}</definedName>
    <definedName name="_CommandButton8_Range" localSheetId="0" hidden="1">{19.5,14878.5,TRUE,3,269442,23.25}</definedName>
    <definedName name="_Label1_Range" localSheetId="0" hidden="1">{18,14839.5,TRUE,2,269706,102.75}</definedName>
    <definedName name="_lblBodegas_Range" localSheetId="0" hidden="1">{18,832.5,TRUE,2,336,102.75}</definedName>
    <definedName name="_ListBox1_Range" localSheetId="0" hidden="1">{141.75,14841.75,TRUE,3,269725.5,177}</definedName>
    <definedName name="_lstArchivos_Range" localSheetId="0" hidden="1">{149.25,696,TRUE,2,45.75,288}</definedName>
    <definedName name="_lstBodegas_Range" localSheetId="0" hidden="1">{200.25,834.75,TRUE,3,355.5,249.75}</definedName>
    <definedName name="_Refrescar_Alertas_Range" localSheetId="0" hidden="1">{13.5,402,TRUE,3,165,23.25}</definedName>
    <definedName name="ACTUALIZACIONBODEGA">CENTROCONTROL!$I$8</definedName>
    <definedName name="ACTUALIZACIONCONSUMO">CENTROCONTROL!$I$12</definedName>
    <definedName name="ACTUALIZACIONHISTRANSFER">CENTROCONTROL!$I$11</definedName>
    <definedName name="ACTUALIZACIONINVENTARIO">CENTROCONTROL!$I$9</definedName>
    <definedName name="ACTUALIZACIONPRODUCTO">CENTROCONTROL!$I$10</definedName>
    <definedName name="AlertaHojasCB">CENTROCONTROL!$A$13</definedName>
    <definedName name="BODEGAS">Tabla_EmpresaBodega[BODEGA]</definedName>
    <definedName name="Consulta_desde_Central_Control_Buffers" localSheetId="18" hidden="1">PATH!$G$1:$I$2</definedName>
    <definedName name="Consulta_desde_DatosConsolidados" localSheetId="17" hidden="1">ITEMS_EMPRESA!$A$1:$B$2</definedName>
    <definedName name="Consulta_desde_DatosConsolidados" localSheetId="18" hidden="1">PATH!$A$1:$D$2</definedName>
    <definedName name="Consulta_desde_DatosConsolidados_1" localSheetId="17" hidden="1">ITEMS_EMPRESA!$D$1:$D$2</definedName>
    <definedName name="Consulta_desde_ODBC_RAM_CAS" localSheetId="8" hidden="1">EMPRESA!$A$1:$A$3</definedName>
    <definedName name="Consulta_desde_ODBC_RAMCAS1" localSheetId="23" hidden="1">Parametros!$A$1:$B$6</definedName>
    <definedName name="Consulta_desde_ODBC_RAMCAS1" localSheetId="18" hidden="1">PATH!$K$1:$M$2</definedName>
    <definedName name="Consulta_desde_ODBC_RAMCAS1" localSheetId="13" hidden="1">PROVEEDORES!#REF!</definedName>
    <definedName name="DIR">Directorios!$A$1</definedName>
    <definedName name="DURACIONREFRESCADO">DURACION!$B$4</definedName>
    <definedName name="EMPRESA" comment="Rango que se utiliza para llenar el combobox donde se elije en qué empresa se está trabajando.">Tabla_EMPRESA[NombreEmpresa]</definedName>
    <definedName name="ESTADOREFRESCADO">DURACION!$B$6</definedName>
    <definedName name="Fecha_Calendario">Parametros!$F$1</definedName>
    <definedName name="FECHAACTUALIZACION">CENTROCONTROL!#REF!</definedName>
    <definedName name="FECHAREFRESCADO">CENTROCONTROL!$I$6</definedName>
    <definedName name="FINREFRESCADO">DURACION!$B$2</definedName>
    <definedName name="HojasCB_cla">USER!$B$4</definedName>
    <definedName name="HojasCB_user">USER!$A$4</definedName>
    <definedName name="HORAAPAGADO">CENTROCONTROL!$I$14</definedName>
    <definedName name="HORAIMPORTACION">CENTROCONTROL!$I$15</definedName>
    <definedName name="HORAREFRESCADO">CENTROCONTROL!$I$13</definedName>
    <definedName name="INICIOREFRESCADO">DURACION!$B$1</definedName>
    <definedName name="ItemsSeleccionados">tblItemsSeleccionados[]</definedName>
    <definedName name="MENSAJE">CENTROCONTROL!$B$4</definedName>
    <definedName name="PATH">ARCHIVOSCB[PATH]</definedName>
    <definedName name="Path_Transferencias_Batch">OFFSET(Tabla_Parametros[[#Headers],[par_valor1]],MATCH("Path Transferencias Batch",Tabla_Parametros[par_nombre],0),0,1,1)</definedName>
    <definedName name="PathExcel">CENTROCONTROL!$I$16</definedName>
    <definedName name="PATHTRANSFERENCIA">TRANSFERENCIAS!$AO$1</definedName>
    <definedName name="REFRESCADO">CENTROCONTROL!$I$5</definedName>
    <definedName name="TABLA">OFFSET(INICIO,0,0,COUNTA([1]TRANSFERENCIA!$A:$A)-4,COUNTA([1]TRANSFERENCIA!$8:$8))</definedName>
    <definedName name="TIPO">AUX!$A$1</definedName>
    <definedName name="TODAS">CENTROCONTROL!$GC$131</definedName>
    <definedName name="Trans_Dada_Baja" comment="Sitio donde se almacena el path completo de la transferencia dada de baja recientemente">AUX!$B$1</definedName>
    <definedName name="transfer">BorraTransfer!$A$27</definedName>
    <definedName name="US">USER!$A$1</definedName>
    <definedName name="USUARIO">CENTROCONTROL!$GB$131</definedName>
    <definedName name="version">CENTROCONTROL!$I$3</definedName>
  </definedNames>
  <calcPr calcId="152511"/>
  <fileRecoveryPr repairLoad="1"/>
</workbook>
</file>

<file path=xl/calcChain.xml><?xml version="1.0" encoding="utf-8"?>
<calcChain xmlns="http://schemas.openxmlformats.org/spreadsheetml/2006/main">
  <c r="C2" i="24" l="1"/>
  <c r="C3" i="24"/>
  <c r="C4" i="24"/>
  <c r="C5" i="24"/>
  <c r="C6" i="24"/>
  <c r="C5" i="30" l="1"/>
  <c r="G5" i="30"/>
  <c r="H5" i="30"/>
  <c r="K5" i="30"/>
  <c r="L5" i="30"/>
  <c r="M5" i="30"/>
  <c r="N5" i="30"/>
  <c r="O5" i="30"/>
  <c r="P5" i="30"/>
  <c r="Q5" i="30"/>
  <c r="I2" i="30"/>
  <c r="I5" i="30" s="1"/>
  <c r="I3" i="30"/>
  <c r="I4" i="30"/>
  <c r="G22" i="1" l="1"/>
  <c r="F22" i="1"/>
  <c r="E22" i="1"/>
  <c r="D22" i="1"/>
  <c r="C22" i="1"/>
  <c r="B22" i="1"/>
  <c r="A42" i="34" l="1"/>
  <c r="A41" i="34" l="1"/>
  <c r="A40" i="34"/>
  <c r="A39" i="34"/>
  <c r="A38" i="34"/>
  <c r="A37" i="34"/>
  <c r="A36" i="34"/>
  <c r="A35" i="34"/>
  <c r="A34" i="34"/>
  <c r="A33" i="34"/>
  <c r="A32" i="34"/>
  <c r="A31" i="34"/>
  <c r="A30" i="34"/>
  <c r="A29" i="34"/>
  <c r="A28" i="34"/>
  <c r="A27" i="34"/>
  <c r="A26" i="34"/>
  <c r="A25" i="34"/>
  <c r="A24" i="34"/>
  <c r="A23" i="34"/>
  <c r="A22" i="34"/>
  <c r="A21" i="34"/>
  <c r="A20" i="34"/>
  <c r="A19" i="34"/>
  <c r="A18" i="34"/>
  <c r="A17" i="34"/>
  <c r="A16" i="34"/>
  <c r="A15" i="34"/>
  <c r="A14" i="34"/>
  <c r="A13" i="34" l="1"/>
  <c r="A12" i="34"/>
  <c r="A11" i="34"/>
  <c r="A10" i="34"/>
  <c r="A9" i="34"/>
  <c r="A8" i="34" l="1"/>
  <c r="A7" i="34"/>
  <c r="A6" i="34"/>
  <c r="A5" i="34"/>
  <c r="A4" i="34"/>
  <c r="A2" i="34"/>
  <c r="A3" i="34"/>
  <c r="B4" i="5" l="1"/>
  <c r="C4" i="5"/>
  <c r="D4" i="5"/>
  <c r="D3" i="5"/>
  <c r="A10" i="1" l="1"/>
  <c r="D12" i="1" l="1"/>
  <c r="A14" i="1" l="1" a="1"/>
  <c r="A14" i="1" s="1"/>
  <c r="A13" i="1" a="1"/>
  <c r="A13" i="1" s="1"/>
  <c r="I5" i="1" l="1"/>
  <c r="D10" i="1"/>
  <c r="E9" i="1"/>
  <c r="D9" i="1"/>
  <c r="B11" i="1" l="1"/>
  <c r="B10" i="1"/>
  <c r="A11" i="1" l="1"/>
  <c r="A1" i="29" l="1"/>
  <c r="B4" i="23" l="1"/>
  <c r="D11" i="1" l="1"/>
  <c r="C6" i="4" l="1"/>
  <c r="C5" i="4"/>
  <c r="C3" i="4"/>
  <c r="C4" i="4"/>
  <c r="I7" i="1" l="1"/>
  <c r="A4" i="17" l="1"/>
  <c r="E3" i="2" l="1"/>
  <c r="E4" i="2"/>
  <c r="E5" i="2"/>
  <c r="E6" i="2"/>
  <c r="E7" i="2"/>
  <c r="E8" i="2"/>
  <c r="E9" i="2"/>
  <c r="E10" i="2"/>
  <c r="E11" i="2"/>
  <c r="E12" i="2"/>
  <c r="E13" i="2"/>
  <c r="E14" i="2"/>
  <c r="E15" i="2"/>
  <c r="E16" i="2"/>
  <c r="E17" i="2"/>
  <c r="E18" i="2"/>
  <c r="E19" i="2"/>
  <c r="E20" i="2"/>
  <c r="E2" i="2"/>
</calcChain>
</file>

<file path=xl/comments1.xml><?xml version="1.0" encoding="utf-8"?>
<comments xmlns="http://schemas.openxmlformats.org/spreadsheetml/2006/main">
  <authors>
    <author>RAMCAS</author>
    <author>Carlos Semanate</author>
  </authors>
  <commentList>
    <comment ref="A3" authorId="0" shapeId="0">
      <text>
        <r>
          <rPr>
            <b/>
            <sz val="9"/>
            <color indexed="81"/>
            <rFont val="Tahoma"/>
            <family val="2"/>
          </rPr>
          <t>RAMCAS:</t>
        </r>
        <r>
          <rPr>
            <sz val="9"/>
            <color indexed="81"/>
            <rFont val="Tahoma"/>
            <family val="2"/>
          </rPr>
          <t xml:space="preserve">
Ingresa a la selección de un nuevo usuario.</t>
        </r>
      </text>
    </comment>
    <comment ref="A4" authorId="0" shapeId="0">
      <text>
        <r>
          <rPr>
            <b/>
            <sz val="9"/>
            <color indexed="81"/>
            <rFont val="Tahoma"/>
            <family val="2"/>
          </rPr>
          <t>RAMCAS:</t>
        </r>
        <r>
          <rPr>
            <sz val="9"/>
            <color indexed="81"/>
            <rFont val="Tahoma"/>
            <family val="2"/>
          </rPr>
          <t xml:space="preserve">
Usuario activo.</t>
        </r>
      </text>
    </comment>
    <comment ref="C5" authorId="0" shapeId="0">
      <text>
        <r>
          <rPr>
            <b/>
            <sz val="9"/>
            <color indexed="81"/>
            <rFont val="Tahoma"/>
            <family val="2"/>
          </rPr>
          <t>RAMCAS:</t>
        </r>
        <r>
          <rPr>
            <sz val="9"/>
            <color indexed="81"/>
            <rFont val="Tahoma"/>
            <family val="2"/>
          </rPr>
          <t xml:space="preserve">
Fechas de Refrescado. Despliega un listado de todas las Hojas CB del presente usuario, con su estatus de refrescado a más de varios datos adicionales.</t>
        </r>
      </text>
    </comment>
    <comment ref="D5" authorId="0" shapeId="0">
      <text>
        <r>
          <rPr>
            <b/>
            <sz val="9"/>
            <color indexed="81"/>
            <rFont val="Tahoma"/>
            <family val="2"/>
          </rPr>
          <t>RAMCAS:</t>
        </r>
        <r>
          <rPr>
            <sz val="9"/>
            <color indexed="81"/>
            <rFont val="Tahoma"/>
            <family val="2"/>
          </rPr>
          <t xml:space="preserve">
Refrescar Ítems. Compara los ítems presentes en los datos enviados por el ERP con los ítems presentes en RAMCAS, y arroja las diferencias para poder insertar nuevos ítems recientemente creados.</t>
        </r>
      </text>
    </comment>
    <comment ref="I5" authorId="0" shapeId="0">
      <text>
        <r>
          <rPr>
            <b/>
            <sz val="9"/>
            <color indexed="81"/>
            <rFont val="Tahoma"/>
            <family val="2"/>
          </rPr>
          <t>RAMCAS:</t>
        </r>
        <r>
          <rPr>
            <sz val="9"/>
            <color indexed="81"/>
            <rFont val="Tahoma"/>
            <family val="2"/>
          </rPr>
          <t xml:space="preserve">
Estado del Refrescado Global. No implica que todas las Hojas CB hayan sido refrescadas, sino que se completó el intento de refrescado. Pueden haber algunas hojas no refrescadas por diferentes razones. Para un resumen más detallado, aplastar FR.</t>
        </r>
      </text>
    </comment>
    <comment ref="I6" authorId="0" shapeId="0">
      <text>
        <r>
          <rPr>
            <b/>
            <sz val="9"/>
            <color indexed="81"/>
            <rFont val="Tahoma"/>
            <family val="2"/>
          </rPr>
          <t>RAMCAS:</t>
        </r>
        <r>
          <rPr>
            <sz val="9"/>
            <color indexed="81"/>
            <rFont val="Tahoma"/>
            <family val="2"/>
          </rPr>
          <t xml:space="preserve">
Fecha en la cual se ha hecho el refrescado completo.</t>
        </r>
      </text>
    </comment>
    <comment ref="I7" authorId="0" shapeId="0">
      <text>
        <r>
          <rPr>
            <b/>
            <sz val="9"/>
            <color indexed="81"/>
            <rFont val="Tahoma"/>
            <family val="2"/>
          </rPr>
          <t>RAMCAS:</t>
        </r>
        <r>
          <rPr>
            <sz val="9"/>
            <color indexed="81"/>
            <rFont val="Tahoma"/>
            <family val="2"/>
          </rPr>
          <t xml:space="preserve">
Duración del Refrescado Completo.</t>
        </r>
      </text>
    </comment>
    <comment ref="I8" authorId="0" shapeId="0">
      <text>
        <r>
          <rPr>
            <b/>
            <sz val="9"/>
            <color indexed="81"/>
            <rFont val="Tahoma"/>
            <family val="2"/>
          </rPr>
          <t>RAMCAS:</t>
        </r>
        <r>
          <rPr>
            <sz val="9"/>
            <color indexed="81"/>
            <rFont val="Tahoma"/>
            <family val="2"/>
          </rPr>
          <t xml:space="preserve">
Fecha de actualización del archivo bodega.txt provisto por el ERP.</t>
        </r>
      </text>
    </comment>
    <comment ref="D9" authorId="0" shapeId="0">
      <text>
        <r>
          <rPr>
            <b/>
            <sz val="9"/>
            <color indexed="81"/>
            <rFont val="Tahoma"/>
            <family val="2"/>
          </rPr>
          <t>RAMCAS:</t>
        </r>
        <r>
          <rPr>
            <sz val="9"/>
            <color indexed="81"/>
            <rFont val="Tahoma"/>
            <family val="2"/>
          </rPr>
          <t xml:space="preserve">
Archivo donde se almacenan los datos de las Hojas CB cuando se ingresa a Mantenimiento-&gt;Respaldar Datos.</t>
        </r>
      </text>
    </comment>
    <comment ref="I9" authorId="0" shapeId="0">
      <text>
        <r>
          <rPr>
            <b/>
            <sz val="9"/>
            <color indexed="81"/>
            <rFont val="Tahoma"/>
            <family val="2"/>
          </rPr>
          <t>RAMCAS:</t>
        </r>
        <r>
          <rPr>
            <sz val="9"/>
            <color indexed="81"/>
            <rFont val="Tahoma"/>
            <family val="2"/>
          </rPr>
          <t xml:space="preserve">
Fecha de actualización del archivo inventario.txt provisto por el ERP.</t>
        </r>
      </text>
    </comment>
    <comment ref="A10" authorId="0" shapeId="0">
      <text>
        <r>
          <rPr>
            <b/>
            <sz val="9"/>
            <color indexed="81"/>
            <rFont val="Tahoma"/>
            <family val="2"/>
          </rPr>
          <t>RAMCAS:</t>
        </r>
        <r>
          <rPr>
            <sz val="9"/>
            <color indexed="81"/>
            <rFont val="Tahoma"/>
            <family val="2"/>
          </rPr>
          <t xml:space="preserve">
Ingresa al archivo donde se llenan los ítems Comprometidos que RAMCAS los toma en cuenta si está activado el sistema Manual.</t>
        </r>
      </text>
    </comment>
    <comment ref="E10" authorId="0" shapeId="0">
      <text>
        <r>
          <rPr>
            <b/>
            <sz val="9"/>
            <color indexed="81"/>
            <rFont val="Tahoma"/>
            <family val="2"/>
          </rPr>
          <t>RAMCAS:</t>
        </r>
        <r>
          <rPr>
            <sz val="9"/>
            <color indexed="81"/>
            <rFont val="Tahoma"/>
            <family val="2"/>
          </rPr>
          <t xml:space="preserve">
Abre el Simulador de Buffers que permite encontrar un buffer adecuado para diferentes escenarios.</t>
        </r>
      </text>
    </comment>
    <comment ref="I10" authorId="0" shapeId="0">
      <text>
        <r>
          <rPr>
            <b/>
            <sz val="9"/>
            <color indexed="81"/>
            <rFont val="Tahoma"/>
            <family val="2"/>
          </rPr>
          <t>RAMCAS:</t>
        </r>
        <r>
          <rPr>
            <sz val="9"/>
            <color indexed="81"/>
            <rFont val="Tahoma"/>
            <family val="2"/>
          </rPr>
          <t xml:space="preserve">
Fecha de actualización del archivo producto.txt provisto por el ERP.</t>
        </r>
      </text>
    </comment>
    <comment ref="A11" authorId="0" shapeId="0">
      <text>
        <r>
          <rPr>
            <b/>
            <sz val="9"/>
            <color indexed="81"/>
            <rFont val="Tahoma"/>
            <family val="2"/>
          </rPr>
          <t>RAMCAS:</t>
        </r>
        <r>
          <rPr>
            <sz val="9"/>
            <color indexed="81"/>
            <rFont val="Tahoma"/>
            <family val="2"/>
          </rPr>
          <t xml:space="preserve">
Ingresa al archivo donde se llenan los ítems en Backorder que RAMCAS los toma en cuenta si está activado el sistema Manual.</t>
        </r>
      </text>
    </comment>
    <comment ref="I11" authorId="0" shapeId="0">
      <text>
        <r>
          <rPr>
            <b/>
            <sz val="9"/>
            <color indexed="81"/>
            <rFont val="Tahoma"/>
            <family val="2"/>
          </rPr>
          <t>RAMCAS:</t>
        </r>
        <r>
          <rPr>
            <sz val="9"/>
            <color indexed="81"/>
            <rFont val="Tahoma"/>
            <family val="2"/>
          </rPr>
          <t xml:space="preserve">
Fecha de actualización del archivo histransfer.txt provisto por el ERP.</t>
        </r>
      </text>
    </comment>
    <comment ref="E12" authorId="0" shapeId="0">
      <text>
        <r>
          <rPr>
            <b/>
            <sz val="9"/>
            <color indexed="81"/>
            <rFont val="Tahoma"/>
            <family val="2"/>
          </rPr>
          <t>RAMCAS:</t>
        </r>
        <r>
          <rPr>
            <sz val="9"/>
            <color indexed="81"/>
            <rFont val="Tahoma"/>
            <family val="2"/>
          </rPr>
          <t xml:space="preserve">
Abre plantilla para convertir datos que van a ser pegados en RAMCAS al tipo de dato que se requiere.</t>
        </r>
      </text>
    </comment>
    <comment ref="I12" authorId="0" shapeId="0">
      <text>
        <r>
          <rPr>
            <b/>
            <sz val="9"/>
            <color indexed="81"/>
            <rFont val="Tahoma"/>
            <family val="2"/>
          </rPr>
          <t>RAMCAS:</t>
        </r>
        <r>
          <rPr>
            <sz val="9"/>
            <color indexed="81"/>
            <rFont val="Tahoma"/>
            <family val="2"/>
          </rPr>
          <t xml:space="preserve">
Fecha de actualización del archivo consumo.txt provisto por el ERP.</t>
        </r>
      </text>
    </comment>
    <comment ref="I13" authorId="0" shapeId="0">
      <text>
        <r>
          <rPr>
            <b/>
            <sz val="9"/>
            <color indexed="81"/>
            <rFont val="Tahoma"/>
            <family val="2"/>
          </rPr>
          <t>RAMCAS:</t>
        </r>
        <r>
          <rPr>
            <sz val="9"/>
            <color indexed="81"/>
            <rFont val="Tahoma"/>
            <family val="2"/>
          </rPr>
          <t xml:space="preserve">
Hora a la cual está programado el Refrescado Completo Automático diario.</t>
        </r>
      </text>
    </comment>
    <comment ref="I14" authorId="0" shapeId="0">
      <text>
        <r>
          <rPr>
            <b/>
            <sz val="9"/>
            <color indexed="81"/>
            <rFont val="Tahoma"/>
            <family val="2"/>
          </rPr>
          <t>RAMCAS:</t>
        </r>
        <r>
          <rPr>
            <sz val="9"/>
            <color indexed="81"/>
            <rFont val="Tahoma"/>
            <family val="2"/>
          </rPr>
          <t xml:space="preserve">
Hora a la cual se apaga automáticamente CCB.</t>
        </r>
      </text>
    </comment>
    <comment ref="I15" authorId="1" shapeId="0">
      <text>
        <r>
          <rPr>
            <b/>
            <sz val="9"/>
            <color indexed="81"/>
            <rFont val="Tahoma"/>
            <family val="2"/>
          </rPr>
          <t>Carlos Semanate:</t>
        </r>
        <r>
          <rPr>
            <sz val="9"/>
            <color indexed="81"/>
            <rFont val="Tahoma"/>
            <family val="2"/>
          </rPr>
          <t xml:space="preserve">
Hora a la cual se importan automáticamente los datos del ERP a RAMCAS.</t>
        </r>
      </text>
    </comment>
  </commentList>
</comments>
</file>

<file path=xl/connections.xml><?xml version="1.0" encoding="utf-8"?>
<connections xmlns="http://schemas.openxmlformats.org/spreadsheetml/2006/main">
  <connection id="1" name="conexión" type="4" refreshedVersion="0" background="1">
    <webPr xml="1" sourceData="1" parsePre="1" consecutive="1" url="D:\Documents CAS\Desktop\conexión.xml" htmlTables="1"/>
  </connection>
  <connection id="2" name="Consulta desde Central Control Buffers" type="1" refreshedVersion="3" background="1" saveData="1">
    <dbPr connection="DBQ=C:\RAM CAS\MEJORA CONTINUA\CENTRAL CONTROL BUFFERS.xlsm;DefaultDir=C:\RAM CAS\MEJORA CONTINUA;Driver={Microsoft Excel Driver (*.xls, *.xlsx, *.xlsm, *.xlsb)};DriverId=1046;FIL=excel 12.0;MaxBufferSize=2048;MaxScanRows=8;PageTimeout=5;ReadOnly=1;SafeTransactions=0;Threads=3;UID=admin;UserCommitSync=Yes;" command="SELECT `ARCHIVOSBODEGAS$`.BODEGA, `ARCHIVOSBODEGAS$`.ARCHIVO, `ARCHIVOSBODEGAS$`.PATH_x000d__x000a_FROM `ARCHIVOSBODEGAS$` `ARCHIVOSBODEGAS$`_x000d__x000a_WHERE (`ARCHIVOSBODEGAS$`.BODEGA='Bogota comercio') AND (`ARCHIVOSBODEGAS$`.ARCHIVO='Contro Buffers.xlsm')"/>
  </connection>
  <connection id="3" name="Consulta desde DatosConsolidados" type="1" refreshedVersion="5" saveData="1">
    <dbPr connection="DBQ=C:\RAM CAS\MEJORA CONTINUA\CONTROL DE BUFFERS\REPORTES\REPORTES.xlsm;DefaultDir=C:\RAM CAS\MEJORA CONTINUA\CONTROL DE BUFFERS\REPORTES;Driver={Microsoft Excel Driver (*.xls, *.xlsx, *.xlsm, *.xlsb)};DriverId=1046;FIL=excel 12.0;MaxBufferSize=2048;MaxScanRows=8;PageTimeout=5;ReadOnly=1;SafeTransactions=0;Threads=3;UserCommitSync=Yes;" command="SELECT `CONSOLIDADO$`.Codigo, `CONSOLIDADO$`.Bodega_x000d__x000a_FROM `CONSOLIDADO$` `CONSOLIDADO$`_x000d__x000a_ORDER BY `CONSOLIDADO$`.Codigo"/>
  </connection>
  <connection id="4" name="Consulta desde DatosConsolidados1" type="1" refreshedVersion="5" saveData="1">
    <dbPr connection="DBQ=C:\RAM CAS\MEJORA CONTINUA\CONTROL DE BUFFERS\REPORTES\REPORTES.xlsm;DefaultDir=C:\RAM CAS\MEJORA CONTINUA\CONTROL DE BUFFERS\REPORTES;Driver={Microsoft Excel Driver (*.xls, *.xlsx, *.xlsm, *.xlsb)};DriverId=1046;FIL=excel 12.0;MaxBufferSize=2048;MaxScanRows=8;PageTimeout=5;ReadOnly=1;SafeTransactions=0;Threads=3;UserCommitSync=Yes;" command="SELECT DISTINCT `CONSOLIDADO$`.Codigo_x000d__x000a_FROM `CONSOLIDADO$` `CONSOLIDADO$`_x000d__x000a_ORDER BY `CONSOLIDADO$`.Codigo"/>
  </connection>
  <connection id="5" name="Consulta desde DatosConsolidados2" type="1" refreshedVersion="5" background="1" saveData="1">
    <dbPr connection="DBQ=D:\Documents CAS\RAM CAS\MEJORA CONTINUA\CONTROL DE BUFFERS\REPORTES\REPORTES.xlsm;DefaultDir=D:\Documents CAS\RAM CAS\MEJORA CONTINUA\CONTROL DE BUFFERS\REPORTES;Driver={Microsoft Excel Driver (*.xls, *.xlsx, *.xlsm, *.xlsb)};DriverId=1046;FIL=excel 12.0;MaxBufferSize=2048;MaxScanRows=8;PageTimeout=5;ReadOnly=1;SafeTransactions=0;Threads=3;UserCommitSync=Yes;" command="SELECT `CONSOLIDADO$`.Empresa, `CONSOLIDADO$`.Bodega, `CONSOLIDADO$`.Codigo, `CONSOLIDADO$`.Archivo_x000d__x000a_FROM `CONSOLIDADO$` `CONSOLIDADO$`_x000d__x000a_WHERE (`CONSOLIDADO$`.Bodega='BDG. DE PRODUCTO TERMI PLANTA') AND (`CONSOLIDADO$`.Codigo='H233C100')"/>
  </connection>
  <connection id="6" name="Consulta desde ODBC RAM CAS" type="1" refreshedVersion="5" saveData="1">
    <dbPr connection="DSN=ODBC RAMCAS1;SERVER=localhost;UID=cb;DATABASE=ramcas;PORT=3306;COLUMN_SIZE_S32=1_x0000_" command="select emp_nombre as NombreEmpresa from empresa"/>
  </connection>
  <connection id="7" name="Consulta desde ODBC RAMCAS1" type="1" refreshedVersion="5" saveData="1">
    <dbPr connection="DSN=ODBC RAMCAS1;" command="SELECT_x000d__x000a_bodega.bod_nombre AS 'BODEGA',_x000d__x000a_archivo.ach_nombre AS 'ARCHIVO',_x000d__x000a_archivo.ach_path AS 'PATH'_x000d__x000a_FROM_x000d__x000a_archivo_x000d__x000a_INNER JOIN archivobodegaperfil ON archivo.archivo_id = archivobodegaperfil.abp_archivo_id_x000d__x000a_INNER JOIN bodega ON bodega.bodega_id = archivobodegaperfil.abp_bodega_id where archivo.ach_nombre='CENTRAL.xlsm' AND bodega.bod_nombre='BDG. DE PRODUCTO TERMI PLANTA'"/>
  </connection>
  <connection id="8" name="Consulta desde ODBC RAMCAS11" type="1" refreshedVersion="5" saveData="1">
    <dbPr connection="DSN=ODBC RAMCAS1;" command="SELECT parametro_0.par_nombre, parametro_0.par_valor_x000d__x000a_FROM ramcas.parametro parametro_0"/>
  </connection>
</connections>
</file>

<file path=xl/sharedStrings.xml><?xml version="1.0" encoding="utf-8"?>
<sst xmlns="http://schemas.openxmlformats.org/spreadsheetml/2006/main" count="562" uniqueCount="281">
  <si>
    <t>AGROTA</t>
  </si>
  <si>
    <t>AGROINSUMOS</t>
  </si>
  <si>
    <t>CODIGO</t>
  </si>
  <si>
    <t>DIRECTORIO</t>
  </si>
  <si>
    <t>ARCHIVO</t>
  </si>
  <si>
    <t>EMPRESA</t>
  </si>
  <si>
    <t>BODEGA</t>
  </si>
  <si>
    <t>Control Buffers.xlsm</t>
  </si>
  <si>
    <t>PATH</t>
  </si>
  <si>
    <t>Archivo</t>
  </si>
  <si>
    <t>FIN PERÍODO</t>
  </si>
  <si>
    <t>RESTAN</t>
  </si>
  <si>
    <t>ITEMS CON BUFFER</t>
  </si>
  <si>
    <t>TODOS ITEMS</t>
  </si>
  <si>
    <t>C:\RAM CAS\MEJORA CONTINUA\INVENTARIOS\HISTORIAL INVENTARIOS\TRANSFERENCIAS ABIERTAS\226 _ 26-8-2010 - LOCAL - AGROINSUMOSMATERIAPRIMA.xlsm</t>
  </si>
  <si>
    <t>COMPRAS-LOCALES.xlsm</t>
  </si>
  <si>
    <t>IMPORTACIONES.xlsm</t>
  </si>
  <si>
    <t>FREC REP</t>
  </si>
  <si>
    <t>TIEMP SUMINIS</t>
  </si>
  <si>
    <t>Codigo</t>
  </si>
  <si>
    <t>Descripcion</t>
  </si>
  <si>
    <t>Grupo</t>
  </si>
  <si>
    <t>Linea</t>
  </si>
  <si>
    <t>Bodega</t>
  </si>
  <si>
    <t>Empresa</t>
  </si>
  <si>
    <t>Bodega Recortada</t>
  </si>
  <si>
    <t>T NIV SER (DIAS)</t>
  </si>
  <si>
    <t>HORIZONTE</t>
  </si>
  <si>
    <t>SUKAMPO</t>
  </si>
  <si>
    <t>CENTRAL.xlsm</t>
  </si>
  <si>
    <t>SUCRE.xlsm</t>
  </si>
  <si>
    <t>CENTRALPROPIA.xlsm</t>
  </si>
  <si>
    <t>TabARCHIVO</t>
  </si>
  <si>
    <t>C:\RAM CAS\MEJORA CONTINUA\CONTROL DE BUFFERS\AGROTA\CENTRAL</t>
  </si>
  <si>
    <t>C:\RAM CAS\MEJORA CONTINUA\CONTROL DE BUFFERS\AGROINSUMOS\CENTRAL</t>
  </si>
  <si>
    <t>C:\RAM CAS\MEJORA CONTINUA\CONTROL DE BUFFERS\AGROINSUMOS\AGRONUEVO</t>
  </si>
  <si>
    <t>C:\RAM CAS\MEJORA CONTINUA\CONTROL DE BUFFERS\AGROINSUMOS\AGROHERMANOSLEON</t>
  </si>
  <si>
    <t>C:\RAM CAS\MEJORA CONTINUA\CONTROL DE BUFFERS\AGROINSUMOS\MONCAYOLOPEZ</t>
  </si>
  <si>
    <t>C:\RAM CAS\MEJORA CONTINUA\CONTROL DE BUFFERS\AGROINSUMOS\LAFINCA</t>
  </si>
  <si>
    <t>C:\RAM CAS\MEJORA CONTINUA\CONTROL DE BUFFERS\AGROINSUMOS\EIGUANCHI</t>
  </si>
  <si>
    <t>C:\RAM CAS\MEJORA CONTINUA\CONTROL DE BUFFERS\SUKAMPO\CENTRAL</t>
  </si>
  <si>
    <t>C:\RAM CAS\MEJORA CONTINUA\CONTROL DE BUFFERS\SUKAMPO\SUCRE</t>
  </si>
  <si>
    <t>C:\RAM CAS\MEJORA CONTINUA\CONTROL DE BUFFERS\SUKAMPO\CENTRALPROPIA</t>
  </si>
  <si>
    <t>Proveedor</t>
  </si>
  <si>
    <t>Prioridad</t>
  </si>
  <si>
    <t>DÍAS RESTANTES POR ARCHIVO</t>
  </si>
  <si>
    <t>C:\RAM CAS\MEJORA CONTINUA\CONTROL DE BUFFERS\AGROINSUMOS\MATERIAPRIMA</t>
  </si>
  <si>
    <t>ACCESORIOS.xlsm</t>
  </si>
  <si>
    <t>ECHO.xlsm</t>
  </si>
  <si>
    <t>SHINDAIWA.xlsm</t>
  </si>
  <si>
    <t>MAQ-ECHO-SHINDAIWA.xlsm</t>
  </si>
  <si>
    <t>LINEA-JF.xlsm</t>
  </si>
  <si>
    <t>C:\RAM CAS\MEJORA CONTINUA\CONTROL DE BUFFERS\AGROTA\MAXGUAYAQUIL</t>
  </si>
  <si>
    <t>C:\RAM CAS\MEJORA CONTINUA\CONTROL DE BUFFERS\AGROTA\PROMACOFI</t>
  </si>
  <si>
    <t>C:\RAM CAS\MEJORA CONTINUA\CONTROL DE BUFFERS\AGROTA\EIGUANCHI</t>
  </si>
  <si>
    <t>PERFIL</t>
  </si>
  <si>
    <t>NombreEmpresa</t>
  </si>
  <si>
    <t>TRANSFERENCIA DADA DE BAJA</t>
  </si>
  <si>
    <t>C:\RAM CAS\MEJORA CONTINUA\INVENTARIOS\HISTORIAL INVENTARIOS\TRANSFERENCIAS ABIERTAS\595 _ 8-4-2013 - IMPORTACIÓN - AGROTACENTRAL.xlsm</t>
  </si>
  <si>
    <t>COMPLETO</t>
  </si>
  <si>
    <t>Estado</t>
  </si>
  <si>
    <t>Fecha Refrescado</t>
  </si>
  <si>
    <t>Fecha Bodega</t>
  </si>
  <si>
    <t>Fecha Inventario</t>
  </si>
  <si>
    <t>Fecha Producto</t>
  </si>
  <si>
    <t>Inicio Refrescado</t>
  </si>
  <si>
    <t>Fin Refrescado</t>
  </si>
  <si>
    <t>Duración</t>
  </si>
  <si>
    <t>Hora Refrescado</t>
  </si>
  <si>
    <t>par_nombre</t>
  </si>
  <si>
    <t>par_valor</t>
  </si>
  <si>
    <t>par_valor1</t>
  </si>
  <si>
    <t>REPUESTOS.xlsm</t>
  </si>
  <si>
    <t>Fecha Histransferencia</t>
  </si>
  <si>
    <t>Fecha Consumo</t>
  </si>
  <si>
    <t>ADICIONALES.xlsm</t>
  </si>
  <si>
    <t>CASCOS-BATERIAS.xlsm</t>
  </si>
  <si>
    <t>LLANTAS.xlsm</t>
  </si>
  <si>
    <t>Hora Apagado</t>
  </si>
  <si>
    <t>% ITEMS CON BUFFER</t>
  </si>
  <si>
    <t>Path Transferencias Batch</t>
  </si>
  <si>
    <t>Path Buffers Consolidados</t>
  </si>
  <si>
    <t>Path Exportación Datos Consolidados</t>
  </si>
  <si>
    <t>Autenticación Hojas CB</t>
  </si>
  <si>
    <t>O:</t>
  </si>
  <si>
    <t>DISMA</t>
  </si>
  <si>
    <t>BDG. DE PRODUCTO TERMI PLANTA</t>
  </si>
  <si>
    <t>H233C100</t>
  </si>
  <si>
    <t>DATOS MANUALES</t>
  </si>
  <si>
    <t>HOJA CB</t>
  </si>
  <si>
    <t>REFRESCADO</t>
  </si>
  <si>
    <t>DURACIÓN</t>
  </si>
  <si>
    <t>NÚMERO DE ÍTEMS POR HOJA CB</t>
  </si>
  <si>
    <t>INICIO</t>
  </si>
  <si>
    <t>FIN</t>
  </si>
  <si>
    <t>DIAS PERIODO</t>
  </si>
  <si>
    <t>SKUs Buffer</t>
  </si>
  <si>
    <t>SKUs Totales</t>
  </si>
  <si>
    <t>COSTO BUFFER</t>
  </si>
  <si>
    <t>COSTO FISICO</t>
  </si>
  <si>
    <t>COSTO TRANSITO</t>
  </si>
  <si>
    <t>DUPLICADOS</t>
  </si>
  <si>
    <t>TIPO</t>
  </si>
  <si>
    <t>MEDITOP.xlsm</t>
  </si>
  <si>
    <t>completo</t>
  </si>
  <si>
    <t>Total</t>
  </si>
  <si>
    <t>Nivel de Servicio Calculado</t>
  </si>
  <si>
    <t>0</t>
  </si>
  <si>
    <t>PedidCalc Más o Menos</t>
  </si>
  <si>
    <t>SIN DATOS</t>
  </si>
  <si>
    <t>TOTALES</t>
  </si>
  <si>
    <t>RAZÓN</t>
  </si>
  <si>
    <t>Ayuda CCB</t>
  </si>
  <si>
    <t>Título de CCB que al darle click devolverá el tamaño de los Botones a la resolución en la que fueron guardados.</t>
  </si>
  <si>
    <t>Botón para seleccionar un nuevo usuario RAMCAS.</t>
  </si>
  <si>
    <t>Selector de las empresas activas a las cuales tiene acceso el usuario activo.</t>
  </si>
  <si>
    <t>Botón que ingresa al menú para Refrescar RAMCAS de forma total o selectiva.</t>
  </si>
  <si>
    <t>Fechas de Refrescado (FR) para ver el estatus real de refrescado de todas las Hojas CB del usuario activo.</t>
  </si>
  <si>
    <t>Refrescado de Ítems (RI) para obtener un listado de ítems que tienen que ser ingresados y parametrizados en RAMCAS por encontrarse activos en la empresa.</t>
  </si>
  <si>
    <t>MANTENIMIENTO: Para Respaldar los datos de las Hojas CB, cambiar los archivos actuales por nuevos intactos y devolver los datos respaldados a esos archivos nuevos.</t>
  </si>
  <si>
    <t>CONTROL: Para realizar varias actividades que afectan a todas las Hojas CB del usuario activo. Además sirve para realizar actividades de configuración.</t>
  </si>
  <si>
    <t>MÓDULO TRANSFER: Ingresa al módulo de transferencias donde se puede generar, editar y borrar transferencias.</t>
  </si>
  <si>
    <t>MÓDULO REPORTAJE: Ingresa al módulo de reportaje donde se ven los reportes principales de RAMCAS.</t>
  </si>
  <si>
    <t>Estado Refrescado</t>
  </si>
  <si>
    <t>Identificación del usuario RAMCAS con el que se ha ingresado a la Central Control de Buffers. Al darle click se almacenará el tamaño de los botones actuales.</t>
  </si>
  <si>
    <t>Ayuda de CCB.</t>
  </si>
  <si>
    <t>Abre archivo donde se cargan los ítems Comprometidos, para ser tomados en cuenta en los datos dentro de las Hojas CB.</t>
  </si>
  <si>
    <t>Abre archivo donde se cargan los ítems en Backorder, para ser tomados en cuenta en los datos dentro de las Hojas CB.</t>
  </si>
  <si>
    <t>Abre el archivo Archivo, donde se almacenan los respaldos de las Hojas CB.</t>
  </si>
  <si>
    <t>SIMULADOR BUFFERS: Abre el simulador de buffers donde se puede estimar empíricamente el tamaño ideal de un buffer.</t>
  </si>
  <si>
    <t>Indicador que muestra si dentro de las Hojas CB existen Alertas o no. Los botones verdes y rojos son para abrir las alertas actuales o recalcularlas, respectivamente.</t>
  </si>
  <si>
    <t>Plantilla donde se pueden copiar datos que se van a ingresar a RAMCAS, para que se transformen correctamente sin que se necesite limpiarlos. Convierte números y texto al formato adecuado.</t>
  </si>
  <si>
    <t>Estado del último Refrescado.</t>
  </si>
  <si>
    <t>Duración del último Refrescado.</t>
  </si>
  <si>
    <t>Fecha en la que se realizó el último Refrescado.</t>
  </si>
  <si>
    <t>Fechas a las cuales están refrescados los datos provenientes del ERP.</t>
  </si>
  <si>
    <t>Hora a la cual está previsto el Refrescado diario programado.</t>
  </si>
  <si>
    <t>Hora a la cual está previsto que se cierre la CCB para dar paso a un reinicio del Servidor sin inconvenientes.</t>
  </si>
  <si>
    <t>Path de la Tarea programada para Importar Datos del ERP.</t>
  </si>
  <si>
    <t>Lista de las Hojas CB para el presente usuario en la presente empresa.</t>
  </si>
  <si>
    <t>Botón que inicia manualmente el proceso de Importar Datos del ERP.</t>
  </si>
  <si>
    <t>Zona de alertas de las Hojas CB.</t>
  </si>
  <si>
    <t>C:\Users\RAMCAS\Desktop</t>
  </si>
  <si>
    <t>Atajo para crear una nueva transferencia.</t>
  </si>
  <si>
    <t>Hora Importación Datos</t>
  </si>
  <si>
    <t>Todas</t>
  </si>
  <si>
    <t>Tipo</t>
  </si>
  <si>
    <t>Indicación</t>
  </si>
  <si>
    <t>ID</t>
  </si>
  <si>
    <t>Revisar y gestionar todas las Alertas de las Hojas CB.</t>
  </si>
  <si>
    <t>¿Hay nuevas reposiciones por hacer el día de hoy?</t>
  </si>
  <si>
    <t>¿Están correctamente actualizados los tránsitos, backorders y comprometidos?</t>
  </si>
  <si>
    <t>¿Cómo está la disponibilidad del inventario?</t>
  </si>
  <si>
    <t>¿Se están haciendo las reposiciones de acuerdo a los requerimientos reales?</t>
  </si>
  <si>
    <t>¿Están presentes todos los ítems que tienen que estar bajo control de buffers?</t>
  </si>
  <si>
    <t>Las reposiciones tienen que hacerse lo más frecuentemente posible.</t>
  </si>
  <si>
    <t>Los ítems con malas reposiciones apagan la Gestión Dinámica de Buffers.</t>
  </si>
  <si>
    <t>¿Hay que dimensionar nuevos buffers? Utilizar el Simulador de Buffers.</t>
  </si>
  <si>
    <t>Hacer Gestión de Buffers todos los días, así se mantiene sano al sistema.</t>
  </si>
  <si>
    <t>¿Señales contradictorias en la Gestión de Buffers? Usar el gráfico para orientarse.</t>
  </si>
  <si>
    <t>Crear o editar las Vistas de las Hojas CB para mejorar el flujo de trabajo.</t>
  </si>
  <si>
    <t>Un nuevo usuario debe tener permisos en la empresa, en la hoja cb y en la bodega.</t>
  </si>
  <si>
    <t>Actualizar tránsitos, backorders y comprometidos antes de crear una transferencia.</t>
  </si>
  <si>
    <t>¿Ya llegó una transferencia? No olvidarse de darla de baja.</t>
  </si>
  <si>
    <t>Los parámetros son los datos que el Controlador de Buffers llena en las Hojas CB.</t>
  </si>
  <si>
    <t>¿Se están posponiendo muchas alertas? Comunicar las causas.</t>
  </si>
  <si>
    <t>¿Se están creando procesos fuera de la disciplina del buffer? Comunicar las causas.</t>
  </si>
  <si>
    <t>¿Un proveedor se demora mucho en entregar? Buscar alternativas.</t>
  </si>
  <si>
    <t>A más tiempo de reposición, se necesitará un buffer más grande.</t>
  </si>
  <si>
    <t>Buffers más grandes significa una mayor inversión para la empresa en ese ítem.</t>
  </si>
  <si>
    <t>Al presentarse un problema, comunicarlo inmediatamente antes que éste crezca.</t>
  </si>
  <si>
    <t>¿Ha cambiado la frecuencia de reposición? Cambiarlo inmediatamente en el perfil.</t>
  </si>
  <si>
    <t>¿Ha cambiado el tiempo de suministro? Cambiarlo inmediatamente en el perfil.</t>
  </si>
  <si>
    <t>¿La GDB no estabiliza adecuadamente un buffer? Recalcular el buffer simulando.</t>
  </si>
  <si>
    <t>El buffer da mucha información siempre y cuando se mantenga la disciplina.</t>
  </si>
  <si>
    <t>El tamaño del buffer es el punto de control para definir el tamaño de las reposiciones.</t>
  </si>
  <si>
    <t>¿Se están haciendo muchas reposiciones fuera de la necesidad del buffer? Alerta.</t>
  </si>
  <si>
    <t>¿Se están haciendo caso a las Alertas de las Hojas CB?</t>
  </si>
  <si>
    <t>¿Se están utilizando los botones de desplazamiento para recorrer fácilmente las hojas?</t>
  </si>
  <si>
    <t>La descripción de cada campo de la Hoja CB se encuentra en un comentario en las cabeceras.</t>
  </si>
  <si>
    <t>¿Hay medidas en la empresa que dañen la disponibilidad? Comunicar inmediatamente.</t>
  </si>
  <si>
    <t>¿Hay medidas en la empresa que provoquen sobre inventario? Comunicar inmediatamente.</t>
  </si>
  <si>
    <t xml:space="preserve">Un buen Controlador de Buffers mantiene una correcta Disponibilidad de los ítems. </t>
  </si>
  <si>
    <t>¿No se puede cumplir con la frecuencia de reposición establecida? Comunicar.</t>
  </si>
  <si>
    <t>¿Cómo pedir reposiciones más frecuentes a los proveedores?</t>
  </si>
  <si>
    <t>¿Cómo reducir al máximo el tiempo de suministro de los proveedores?</t>
  </si>
  <si>
    <t>Cuando ya una transferencia llegue y forme parte del inventario físico, darla de baja.</t>
  </si>
  <si>
    <t>¿Están correctamente ingresados todos los parámetros en las Hojas CB? Revisar.</t>
  </si>
  <si>
    <t>La prioridad de gestión del Controlador de Buffers es el FLUJO continuo de inventario.</t>
  </si>
  <si>
    <t>Atajo para ir a las Transferencias Activas.</t>
  </si>
  <si>
    <t>Panel con mensajes educativos para guiar al Controlador de Buffers en su gestión.</t>
  </si>
  <si>
    <t xml:space="preserve">El efecto de una decisión tomada hoy sobre los buffers no se verá inmediatamente. </t>
  </si>
  <si>
    <t>BASE DATOS</t>
  </si>
  <si>
    <t>-</t>
  </si>
  <si>
    <t>Usuario: admin</t>
  </si>
  <si>
    <t>admin</t>
  </si>
  <si>
    <t>AGROTA BODEGA  YAMABIKO</t>
  </si>
  <si>
    <t>Bodega Central Agrota</t>
  </si>
  <si>
    <t>AGROTA BODEGA SUCRE</t>
  </si>
  <si>
    <t>AGROTA SUKAMPO FERIA LIBRE</t>
  </si>
  <si>
    <t>BODEGA CENTRAL MAQUINAS</t>
  </si>
  <si>
    <t>AGROTA SUKAMPO GUAYAQUIL</t>
  </si>
  <si>
    <t>BODEGA CENTRAL</t>
  </si>
  <si>
    <t>AGROTA SUKAMPO MILAGRO</t>
  </si>
  <si>
    <t>AGROTA SUKAMPO QUEVEDO</t>
  </si>
  <si>
    <t>AGROTA SUKAMPO UNIDAD NACIONAL</t>
  </si>
  <si>
    <t>AGROTA TALLER SUKAMPO MILAGRO</t>
  </si>
  <si>
    <t>AGROTA TALLER SUKAMPO QUEVEDO</t>
  </si>
  <si>
    <t>AGROTA TALLER SUKAMPO UNIDAD NACIONAL</t>
  </si>
  <si>
    <t>BCS</t>
  </si>
  <si>
    <t>Chatani</t>
  </si>
  <si>
    <t>Compra Local Maquinas</t>
  </si>
  <si>
    <t>Echo</t>
  </si>
  <si>
    <t>Ikra</t>
  </si>
  <si>
    <t>Jf</t>
  </si>
  <si>
    <t>Patriot</t>
  </si>
  <si>
    <t>Duaja</t>
  </si>
  <si>
    <t>EUROLATTE</t>
  </si>
  <si>
    <t>INCOMAGRI</t>
  </si>
  <si>
    <t>BORALSAN</t>
  </si>
  <si>
    <t>MFW</t>
  </si>
  <si>
    <t>BODEGA CENTRAL MATERIA PRIMA</t>
  </si>
  <si>
    <t>JM ESTRADA</t>
  </si>
  <si>
    <t>COMERCIAL KYWI</t>
  </si>
  <si>
    <t>MIRAL</t>
  </si>
  <si>
    <t>Sirfran</t>
  </si>
  <si>
    <t>FORD</t>
  </si>
  <si>
    <t>Sinochem</t>
  </si>
  <si>
    <t>Compra Local Quimicos</t>
  </si>
  <si>
    <t>MATERIA PRIMA</t>
  </si>
  <si>
    <t>BODEGA DUPOCSA ARENAL</t>
  </si>
  <si>
    <t>BODEGA DUPOCSA CONCORDIA</t>
  </si>
  <si>
    <t>BODEGA DUPOCSA QUEVEDO</t>
  </si>
  <si>
    <t>BODEGA MERCALIMSA</t>
  </si>
  <si>
    <t>BODEGA SATELITE AGROINSUMOS RIERA</t>
  </si>
  <si>
    <t>BODEGA SATELITE COMERCIAL COCA</t>
  </si>
  <si>
    <t>BODEGA SUKAMPO</t>
  </si>
  <si>
    <t>GUAYAQUIL SUKAMPO</t>
  </si>
  <si>
    <t>JAHER REGIONAL CDR BABAHOYO</t>
  </si>
  <si>
    <t>JAHER REGIONAL CDR. CUENCA</t>
  </si>
  <si>
    <t>MARCIMEX REGIONAL CUENCA</t>
  </si>
  <si>
    <t>Agroenzimas</t>
  </si>
  <si>
    <t xml:space="preserve">MIO CHEMICAL </t>
  </si>
  <si>
    <t>Mercalimsa</t>
  </si>
  <si>
    <t>SHARDA</t>
  </si>
  <si>
    <t>PRODUCTO TERMINADO</t>
  </si>
  <si>
    <t>Agrosad</t>
  </si>
  <si>
    <t>Agroprocesos</t>
  </si>
  <si>
    <t>ARS</t>
  </si>
  <si>
    <t>AGROTA BODEGA INCOP</t>
  </si>
  <si>
    <t>Maquinas ECHO - SHINDAIWA.xlsm</t>
  </si>
  <si>
    <t>O:\Maquinas ECHO - SHINDAIWA.xlsm</t>
  </si>
  <si>
    <t>v. 3.8.3     05/2018</t>
  </si>
  <si>
    <t>Hojas CB</t>
  </si>
  <si>
    <t>Accesorios.xlsm</t>
  </si>
  <si>
    <t>Agroinsumos Riera.xlsm</t>
  </si>
  <si>
    <t>O:\Accesorios.xlsm</t>
  </si>
  <si>
    <t>Sugerencias GDB</t>
  </si>
  <si>
    <t>Comportamiento especial</t>
  </si>
  <si>
    <t>Ítems sin reposición alguna</t>
  </si>
  <si>
    <t>Mal atendidos Cantidad</t>
  </si>
  <si>
    <t>Sobre atendidos Cantidad</t>
  </si>
  <si>
    <t>Mal atendido Frec Repos</t>
  </si>
  <si>
    <t>Buffers nunca inicializados</t>
  </si>
  <si>
    <t>CAFE MATERIA PRIMA.xlsm</t>
  </si>
  <si>
    <t>Completo</t>
  </si>
  <si>
    <t>O:\CAFE MATERIA PRIMA.xlsm</t>
  </si>
  <si>
    <t>Accesorios</t>
  </si>
  <si>
    <t>HOJAS</t>
  </si>
  <si>
    <t>ÍTEMS TOTALES</t>
  </si>
  <si>
    <t>ÍTEMS CON BUFFER</t>
  </si>
  <si>
    <t>COSTO FÍSICO</t>
  </si>
  <si>
    <t>COSTO PROYECTADO</t>
  </si>
  <si>
    <t>COSTO TRÁNSITO</t>
  </si>
  <si>
    <t>DÍAS PERÍODO</t>
  </si>
  <si>
    <t>COSTO COMPROM</t>
  </si>
  <si>
    <t>COSTO BACKORDER</t>
  </si>
  <si>
    <t>GUARDADO</t>
  </si>
  <si>
    <t>REFRESCADO_INI</t>
  </si>
  <si>
    <t>REFRESCADO_FIN</t>
  </si>
  <si>
    <t>REFRESCADA</t>
  </si>
</sst>
</file>

<file path=xl/styles.xml><?xml version="1.0" encoding="utf-8"?>
<styleSheet xmlns="http://schemas.openxmlformats.org/spreadsheetml/2006/main" xmlns:mc="http://schemas.openxmlformats.org/markup-compatibility/2006" xmlns:x14ac="http://schemas.microsoft.com/office/spreadsheetml/2009/9/ac" mc:Ignorable="x14ac">
  <numFmts count="6">
    <numFmt numFmtId="164" formatCode="[$-300A]d&quot; de &quot;mmmm&quot; de &quot;yyyy;@"/>
    <numFmt numFmtId="165" formatCode="[$-F400]h:mm:ss\ AM/PM"/>
    <numFmt numFmtId="166" formatCode="hh:mm:ss;@"/>
    <numFmt numFmtId="167" formatCode="&quot;$&quot;\ #,##0.00"/>
    <numFmt numFmtId="168" formatCode="dd/mm/yyyy\ hh:mm"/>
    <numFmt numFmtId="169" formatCode="dd/mmm/yyyy"/>
  </numFmts>
  <fonts count="25" x14ac:knownFonts="1">
    <font>
      <sz val="11"/>
      <color theme="1"/>
      <name val="Calibri"/>
      <family val="2"/>
      <scheme val="minor"/>
    </font>
    <font>
      <b/>
      <sz val="18"/>
      <color rgb="FFFF0000"/>
      <name val="Calibri"/>
      <family val="2"/>
      <scheme val="minor"/>
    </font>
    <font>
      <sz val="13"/>
      <color theme="1"/>
      <name val="Calibri"/>
      <family val="2"/>
      <scheme val="minor"/>
    </font>
    <font>
      <b/>
      <sz val="14"/>
      <color theme="3"/>
      <name val="Calibri"/>
      <family val="2"/>
      <scheme val="minor"/>
    </font>
    <font>
      <b/>
      <sz val="16"/>
      <color theme="3"/>
      <name val="Calibri"/>
      <family val="2"/>
      <scheme val="minor"/>
    </font>
    <font>
      <u/>
      <sz val="11"/>
      <color theme="1"/>
      <name val="Calibri"/>
      <family val="2"/>
      <scheme val="minor"/>
    </font>
    <font>
      <sz val="11"/>
      <color theme="4" tint="-0.249977111117893"/>
      <name val="Calibri"/>
      <family val="2"/>
      <scheme val="minor"/>
    </font>
    <font>
      <b/>
      <sz val="11"/>
      <color theme="4" tint="-0.249977111117893"/>
      <name val="Calibri"/>
      <family val="2"/>
      <scheme val="minor"/>
    </font>
    <font>
      <sz val="11"/>
      <color theme="0"/>
      <name val="Calibri"/>
      <family val="2"/>
      <scheme val="minor"/>
    </font>
    <font>
      <sz val="18"/>
      <color theme="0"/>
      <name val="Calibri"/>
      <family val="2"/>
      <scheme val="minor"/>
    </font>
    <font>
      <sz val="12"/>
      <color theme="0"/>
      <name val="Calibri"/>
      <family val="2"/>
      <scheme val="minor"/>
    </font>
    <font>
      <b/>
      <sz val="11"/>
      <color theme="1"/>
      <name val="Calibri"/>
      <family val="2"/>
      <scheme val="minor"/>
    </font>
    <font>
      <sz val="11"/>
      <name val="Calibri"/>
      <family val="2"/>
      <scheme val="minor"/>
    </font>
    <font>
      <sz val="11"/>
      <color theme="1"/>
      <name val="Calibri"/>
      <family val="2"/>
      <scheme val="minor"/>
    </font>
    <font>
      <b/>
      <sz val="11"/>
      <color rgb="FFFF0000"/>
      <name val="Calibri"/>
      <family val="2"/>
      <scheme val="minor"/>
    </font>
    <font>
      <sz val="9"/>
      <color indexed="81"/>
      <name val="Tahoma"/>
      <family val="2"/>
    </font>
    <font>
      <b/>
      <sz val="9"/>
      <color indexed="81"/>
      <name val="Tahoma"/>
      <family val="2"/>
    </font>
    <font>
      <sz val="10"/>
      <name val="Arial"/>
      <family val="2"/>
    </font>
    <font>
      <sz val="18"/>
      <color theme="3"/>
      <name val="Cambria"/>
      <family val="2"/>
      <scheme val="major"/>
    </font>
    <font>
      <b/>
      <sz val="11"/>
      <color theme="1"/>
      <name val="Calibri"/>
      <family val="2"/>
      <scheme val="minor"/>
    </font>
    <font>
      <sz val="11"/>
      <color theme="6" tint="-0.249977111117893"/>
      <name val="Calibri"/>
      <family val="2"/>
      <scheme val="minor"/>
    </font>
    <font>
      <sz val="11"/>
      <color rgb="FF000000"/>
      <name val="Calibri"/>
      <family val="2"/>
    </font>
    <font>
      <sz val="11"/>
      <color rgb="FFFF0000"/>
      <name val="Calibri"/>
      <family val="2"/>
      <scheme val="minor"/>
    </font>
    <font>
      <b/>
      <sz val="14"/>
      <color rgb="FF7030A0"/>
      <name val="Calibri"/>
      <family val="2"/>
      <scheme val="minor"/>
    </font>
    <font>
      <sz val="10"/>
      <color theme="1"/>
      <name val="Calibri"/>
      <family val="2"/>
      <scheme val="minor"/>
    </font>
  </fonts>
  <fills count="5">
    <fill>
      <patternFill patternType="none"/>
    </fill>
    <fill>
      <patternFill patternType="gray125"/>
    </fill>
    <fill>
      <patternFill patternType="solid">
        <fgColor theme="5"/>
        <bgColor theme="5"/>
      </patternFill>
    </fill>
    <fill>
      <patternFill patternType="solid">
        <fgColor theme="4" tint="0.59999389629810485"/>
        <bgColor theme="4" tint="0.59999389629810485"/>
      </patternFill>
    </fill>
    <fill>
      <patternFill patternType="solid">
        <fgColor theme="6" tint="-0.249977111117893"/>
        <bgColor indexed="64"/>
      </patternFill>
    </fill>
  </fills>
  <borders count="11">
    <border>
      <left/>
      <right/>
      <top/>
      <bottom/>
      <diagonal/>
    </border>
    <border>
      <left/>
      <right/>
      <top style="medium">
        <color indexed="64"/>
      </top>
      <bottom/>
      <diagonal/>
    </border>
    <border>
      <left/>
      <right style="thin">
        <color indexed="64"/>
      </right>
      <top style="thin">
        <color indexed="64"/>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diagonal/>
    </border>
    <border>
      <left style="thin">
        <color indexed="64"/>
      </left>
      <right/>
      <top style="thin">
        <color indexed="64"/>
      </top>
      <bottom/>
      <diagonal/>
    </border>
    <border>
      <left style="thin">
        <color indexed="64"/>
      </left>
      <right/>
      <top style="medium">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s>
  <cellStyleXfs count="3">
    <xf numFmtId="0" fontId="0" fillId="0" borderId="0"/>
    <xf numFmtId="0" fontId="17" fillId="0" borderId="0"/>
    <xf numFmtId="0" fontId="18" fillId="0" borderId="0" applyNumberFormat="0" applyFill="0" applyBorder="0" applyAlignment="0" applyProtection="0"/>
  </cellStyleXfs>
  <cellXfs count="63">
    <xf numFmtId="0" fontId="0" fillId="0" borderId="0" xfId="0"/>
    <xf numFmtId="0" fontId="0" fillId="0" borderId="0" xfId="0" applyBorder="1"/>
    <xf numFmtId="0" fontId="0" fillId="0" borderId="0" xfId="0" applyNumberFormat="1"/>
    <xf numFmtId="0" fontId="0" fillId="0" borderId="0" xfId="0" applyNumberFormat="1" applyBorder="1"/>
    <xf numFmtId="0" fontId="3" fillId="0" borderId="0" xfId="0" applyFont="1"/>
    <xf numFmtId="0" fontId="4" fillId="0" borderId="0" xfId="0" applyFont="1"/>
    <xf numFmtId="0" fontId="0" fillId="0" borderId="0" xfId="0" applyAlignment="1">
      <alignment horizontal="center"/>
    </xf>
    <xf numFmtId="0" fontId="0" fillId="0" borderId="0" xfId="0" applyNumberFormat="1" applyBorder="1" applyAlignment="1">
      <alignment horizontal="center"/>
    </xf>
    <xf numFmtId="0" fontId="0" fillId="0" borderId="0" xfId="0" applyFont="1"/>
    <xf numFmtId="0" fontId="0" fillId="0" borderId="0" xfId="0" applyBorder="1" applyAlignment="1">
      <alignment horizontal="center"/>
    </xf>
    <xf numFmtId="0" fontId="8" fillId="2" borderId="0" xfId="0" applyFont="1" applyFill="1"/>
    <xf numFmtId="0" fontId="0" fillId="3" borderId="0" xfId="0" applyFill="1"/>
    <xf numFmtId="0" fontId="5" fillId="4" borderId="0" xfId="0" applyFont="1" applyFill="1"/>
    <xf numFmtId="0" fontId="0" fillId="4" borderId="0" xfId="0" applyFill="1"/>
    <xf numFmtId="0" fontId="9" fillId="4" borderId="0" xfId="0" applyFont="1" applyFill="1"/>
    <xf numFmtId="0" fontId="10" fillId="4" borderId="0" xfId="0" applyFont="1" applyFill="1"/>
    <xf numFmtId="164" fontId="0" fillId="0" borderId="0" xfId="0" applyNumberFormat="1" applyBorder="1" applyAlignment="1">
      <alignment horizontal="center"/>
    </xf>
    <xf numFmtId="22" fontId="0" fillId="0" borderId="0" xfId="0" applyNumberFormat="1"/>
    <xf numFmtId="165" fontId="0" fillId="0" borderId="0" xfId="0" applyNumberFormat="1"/>
    <xf numFmtId="9" fontId="0" fillId="0" borderId="0" xfId="0" applyNumberFormat="1"/>
    <xf numFmtId="0" fontId="13" fillId="0" borderId="0" xfId="0" applyFont="1"/>
    <xf numFmtId="0" fontId="0" fillId="0" borderId="0" xfId="0" applyAlignment="1">
      <alignment horizontal="center" vertical="center" wrapText="1"/>
    </xf>
    <xf numFmtId="0" fontId="0" fillId="0" borderId="0" xfId="0" applyNumberFormat="1" applyAlignment="1">
      <alignment horizontal="center"/>
    </xf>
    <xf numFmtId="167" fontId="0" fillId="0" borderId="0" xfId="0" applyNumberFormat="1"/>
    <xf numFmtId="14" fontId="0" fillId="0" borderId="0" xfId="0" applyNumberFormat="1"/>
    <xf numFmtId="166" fontId="0" fillId="0" borderId="0" xfId="0" applyNumberFormat="1" applyAlignment="1">
      <alignment horizontal="center"/>
    </xf>
    <xf numFmtId="168" fontId="0" fillId="0" borderId="0" xfId="0" applyNumberFormat="1" applyAlignment="1">
      <alignment horizontal="center"/>
    </xf>
    <xf numFmtId="0" fontId="0" fillId="0" borderId="0" xfId="0" applyFill="1"/>
    <xf numFmtId="0" fontId="11" fillId="0" borderId="0" xfId="0" applyFont="1" applyFill="1"/>
    <xf numFmtId="0" fontId="12" fillId="0" borderId="0" xfId="0" applyFont="1" applyFill="1" applyBorder="1"/>
    <xf numFmtId="0" fontId="18" fillId="0" borderId="0" xfId="2"/>
    <xf numFmtId="0" fontId="19" fillId="0" borderId="0" xfId="0" applyFont="1"/>
    <xf numFmtId="0" fontId="20" fillId="4" borderId="0" xfId="0" applyFont="1" applyFill="1"/>
    <xf numFmtId="0" fontId="0" fillId="0" borderId="0" xfId="0" applyFill="1" applyBorder="1" applyAlignment="1">
      <alignment horizontal="center" vertical="center" wrapText="1"/>
    </xf>
    <xf numFmtId="0" fontId="5" fillId="0" borderId="6" xfId="0" applyFont="1" applyFill="1" applyBorder="1"/>
    <xf numFmtId="0" fontId="0" fillId="0" borderId="5" xfId="0" applyFill="1" applyBorder="1"/>
    <xf numFmtId="0" fontId="0" fillId="0" borderId="0" xfId="0" applyFill="1" applyBorder="1"/>
    <xf numFmtId="0" fontId="0" fillId="0" borderId="7" xfId="0" applyFill="1" applyBorder="1"/>
    <xf numFmtId="0" fontId="0" fillId="0" borderId="1" xfId="0" applyFill="1" applyBorder="1"/>
    <xf numFmtId="0" fontId="11" fillId="0" borderId="0" xfId="0" applyFont="1" applyFill="1" applyBorder="1" applyAlignment="1">
      <alignment horizontal="right"/>
    </xf>
    <xf numFmtId="0" fontId="23" fillId="0" borderId="0" xfId="0" applyFont="1" applyFill="1" applyBorder="1"/>
    <xf numFmtId="0" fontId="22" fillId="0" borderId="0" xfId="0" applyFont="1" applyFill="1" applyBorder="1"/>
    <xf numFmtId="0" fontId="1" fillId="0" borderId="0" xfId="0" applyFont="1" applyFill="1" applyBorder="1" applyAlignment="1">
      <alignment horizontal="centerContinuous"/>
    </xf>
    <xf numFmtId="0" fontId="0" fillId="0" borderId="0" xfId="0" applyFill="1" applyBorder="1" applyAlignment="1">
      <alignment horizontal="centerContinuous"/>
    </xf>
    <xf numFmtId="0" fontId="0" fillId="0" borderId="0" xfId="0" applyFill="1" applyBorder="1" applyAlignment="1">
      <alignment vertical="center"/>
    </xf>
    <xf numFmtId="0" fontId="0" fillId="0" borderId="0" xfId="0" applyFill="1" applyBorder="1" applyAlignment="1">
      <alignment horizontal="center" vertical="center"/>
    </xf>
    <xf numFmtId="0" fontId="2" fillId="0" borderId="0" xfId="0" applyFont="1" applyFill="1" applyBorder="1" applyAlignment="1">
      <alignment horizontal="left"/>
    </xf>
    <xf numFmtId="169" fontId="24" fillId="0" borderId="0" xfId="0" applyNumberFormat="1" applyFont="1" applyFill="1" applyBorder="1" applyAlignment="1" applyProtection="1">
      <alignment vertical="center"/>
    </xf>
    <xf numFmtId="166" fontId="24" fillId="0" borderId="0" xfId="0" applyNumberFormat="1" applyFont="1" applyFill="1" applyBorder="1" applyAlignment="1" applyProtection="1">
      <alignment vertical="center"/>
      <protection locked="0"/>
    </xf>
    <xf numFmtId="0" fontId="5" fillId="0" borderId="0" xfId="0" applyFont="1" applyFill="1" applyBorder="1"/>
    <xf numFmtId="169" fontId="24" fillId="0" borderId="0" xfId="0" applyNumberFormat="1" applyFont="1" applyFill="1" applyBorder="1" applyAlignment="1">
      <alignment vertical="center"/>
    </xf>
    <xf numFmtId="0" fontId="14" fillId="0" borderId="8" xfId="0" applyFont="1" applyFill="1" applyBorder="1" applyAlignment="1">
      <alignment horizontal="centerContinuous"/>
    </xf>
    <xf numFmtId="0" fontId="0" fillId="0" borderId="9" xfId="0" applyFill="1" applyBorder="1" applyAlignment="1">
      <alignment horizontal="center"/>
    </xf>
    <xf numFmtId="0" fontId="7" fillId="0" borderId="10" xfId="0" applyFont="1" applyFill="1" applyBorder="1"/>
    <xf numFmtId="0" fontId="6" fillId="0" borderId="3" xfId="0" applyFont="1" applyFill="1" applyBorder="1"/>
    <xf numFmtId="0" fontId="7" fillId="0" borderId="4" xfId="0" applyFont="1" applyFill="1" applyBorder="1"/>
    <xf numFmtId="0" fontId="6" fillId="0" borderId="2" xfId="0" applyFont="1" applyFill="1" applyBorder="1"/>
    <xf numFmtId="0" fontId="0" fillId="0" borderId="4" xfId="0" applyFill="1" applyBorder="1"/>
    <xf numFmtId="0" fontId="0" fillId="0" borderId="2" xfId="0" applyFill="1" applyBorder="1"/>
    <xf numFmtId="0" fontId="0" fillId="0" borderId="0" xfId="0" applyFont="1" applyFill="1" applyBorder="1"/>
    <xf numFmtId="0" fontId="14" fillId="0" borderId="8" xfId="0" applyFont="1" applyFill="1" applyBorder="1"/>
    <xf numFmtId="166" fontId="0" fillId="0" borderId="0" xfId="0" applyNumberFormat="1" applyFill="1" applyBorder="1" applyProtection="1">
      <protection locked="0"/>
    </xf>
    <xf numFmtId="0" fontId="14" fillId="0" borderId="0" xfId="0" applyFont="1" applyFill="1" applyBorder="1"/>
  </cellXfs>
  <cellStyles count="3">
    <cellStyle name="Normal" xfId="0" builtinId="0"/>
    <cellStyle name="Normal 2" xfId="1"/>
    <cellStyle name="Título" xfId="2" builtinId="15"/>
  </cellStyles>
  <dxfs count="95">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numFmt numFmtId="0" formatCode="General"/>
    </dxf>
    <dxf>
      <numFmt numFmtId="13" formatCode="0%"/>
    </dxf>
    <dxf>
      <numFmt numFmtId="13" formatCode="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164" formatCode="[$-300A]d&quot; de &quot;mmmm&quot; de &quot;yyyy;@"/>
      <alignment horizontal="center" vertical="bottom" textRotation="0" wrapText="0" indent="0" justifyLastLine="0" shrinkToFit="0" readingOrder="0"/>
    </dxf>
    <dxf>
      <fill>
        <patternFill>
          <bgColor rgb="FFFF0000"/>
        </patternFill>
      </fill>
    </dxf>
    <dxf>
      <fill>
        <patternFill>
          <bgColor rgb="FFFF0000"/>
        </patternFill>
      </fill>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val="0"/>
        <i val="0"/>
        <strike val="0"/>
        <condense val="0"/>
        <extend val="0"/>
        <outline val="0"/>
        <shadow val="0"/>
        <u val="none"/>
        <vertAlign val="baseline"/>
        <sz val="11"/>
        <color theme="0"/>
        <name val="Calibri"/>
        <scheme val="minor"/>
      </font>
      <fill>
        <patternFill patternType="solid">
          <fgColor theme="5"/>
          <bgColor theme="5"/>
        </patternFill>
      </fill>
    </dxf>
    <dxf>
      <fill>
        <patternFill>
          <bgColor rgb="FFFF0000"/>
        </patternFill>
      </fill>
    </dxf>
    <dxf>
      <numFmt numFmtId="0" formatCode="General"/>
    </dxf>
    <dxf>
      <numFmt numFmtId="0" formatCode="General"/>
    </dxf>
    <dxf>
      <alignment horizontal="center" vertical="bottom" textRotation="0" wrapText="0" indent="0" justifyLastLine="0" shrinkToFit="0" readingOrder="0"/>
    </dxf>
    <dxf>
      <fill>
        <patternFill>
          <bgColor rgb="FFFF0000"/>
        </patternFill>
      </fill>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rgb="FFFF0000"/>
        </patternFill>
      </fill>
    </dxf>
    <dxf>
      <numFmt numFmtId="0" formatCode="General"/>
    </dxf>
    <dxf>
      <alignment horizontal="center" vertical="bottom" textRotation="0" wrapText="0" indent="0" justifyLastLine="0" shrinkToFit="0" readingOrder="0"/>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rgb="FFFF0000"/>
        </patternFill>
      </fill>
    </dxf>
    <dxf>
      <fill>
        <patternFill>
          <bgColor rgb="FFFF0000"/>
        </patternFill>
      </fill>
    </dxf>
    <dxf>
      <fill>
        <patternFill>
          <bgColor rgb="FFFF0000"/>
        </patternFill>
      </fill>
    </dxf>
    <dxf>
      <numFmt numFmtId="167" formatCode="&quot;$&quot;\ #,##0.00"/>
    </dxf>
    <dxf>
      <numFmt numFmtId="167" formatCode="&quot;$&quot;\ #,##0.00"/>
    </dxf>
    <dxf>
      <numFmt numFmtId="167" formatCode="&quot;$&quot;\ #,##0.00"/>
    </dxf>
    <dxf>
      <numFmt numFmtId="167" formatCode="&quot;$&quot;\ #,##0.00"/>
    </dxf>
    <dxf>
      <numFmt numFmtId="167" formatCode="&quot;$&quot;\ #,##0.00"/>
    </dxf>
    <dxf>
      <numFmt numFmtId="167" formatCode="&quot;$&quot;\ #,##0.0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166" formatCode="hh:mm:ss;@"/>
      <alignment horizontal="center" vertical="bottom" textRotation="0" wrapText="0" indent="0" justifyLastLine="0" shrinkToFit="0" readingOrder="0"/>
    </dxf>
    <dxf>
      <numFmt numFmtId="166" formatCode="hh:mm:ss;@"/>
      <alignment horizontal="center" vertical="bottom" textRotation="0" wrapText="0" indent="0" justifyLastLine="0" shrinkToFit="0" readingOrder="0"/>
    </dxf>
    <dxf>
      <numFmt numFmtId="166" formatCode="hh:mm:ss;@"/>
      <alignment horizontal="center" vertical="bottom" textRotation="0" wrapText="0" indent="0" justifyLastLine="0" shrinkToFit="0" readingOrder="0"/>
    </dxf>
    <dxf>
      <numFmt numFmtId="166" formatCode="hh:mm:ss;@"/>
      <alignment horizontal="center" vertical="bottom" textRotation="0" wrapText="0" indent="0" justifyLastLine="0" shrinkToFit="0" readingOrder="0"/>
    </dxf>
    <dxf>
      <numFmt numFmtId="168" formatCode="dd/mm/yyyy\ hh:mm"/>
      <alignment horizontal="center" vertical="bottom" textRotation="0" wrapText="0" indent="0" justifyLastLine="0" shrinkToFit="0" readingOrder="0"/>
    </dxf>
    <dxf>
      <numFmt numFmtId="168" formatCode="dd/mm/yyyy\ hh:mm"/>
      <alignment horizontal="center" vertical="bottom" textRotation="0" wrapText="0" indent="0" justifyLastLine="0" shrinkToFit="0" readingOrder="0"/>
    </dxf>
    <dxf>
      <numFmt numFmtId="168" formatCode="dd/mm/yyyy\ hh:mm"/>
      <alignment horizontal="center" vertical="bottom" textRotation="0" wrapText="0" indent="0" justifyLastLine="0" shrinkToFit="0" readingOrder="0"/>
    </dxf>
    <dxf>
      <numFmt numFmtId="168" formatCode="dd/mm/yyyy\ hh:mm"/>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center" textRotation="0" wrapText="1" indent="0" justifyLastLine="0" shrinkToFit="0" readingOrder="0"/>
    </dxf>
    <dxf>
      <fill>
        <patternFill>
          <bgColor theme="9" tint="-0.24994659260841701"/>
        </patternFill>
      </fill>
    </dxf>
    <dxf>
      <font>
        <color theme="0"/>
      </font>
      <fill>
        <patternFill>
          <bgColor rgb="FFFF0000"/>
        </patternFill>
      </fill>
    </dxf>
    <dxf>
      <fill>
        <patternFill>
          <bgColor rgb="FFFFFF00"/>
        </patternFill>
      </fill>
    </dxf>
    <dxf>
      <numFmt numFmtId="0" formatCode="General"/>
    </dxf>
    <dxf>
      <numFmt numFmtId="167" formatCode="&quot;$&quot;\ #,##0.00"/>
    </dxf>
    <dxf>
      <numFmt numFmtId="167" formatCode="&quot;$&quot;\ #,##0.00"/>
    </dxf>
    <dxf>
      <numFmt numFmtId="167" formatCode="&quot;$&quot;\ #,##0.00"/>
    </dxf>
    <dxf>
      <numFmt numFmtId="167" formatCode="&quot;$&quot;\ #,##0.00"/>
    </dxf>
    <dxf>
      <numFmt numFmtId="167" formatCode="&quot;$&quot;\ #,##0.00"/>
    </dxf>
    <dxf>
      <numFmt numFmtId="167" formatCode="&quot;$&quot;\ #,##0.00"/>
    </dxf>
    <dxf>
      <numFmt numFmtId="167" formatCode="&quot;$&quot;\ #,##0.00"/>
    </dxf>
    <dxf>
      <numFmt numFmtId="167" formatCode="&quot;$&quot;\ #,##0.00"/>
    </dxf>
    <dxf>
      <numFmt numFmtId="167" formatCode="&quot;$&quot;\ #,##0.00"/>
    </dxf>
    <dxf>
      <numFmt numFmtId="167" formatCode="&quot;$&quot;\ #,##0.00"/>
    </dxf>
    <dxf>
      <numFmt numFmtId="167" formatCode="&quot;$&quot;\ #,##0.00"/>
    </dxf>
    <dxf>
      <numFmt numFmtId="167" formatCode="&quot;$&quot;\ #,##0.00"/>
    </dxf>
    <dxf>
      <alignment horizontal="center" vertical="center" textRotation="0" wrapText="1" indent="0" justifyLastLine="0" shrinkToFit="0" readingOrder="0"/>
    </dxf>
    <dxf>
      <font>
        <b/>
        <i val="0"/>
        <color rgb="FFFFFF00"/>
      </font>
      <fill>
        <patternFill>
          <bgColor rgb="FF800080"/>
        </patternFill>
      </fill>
    </dxf>
    <dxf>
      <font>
        <color theme="0"/>
      </font>
      <fill>
        <patternFill>
          <bgColor rgb="FFC00000"/>
        </patternFill>
      </fill>
    </dxf>
    <dxf>
      <font>
        <color rgb="FFFF0000"/>
      </font>
      <fill>
        <patternFill>
          <bgColor rgb="FFFFC000"/>
        </patternFill>
      </fill>
      <border>
        <vertical/>
        <horizontal/>
      </border>
    </dxf>
    <dxf>
      <fill>
        <patternFill>
          <bgColor rgb="FF92D050"/>
        </patternFill>
      </fill>
    </dxf>
    <dxf>
      <font>
        <color theme="0"/>
      </font>
      <fill>
        <patternFill>
          <bgColor rgb="FFFF0000"/>
        </patternFill>
      </fill>
    </dxf>
    <dxf>
      <font>
        <color theme="0"/>
      </font>
      <fill>
        <patternFill>
          <bgColor rgb="FF006600"/>
        </patternFill>
      </fill>
    </dxf>
    <dxf>
      <font>
        <color theme="0"/>
      </font>
      <fill>
        <patternFill>
          <bgColor rgb="FFC00000"/>
        </patternFill>
      </fill>
    </dxf>
  </dxfs>
  <tableStyles count="0" defaultTableStyle="TableStyleMedium9" defaultPivotStyle="PivotStyleLight16"/>
  <colors>
    <mruColors>
      <color rgb="FF0099FF"/>
      <color rgb="FFECF1F8"/>
      <color rgb="FF800080"/>
      <color rgb="FFAFC2FF"/>
      <color rgb="FF8FAAFF"/>
      <color rgb="FFCDCEFF"/>
      <color rgb="FF99CCFF"/>
      <color rgb="FFEAEAEA"/>
      <color rgb="FFFF5050"/>
      <color rgb="FF0066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xmlns:ns1='http://xmlns.oracle.com/adf/jndi'">
  <Schema ID="Schema1">
    <xsd:schema xmlns:xsd="http://www.w3.org/2001/XMLSchema" xmlns="">
      <xsd:element nillable="true" name="Reference">
        <xsd:complexType>
          <xsd:sequence minOccurs="0">
            <xsd:element minOccurs="0" nillable="true" name="Factory" form="unqualified">
              <xsd:complexType>
                <xsd:attribute name="className" form="unqualified" type="xsd:string"/>
              </xsd:complexType>
            </xsd:element>
            <xsd:element minOccurs="0" nillable="true" name="RefAddresses" form="unqualified">
              <xsd:complexType>
                <xsd:sequence minOccurs="0">
                  <xsd:element minOccurs="0" maxOccurs="unbounded" nillable="true" name="StringRefAddr" form="unqualified">
                    <xsd:complexType>
                      <xsd:sequence minOccurs="0">
                        <xsd:element minOccurs="0" nillable="true" type="xsd:string" name="Contents" form="unqualified"/>
                      </xsd:sequence>
                      <xsd:attribute name="addrType" form="unqualified" type="xsd:string"/>
                    </xsd:complexType>
                  </xsd:element>
                </xsd:sequence>
              </xsd:complexType>
            </xsd:element>
          </xsd:sequence>
          <xsd:attribute name="name" form="unqualified" type="xsd:string"/>
          <xsd:attribute name="className" form="unqualified" type="xsd:string"/>
        </xsd:complexType>
      </xsd:element>
    </xsd:schema>
  </Schema>
  <Schema ID="Schema2" SchemaRef="Schema1" Namespace="http://xmlns.oracle.com/adf/jndi">
    <xsd:schema xmlns:xsd="http://www.w3.org/2001/XMLSchema" xmlns:ns0="http://xmlns.oracle.com/adf/jndi" xmlns="" targetNamespace="http://xmlns.oracle.com/adf/jndi">
      <xsd:import/>
      <xsd:element nillable="true" name="References">
        <xsd:complexType>
          <xsd:sequence minOccurs="0">
            <xsd:element minOccurs="0" ref="Reference"/>
          </xsd:sequence>
        </xsd:complexType>
      </xsd:element>
    </xsd:schema>
  </Schema>
  <Map ID="1" Name="References_Map" RootElement="References" SchemaID="Schema2" ShowImportExportValidationErrors="false" AutoFit="true" Append="false" PreserveSortAFLayout="true" PreserveFormat="true">
    <DataBinding FileBinding="true" ConnectionID="1" DataBindingLoadMode="1"/>
  </Map>
</MapInfo>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customXml" Target="../customXml/item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externalLink" Target="externalLinks/externalLink1.xml"/><Relationship Id="rId36" Type="http://schemas.openxmlformats.org/officeDocument/2006/relationships/xmlMaps" Target="xmlMap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connections" Target="connections.xml"/><Relationship Id="rId35" Type="http://schemas.microsoft.com/office/2006/relationships/vbaProject" Target="vbaProject.bin"/><Relationship Id="rId8" Type="http://schemas.openxmlformats.org/officeDocument/2006/relationships/worksheet" Target="worksheets/sheet8.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8BD21D20-EC42-11CE-9E0D-00AA006002F3}"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3.emf"/></Relationships>
</file>

<file path=xl/drawings/_rels/drawing4.xml.rels><?xml version="1.0" encoding="UTF-8" standalone="yes"?>
<Relationships xmlns="http://schemas.openxmlformats.org/package/2006/relationships"><Relationship Id="rId1" Type="http://schemas.openxmlformats.org/officeDocument/2006/relationships/image" Target="../media/image15.emf"/></Relationships>
</file>

<file path=xl/drawings/_rels/vmlDrawing1.vml.rels><?xml version="1.0" encoding="UTF-8" standalone="yes"?>
<Relationships xmlns="http://schemas.openxmlformats.org/package/2006/relationships"><Relationship Id="rId8" Type="http://schemas.openxmlformats.org/officeDocument/2006/relationships/image" Target="../media/image9.emf"/><Relationship Id="rId13" Type="http://schemas.openxmlformats.org/officeDocument/2006/relationships/image" Target="../media/image14.emf"/><Relationship Id="rId3" Type="http://schemas.openxmlformats.org/officeDocument/2006/relationships/image" Target="../media/image7.emf"/><Relationship Id="rId7" Type="http://schemas.openxmlformats.org/officeDocument/2006/relationships/image" Target="../media/image8.emf"/><Relationship Id="rId12" Type="http://schemas.openxmlformats.org/officeDocument/2006/relationships/image" Target="../media/image1.emf"/><Relationship Id="rId2" Type="http://schemas.openxmlformats.org/officeDocument/2006/relationships/image" Target="../media/image5.emf"/><Relationship Id="rId1" Type="http://schemas.openxmlformats.org/officeDocument/2006/relationships/image" Target="../media/image6.emf"/><Relationship Id="rId6" Type="http://schemas.openxmlformats.org/officeDocument/2006/relationships/image" Target="../media/image2.emf"/><Relationship Id="rId11" Type="http://schemas.openxmlformats.org/officeDocument/2006/relationships/image" Target="../media/image12.emf"/><Relationship Id="rId5" Type="http://schemas.openxmlformats.org/officeDocument/2006/relationships/image" Target="../media/image3.emf"/><Relationship Id="rId10" Type="http://schemas.openxmlformats.org/officeDocument/2006/relationships/image" Target="../media/image11.emf"/><Relationship Id="rId4" Type="http://schemas.openxmlformats.org/officeDocument/2006/relationships/image" Target="../media/image4.emf"/><Relationship Id="rId9" Type="http://schemas.openxmlformats.org/officeDocument/2006/relationships/image" Target="../media/image10.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16.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17.emf"/></Relationships>
</file>

<file path=xl/drawings/_rels/vmlDrawing5.vml.rels><?xml version="1.0" encoding="UTF-8" standalone="yes"?>
<Relationships xmlns="http://schemas.openxmlformats.org/package/2006/relationships"><Relationship Id="rId2" Type="http://schemas.openxmlformats.org/officeDocument/2006/relationships/image" Target="../media/image19.emf"/><Relationship Id="rId1" Type="http://schemas.openxmlformats.org/officeDocument/2006/relationships/image" Target="../media/image18.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20.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21.emf"/></Relationships>
</file>

<file path=xl/drawings/_rels/vmlDrawing8.vml.rels><?xml version="1.0" encoding="UTF-8" standalone="yes"?>
<Relationships xmlns="http://schemas.openxmlformats.org/package/2006/relationships"><Relationship Id="rId2" Type="http://schemas.openxmlformats.org/officeDocument/2006/relationships/image" Target="../media/image22.emf"/><Relationship Id="rId1" Type="http://schemas.openxmlformats.org/officeDocument/2006/relationships/image" Target="../media/image23.emf"/></Relationships>
</file>

<file path=xl/drawings/_rels/vmlDrawing9.vml.rels><?xml version="1.0" encoding="UTF-8" standalone="yes"?>
<Relationships xmlns="http://schemas.openxmlformats.org/package/2006/relationships"><Relationship Id="rId2" Type="http://schemas.openxmlformats.org/officeDocument/2006/relationships/image" Target="../media/image25.emf"/><Relationship Id="rId1" Type="http://schemas.openxmlformats.org/officeDocument/2006/relationships/image" Target="../media/image24.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26.emf"/></Relationships>
</file>

<file path=xl/drawings/drawing1.xml><?xml version="1.0" encoding="utf-8"?>
<xdr:wsDr xmlns:xdr="http://schemas.openxmlformats.org/drawingml/2006/spreadsheetDrawing" xmlns:a="http://schemas.openxmlformats.org/drawingml/2006/main">
  <xdr:twoCellAnchor editAs="absolute">
    <xdr:from>
      <xdr:col>0</xdr:col>
      <xdr:colOff>23812</xdr:colOff>
      <xdr:row>0</xdr:row>
      <xdr:rowOff>10583</xdr:rowOff>
    </xdr:from>
    <xdr:to>
      <xdr:col>9</xdr:col>
      <xdr:colOff>0</xdr:colOff>
      <xdr:row>1</xdr:row>
      <xdr:rowOff>166688</xdr:rowOff>
    </xdr:to>
    <xdr:sp macro="[0]!Devuelve_Controles_Varias_Hojas_2" textlink="">
      <xdr:nvSpPr>
        <xdr:cNvPr id="2" name="rect_Titulo"/>
        <xdr:cNvSpPr/>
      </xdr:nvSpPr>
      <xdr:spPr>
        <a:xfrm>
          <a:off x="23812" y="10583"/>
          <a:ext cx="8870157" cy="358511"/>
        </a:xfrm>
        <a:prstGeom prst="rect">
          <a:avLst/>
        </a:prstGeom>
        <a:solidFill>
          <a:srgbClr val="0099FF"/>
        </a:solidFill>
        <a:ln/>
      </xdr:spPr>
      <xdr:style>
        <a:lnRef idx="0">
          <a:schemeClr val="accent1"/>
        </a:lnRef>
        <a:fillRef idx="3">
          <a:schemeClr val="accent1"/>
        </a:fillRef>
        <a:effectRef idx="3">
          <a:schemeClr val="accent1"/>
        </a:effectRef>
        <a:fontRef idx="minor">
          <a:schemeClr val="lt1"/>
        </a:fontRef>
      </xdr:style>
      <xdr:txBody>
        <a:bodyPr wrap="square" lIns="91440" tIns="45720" rIns="91440" bIns="45720" anchor="ctr" anchorCtr="0">
          <a:noAutofit/>
          <a:scene3d>
            <a:camera prst="orthographicFront"/>
            <a:lightRig rig="soft" dir="t">
              <a:rot lat="0" lon="0" rev="10800000"/>
            </a:lightRig>
          </a:scene3d>
          <a:sp3d>
            <a:bevelT w="27940" h="12700"/>
            <a:contourClr>
              <a:srgbClr val="DDDDDD"/>
            </a:contourClr>
          </a:sp3d>
        </a:bodyPr>
        <a:lstStyle/>
        <a:p>
          <a:pPr algn="ctr"/>
          <a:r>
            <a:rPr lang="en-US" sz="2800" b="1" cap="none" spc="150">
              <a:ln w="11430"/>
              <a:solidFill>
                <a:srgbClr val="F8F8F8"/>
              </a:solidFill>
              <a:effectLst>
                <a:outerShdw blurRad="25400" algn="tl" rotWithShape="0">
                  <a:srgbClr val="000000">
                    <a:alpha val="43000"/>
                  </a:srgbClr>
                </a:outerShdw>
              </a:effectLst>
            </a:rPr>
            <a:t>CENTRAL</a:t>
          </a:r>
          <a:r>
            <a:rPr lang="en-US" sz="2800" b="1" cap="none" spc="150" baseline="0">
              <a:ln w="11430"/>
              <a:solidFill>
                <a:srgbClr val="F8F8F8"/>
              </a:solidFill>
              <a:effectLst>
                <a:outerShdw blurRad="25400" algn="tl" rotWithShape="0">
                  <a:srgbClr val="000000">
                    <a:alpha val="43000"/>
                  </a:srgbClr>
                </a:outerShdw>
              </a:effectLst>
            </a:rPr>
            <a:t> DE CONTROL DE BUFFERS (CCB)</a:t>
          </a:r>
          <a:endParaRPr lang="en-US" sz="2800" b="1" cap="none" spc="150">
            <a:ln w="11430"/>
            <a:solidFill>
              <a:srgbClr val="F8F8F8"/>
            </a:solidFill>
            <a:effectLst>
              <a:outerShdw blurRad="25400" algn="tl" rotWithShape="0">
                <a:srgbClr val="000000">
                  <a:alpha val="43000"/>
                </a:srgbClr>
              </a:outerShdw>
            </a:effectLst>
          </a:endParaRPr>
        </a:p>
      </xdr:txBody>
    </xdr:sp>
    <xdr:clientData/>
  </xdr:twoCellAnchor>
  <mc:AlternateContent xmlns:mc="http://schemas.openxmlformats.org/markup-compatibility/2006">
    <mc:Choice xmlns:a14="http://schemas.microsoft.com/office/drawing/2010/main" Requires="a14">
      <xdr:twoCellAnchor editAs="absolute">
        <xdr:from>
          <xdr:col>0</xdr:col>
          <xdr:colOff>0</xdr:colOff>
          <xdr:row>4</xdr:row>
          <xdr:rowOff>9525</xdr:rowOff>
        </xdr:from>
        <xdr:to>
          <xdr:col>0</xdr:col>
          <xdr:colOff>1266825</xdr:colOff>
          <xdr:row>4</xdr:row>
          <xdr:rowOff>257175</xdr:rowOff>
        </xdr:to>
        <xdr:sp macro="" textlink="">
          <xdr:nvSpPr>
            <xdr:cNvPr id="1034" name="cboEmpresa" hidden="1">
              <a:extLst>
                <a:ext uri="{63B3BB69-23CF-44E3-9099-C40C66FF867C}">
                  <a14:compatExt spid="_x0000_s10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28575</xdr:colOff>
          <xdr:row>5</xdr:row>
          <xdr:rowOff>38100</xdr:rowOff>
        </xdr:from>
        <xdr:to>
          <xdr:col>0</xdr:col>
          <xdr:colOff>904875</xdr:colOff>
          <xdr:row>8</xdr:row>
          <xdr:rowOff>9525</xdr:rowOff>
        </xdr:to>
        <xdr:sp macro="" textlink="">
          <xdr:nvSpPr>
            <xdr:cNvPr id="1053" name="cmdControl" hidden="1">
              <a:extLst>
                <a:ext uri="{63B3BB69-23CF-44E3-9099-C40C66FF867C}">
                  <a14:compatExt spid="_x0000_s10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923925</xdr:colOff>
          <xdr:row>5</xdr:row>
          <xdr:rowOff>38100</xdr:rowOff>
        </xdr:from>
        <xdr:to>
          <xdr:col>0</xdr:col>
          <xdr:colOff>1876425</xdr:colOff>
          <xdr:row>8</xdr:row>
          <xdr:rowOff>9525</xdr:rowOff>
        </xdr:to>
        <xdr:sp macro="" textlink="">
          <xdr:nvSpPr>
            <xdr:cNvPr id="1056" name="cmdTransferencias" hidden="1">
              <a:extLst>
                <a:ext uri="{63B3BB69-23CF-44E3-9099-C40C66FF867C}">
                  <a14:compatExt spid="_x0000_s10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161925</xdr:colOff>
          <xdr:row>4</xdr:row>
          <xdr:rowOff>19050</xdr:rowOff>
        </xdr:from>
        <xdr:to>
          <xdr:col>5</xdr:col>
          <xdr:colOff>504825</xdr:colOff>
          <xdr:row>4</xdr:row>
          <xdr:rowOff>285750</xdr:rowOff>
        </xdr:to>
        <xdr:sp macro="" textlink="">
          <xdr:nvSpPr>
            <xdr:cNvPr id="1057" name="cmdMantenimiento" hidden="1">
              <a:extLst>
                <a:ext uri="{63B3BB69-23CF-44E3-9099-C40C66FF867C}">
                  <a14:compatExt spid="_x0000_s10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676275</xdr:colOff>
          <xdr:row>4</xdr:row>
          <xdr:rowOff>19050</xdr:rowOff>
        </xdr:from>
        <xdr:to>
          <xdr:col>3</xdr:col>
          <xdr:colOff>514350</xdr:colOff>
          <xdr:row>4</xdr:row>
          <xdr:rowOff>276225</xdr:rowOff>
        </xdr:to>
        <xdr:sp macro="" textlink="">
          <xdr:nvSpPr>
            <xdr:cNvPr id="1060" name="cmd_refresca_items" hidden="1">
              <a:extLst>
                <a:ext uri="{63B3BB69-23CF-44E3-9099-C40C66FF867C}">
                  <a14:compatExt spid="_x0000_s106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323850</xdr:colOff>
          <xdr:row>10</xdr:row>
          <xdr:rowOff>38100</xdr:rowOff>
        </xdr:from>
        <xdr:to>
          <xdr:col>4</xdr:col>
          <xdr:colOff>619125</xdr:colOff>
          <xdr:row>11</xdr:row>
          <xdr:rowOff>19050</xdr:rowOff>
        </xdr:to>
        <xdr:sp macro="" textlink="">
          <xdr:nvSpPr>
            <xdr:cNvPr id="1061" name="cmd_Refrescar_Alertas" hidden="1">
              <a:extLst>
                <a:ext uri="{63B3BB69-23CF-44E3-9099-C40C66FF867C}">
                  <a14:compatExt spid="_x0000_s106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828675</xdr:colOff>
          <xdr:row>10</xdr:row>
          <xdr:rowOff>38100</xdr:rowOff>
        </xdr:from>
        <xdr:to>
          <xdr:col>4</xdr:col>
          <xdr:colOff>323850</xdr:colOff>
          <xdr:row>11</xdr:row>
          <xdr:rowOff>19050</xdr:rowOff>
        </xdr:to>
        <xdr:sp macro="" textlink="">
          <xdr:nvSpPr>
            <xdr:cNvPr id="1062" name="cmd_Alertas_Actuales" hidden="1">
              <a:extLst>
                <a:ext uri="{63B3BB69-23CF-44E3-9099-C40C66FF867C}">
                  <a14:compatExt spid="_x0000_s10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723900</xdr:colOff>
          <xdr:row>3</xdr:row>
          <xdr:rowOff>0</xdr:rowOff>
        </xdr:from>
        <xdr:to>
          <xdr:col>13</xdr:col>
          <xdr:colOff>476250</xdr:colOff>
          <xdr:row>12</xdr:row>
          <xdr:rowOff>38100</xdr:rowOff>
        </xdr:to>
        <xdr:sp macro="" textlink="">
          <xdr:nvSpPr>
            <xdr:cNvPr id="1064" name="lstArchivos" hidden="1">
              <a:extLst>
                <a:ext uri="{63B3BB69-23CF-44E3-9099-C40C66FF867C}">
                  <a14:compatExt spid="_x0000_s106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762000</xdr:colOff>
          <xdr:row>4</xdr:row>
          <xdr:rowOff>19050</xdr:rowOff>
        </xdr:from>
        <xdr:to>
          <xdr:col>2</xdr:col>
          <xdr:colOff>590550</xdr:colOff>
          <xdr:row>4</xdr:row>
          <xdr:rowOff>276225</xdr:rowOff>
        </xdr:to>
        <xdr:sp macro="" textlink="">
          <xdr:nvSpPr>
            <xdr:cNvPr id="1517" name="cmdTraeFechasRefrescado" hidden="1">
              <a:extLst>
                <a:ext uri="{63B3BB69-23CF-44E3-9099-C40C66FF867C}">
                  <a14:compatExt spid="_x0000_s151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0</xdr:colOff>
          <xdr:row>2</xdr:row>
          <xdr:rowOff>107156</xdr:rowOff>
        </xdr:from>
        <xdr:to>
          <xdr:col>0</xdr:col>
          <xdr:colOff>1893093</xdr:colOff>
          <xdr:row>3</xdr:row>
          <xdr:rowOff>166687</xdr:rowOff>
        </xdr:to>
        <xdr:pic macro="[0]!Guarda_Controles_Varias_Hojas">
          <xdr:nvPicPr>
            <xdr:cNvPr id="28" name="fotUsuario"/>
            <xdr:cNvPicPr>
              <a:picLocks noChangeAspect="1" noChangeArrowheads="1"/>
              <a:extLst>
                <a:ext uri="{84589F7E-364E-4C9E-8A38-B11213B215E9}">
                  <a14:cameraTool cellRange="USUARIO" spid="_x0000_s170405"/>
                </a:ext>
              </a:extLst>
            </xdr:cNvPicPr>
          </xdr:nvPicPr>
          <xdr:blipFill>
            <a:blip xmlns:r="http://schemas.openxmlformats.org/officeDocument/2006/relationships" r:embed="rId1"/>
            <a:srcRect/>
            <a:stretch>
              <a:fillRect/>
            </a:stretch>
          </xdr:blipFill>
          <xdr:spPr bwMode="auto">
            <a:xfrm>
              <a:off x="0" y="500062"/>
              <a:ext cx="1893093" cy="250031"/>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pic>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0</xdr:colOff>
          <xdr:row>5</xdr:row>
          <xdr:rowOff>38100</xdr:rowOff>
        </xdr:from>
        <xdr:to>
          <xdr:col>2</xdr:col>
          <xdr:colOff>114300</xdr:colOff>
          <xdr:row>8</xdr:row>
          <xdr:rowOff>9525</xdr:rowOff>
        </xdr:to>
        <xdr:sp macro="" textlink="">
          <xdr:nvSpPr>
            <xdr:cNvPr id="49451" name="cmd_Reportaje" hidden="1">
              <a:extLst>
                <a:ext uri="{63B3BB69-23CF-44E3-9099-C40C66FF867C}">
                  <a14:compatExt spid="_x0000_s494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1885950</xdr:colOff>
          <xdr:row>5</xdr:row>
          <xdr:rowOff>38100</xdr:rowOff>
        </xdr:from>
        <xdr:to>
          <xdr:col>0</xdr:col>
          <xdr:colOff>2238375</xdr:colOff>
          <xdr:row>6</xdr:row>
          <xdr:rowOff>104775</xdr:rowOff>
        </xdr:to>
        <xdr:sp macro="" textlink="">
          <xdr:nvSpPr>
            <xdr:cNvPr id="96465" name="cmdNuevaTransfer" hidden="1">
              <a:extLst>
                <a:ext uri="{63B3BB69-23CF-44E3-9099-C40C66FF867C}">
                  <a14:compatExt spid="_x0000_s964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1885950</xdr:colOff>
          <xdr:row>6</xdr:row>
          <xdr:rowOff>104775</xdr:rowOff>
        </xdr:from>
        <xdr:to>
          <xdr:col>0</xdr:col>
          <xdr:colOff>2238375</xdr:colOff>
          <xdr:row>8</xdr:row>
          <xdr:rowOff>9525</xdr:rowOff>
        </xdr:to>
        <xdr:sp macro="" textlink="">
          <xdr:nvSpPr>
            <xdr:cNvPr id="97019" name="cmdTransferenciasActivas" hidden="1">
              <a:extLst>
                <a:ext uri="{63B3BB69-23CF-44E3-9099-C40C66FF867C}">
                  <a14:compatExt spid="_x0000_s9701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200025</xdr:colOff>
          <xdr:row>5</xdr:row>
          <xdr:rowOff>47625</xdr:rowOff>
        </xdr:from>
        <xdr:to>
          <xdr:col>3</xdr:col>
          <xdr:colOff>171450</xdr:colOff>
          <xdr:row>8</xdr:row>
          <xdr:rowOff>0</xdr:rowOff>
        </xdr:to>
        <xdr:sp macro="" textlink="">
          <xdr:nvSpPr>
            <xdr:cNvPr id="170283" name="cmd_Importa_Datos_ERP" hidden="1">
              <a:extLst>
                <a:ext uri="{63B3BB69-23CF-44E3-9099-C40C66FF867C}">
                  <a14:compatExt spid="_x0000_s17028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C" sz="1100" b="0" i="0" u="none" strike="noStrike" baseline="0">
                  <a:solidFill>
                    <a:srgbClr val="000000"/>
                  </a:solidFill>
                  <a:latin typeface="Calibri"/>
                  <a:cs typeface="Calibri"/>
                </a:rPr>
                <a:t>Importa Datos ERP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657225</xdr:colOff>
          <xdr:row>5</xdr:row>
          <xdr:rowOff>38100</xdr:rowOff>
        </xdr:from>
        <xdr:to>
          <xdr:col>5</xdr:col>
          <xdr:colOff>504825</xdr:colOff>
          <xdr:row>6</xdr:row>
          <xdr:rowOff>123825</xdr:rowOff>
        </xdr:to>
        <xdr:sp macro="" textlink="">
          <xdr:nvSpPr>
            <xdr:cNvPr id="170289" name="cmd_Ayuda_CCB" hidden="1">
              <a:extLst>
                <a:ext uri="{63B3BB69-23CF-44E3-9099-C40C66FF867C}">
                  <a14:compatExt spid="_x0000_s17028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C" sz="1100" b="0" i="0" u="none" strike="noStrike" baseline="0">
                  <a:solidFill>
                    <a:srgbClr val="000000"/>
                  </a:solidFill>
                  <a:latin typeface="Calibri"/>
                  <a:cs typeface="Calibri"/>
                </a:rPr>
                <a:t>AYUDA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28575</xdr:colOff>
          <xdr:row>1</xdr:row>
          <xdr:rowOff>180975</xdr:rowOff>
        </xdr:from>
        <xdr:to>
          <xdr:col>0</xdr:col>
          <xdr:colOff>962025</xdr:colOff>
          <xdr:row>2</xdr:row>
          <xdr:rowOff>142875</xdr:rowOff>
        </xdr:to>
        <xdr:sp macro="" textlink="">
          <xdr:nvSpPr>
            <xdr:cNvPr id="170298" name="cmd_Cambia_Usuario" hidden="1">
              <a:extLst>
                <a:ext uri="{63B3BB69-23CF-44E3-9099-C40C66FF867C}">
                  <a14:compatExt spid="_x0000_s17029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C" sz="1100" b="0" i="0" u="none" strike="noStrike" baseline="0">
                  <a:solidFill>
                    <a:srgbClr val="000000"/>
                  </a:solidFill>
                  <a:latin typeface="Calibri"/>
                  <a:cs typeface="Calibri"/>
                </a:rPr>
                <a:t>Cambia usuario</a:t>
              </a:r>
            </a:p>
          </xdr:txBody>
        </xdr:sp>
        <xdr:clientData fPrintsWithSheet="0"/>
      </xdr:twoCellAnchor>
    </mc:Choice>
    <mc:Fallback/>
  </mc:AlternateContent>
  <xdr:twoCellAnchor editAs="absolute">
    <xdr:from>
      <xdr:col>0</xdr:col>
      <xdr:colOff>1331119</xdr:colOff>
      <xdr:row>4</xdr:row>
      <xdr:rowOff>32014</xdr:rowOff>
    </xdr:from>
    <xdr:to>
      <xdr:col>1</xdr:col>
      <xdr:colOff>664838</xdr:colOff>
      <xdr:row>4</xdr:row>
      <xdr:rowOff>248014</xdr:rowOff>
    </xdr:to>
    <xdr:sp macro="[0]!Abre_Formulario_Refrescado_Global" textlink="">
      <xdr:nvSpPr>
        <xdr:cNvPr id="32" name="rect_Refrescar"/>
        <xdr:cNvSpPr/>
      </xdr:nvSpPr>
      <xdr:spPr>
        <a:xfrm>
          <a:off x="1331119" y="817827"/>
          <a:ext cx="1584000" cy="216000"/>
        </a:xfrm>
        <a:prstGeom prst="rect">
          <a:avLst/>
        </a:prstGeom>
        <a:solidFill>
          <a:schemeClr val="accent5">
            <a:lumMod val="75000"/>
          </a:schemeClr>
        </a:solidFill>
        <a:ln>
          <a:solidFill>
            <a:schemeClr val="tx2">
              <a:lumMod val="20000"/>
              <a:lumOff val="80000"/>
            </a:schemeClr>
          </a:solidFill>
        </a:ln>
      </xdr:spPr>
      <xdr:style>
        <a:lnRef idx="0">
          <a:schemeClr val="accent1"/>
        </a:lnRef>
        <a:fillRef idx="3">
          <a:schemeClr val="accent1"/>
        </a:fillRef>
        <a:effectRef idx="3">
          <a:schemeClr val="accent1"/>
        </a:effectRef>
        <a:fontRef idx="minor">
          <a:schemeClr val="lt1"/>
        </a:fontRef>
      </xdr:style>
      <xdr:txBody>
        <a:bodyPr wrap="square" lIns="91440" tIns="45720" rIns="91440" bIns="45720" anchor="ctr" anchorCtr="0">
          <a:noAutofit/>
          <a:scene3d>
            <a:camera prst="orthographicFront"/>
            <a:lightRig rig="soft" dir="t">
              <a:rot lat="0" lon="0" rev="10800000"/>
            </a:lightRig>
          </a:scene3d>
          <a:sp3d>
            <a:bevelT w="27940" h="12700"/>
            <a:contourClr>
              <a:srgbClr val="DDDDDD"/>
            </a:contourClr>
          </a:sp3d>
        </a:bodyPr>
        <a:lstStyle/>
        <a:p>
          <a:pPr algn="ctr"/>
          <a:r>
            <a:rPr lang="en-US" sz="1800" b="1" cap="none" spc="150">
              <a:ln w="11430"/>
              <a:solidFill>
                <a:srgbClr val="ECF1F8"/>
              </a:solidFill>
              <a:effectLst>
                <a:outerShdw blurRad="25400" algn="tl" rotWithShape="0">
                  <a:srgbClr val="000000">
                    <a:alpha val="43000"/>
                  </a:srgbClr>
                </a:outerShdw>
              </a:effectLst>
            </a:rPr>
            <a:t>REFRESCAR</a:t>
          </a:r>
        </a:p>
      </xdr:txBody>
    </xdr:sp>
    <xdr:clientData/>
  </xdr:twoCellAnchor>
</xdr:wsDr>
</file>

<file path=xl/drawings/drawing2.xml><?xml version="1.0" encoding="utf-8"?>
<xdr:wsDr xmlns:xdr="http://schemas.openxmlformats.org/drawingml/2006/spreadsheetDrawing" xmlns:a="http://schemas.openxmlformats.org/drawingml/2006/main">
  <xdr:twoCellAnchor editAs="absolute">
    <xdr:from>
      <xdr:col>0</xdr:col>
      <xdr:colOff>1</xdr:colOff>
      <xdr:row>0</xdr:row>
      <xdr:rowOff>9526</xdr:rowOff>
    </xdr:from>
    <xdr:to>
      <xdr:col>9</xdr:col>
      <xdr:colOff>76201</xdr:colOff>
      <xdr:row>8</xdr:row>
      <xdr:rowOff>85726</xdr:rowOff>
    </xdr:to>
    <xdr:sp macro="" textlink="">
      <xdr:nvSpPr>
        <xdr:cNvPr id="2" name="rect_Titulo"/>
        <xdr:cNvSpPr/>
      </xdr:nvSpPr>
      <xdr:spPr>
        <a:xfrm>
          <a:off x="1" y="9526"/>
          <a:ext cx="6934200" cy="1600200"/>
        </a:xfrm>
        <a:prstGeom prst="rect">
          <a:avLst/>
        </a:prstGeom>
        <a:ln/>
      </xdr:spPr>
      <xdr:style>
        <a:lnRef idx="0">
          <a:schemeClr val="accent1"/>
        </a:lnRef>
        <a:fillRef idx="3">
          <a:schemeClr val="accent1"/>
        </a:fillRef>
        <a:effectRef idx="3">
          <a:schemeClr val="accent1"/>
        </a:effectRef>
        <a:fontRef idx="minor">
          <a:schemeClr val="lt1"/>
        </a:fontRef>
      </xdr:style>
      <xdr:txBody>
        <a:bodyPr wrap="square" lIns="91440" tIns="45720" rIns="91440" bIns="45720" anchor="ctr" anchorCtr="0">
          <a:noAutofit/>
          <a:scene3d>
            <a:camera prst="orthographicFront"/>
            <a:lightRig rig="soft" dir="t">
              <a:rot lat="0" lon="0" rev="10800000"/>
            </a:lightRig>
          </a:scene3d>
          <a:sp3d>
            <a:bevelT w="27940" h="12700"/>
            <a:contourClr>
              <a:srgbClr val="DDDDDD"/>
            </a:contourClr>
          </a:sp3d>
        </a:bodyPr>
        <a:lstStyle/>
        <a:p>
          <a:pPr algn="ctr"/>
          <a:r>
            <a:rPr lang="en-US" sz="3600" b="1" cap="none" spc="150">
              <a:ln w="11430"/>
              <a:solidFill>
                <a:srgbClr val="F8F8F8"/>
              </a:solidFill>
              <a:effectLst>
                <a:outerShdw blurRad="25400" algn="tl" rotWithShape="0">
                  <a:srgbClr val="000000">
                    <a:alpha val="43000"/>
                  </a:srgbClr>
                </a:outerShdw>
              </a:effectLst>
            </a:rPr>
            <a:t>RAMCA</a:t>
          </a:r>
          <a:r>
            <a:rPr lang="en-US" sz="3600" b="1" cap="none" spc="150" baseline="0">
              <a:ln w="11430"/>
              <a:solidFill>
                <a:srgbClr val="F8F8F8"/>
              </a:solidFill>
              <a:effectLst>
                <a:outerShdw blurRad="25400" algn="tl" rotWithShape="0">
                  <a:srgbClr val="000000">
                    <a:alpha val="43000"/>
                  </a:srgbClr>
                </a:outerShdw>
              </a:effectLst>
            </a:rPr>
            <a:t>S</a:t>
          </a:r>
          <a:endParaRPr lang="en-US" sz="2800" b="1" cap="none" spc="150" baseline="0">
            <a:ln w="11430"/>
            <a:solidFill>
              <a:srgbClr val="F8F8F8"/>
            </a:solidFill>
            <a:effectLst>
              <a:outerShdw blurRad="25400" algn="tl" rotWithShape="0">
                <a:srgbClr val="000000">
                  <a:alpha val="43000"/>
                </a:srgbClr>
              </a:outerShdw>
            </a:effectLst>
          </a:endParaRPr>
        </a:p>
        <a:p>
          <a:pPr algn="ctr"/>
          <a:endParaRPr lang="en-US" sz="1800" b="1" cap="none" spc="150" baseline="0">
            <a:ln w="11430"/>
            <a:solidFill>
              <a:srgbClr val="F8F8F8"/>
            </a:solidFill>
            <a:effectLst>
              <a:outerShdw blurRad="25400" algn="tl" rotWithShape="0">
                <a:srgbClr val="000000">
                  <a:alpha val="43000"/>
                </a:srgbClr>
              </a:outerShdw>
            </a:effectLst>
          </a:endParaRPr>
        </a:p>
        <a:p>
          <a:pPr algn="ctr"/>
          <a:r>
            <a:rPr lang="en-US" sz="2800" b="1" cap="none" spc="150">
              <a:ln w="11430"/>
              <a:solidFill>
                <a:srgbClr val="F8F8F8"/>
              </a:solidFill>
              <a:effectLst>
                <a:outerShdw blurRad="25400" algn="tl" rotWithShape="0">
                  <a:srgbClr val="000000">
                    <a:alpha val="43000"/>
                  </a:srgbClr>
                </a:outerShdw>
              </a:effectLst>
            </a:rPr>
            <a:t>CENTRAL</a:t>
          </a:r>
          <a:r>
            <a:rPr lang="en-US" sz="2800" b="1" cap="none" spc="150" baseline="0">
              <a:ln w="11430"/>
              <a:solidFill>
                <a:srgbClr val="F8F8F8"/>
              </a:solidFill>
              <a:effectLst>
                <a:outerShdw blurRad="25400" algn="tl" rotWithShape="0">
                  <a:srgbClr val="000000">
                    <a:alpha val="43000"/>
                  </a:srgbClr>
                </a:outerShdw>
              </a:effectLst>
            </a:rPr>
            <a:t> DE CONTROL DE BUFFERS (CCB)</a:t>
          </a:r>
          <a:endParaRPr lang="en-US" sz="2800" b="1" cap="none" spc="150">
            <a:ln w="11430"/>
            <a:solidFill>
              <a:srgbClr val="F8F8F8"/>
            </a:solidFill>
            <a:effectLst>
              <a:outerShdw blurRad="25400" algn="tl" rotWithShape="0">
                <a:srgbClr val="000000">
                  <a:alpha val="43000"/>
                </a:srgbClr>
              </a:outerShdw>
            </a:effectLst>
          </a:endParaRPr>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xdr:colOff>
          <xdr:row>4</xdr:row>
          <xdr:rowOff>85725</xdr:rowOff>
        </xdr:from>
        <xdr:to>
          <xdr:col>2</xdr:col>
          <xdr:colOff>495300</xdr:colOff>
          <xdr:row>7</xdr:row>
          <xdr:rowOff>38100</xdr:rowOff>
        </xdr:to>
        <xdr:sp macro="" textlink="">
          <xdr:nvSpPr>
            <xdr:cNvPr id="120834" name="btnSalir" hidden="1">
              <a:extLst>
                <a:ext uri="{63B3BB69-23CF-44E3-9099-C40C66FF867C}">
                  <a14:compatExt spid="_x0000_s12083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C" sz="1100" b="0" i="0" u="none" strike="noStrike" baseline="0">
                  <a:solidFill>
                    <a:srgbClr val="000000"/>
                  </a:solidFill>
                  <a:latin typeface="Calibri"/>
                  <a:cs typeface="Calibri"/>
                </a:rPr>
                <a:t>Cerrar CCB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19050</xdr:colOff>
          <xdr:row>1</xdr:row>
          <xdr:rowOff>47625</xdr:rowOff>
        </xdr:from>
        <xdr:to>
          <xdr:col>2</xdr:col>
          <xdr:colOff>495300</xdr:colOff>
          <xdr:row>4</xdr:row>
          <xdr:rowOff>0</xdr:rowOff>
        </xdr:to>
        <xdr:sp macro="" textlink="">
          <xdr:nvSpPr>
            <xdr:cNvPr id="120835" name="btnSalir" hidden="1">
              <a:extLst>
                <a:ext uri="{63B3BB69-23CF-44E3-9099-C40C66FF867C}">
                  <a14:compatExt spid="_x0000_s12083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C" sz="1100" b="0" i="0" u="none" strike="noStrike" baseline="0">
                  <a:solidFill>
                    <a:srgbClr val="000000"/>
                  </a:solidFill>
                  <a:latin typeface="Calibri"/>
                  <a:cs typeface="Calibri"/>
                </a:rPr>
                <a:t>Reintentar</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1</xdr:row>
          <xdr:rowOff>30955</xdr:rowOff>
        </xdr:from>
        <xdr:to>
          <xdr:col>11</xdr:col>
          <xdr:colOff>527844</xdr:colOff>
          <xdr:row>21</xdr:row>
          <xdr:rowOff>130174</xdr:rowOff>
        </xdr:to>
        <xdr:pic>
          <xdr:nvPicPr>
            <xdr:cNvPr id="2" name="imgAyuda"/>
            <xdr:cNvPicPr>
              <a:picLocks noChangeAspect="1" noChangeArrowheads="1"/>
              <a:extLst>
                <a:ext uri="{84589F7E-364E-4C9E-8A38-B11213B215E9}">
                  <a14:cameraTool cellRange="CENTROCONTROL!$A$1:$I$17" spid="_x0000_s146314"/>
                </a:ext>
              </a:extLst>
            </xdr:cNvPicPr>
          </xdr:nvPicPr>
          <xdr:blipFill>
            <a:blip xmlns:r="http://schemas.openxmlformats.org/officeDocument/2006/relationships" r:embed="rId1"/>
            <a:srcRect/>
            <a:stretch>
              <a:fillRect/>
            </a:stretch>
          </xdr:blipFill>
          <xdr:spPr bwMode="auto">
            <a:xfrm>
              <a:off x="0" y="388143"/>
              <a:ext cx="8909844" cy="3909219"/>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twoCellAnchor>
    <xdr:from>
      <xdr:col>11</xdr:col>
      <xdr:colOff>583406</xdr:colOff>
      <xdr:row>0</xdr:row>
      <xdr:rowOff>47625</xdr:rowOff>
    </xdr:from>
    <xdr:to>
      <xdr:col>12</xdr:col>
      <xdr:colOff>30956</xdr:colOff>
      <xdr:row>1</xdr:row>
      <xdr:rowOff>76200</xdr:rowOff>
    </xdr:to>
    <xdr:sp macro="" textlink="">
      <xdr:nvSpPr>
        <xdr:cNvPr id="3" name="Llamada con línea 1 (sin borde) 2"/>
        <xdr:cNvSpPr/>
      </xdr:nvSpPr>
      <xdr:spPr>
        <a:xfrm>
          <a:off x="8965406" y="47625"/>
          <a:ext cx="209550" cy="219075"/>
        </a:xfrm>
        <a:prstGeom prst="callout1">
          <a:avLst>
            <a:gd name="adj1" fmla="val 49184"/>
            <a:gd name="adj2" fmla="val 14393"/>
            <a:gd name="adj3" fmla="val 112499"/>
            <a:gd name="adj4" fmla="val -74697"/>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a:t>
          </a:r>
        </a:p>
      </xdr:txBody>
    </xdr:sp>
    <xdr:clientData/>
  </xdr:twoCellAnchor>
  <xdr:twoCellAnchor>
    <xdr:from>
      <xdr:col>1</xdr:col>
      <xdr:colOff>9525</xdr:colOff>
      <xdr:row>2</xdr:row>
      <xdr:rowOff>128589</xdr:rowOff>
    </xdr:from>
    <xdr:to>
      <xdr:col>1</xdr:col>
      <xdr:colOff>219075</xdr:colOff>
      <xdr:row>3</xdr:row>
      <xdr:rowOff>157164</xdr:rowOff>
    </xdr:to>
    <xdr:sp macro="" textlink="">
      <xdr:nvSpPr>
        <xdr:cNvPr id="4" name="Llamada con línea 1 (sin borde) 3"/>
        <xdr:cNvSpPr/>
      </xdr:nvSpPr>
      <xdr:spPr>
        <a:xfrm>
          <a:off x="771525" y="509589"/>
          <a:ext cx="209550" cy="219075"/>
        </a:xfrm>
        <a:prstGeom prst="callout1">
          <a:avLst>
            <a:gd name="adj1" fmla="val 49184"/>
            <a:gd name="adj2" fmla="val 14393"/>
            <a:gd name="adj3" fmla="val 63586"/>
            <a:gd name="adj4" fmla="val -114470"/>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a:t>
          </a:r>
        </a:p>
      </xdr:txBody>
    </xdr:sp>
    <xdr:clientData/>
  </xdr:twoCellAnchor>
  <xdr:twoCellAnchor>
    <xdr:from>
      <xdr:col>1</xdr:col>
      <xdr:colOff>592931</xdr:colOff>
      <xdr:row>3</xdr:row>
      <xdr:rowOff>80963</xdr:rowOff>
    </xdr:from>
    <xdr:to>
      <xdr:col>2</xdr:col>
      <xdr:colOff>40481</xdr:colOff>
      <xdr:row>4</xdr:row>
      <xdr:rowOff>109538</xdr:rowOff>
    </xdr:to>
    <xdr:sp macro="" textlink="">
      <xdr:nvSpPr>
        <xdr:cNvPr id="6" name="Llamada con línea 1 (sin borde) 5"/>
        <xdr:cNvSpPr/>
      </xdr:nvSpPr>
      <xdr:spPr>
        <a:xfrm>
          <a:off x="1354931" y="819151"/>
          <a:ext cx="209550" cy="219075"/>
        </a:xfrm>
        <a:prstGeom prst="callout1">
          <a:avLst>
            <a:gd name="adj1" fmla="val 49184"/>
            <a:gd name="adj2" fmla="val 14393"/>
            <a:gd name="adj3" fmla="val 79890"/>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3</a:t>
          </a:r>
        </a:p>
      </xdr:txBody>
    </xdr:sp>
    <xdr:clientData/>
  </xdr:twoCellAnchor>
  <xdr:twoCellAnchor>
    <xdr:from>
      <xdr:col>1</xdr:col>
      <xdr:colOff>450055</xdr:colOff>
      <xdr:row>4</xdr:row>
      <xdr:rowOff>33338</xdr:rowOff>
    </xdr:from>
    <xdr:to>
      <xdr:col>1</xdr:col>
      <xdr:colOff>659605</xdr:colOff>
      <xdr:row>5</xdr:row>
      <xdr:rowOff>61913</xdr:rowOff>
    </xdr:to>
    <xdr:sp macro="" textlink="">
      <xdr:nvSpPr>
        <xdr:cNvPr id="7" name="Llamada con línea 1 (sin borde) 6"/>
        <xdr:cNvSpPr/>
      </xdr:nvSpPr>
      <xdr:spPr>
        <a:xfrm>
          <a:off x="1212055" y="962026"/>
          <a:ext cx="209550" cy="219075"/>
        </a:xfrm>
        <a:prstGeom prst="callout1">
          <a:avLst>
            <a:gd name="adj1" fmla="val 49184"/>
            <a:gd name="adj2" fmla="val 14393"/>
            <a:gd name="adj3" fmla="val 150542"/>
            <a:gd name="adj4" fmla="val -137197"/>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4</a:t>
          </a:r>
        </a:p>
      </xdr:txBody>
    </xdr:sp>
    <xdr:clientData/>
  </xdr:twoCellAnchor>
  <xdr:twoCellAnchor>
    <xdr:from>
      <xdr:col>3</xdr:col>
      <xdr:colOff>447675</xdr:colOff>
      <xdr:row>5</xdr:row>
      <xdr:rowOff>30958</xdr:rowOff>
    </xdr:from>
    <xdr:to>
      <xdr:col>3</xdr:col>
      <xdr:colOff>657225</xdr:colOff>
      <xdr:row>6</xdr:row>
      <xdr:rowOff>59533</xdr:rowOff>
    </xdr:to>
    <xdr:sp macro="" textlink="">
      <xdr:nvSpPr>
        <xdr:cNvPr id="8" name="Llamada con línea 1 (sin borde) 7"/>
        <xdr:cNvSpPr/>
      </xdr:nvSpPr>
      <xdr:spPr>
        <a:xfrm>
          <a:off x="2733675" y="1150146"/>
          <a:ext cx="209550" cy="219075"/>
        </a:xfrm>
        <a:prstGeom prst="callout1">
          <a:avLst>
            <a:gd name="adj1" fmla="val 49184"/>
            <a:gd name="adj2" fmla="val 14393"/>
            <a:gd name="adj3" fmla="val 107064"/>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5</a:t>
          </a:r>
        </a:p>
      </xdr:txBody>
    </xdr:sp>
    <xdr:clientData/>
  </xdr:twoCellAnchor>
  <xdr:twoCellAnchor>
    <xdr:from>
      <xdr:col>4</xdr:col>
      <xdr:colOff>445296</xdr:colOff>
      <xdr:row>7</xdr:row>
      <xdr:rowOff>16671</xdr:rowOff>
    </xdr:from>
    <xdr:to>
      <xdr:col>4</xdr:col>
      <xdr:colOff>654846</xdr:colOff>
      <xdr:row>8</xdr:row>
      <xdr:rowOff>45246</xdr:rowOff>
    </xdr:to>
    <xdr:sp macro="" textlink="">
      <xdr:nvSpPr>
        <xdr:cNvPr id="9" name="Llamada con línea 1 (sin borde) 8"/>
        <xdr:cNvSpPr/>
      </xdr:nvSpPr>
      <xdr:spPr>
        <a:xfrm>
          <a:off x="3493296" y="1516859"/>
          <a:ext cx="209550" cy="219075"/>
        </a:xfrm>
        <a:prstGeom prst="callout1">
          <a:avLst>
            <a:gd name="adj1" fmla="val 49184"/>
            <a:gd name="adj2" fmla="val 14393"/>
            <a:gd name="adj3" fmla="val -34240"/>
            <a:gd name="adj4" fmla="val -74698"/>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6</a:t>
          </a:r>
        </a:p>
      </xdr:txBody>
    </xdr:sp>
    <xdr:clientData/>
  </xdr:twoCellAnchor>
  <xdr:twoCellAnchor>
    <xdr:from>
      <xdr:col>5</xdr:col>
      <xdr:colOff>347664</xdr:colOff>
      <xdr:row>7</xdr:row>
      <xdr:rowOff>97633</xdr:rowOff>
    </xdr:from>
    <xdr:to>
      <xdr:col>5</xdr:col>
      <xdr:colOff>557214</xdr:colOff>
      <xdr:row>8</xdr:row>
      <xdr:rowOff>126208</xdr:rowOff>
    </xdr:to>
    <xdr:sp macro="" textlink="">
      <xdr:nvSpPr>
        <xdr:cNvPr id="10" name="Llamada con línea 1 (sin borde) 9"/>
        <xdr:cNvSpPr/>
      </xdr:nvSpPr>
      <xdr:spPr>
        <a:xfrm>
          <a:off x="4157664" y="1597821"/>
          <a:ext cx="209550" cy="219075"/>
        </a:xfrm>
        <a:prstGeom prst="callout1">
          <a:avLst>
            <a:gd name="adj1" fmla="val 49184"/>
            <a:gd name="adj2" fmla="val 14393"/>
            <a:gd name="adj3" fmla="val -94023"/>
            <a:gd name="adj4" fmla="val -114471"/>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7</a:t>
          </a:r>
        </a:p>
      </xdr:txBody>
    </xdr:sp>
    <xdr:clientData/>
  </xdr:twoCellAnchor>
  <xdr:twoCellAnchor>
    <xdr:from>
      <xdr:col>5</xdr:col>
      <xdr:colOff>678657</xdr:colOff>
      <xdr:row>5</xdr:row>
      <xdr:rowOff>95252</xdr:rowOff>
    </xdr:from>
    <xdr:to>
      <xdr:col>6</xdr:col>
      <xdr:colOff>126207</xdr:colOff>
      <xdr:row>6</xdr:row>
      <xdr:rowOff>123827</xdr:rowOff>
    </xdr:to>
    <xdr:sp macro="" textlink="">
      <xdr:nvSpPr>
        <xdr:cNvPr id="11" name="Llamada con línea 1 (sin borde) 10"/>
        <xdr:cNvSpPr/>
      </xdr:nvSpPr>
      <xdr:spPr>
        <a:xfrm>
          <a:off x="4488657" y="1214440"/>
          <a:ext cx="209550" cy="219075"/>
        </a:xfrm>
        <a:prstGeom prst="callout1">
          <a:avLst>
            <a:gd name="adj1" fmla="val 60054"/>
            <a:gd name="adj2" fmla="val 110984"/>
            <a:gd name="adj3" fmla="val 74455"/>
            <a:gd name="adj4" fmla="val 21507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8</a:t>
          </a:r>
        </a:p>
      </xdr:txBody>
    </xdr:sp>
    <xdr:clientData/>
  </xdr:twoCellAnchor>
  <xdr:twoCellAnchor>
    <xdr:from>
      <xdr:col>0</xdr:col>
      <xdr:colOff>626269</xdr:colOff>
      <xdr:row>6</xdr:row>
      <xdr:rowOff>150021</xdr:rowOff>
    </xdr:from>
    <xdr:to>
      <xdr:col>1</xdr:col>
      <xdr:colOff>73819</xdr:colOff>
      <xdr:row>7</xdr:row>
      <xdr:rowOff>178596</xdr:rowOff>
    </xdr:to>
    <xdr:sp macro="" textlink="">
      <xdr:nvSpPr>
        <xdr:cNvPr id="13" name="Llamada con línea 1 (sin borde) 12"/>
        <xdr:cNvSpPr/>
      </xdr:nvSpPr>
      <xdr:spPr>
        <a:xfrm>
          <a:off x="626269" y="1459709"/>
          <a:ext cx="209550" cy="219075"/>
        </a:xfrm>
        <a:prstGeom prst="callout1">
          <a:avLst>
            <a:gd name="adj1" fmla="val 49184"/>
            <a:gd name="adj2" fmla="val 14393"/>
            <a:gd name="adj3" fmla="val 79890"/>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9</a:t>
          </a:r>
        </a:p>
      </xdr:txBody>
    </xdr:sp>
    <xdr:clientData/>
  </xdr:twoCellAnchor>
  <xdr:twoCellAnchor>
    <xdr:from>
      <xdr:col>2</xdr:col>
      <xdr:colOff>64292</xdr:colOff>
      <xdr:row>6</xdr:row>
      <xdr:rowOff>171452</xdr:rowOff>
    </xdr:from>
    <xdr:to>
      <xdr:col>2</xdr:col>
      <xdr:colOff>404811</xdr:colOff>
      <xdr:row>8</xdr:row>
      <xdr:rowOff>-1</xdr:rowOff>
    </xdr:to>
    <xdr:sp macro="" textlink="">
      <xdr:nvSpPr>
        <xdr:cNvPr id="14" name="Llamada con línea 1 (sin borde) 13"/>
        <xdr:cNvSpPr/>
      </xdr:nvSpPr>
      <xdr:spPr>
        <a:xfrm>
          <a:off x="1588292" y="1481140"/>
          <a:ext cx="340519" cy="209547"/>
        </a:xfrm>
        <a:prstGeom prst="callout1">
          <a:avLst>
            <a:gd name="adj1" fmla="val 49184"/>
            <a:gd name="adj2" fmla="val 14393"/>
            <a:gd name="adj3" fmla="val 79890"/>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10</a:t>
          </a:r>
        </a:p>
      </xdr:txBody>
    </xdr:sp>
    <xdr:clientData/>
  </xdr:twoCellAnchor>
  <xdr:twoCellAnchor>
    <xdr:from>
      <xdr:col>4</xdr:col>
      <xdr:colOff>409575</xdr:colOff>
      <xdr:row>8</xdr:row>
      <xdr:rowOff>40484</xdr:rowOff>
    </xdr:from>
    <xdr:to>
      <xdr:col>4</xdr:col>
      <xdr:colOff>750094</xdr:colOff>
      <xdr:row>9</xdr:row>
      <xdr:rowOff>59531</xdr:rowOff>
    </xdr:to>
    <xdr:sp macro="" textlink="">
      <xdr:nvSpPr>
        <xdr:cNvPr id="16" name="Llamada con línea 1 (sin borde) 15"/>
        <xdr:cNvSpPr/>
      </xdr:nvSpPr>
      <xdr:spPr>
        <a:xfrm>
          <a:off x="3457575" y="1731172"/>
          <a:ext cx="340519" cy="209547"/>
        </a:xfrm>
        <a:prstGeom prst="callout1">
          <a:avLst>
            <a:gd name="adj1" fmla="val 49184"/>
            <a:gd name="adj2" fmla="val 14393"/>
            <a:gd name="adj3" fmla="val 79890"/>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11</a:t>
          </a:r>
        </a:p>
      </xdr:txBody>
    </xdr:sp>
    <xdr:clientData/>
  </xdr:twoCellAnchor>
  <xdr:twoCellAnchor>
    <xdr:from>
      <xdr:col>6</xdr:col>
      <xdr:colOff>288131</xdr:colOff>
      <xdr:row>7</xdr:row>
      <xdr:rowOff>2383</xdr:rowOff>
    </xdr:from>
    <xdr:to>
      <xdr:col>6</xdr:col>
      <xdr:colOff>628650</xdr:colOff>
      <xdr:row>8</xdr:row>
      <xdr:rowOff>21430</xdr:rowOff>
    </xdr:to>
    <xdr:sp macro="" textlink="">
      <xdr:nvSpPr>
        <xdr:cNvPr id="15" name="Llamada con línea 1 (sin borde) 14"/>
        <xdr:cNvSpPr/>
      </xdr:nvSpPr>
      <xdr:spPr>
        <a:xfrm>
          <a:off x="4860131" y="1502571"/>
          <a:ext cx="340519" cy="209547"/>
        </a:xfrm>
        <a:prstGeom prst="callout1">
          <a:avLst>
            <a:gd name="adj1" fmla="val 60548"/>
            <a:gd name="adj2" fmla="val 108799"/>
            <a:gd name="adj3" fmla="val 91254"/>
            <a:gd name="adj4" fmla="val 196281"/>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12</a:t>
          </a:r>
        </a:p>
      </xdr:txBody>
    </xdr:sp>
    <xdr:clientData/>
  </xdr:twoCellAnchor>
  <xdr:twoCellAnchor>
    <xdr:from>
      <xdr:col>1</xdr:col>
      <xdr:colOff>692942</xdr:colOff>
      <xdr:row>10</xdr:row>
      <xdr:rowOff>2383</xdr:rowOff>
    </xdr:from>
    <xdr:to>
      <xdr:col>2</xdr:col>
      <xdr:colOff>271461</xdr:colOff>
      <xdr:row>11</xdr:row>
      <xdr:rowOff>21430</xdr:rowOff>
    </xdr:to>
    <xdr:sp macro="" textlink="">
      <xdr:nvSpPr>
        <xdr:cNvPr id="17" name="Llamada con línea 1 (sin borde) 16"/>
        <xdr:cNvSpPr/>
      </xdr:nvSpPr>
      <xdr:spPr>
        <a:xfrm>
          <a:off x="1454942" y="2074071"/>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13</a:t>
          </a:r>
        </a:p>
      </xdr:txBody>
    </xdr:sp>
    <xdr:clientData/>
  </xdr:twoCellAnchor>
  <xdr:twoCellAnchor>
    <xdr:from>
      <xdr:col>1</xdr:col>
      <xdr:colOff>692942</xdr:colOff>
      <xdr:row>11</xdr:row>
      <xdr:rowOff>2383</xdr:rowOff>
    </xdr:from>
    <xdr:to>
      <xdr:col>2</xdr:col>
      <xdr:colOff>271461</xdr:colOff>
      <xdr:row>12</xdr:row>
      <xdr:rowOff>21430</xdr:rowOff>
    </xdr:to>
    <xdr:sp macro="" textlink="">
      <xdr:nvSpPr>
        <xdr:cNvPr id="18" name="Llamada con línea 1 (sin borde) 17"/>
        <xdr:cNvSpPr/>
      </xdr:nvSpPr>
      <xdr:spPr>
        <a:xfrm>
          <a:off x="1454942" y="2264571"/>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14</a:t>
          </a:r>
        </a:p>
      </xdr:txBody>
    </xdr:sp>
    <xdr:clientData/>
  </xdr:twoCellAnchor>
  <xdr:twoCellAnchor>
    <xdr:from>
      <xdr:col>6</xdr:col>
      <xdr:colOff>61911</xdr:colOff>
      <xdr:row>8</xdr:row>
      <xdr:rowOff>180976</xdr:rowOff>
    </xdr:from>
    <xdr:to>
      <xdr:col>6</xdr:col>
      <xdr:colOff>402430</xdr:colOff>
      <xdr:row>10</xdr:row>
      <xdr:rowOff>9523</xdr:rowOff>
    </xdr:to>
    <xdr:sp macro="" textlink="">
      <xdr:nvSpPr>
        <xdr:cNvPr id="19" name="Llamada con línea 1 (sin borde) 18"/>
        <xdr:cNvSpPr/>
      </xdr:nvSpPr>
      <xdr:spPr>
        <a:xfrm>
          <a:off x="4633911" y="1871664"/>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15</a:t>
          </a:r>
        </a:p>
      </xdr:txBody>
    </xdr:sp>
    <xdr:clientData/>
  </xdr:twoCellAnchor>
  <xdr:twoCellAnchor>
    <xdr:from>
      <xdr:col>7</xdr:col>
      <xdr:colOff>85723</xdr:colOff>
      <xdr:row>10</xdr:row>
      <xdr:rowOff>38101</xdr:rowOff>
    </xdr:from>
    <xdr:to>
      <xdr:col>7</xdr:col>
      <xdr:colOff>426242</xdr:colOff>
      <xdr:row>11</xdr:row>
      <xdr:rowOff>57148</xdr:rowOff>
    </xdr:to>
    <xdr:sp macro="" textlink="">
      <xdr:nvSpPr>
        <xdr:cNvPr id="20" name="Llamada con línea 1 (sin borde) 19"/>
        <xdr:cNvSpPr/>
      </xdr:nvSpPr>
      <xdr:spPr>
        <a:xfrm>
          <a:off x="5419723" y="2109789"/>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16</a:t>
          </a:r>
        </a:p>
      </xdr:txBody>
    </xdr:sp>
    <xdr:clientData/>
  </xdr:twoCellAnchor>
  <xdr:twoCellAnchor>
    <xdr:from>
      <xdr:col>4</xdr:col>
      <xdr:colOff>35719</xdr:colOff>
      <xdr:row>11</xdr:row>
      <xdr:rowOff>107158</xdr:rowOff>
    </xdr:from>
    <xdr:to>
      <xdr:col>4</xdr:col>
      <xdr:colOff>376238</xdr:colOff>
      <xdr:row>12</xdr:row>
      <xdr:rowOff>126205</xdr:rowOff>
    </xdr:to>
    <xdr:sp macro="" textlink="">
      <xdr:nvSpPr>
        <xdr:cNvPr id="23" name="Llamada con línea 1 (sin borde) 22"/>
        <xdr:cNvSpPr/>
      </xdr:nvSpPr>
      <xdr:spPr>
        <a:xfrm>
          <a:off x="3083719" y="2369346"/>
          <a:ext cx="340519" cy="209547"/>
        </a:xfrm>
        <a:prstGeom prst="callout1">
          <a:avLst>
            <a:gd name="adj1" fmla="val 60548"/>
            <a:gd name="adj2" fmla="val 108799"/>
            <a:gd name="adj3" fmla="val 91254"/>
            <a:gd name="adj4" fmla="val 196281"/>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17</a:t>
          </a:r>
        </a:p>
      </xdr:txBody>
    </xdr:sp>
    <xdr:clientData/>
  </xdr:twoCellAnchor>
  <xdr:twoCellAnchor>
    <xdr:from>
      <xdr:col>4</xdr:col>
      <xdr:colOff>35719</xdr:colOff>
      <xdr:row>12</xdr:row>
      <xdr:rowOff>95252</xdr:rowOff>
    </xdr:from>
    <xdr:to>
      <xdr:col>4</xdr:col>
      <xdr:colOff>376238</xdr:colOff>
      <xdr:row>13</xdr:row>
      <xdr:rowOff>114299</xdr:rowOff>
    </xdr:to>
    <xdr:sp macro="" textlink="">
      <xdr:nvSpPr>
        <xdr:cNvPr id="24" name="Llamada con línea 1 (sin borde) 23"/>
        <xdr:cNvSpPr/>
      </xdr:nvSpPr>
      <xdr:spPr>
        <a:xfrm>
          <a:off x="3083719" y="2547940"/>
          <a:ext cx="340519" cy="209547"/>
        </a:xfrm>
        <a:prstGeom prst="callout1">
          <a:avLst>
            <a:gd name="adj1" fmla="val 60548"/>
            <a:gd name="adj2" fmla="val 108799"/>
            <a:gd name="adj3" fmla="val 91254"/>
            <a:gd name="adj4" fmla="val 196281"/>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18</a:t>
          </a:r>
        </a:p>
      </xdr:txBody>
    </xdr:sp>
    <xdr:clientData/>
  </xdr:twoCellAnchor>
  <xdr:twoCellAnchor>
    <xdr:from>
      <xdr:col>11</xdr:col>
      <xdr:colOff>738185</xdr:colOff>
      <xdr:row>4</xdr:row>
      <xdr:rowOff>83344</xdr:rowOff>
    </xdr:from>
    <xdr:to>
      <xdr:col>12</xdr:col>
      <xdr:colOff>316704</xdr:colOff>
      <xdr:row>5</xdr:row>
      <xdr:rowOff>102391</xdr:rowOff>
    </xdr:to>
    <xdr:sp macro="" textlink="">
      <xdr:nvSpPr>
        <xdr:cNvPr id="25" name="Llamada con línea 1 (sin borde) 24"/>
        <xdr:cNvSpPr/>
      </xdr:nvSpPr>
      <xdr:spPr>
        <a:xfrm>
          <a:off x="9120185" y="1012032"/>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19</a:t>
          </a:r>
        </a:p>
      </xdr:txBody>
    </xdr:sp>
    <xdr:clientData/>
  </xdr:twoCellAnchor>
  <xdr:twoCellAnchor>
    <xdr:from>
      <xdr:col>11</xdr:col>
      <xdr:colOff>738185</xdr:colOff>
      <xdr:row>6</xdr:row>
      <xdr:rowOff>1</xdr:rowOff>
    </xdr:from>
    <xdr:to>
      <xdr:col>12</xdr:col>
      <xdr:colOff>316704</xdr:colOff>
      <xdr:row>7</xdr:row>
      <xdr:rowOff>19048</xdr:rowOff>
    </xdr:to>
    <xdr:sp macro="" textlink="">
      <xdr:nvSpPr>
        <xdr:cNvPr id="26" name="Llamada con línea 1 (sin borde) 25"/>
        <xdr:cNvSpPr/>
      </xdr:nvSpPr>
      <xdr:spPr>
        <a:xfrm>
          <a:off x="9120185" y="1309689"/>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20</a:t>
          </a:r>
        </a:p>
      </xdr:txBody>
    </xdr:sp>
    <xdr:clientData/>
  </xdr:twoCellAnchor>
  <xdr:twoCellAnchor>
    <xdr:from>
      <xdr:col>11</xdr:col>
      <xdr:colOff>738185</xdr:colOff>
      <xdr:row>7</xdr:row>
      <xdr:rowOff>35719</xdr:rowOff>
    </xdr:from>
    <xdr:to>
      <xdr:col>12</xdr:col>
      <xdr:colOff>316704</xdr:colOff>
      <xdr:row>8</xdr:row>
      <xdr:rowOff>54766</xdr:rowOff>
    </xdr:to>
    <xdr:sp macro="" textlink="">
      <xdr:nvSpPr>
        <xdr:cNvPr id="27" name="Llamada con línea 1 (sin borde) 26"/>
        <xdr:cNvSpPr/>
      </xdr:nvSpPr>
      <xdr:spPr>
        <a:xfrm>
          <a:off x="9120185" y="1535907"/>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21</a:t>
          </a:r>
        </a:p>
      </xdr:txBody>
    </xdr:sp>
    <xdr:clientData/>
  </xdr:twoCellAnchor>
  <xdr:twoCellAnchor>
    <xdr:from>
      <xdr:col>12</xdr:col>
      <xdr:colOff>23810</xdr:colOff>
      <xdr:row>10</xdr:row>
      <xdr:rowOff>47625</xdr:rowOff>
    </xdr:from>
    <xdr:to>
      <xdr:col>12</xdr:col>
      <xdr:colOff>364329</xdr:colOff>
      <xdr:row>11</xdr:row>
      <xdr:rowOff>66672</xdr:rowOff>
    </xdr:to>
    <xdr:sp macro="" textlink="">
      <xdr:nvSpPr>
        <xdr:cNvPr id="28" name="Llamada con línea 1 (sin borde) 27"/>
        <xdr:cNvSpPr/>
      </xdr:nvSpPr>
      <xdr:spPr>
        <a:xfrm>
          <a:off x="9167810" y="2119313"/>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22</a:t>
          </a:r>
        </a:p>
      </xdr:txBody>
    </xdr:sp>
    <xdr:clientData/>
  </xdr:twoCellAnchor>
  <xdr:twoCellAnchor>
    <xdr:from>
      <xdr:col>12</xdr:col>
      <xdr:colOff>23810</xdr:colOff>
      <xdr:row>13</xdr:row>
      <xdr:rowOff>23812</xdr:rowOff>
    </xdr:from>
    <xdr:to>
      <xdr:col>12</xdr:col>
      <xdr:colOff>364329</xdr:colOff>
      <xdr:row>14</xdr:row>
      <xdr:rowOff>42859</xdr:rowOff>
    </xdr:to>
    <xdr:sp macro="" textlink="">
      <xdr:nvSpPr>
        <xdr:cNvPr id="29" name="Llamada con línea 1 (sin borde) 28"/>
        <xdr:cNvSpPr/>
      </xdr:nvSpPr>
      <xdr:spPr>
        <a:xfrm>
          <a:off x="9167810" y="2667000"/>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23</a:t>
          </a:r>
        </a:p>
      </xdr:txBody>
    </xdr:sp>
    <xdr:clientData/>
  </xdr:twoCellAnchor>
  <xdr:twoCellAnchor>
    <xdr:from>
      <xdr:col>12</xdr:col>
      <xdr:colOff>23810</xdr:colOff>
      <xdr:row>14</xdr:row>
      <xdr:rowOff>11905</xdr:rowOff>
    </xdr:from>
    <xdr:to>
      <xdr:col>12</xdr:col>
      <xdr:colOff>364329</xdr:colOff>
      <xdr:row>15</xdr:row>
      <xdr:rowOff>30952</xdr:rowOff>
    </xdr:to>
    <xdr:sp macro="" textlink="">
      <xdr:nvSpPr>
        <xdr:cNvPr id="30" name="Llamada con línea 1 (sin borde) 29"/>
        <xdr:cNvSpPr/>
      </xdr:nvSpPr>
      <xdr:spPr>
        <a:xfrm>
          <a:off x="9167810" y="2845593"/>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24</a:t>
          </a:r>
        </a:p>
      </xdr:txBody>
    </xdr:sp>
    <xdr:clientData/>
  </xdr:twoCellAnchor>
  <xdr:twoCellAnchor>
    <xdr:from>
      <xdr:col>12</xdr:col>
      <xdr:colOff>23810</xdr:colOff>
      <xdr:row>15</xdr:row>
      <xdr:rowOff>47623</xdr:rowOff>
    </xdr:from>
    <xdr:to>
      <xdr:col>12</xdr:col>
      <xdr:colOff>364329</xdr:colOff>
      <xdr:row>16</xdr:row>
      <xdr:rowOff>66670</xdr:rowOff>
    </xdr:to>
    <xdr:sp macro="" textlink="">
      <xdr:nvSpPr>
        <xdr:cNvPr id="31" name="Llamada con línea 1 (sin borde) 30"/>
        <xdr:cNvSpPr/>
      </xdr:nvSpPr>
      <xdr:spPr>
        <a:xfrm>
          <a:off x="9167810" y="3071811"/>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25</a:t>
          </a:r>
        </a:p>
      </xdr:txBody>
    </xdr:sp>
    <xdr:clientData/>
  </xdr:twoCellAnchor>
  <xdr:twoCellAnchor>
    <xdr:from>
      <xdr:col>6</xdr:col>
      <xdr:colOff>547684</xdr:colOff>
      <xdr:row>15</xdr:row>
      <xdr:rowOff>11905</xdr:rowOff>
    </xdr:from>
    <xdr:to>
      <xdr:col>7</xdr:col>
      <xdr:colOff>126203</xdr:colOff>
      <xdr:row>16</xdr:row>
      <xdr:rowOff>30952</xdr:rowOff>
    </xdr:to>
    <xdr:sp macro="" textlink="">
      <xdr:nvSpPr>
        <xdr:cNvPr id="32" name="Llamada con línea 1 (sin borde) 31"/>
        <xdr:cNvSpPr/>
      </xdr:nvSpPr>
      <xdr:spPr>
        <a:xfrm>
          <a:off x="5119684" y="3036093"/>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28</a:t>
          </a:r>
        </a:p>
      </xdr:txBody>
    </xdr:sp>
    <xdr:clientData/>
  </xdr:twoCellAnchor>
  <xdr:twoCellAnchor>
    <xdr:from>
      <xdr:col>10</xdr:col>
      <xdr:colOff>285747</xdr:colOff>
      <xdr:row>18</xdr:row>
      <xdr:rowOff>130966</xdr:rowOff>
    </xdr:from>
    <xdr:to>
      <xdr:col>10</xdr:col>
      <xdr:colOff>626266</xdr:colOff>
      <xdr:row>19</xdr:row>
      <xdr:rowOff>150013</xdr:rowOff>
    </xdr:to>
    <xdr:sp macro="" textlink="">
      <xdr:nvSpPr>
        <xdr:cNvPr id="33" name="Llamada con línea 1 (sin borde) 32"/>
        <xdr:cNvSpPr/>
      </xdr:nvSpPr>
      <xdr:spPr>
        <a:xfrm>
          <a:off x="7905747" y="3726654"/>
          <a:ext cx="340519" cy="209547"/>
        </a:xfrm>
        <a:prstGeom prst="callout1">
          <a:avLst>
            <a:gd name="adj1" fmla="val 49184"/>
            <a:gd name="adj2" fmla="val 14393"/>
            <a:gd name="adj3" fmla="val -28066"/>
            <a:gd name="adj4" fmla="val -10791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26</a:t>
          </a:r>
        </a:p>
      </xdr:txBody>
    </xdr:sp>
    <xdr:clientData/>
  </xdr:twoCellAnchor>
  <xdr:twoCellAnchor>
    <xdr:from>
      <xdr:col>1</xdr:col>
      <xdr:colOff>500059</xdr:colOff>
      <xdr:row>13</xdr:row>
      <xdr:rowOff>47624</xdr:rowOff>
    </xdr:from>
    <xdr:to>
      <xdr:col>2</xdr:col>
      <xdr:colOff>78578</xdr:colOff>
      <xdr:row>14</xdr:row>
      <xdr:rowOff>66671</xdr:rowOff>
    </xdr:to>
    <xdr:sp macro="" textlink="">
      <xdr:nvSpPr>
        <xdr:cNvPr id="34" name="Llamada con línea 1 (sin borde) 33"/>
        <xdr:cNvSpPr/>
      </xdr:nvSpPr>
      <xdr:spPr>
        <a:xfrm>
          <a:off x="1262059" y="2690812"/>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27</a:t>
          </a:r>
        </a:p>
      </xdr:txBody>
    </xdr:sp>
    <xdr:clientData/>
  </xdr:twoCellAnchor>
  <xdr:twoCellAnchor>
    <xdr:from>
      <xdr:col>2</xdr:col>
      <xdr:colOff>752474</xdr:colOff>
      <xdr:row>6</xdr:row>
      <xdr:rowOff>157165</xdr:rowOff>
    </xdr:from>
    <xdr:to>
      <xdr:col>3</xdr:col>
      <xdr:colOff>428625</xdr:colOff>
      <xdr:row>8</xdr:row>
      <xdr:rowOff>23812</xdr:rowOff>
    </xdr:to>
    <xdr:sp macro="" textlink="">
      <xdr:nvSpPr>
        <xdr:cNvPr id="35" name="Llamada con línea 1 (sin borde) 34"/>
        <xdr:cNvSpPr/>
      </xdr:nvSpPr>
      <xdr:spPr>
        <a:xfrm>
          <a:off x="2276474" y="1466853"/>
          <a:ext cx="438151" cy="247647"/>
        </a:xfrm>
        <a:prstGeom prst="callout1">
          <a:avLst>
            <a:gd name="adj1" fmla="val 49184"/>
            <a:gd name="adj2" fmla="val 14393"/>
            <a:gd name="adj3" fmla="val 91254"/>
            <a:gd name="adj4" fmla="val -20502"/>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10.1</a:t>
          </a:r>
        </a:p>
      </xdr:txBody>
    </xdr:sp>
    <xdr:clientData/>
  </xdr:twoCellAnchor>
  <xdr:twoCellAnchor>
    <xdr:from>
      <xdr:col>2</xdr:col>
      <xdr:colOff>523874</xdr:colOff>
      <xdr:row>10</xdr:row>
      <xdr:rowOff>23815</xdr:rowOff>
    </xdr:from>
    <xdr:to>
      <xdr:col>3</xdr:col>
      <xdr:colOff>200025</xdr:colOff>
      <xdr:row>11</xdr:row>
      <xdr:rowOff>80962</xdr:rowOff>
    </xdr:to>
    <xdr:sp macro="" textlink="">
      <xdr:nvSpPr>
        <xdr:cNvPr id="36" name="Llamada con línea 1 (sin borde) 35"/>
        <xdr:cNvSpPr/>
      </xdr:nvSpPr>
      <xdr:spPr>
        <a:xfrm>
          <a:off x="2047874" y="2095503"/>
          <a:ext cx="438151" cy="247647"/>
        </a:xfrm>
        <a:prstGeom prst="callout1">
          <a:avLst>
            <a:gd name="adj1" fmla="val 49184"/>
            <a:gd name="adj2" fmla="val 14393"/>
            <a:gd name="adj3" fmla="val -19324"/>
            <a:gd name="adj4" fmla="val -20502"/>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10.2</a:t>
          </a:r>
        </a:p>
      </xdr:txBody>
    </xdr:sp>
    <xdr:clientData/>
  </xdr:twoCellAnchor>
  <xdr:twoCellAnchor>
    <xdr:from>
      <xdr:col>9</xdr:col>
      <xdr:colOff>547684</xdr:colOff>
      <xdr:row>3</xdr:row>
      <xdr:rowOff>47624</xdr:rowOff>
    </xdr:from>
    <xdr:to>
      <xdr:col>10</xdr:col>
      <xdr:colOff>126203</xdr:colOff>
      <xdr:row>4</xdr:row>
      <xdr:rowOff>66671</xdr:rowOff>
    </xdr:to>
    <xdr:sp macro="" textlink="">
      <xdr:nvSpPr>
        <xdr:cNvPr id="37" name="Llamada con línea 1 (sin borde) 36"/>
        <xdr:cNvSpPr/>
      </xdr:nvSpPr>
      <xdr:spPr>
        <a:xfrm>
          <a:off x="7405684" y="785812"/>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29</a:t>
          </a:r>
        </a:p>
      </xdr:txBody>
    </xdr:sp>
    <xdr:clientData/>
  </xdr:twoCellAnchor>
  <mc:AlternateContent xmlns:mc="http://schemas.openxmlformats.org/markup-compatibility/2006">
    <mc:Choice xmlns:a14="http://schemas.microsoft.com/office/drawing/2010/main" Requires="a14">
      <xdr:twoCellAnchor editAs="absolute">
        <xdr:from>
          <xdr:col>1</xdr:col>
          <xdr:colOff>666750</xdr:colOff>
          <xdr:row>0</xdr:row>
          <xdr:rowOff>47625</xdr:rowOff>
        </xdr:from>
        <xdr:to>
          <xdr:col>2</xdr:col>
          <xdr:colOff>609600</xdr:colOff>
          <xdr:row>0</xdr:row>
          <xdr:rowOff>342900</xdr:rowOff>
        </xdr:to>
        <xdr:sp macro="" textlink="">
          <xdr:nvSpPr>
            <xdr:cNvPr id="146222" name="cmd_Centrocontrol_de_ayuda" hidden="1">
              <a:extLst>
                <a:ext uri="{63B3BB69-23CF-44E3-9099-C40C66FF867C}">
                  <a14:compatExt spid="_x0000_s14622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C" sz="1100" b="0" i="0" u="none" strike="noStrike" baseline="0">
                  <a:solidFill>
                    <a:srgbClr val="000000"/>
                  </a:solidFill>
                  <a:latin typeface="Calibri"/>
                  <a:cs typeface="Calibri"/>
                </a:rPr>
                <a:t>Volver</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9525</xdr:colOff>
          <xdr:row>0</xdr:row>
          <xdr:rowOff>0</xdr:rowOff>
        </xdr:from>
        <xdr:to>
          <xdr:col>1</xdr:col>
          <xdr:colOff>171450</xdr:colOff>
          <xdr:row>0</xdr:row>
          <xdr:rowOff>371475</xdr:rowOff>
        </xdr:to>
        <xdr:sp macro="" textlink="">
          <xdr:nvSpPr>
            <xdr:cNvPr id="27649" name="cmdVolver" hidden="1">
              <a:extLst>
                <a:ext uri="{63B3BB69-23CF-44E3-9099-C40C66FF867C}">
                  <a14:compatExt spid="_x0000_s276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6</xdr:col>
          <xdr:colOff>66675</xdr:colOff>
          <xdr:row>0</xdr:row>
          <xdr:rowOff>38100</xdr:rowOff>
        </xdr:from>
        <xdr:to>
          <xdr:col>7</xdr:col>
          <xdr:colOff>190500</xdr:colOff>
          <xdr:row>1</xdr:row>
          <xdr:rowOff>171450</xdr:rowOff>
        </xdr:to>
        <xdr:sp macro="" textlink="">
          <xdr:nvSpPr>
            <xdr:cNvPr id="5121" name="cmdGuardar" hidden="1">
              <a:extLst>
                <a:ext uri="{63B3BB69-23CF-44E3-9099-C40C66FF867C}">
                  <a14:compatExt spid="_x0000_s512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66675</xdr:colOff>
          <xdr:row>2</xdr:row>
          <xdr:rowOff>57150</xdr:rowOff>
        </xdr:from>
        <xdr:to>
          <xdr:col>7</xdr:col>
          <xdr:colOff>190500</xdr:colOff>
          <xdr:row>4</xdr:row>
          <xdr:rowOff>0</xdr:rowOff>
        </xdr:to>
        <xdr:sp macro="" textlink="">
          <xdr:nvSpPr>
            <xdr:cNvPr id="5122" name="cmdCancelar" hidden="1">
              <a:extLst>
                <a:ext uri="{63B3BB69-23CF-44E3-9099-C40C66FF867C}">
                  <a14:compatExt spid="_x0000_s512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533400</xdr:colOff>
          <xdr:row>0</xdr:row>
          <xdr:rowOff>57150</xdr:rowOff>
        </xdr:from>
        <xdr:to>
          <xdr:col>4</xdr:col>
          <xdr:colOff>104775</xdr:colOff>
          <xdr:row>1</xdr:row>
          <xdr:rowOff>66675</xdr:rowOff>
        </xdr:to>
        <xdr:sp macro="" textlink="">
          <xdr:nvSpPr>
            <xdr:cNvPr id="2049" name="cmdVolver" hidden="1">
              <a:extLst>
                <a:ext uri="{63B3BB69-23CF-44E3-9099-C40C66FF867C}">
                  <a14:compatExt spid="_x0000_s20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333375</xdr:colOff>
          <xdr:row>0</xdr:row>
          <xdr:rowOff>28575</xdr:rowOff>
        </xdr:from>
        <xdr:to>
          <xdr:col>3</xdr:col>
          <xdr:colOff>1066800</xdr:colOff>
          <xdr:row>1</xdr:row>
          <xdr:rowOff>0</xdr:rowOff>
        </xdr:to>
        <xdr:sp macro="" textlink="">
          <xdr:nvSpPr>
            <xdr:cNvPr id="3073" name="cmdVolver" hidden="1">
              <a:extLst>
                <a:ext uri="{63B3BB69-23CF-44E3-9099-C40C66FF867C}">
                  <a14:compatExt spid="_x0000_s307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276225</xdr:colOff>
          <xdr:row>1</xdr:row>
          <xdr:rowOff>95250</xdr:rowOff>
        </xdr:from>
        <xdr:to>
          <xdr:col>2</xdr:col>
          <xdr:colOff>9525</xdr:colOff>
          <xdr:row>3</xdr:row>
          <xdr:rowOff>114300</xdr:rowOff>
        </xdr:to>
        <xdr:sp macro="" textlink="">
          <xdr:nvSpPr>
            <xdr:cNvPr id="4097" name="cmdCargar" hidden="1">
              <a:extLst>
                <a:ext uri="{63B3BB69-23CF-44E3-9099-C40C66FF867C}">
                  <a14:compatExt spid="_x0000_s409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4</xdr:row>
          <xdr:rowOff>19050</xdr:rowOff>
        </xdr:from>
        <xdr:to>
          <xdr:col>2</xdr:col>
          <xdr:colOff>19050</xdr:colOff>
          <xdr:row>6</xdr:row>
          <xdr:rowOff>38100</xdr:rowOff>
        </xdr:to>
        <xdr:sp macro="" textlink="">
          <xdr:nvSpPr>
            <xdr:cNvPr id="4098" name="cmdCancelar" hidden="1">
              <a:extLst>
                <a:ext uri="{63B3BB69-23CF-44E3-9099-C40C66FF867C}">
                  <a14:compatExt spid="_x0000_s40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142875</xdr:colOff>
          <xdr:row>4</xdr:row>
          <xdr:rowOff>161925</xdr:rowOff>
        </xdr:from>
        <xdr:to>
          <xdr:col>5</xdr:col>
          <xdr:colOff>142875</xdr:colOff>
          <xdr:row>8</xdr:row>
          <xdr:rowOff>180975</xdr:rowOff>
        </xdr:to>
        <xdr:sp macro="" textlink="">
          <xdr:nvSpPr>
            <xdr:cNvPr id="10241" name="cmdBorrarTransferDadaBaja" hidden="1">
              <a:extLst>
                <a:ext uri="{63B3BB69-23CF-44E3-9099-C40C66FF867C}">
                  <a14:compatExt spid="_x0000_s102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9</xdr:row>
          <xdr:rowOff>142875</xdr:rowOff>
        </xdr:from>
        <xdr:to>
          <xdr:col>5</xdr:col>
          <xdr:colOff>133350</xdr:colOff>
          <xdr:row>12</xdr:row>
          <xdr:rowOff>85725</xdr:rowOff>
        </xdr:to>
        <xdr:sp macro="" textlink="">
          <xdr:nvSpPr>
            <xdr:cNvPr id="10242" name="cmdNoBorrar" hidden="1">
              <a:extLst>
                <a:ext uri="{63B3BB69-23CF-44E3-9099-C40C66FF867C}">
                  <a14:compatExt spid="_x0000_s102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19050</xdr:colOff>
          <xdr:row>0</xdr:row>
          <xdr:rowOff>9525</xdr:rowOff>
        </xdr:from>
        <xdr:to>
          <xdr:col>0</xdr:col>
          <xdr:colOff>914400</xdr:colOff>
          <xdr:row>0</xdr:row>
          <xdr:rowOff>285750</xdr:rowOff>
        </xdr:to>
        <xdr:sp macro="" textlink="">
          <xdr:nvSpPr>
            <xdr:cNvPr id="12289" name="cmdVolver" hidden="1">
              <a:extLst>
                <a:ext uri="{63B3BB69-23CF-44E3-9099-C40C66FF867C}">
                  <a14:compatExt spid="_x0000_s122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RAM%20CAS\MEJORA%20CONTINUA\CONTROL%20DE%20BUFFERS\TRANSFERENCIAS\TEMPORALES\281%20_%2024-3-2011%20-%20IMP-JF-%20AGROTACENTRAL%20-%20INCOMAGRI2%20Y%20JF21%20.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RANSFERENCIA"/>
      <sheetName val="PATH"/>
      <sheetName val="DATOS"/>
      <sheetName val="REPETIDO"/>
      <sheetName val="CUBICAJE"/>
    </sheetNames>
    <sheetDataSet>
      <sheetData sheetId="0">
        <row r="1">
          <cell r="A1" t="str">
            <v>TRANSFERENCIAS DE INVENTARIO ENTRE BODEGAS</v>
          </cell>
        </row>
        <row r="2">
          <cell r="A2" t="str">
            <v>TRANSF #</v>
          </cell>
        </row>
        <row r="3">
          <cell r="A3" t="str">
            <v>ORIGEN</v>
          </cell>
        </row>
        <row r="4">
          <cell r="A4" t="str">
            <v>DESTINO</v>
          </cell>
        </row>
        <row r="5">
          <cell r="A5" t="str">
            <v>REFERENCIA</v>
          </cell>
        </row>
        <row r="6">
          <cell r="A6" t="str">
            <v>FECHA ARRIBO</v>
          </cell>
        </row>
        <row r="8">
          <cell r="A8" t="str">
            <v>Codigo</v>
          </cell>
          <cell r="B8" t="str">
            <v>Descripcion</v>
          </cell>
          <cell r="C8" t="str">
            <v>Grupo</v>
          </cell>
          <cell r="D8" t="str">
            <v>Linea</v>
          </cell>
          <cell r="E8" t="str">
            <v>Ped Prom</v>
          </cell>
          <cell r="F8" t="str">
            <v>CTV</v>
          </cell>
          <cell r="G8" t="str">
            <v>PVP</v>
          </cell>
          <cell r="H8" t="str">
            <v>BUFFER</v>
          </cell>
          <cell r="I8" t="str">
            <v>CONS BUFF</v>
          </cell>
          <cell r="J8" t="str">
            <v>RENTABILIDAD</v>
          </cell>
          <cell r="K8" t="str">
            <v>VEL EFECT</v>
          </cell>
          <cell r="L8" t="str">
            <v>SERVICIO</v>
          </cell>
          <cell r="M8" t="str">
            <v>REQUERIM</v>
          </cell>
          <cell r="N8" t="str">
            <v>REQ TOTAL</v>
          </cell>
          <cell r="O8" t="str">
            <v>DESPACHO</v>
          </cell>
          <cell r="P8" t="str">
            <v>RECIBIDO</v>
          </cell>
          <cell r="Q8" t="str">
            <v>TRANSITO</v>
          </cell>
          <cell r="R8" t="str">
            <v>OBSERVACIONES DESPACHOS</v>
          </cell>
          <cell r="S8" t="str">
            <v>OBSERVACIONES RECEPCIONES</v>
          </cell>
          <cell r="T8" t="str">
            <v>TIPO TRANSF</v>
          </cell>
        </row>
        <row r="9">
          <cell r="A9" t="str">
            <v>INCO-9019610</v>
          </cell>
        </row>
        <row r="10">
          <cell r="A10" t="str">
            <v>INCO-9051910</v>
          </cell>
        </row>
        <row r="11">
          <cell r="A11" t="str">
            <v>INCO-9031910</v>
          </cell>
        </row>
        <row r="12">
          <cell r="A12" t="str">
            <v>INCO-9511900</v>
          </cell>
        </row>
        <row r="13">
          <cell r="A13" t="str">
            <v>INCO-9661970</v>
          </cell>
        </row>
        <row r="14">
          <cell r="A14" t="str">
            <v>INCO-9661990</v>
          </cell>
        </row>
        <row r="15">
          <cell r="A15" t="str">
            <v>JF-002</v>
          </cell>
        </row>
        <row r="16">
          <cell r="A16" t="str">
            <v>JF-033</v>
          </cell>
        </row>
        <row r="17">
          <cell r="A17" t="str">
            <v>JF-040</v>
          </cell>
        </row>
        <row r="18">
          <cell r="A18" t="str">
            <v>JF-003</v>
          </cell>
        </row>
      </sheetData>
      <sheetData sheetId="1" refreshError="1"/>
      <sheetData sheetId="2" refreshError="1"/>
      <sheetData sheetId="3" refreshError="1"/>
      <sheetData sheetId="4" refreshError="1"/>
    </sheetDataSet>
  </externalBook>
</externalLink>
</file>

<file path=xl/queryTables/queryTable1.xml><?xml version="1.0" encoding="utf-8"?>
<queryTable xmlns="http://schemas.openxmlformats.org/spreadsheetml/2006/main" name="Consulta desde ODBC RAM CAS" backgroundRefresh="0" connectionId="6" autoFormatId="16" applyNumberFormats="0" applyBorderFormats="0" applyFontFormats="0" applyPatternFormats="0" applyAlignmentFormats="0" applyWidthHeightFormats="0">
  <queryTableRefresh nextId="2">
    <queryTableFields count="1">
      <queryTableField id="1" name="NombreEmpresa" tableColumnId="1"/>
    </queryTableFields>
  </queryTableRefresh>
</queryTable>
</file>

<file path=xl/queryTables/queryTable2.xml><?xml version="1.0" encoding="utf-8"?>
<queryTable xmlns="http://schemas.openxmlformats.org/spreadsheetml/2006/main" name="Consulta desde DatosConsolidados" backgroundRefresh="0" connectionId="3" autoFormatId="16" applyNumberFormats="0" applyBorderFormats="0" applyFontFormats="0" applyPatternFormats="0" applyAlignmentFormats="0" applyWidthHeightFormats="0">
  <queryTableRefresh nextId="7">
    <queryTableFields count="2">
      <queryTableField id="2" name="Codigo" tableColumnId="2"/>
      <queryTableField id="6" name="Bodega" tableColumnId="6"/>
    </queryTableFields>
  </queryTableRefresh>
</queryTable>
</file>

<file path=xl/queryTables/queryTable3.xml><?xml version="1.0" encoding="utf-8"?>
<queryTable xmlns="http://schemas.openxmlformats.org/spreadsheetml/2006/main" name="Consulta desde DatosConsolidados_1" backgroundRefresh="0" connectionId="4" autoFormatId="16" applyNumberFormats="0" applyBorderFormats="0" applyFontFormats="0" applyPatternFormats="0" applyAlignmentFormats="0" applyWidthHeightFormats="0">
  <queryTableRefresh nextId="8">
    <queryTableFields count="1">
      <queryTableField id="2" name="Codigo" tableColumnId="2"/>
    </queryTableFields>
  </queryTableRefresh>
</queryTable>
</file>

<file path=xl/queryTables/queryTable4.xml><?xml version="1.0" encoding="utf-8"?>
<queryTable xmlns="http://schemas.openxmlformats.org/spreadsheetml/2006/main" name="Consulta desde DatosConsolidados" connectionId="5" autoFormatId="16" applyNumberFormats="0" applyBorderFormats="0" applyFontFormats="0" applyPatternFormats="0" applyAlignmentFormats="0" applyWidthHeightFormats="0">
  <queryTableRefresh nextId="9" unboundColumnsRight="1">
    <queryTableFields count="5">
      <queryTableField id="4" name="Empresa" tableColumnId="4"/>
      <queryTableField id="1" name="Bodega" tableColumnId="1"/>
      <queryTableField id="2" name="Codigo" tableColumnId="2"/>
      <queryTableField id="3" name="Archivo" tableColumnId="3"/>
      <queryTableField id="6" dataBound="0" tableColumnId="5"/>
    </queryTableFields>
  </queryTableRefresh>
</queryTable>
</file>

<file path=xl/queryTables/queryTable5.xml><?xml version="1.0" encoding="utf-8"?>
<queryTable xmlns="http://schemas.openxmlformats.org/spreadsheetml/2006/main" name="Consulta desde Central Control Buffers" connectionId="2" autoFormatId="16" applyNumberFormats="0" applyBorderFormats="0" applyFontFormats="0" applyPatternFormats="0" applyAlignmentFormats="0" applyWidthHeightFormats="0">
  <queryTableRefresh nextId="4">
    <queryTableFields count="3">
      <queryTableField id="1" name="BODEGA" tableColumnId="1"/>
      <queryTableField id="2" name="ARCHIVO" tableColumnId="2"/>
      <queryTableField id="3" name="PATH" tableColumnId="3"/>
    </queryTableFields>
  </queryTableRefresh>
</queryTable>
</file>

<file path=xl/queryTables/queryTable6.xml><?xml version="1.0" encoding="utf-8"?>
<queryTable xmlns="http://schemas.openxmlformats.org/spreadsheetml/2006/main" name="Consulta desde ODBC RAMCAS1" backgroundRefresh="0" connectionId="7" autoFormatId="16" applyNumberFormats="0" applyBorderFormats="0" applyFontFormats="0" applyPatternFormats="0" applyAlignmentFormats="0" applyWidthHeightFormats="0">
  <queryTableRefresh nextId="8" unboundColumnsRight="1">
    <queryTableFields count="4">
      <queryTableField id="2" name="BODEGA" tableColumnId="2"/>
      <queryTableField id="3" name="ARCHIVO" tableColumnId="3"/>
      <queryTableField id="7" name="PATH" tableColumnId="7"/>
      <queryTableField id="5" dataBound="0" tableColumnId="5"/>
    </queryTableFields>
  </queryTableRefresh>
</queryTable>
</file>

<file path=xl/queryTables/queryTable7.xml><?xml version="1.0" encoding="utf-8"?>
<queryTable xmlns="http://schemas.openxmlformats.org/spreadsheetml/2006/main" name="Consulta desde ODBC RAMCAS1" backgroundRefresh="0" connectionId="8" autoFormatId="16" applyNumberFormats="0" applyBorderFormats="0" applyFontFormats="0" applyPatternFormats="0" applyAlignmentFormats="0" applyWidthHeightFormats="0">
  <queryTableRefresh nextId="5" unboundColumnsRight="1">
    <queryTableFields count="3">
      <queryTableField id="1" name="par_nombre" tableColumnId="1"/>
      <queryTableField id="2" name="par_valor" tableColumnId="2"/>
      <queryTableField id="3" dataBound="0" tableColumnId="3"/>
    </queryTableFields>
  </queryTableRefresh>
</queryTable>
</file>

<file path=xl/tables/_rels/table4.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9.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table1.xml><?xml version="1.0" encoding="utf-8"?>
<table xmlns="http://schemas.openxmlformats.org/spreadsheetml/2006/main" id="21" name="tbl_HojasCB" displayName="tbl_HojasCB" ref="A18:Q22" totalsRowCount="1" headerRowDxfId="87">
  <autoFilter ref="A18:Q21"/>
  <tableColumns count="17">
    <tableColumn id="1" name="HOJAS" totalsRowLabel="Total"/>
    <tableColumn id="4" name="COSTO BUFFER" totalsRowFunction="sum" dataDxfId="86" totalsRowDxfId="85"/>
    <tableColumn id="5" name="COSTO FÍSICO" totalsRowFunction="sum" dataDxfId="84" totalsRowDxfId="83"/>
    <tableColumn id="6" name="COSTO TRÁNSITO" totalsRowFunction="sum" dataDxfId="82" totalsRowDxfId="81"/>
    <tableColumn id="12" name="COSTO COMPROM" totalsRowFunction="sum" dataDxfId="80" totalsRowDxfId="79"/>
    <tableColumn id="13" name="COSTO BACKORDER" totalsRowFunction="sum" dataDxfId="78" totalsRowDxfId="77"/>
    <tableColumn id="7" name="COSTO PROYECTADO" totalsRowFunction="sum" dataDxfId="76" totalsRowDxfId="75"/>
    <tableColumn id="2" name="ÍTEMS TOTALES"/>
    <tableColumn id="3" name="ÍTEMS CON BUFFER"/>
    <tableColumn id="11" name="DÍAS PERÍODO"/>
    <tableColumn id="10" name="DUPLICADOS"/>
    <tableColumn id="14" name="GUARDADO"/>
    <tableColumn id="8" name="REFRESCADA"/>
    <tableColumn id="15" name="REFRESCADO_INI"/>
    <tableColumn id="16" name="REFRESCADO_FIN"/>
    <tableColumn id="17" name="DURACIÓN"/>
    <tableColumn id="18" name="RAZÓN"/>
  </tableColumns>
  <tableStyleInfo name="TableStyleLight20" showFirstColumn="0" showLastColumn="0" showRowStripes="1" showColumnStripes="0"/>
</table>
</file>

<file path=xl/tables/table2.xml><?xml version="1.0" encoding="utf-8"?>
<table xmlns="http://schemas.openxmlformats.org/spreadsheetml/2006/main" id="19" name="Indicaciones" displayName="Indicaciones" ref="A1:C42" totalsRowShown="0">
  <autoFilter ref="A1:C42"/>
  <tableColumns count="3">
    <tableColumn id="3" name="ID" dataDxfId="74">
      <calculatedColumnFormula>ROW()-ROW(Indicaciones[[#Headers],[ID]])</calculatedColumnFormula>
    </tableColumn>
    <tableColumn id="1" name="Tipo"/>
    <tableColumn id="2" name="Indicación"/>
  </tableColumns>
  <tableStyleInfo name="TableStyleMedium9" showFirstColumn="0" showLastColumn="0" showRowStripes="1" showColumnStripes="0"/>
</table>
</file>

<file path=xl/tables/table3.xml><?xml version="1.0" encoding="utf-8"?>
<table xmlns="http://schemas.openxmlformats.org/spreadsheetml/2006/main" id="18" name="tbl_Fechas_Refrescado" displayName="tbl_Fechas_Refrescado" ref="B1:Q5" totalsRowCount="1" headerRowDxfId="70">
  <autoFilter ref="B1:Q4"/>
  <sortState ref="B2:Q4">
    <sortCondition descending="1" ref="H1:H4"/>
  </sortState>
  <tableColumns count="16">
    <tableColumn id="1" name="EMPRESA" totalsRowLabel="Total"/>
    <tableColumn id="2" name="HOJA CB" totalsRowFunction="count" totalsRowDxfId="69"/>
    <tableColumn id="3" name="REFRESCADO" dataDxfId="68" totalsRowDxfId="67"/>
    <tableColumn id="14" name="TIPO" dataDxfId="66" totalsRowDxfId="65"/>
    <tableColumn id="16" name="BASE DATOS" dataDxfId="64" totalsRowDxfId="63"/>
    <tableColumn id="4" name="INICIO" totalsRowFunction="min" dataDxfId="62" totalsRowDxfId="61"/>
    <tableColumn id="7" name="FIN" totalsRowFunction="max" dataDxfId="60" totalsRowDxfId="59"/>
    <tableColumn id="5" name="DURACIÓN" totalsRowFunction="sum" dataDxfId="58" totalsRowDxfId="57">
      <calculatedColumnFormula>tbl_Fechas_Refrescado[[#This Row],[FIN]]-tbl_Fechas_Refrescado[[#This Row],[INICIO]]</calculatedColumnFormula>
    </tableColumn>
    <tableColumn id="15" name="RAZÓN" dataDxfId="56" totalsRowDxfId="55"/>
    <tableColumn id="6" name="DIAS PERIODO" totalsRowFunction="max" dataDxfId="54" totalsRowDxfId="53"/>
    <tableColumn id="13" name="DUPLICADOS" totalsRowFunction="sum" dataDxfId="52" totalsRowDxfId="51"/>
    <tableColumn id="8" name="SKUs Totales" totalsRowFunction="sum" dataDxfId="50" totalsRowDxfId="49"/>
    <tableColumn id="9" name="SKUs Buffer" totalsRowFunction="sum" dataDxfId="48" totalsRowDxfId="47"/>
    <tableColumn id="10" name="COSTO BUFFER" totalsRowFunction="sum" dataDxfId="46" totalsRowDxfId="45"/>
    <tableColumn id="11" name="COSTO FISICO" totalsRowFunction="sum" dataDxfId="44" totalsRowDxfId="43"/>
    <tableColumn id="12" name="COSTO TRANSITO" totalsRowFunction="sum" dataDxfId="42" totalsRowDxfId="41"/>
  </tableColumns>
  <tableStyleInfo name="TableStyleDark10" showFirstColumn="0" showLastColumn="0" showRowStripes="1" showColumnStripes="0"/>
</table>
</file>

<file path=xl/tables/table4.xml><?xml version="1.0" encoding="utf-8"?>
<table xmlns="http://schemas.openxmlformats.org/spreadsheetml/2006/main" id="13" name="Tabla_EMPRESA" displayName="Tabla_EMPRESA" ref="A1:A3" tableType="queryTable" totalsRowShown="0">
  <autoFilter ref="A1:A3"/>
  <tableColumns count="1">
    <tableColumn id="1" uniqueName="1" name="NombreEmpresa" queryTableFieldId="1"/>
  </tableColumns>
  <tableStyleInfo name="TableStyleDark9" showFirstColumn="0" showLastColumn="0" showRowStripes="1" showColumnStripes="0"/>
</table>
</file>

<file path=xl/tables/table5.xml><?xml version="1.0" encoding="utf-8"?>
<table xmlns="http://schemas.openxmlformats.org/spreadsheetml/2006/main" id="11" name="Tabla_EmpresaBodega" displayName="Tabla_EmpresaBodega" ref="A1:B2" insertRow="1" totalsRowShown="0">
  <autoFilter ref="A1:B2"/>
  <tableColumns count="2">
    <tableColumn id="1" name="EMPRESA"/>
    <tableColumn id="2" name="BODEGA"/>
  </tableColumns>
  <tableStyleInfo name="TableStyleDark9" showFirstColumn="0" showLastColumn="0" showRowStripes="1" showColumnStripes="0"/>
</table>
</file>

<file path=xl/tables/table6.xml><?xml version="1.0" encoding="utf-8"?>
<table xmlns="http://schemas.openxmlformats.org/spreadsheetml/2006/main" id="1" name="ARCHIVOSCB" displayName="ARCHIVOSCB" ref="A1:F20" totalsRowShown="0">
  <autoFilter ref="A1:F20"/>
  <tableColumns count="6">
    <tableColumn id="1" name="CODIGO" dataDxfId="34"/>
    <tableColumn id="5" name="EMPRESA"/>
    <tableColumn id="2" name="DIRECTORIO"/>
    <tableColumn id="3" name="ARCHIVO"/>
    <tableColumn id="4" name="PATH" dataDxfId="33">
      <calculatedColumnFormula>ARCHIVOSCB[[#This Row],[DIRECTORIO]]&amp;"\"&amp;ARCHIVOSCB[[#This Row],[ARCHIVO]]</calculatedColumnFormula>
    </tableColumn>
    <tableColumn id="11" name="TabARCHIVO"/>
  </tableColumns>
  <tableStyleInfo name="TableStyleDark9" showFirstColumn="0" showLastColumn="0" showRowStripes="1" showColumnStripes="0"/>
</table>
</file>

<file path=xl/tables/table7.xml><?xml version="1.0" encoding="utf-8"?>
<table xmlns="http://schemas.openxmlformats.org/spreadsheetml/2006/main" id="10" name="Tabla_ArchivosBodegas" displayName="Tabla_ArchivosBodegas" ref="A1:J2" insertRow="1" totalsRowShown="0">
  <autoFilter ref="A1:J2"/>
  <sortState ref="A2:J21">
    <sortCondition ref="B2:B21"/>
    <sortCondition ref="D2:D21"/>
  </sortState>
  <tableColumns count="10">
    <tableColumn id="1" name="CODIGO" dataDxfId="26"/>
    <tableColumn id="5" name="EMPRESA"/>
    <tableColumn id="6" name="BODEGA"/>
    <tableColumn id="4" name="PATH" dataDxfId="25"/>
    <tableColumn id="2" name="ARCHIVO" dataDxfId="24">
      <calculatedColumnFormula array="1">RIGHT(Tabla_ArchivosBodegas[[#This Row],[PATH]],LEN(Tabla_ArchivosBodegas[[#This Row],[PATH]])-MAX(IFERROR(SEARCH("\",Tabla_ArchivosBodegas[[#This Row],[PATH]],ROW(INDIRECT("a1:a"&amp;LEN(Tabla_ArchivosBodegas[[#This Row],[PATH]])))),0)))</calculatedColumnFormula>
    </tableColumn>
    <tableColumn id="7" name="FREC REP"/>
    <tableColumn id="8" name="TIEMP SUMINIS"/>
    <tableColumn id="10" name="HORIZONTE"/>
    <tableColumn id="9" name="T NIV SER (DIAS)"/>
    <tableColumn id="3" name="PERFIL"/>
  </tableColumns>
  <tableStyleInfo name="TableStyleDark9" showFirstColumn="0" showLastColumn="0" showRowStripes="1" showColumnStripes="0"/>
</table>
</file>

<file path=xl/tables/table8.xml><?xml version="1.0" encoding="utf-8"?>
<table xmlns="http://schemas.openxmlformats.org/spreadsheetml/2006/main" id="12" name="Tabla_Perfiles" displayName="Tabla_Perfiles" ref="B1:F2" insertRow="1" totalsRowShown="0" headerRowDxfId="22" dataDxfId="21">
  <autoFilter ref="B1:F2"/>
  <tableColumns count="5">
    <tableColumn id="5" name="PERFIL" dataDxfId="20"/>
    <tableColumn id="1" name="FREC REP" dataDxfId="19"/>
    <tableColumn id="2" name="TIEMP SUMINIS" dataDxfId="18"/>
    <tableColumn id="3" name="HORIZONTE" dataDxfId="17"/>
    <tableColumn id="4" name="T NIV SER (DIAS)" dataDxfId="16"/>
  </tableColumns>
  <tableStyleInfo name="TableStyleMedium9" showFirstColumn="0" showLastColumn="0" showRowStripes="1" showColumnStripes="0"/>
</table>
</file>

<file path=xl/tables/table9.xml><?xml version="1.0" encoding="utf-8"?>
<table xmlns="http://schemas.openxmlformats.org/spreadsheetml/2006/main" id="9" name="Tabla_Proveedores" displayName="Tabla_Proveedores" ref="A1:D81" totalsRowShown="0">
  <autoFilter ref="A1:D81"/>
  <tableColumns count="4">
    <tableColumn id="4" name="Empresa"/>
    <tableColumn id="2" name="Bodega"/>
    <tableColumn id="3" name="Proveedor"/>
    <tableColumn id="1" name="Prioridad"/>
  </tableColumns>
  <tableStyleInfo name="TableStyleDark9" showFirstColumn="0" showLastColumn="0" showRowStripes="1" showColumnStripes="0"/>
</table>
</file>

<file path=xl/tables/table10.xml><?xml version="1.0" encoding="utf-8"?>
<table xmlns="http://schemas.openxmlformats.org/spreadsheetml/2006/main" id="3" name="Tabla_DIAS_RESTANTES" displayName="Tabla_DIAS_RESTANTES" ref="A2:C6" totalsRowShown="0">
  <autoFilter ref="A2:C6"/>
  <sortState ref="A3:C6">
    <sortCondition ref="C2"/>
  </sortState>
  <tableColumns count="3">
    <tableColumn id="4" name="ARCHIVO"/>
    <tableColumn id="2" name="FIN PERÍODO" dataDxfId="13"/>
    <tableColumn id="3" name="RESTAN" dataDxfId="12">
      <calculatedColumnFormula>Tabla_DIAS_RESTANTES[[#This Row],[FIN PERÍODO]]-TODAY()</calculatedColumnFormula>
    </tableColumn>
  </tableColumns>
  <tableStyleInfo name="TableStyleMedium17" showFirstColumn="0" showLastColumn="0" showRowStripes="1" showColumnStripes="0"/>
</table>
</file>

<file path=xl/tables/table11.xml><?xml version="1.0" encoding="utf-8"?>
<table xmlns="http://schemas.openxmlformats.org/spreadsheetml/2006/main" id="5" name="Tabla_NUMERO_ITEMS" displayName="Tabla_NUMERO_ITEMS" ref="A2:D4" totalsRowCount="1" headerRowDxfId="11">
  <autoFilter ref="A2:D3"/>
  <tableColumns count="4">
    <tableColumn id="2" name="HOJA CB" totalsRowLabel="TOTALES" totalsRowDxfId="10"/>
    <tableColumn id="3" name="TODOS ITEMS" totalsRowFunction="sum" dataDxfId="9" totalsRowDxfId="8"/>
    <tableColumn id="4" name="ITEMS CON BUFFER" totalsRowFunction="sum" dataDxfId="7" totalsRowDxfId="6"/>
    <tableColumn id="1" name="% ITEMS CON BUFFER" totalsRowFunction="average" dataDxfId="5" totalsRowDxfId="4">
      <calculatedColumnFormula>Tabla_NUMERO_ITEMS[[#This Row],[ITEMS CON BUFFER]]/Tabla_NUMERO_ITEMS[[#This Row],[TODOS ITEMS]]</calculatedColumnFormula>
    </tableColumn>
  </tableColumns>
  <tableStyleInfo name="TableStyleDark6" showFirstColumn="0" showLastColumn="0" showRowStripes="1" showColumnStripes="0"/>
</table>
</file>

<file path=xl/tables/table12.xml><?xml version="1.0" encoding="utf-8"?>
<table xmlns="http://schemas.openxmlformats.org/spreadsheetml/2006/main" id="4" name="Tabla_Items_Por_Bodega" displayName="Tabla_Items_Por_Bodega" ref="A1:B2" tableType="queryTable" totalsRowShown="0">
  <autoFilter ref="A1:B2"/>
  <tableColumns count="2">
    <tableColumn id="2" uniqueName="2" name="Codigo" queryTableFieldId="2"/>
    <tableColumn id="6" uniqueName="6" name="Bodega" queryTableFieldId="6"/>
  </tableColumns>
  <tableStyleInfo name="TableStyleMedium9" showFirstColumn="0" showLastColumn="0" showRowStripes="1" showColumnStripes="0"/>
</table>
</file>

<file path=xl/tables/table13.xml><?xml version="1.0" encoding="utf-8"?>
<table xmlns="http://schemas.openxmlformats.org/spreadsheetml/2006/main" id="6" name="Tabla_Items_Unicos" displayName="Tabla_Items_Unicos" ref="D1:D2" tableType="queryTable" totalsRowShown="0">
  <autoFilter ref="D1:D2"/>
  <tableColumns count="1">
    <tableColumn id="2" uniqueName="2" name="Codigo" queryTableFieldId="2"/>
  </tableColumns>
  <tableStyleInfo name="TableStyleMedium9" showFirstColumn="0" showLastColumn="0" showRowStripes="1" showColumnStripes="0"/>
</table>
</file>

<file path=xl/tables/table14.xml><?xml version="1.0" encoding="utf-8"?>
<table xmlns="http://schemas.openxmlformats.org/spreadsheetml/2006/main" id="7" name="Tabla_Datos_Codigo" displayName="Tabla_Datos_Codigo" ref="A1:E2" tableType="queryTable" totalsRowShown="0">
  <autoFilter ref="A1:E2"/>
  <tableColumns count="5">
    <tableColumn id="4" uniqueName="4" name="Empresa" queryTableFieldId="4"/>
    <tableColumn id="1" uniqueName="1" name="Bodega" queryTableFieldId="1"/>
    <tableColumn id="2" uniqueName="2" name="Codigo" queryTableFieldId="2"/>
    <tableColumn id="3" uniqueName="3" name="Archivo" queryTableFieldId="3"/>
    <tableColumn id="5" uniqueName="5" name="Bodega Recortada" queryTableFieldId="6" dataDxfId="3"/>
  </tableColumns>
  <tableStyleInfo name="TableStyleMedium9" showFirstColumn="0" showLastColumn="0" showRowStripes="1" showColumnStripes="0"/>
</table>
</file>

<file path=xl/tables/table15.xml><?xml version="1.0" encoding="utf-8"?>
<table xmlns="http://schemas.openxmlformats.org/spreadsheetml/2006/main" id="8" name="Tabla_Path_Codigo" displayName="Tabla_Path_Codigo" ref="G1:I2" tableType="queryTable" insertRow="1" totalsRowShown="0">
  <autoFilter ref="G1:I2"/>
  <tableColumns count="3">
    <tableColumn id="1" uniqueName="1" name="BODEGA" queryTableFieldId="1"/>
    <tableColumn id="2" uniqueName="2" name="ARCHIVO" queryTableFieldId="2"/>
    <tableColumn id="3" uniqueName="3" name="PATH" queryTableFieldId="3"/>
  </tableColumns>
  <tableStyleInfo name="TableStyleMedium9" showFirstColumn="0" showLastColumn="0" showRowStripes="1" showColumnStripes="0"/>
</table>
</file>

<file path=xl/tables/table16.xml><?xml version="1.0" encoding="utf-8"?>
<table xmlns="http://schemas.openxmlformats.org/spreadsheetml/2006/main" id="14" name="Tabla_Path_Codigo_Nueva" displayName="Tabla_Path_Codigo_Nueva" ref="K1:N2" tableType="queryTable" insertRow="1" totalsRowShown="0">
  <autoFilter ref="K1:N2"/>
  <tableColumns count="4">
    <tableColumn id="2" uniqueName="2" name="BODEGA" queryTableFieldId="2"/>
    <tableColumn id="3" uniqueName="3" name="ARCHIVO" queryTableFieldId="3" dataDxfId="2"/>
    <tableColumn id="7" uniqueName="7" name="PATH" queryTableFieldId="7" dataDxfId="1"/>
    <tableColumn id="5" uniqueName="5" name="COMPLETO" queryTableFieldId="5" dataDxfId="0">
      <calculatedColumnFormula>Tabla_Path_Codigo_Nueva[PATH]&amp;"\"&amp;Tabla_Path_Codigo_Nueva[ARCHIVO]</calculatedColumnFormula>
    </tableColumn>
  </tableColumns>
  <tableStyleInfo name="TableStyleMedium9" showFirstColumn="0" showLastColumn="0" showRowStripes="1" showColumnStripes="0"/>
</table>
</file>

<file path=xl/tables/table17.xml><?xml version="1.0" encoding="utf-8"?>
<table xmlns="http://schemas.openxmlformats.org/spreadsheetml/2006/main" id="20" name="tbl_Hojas_Cb_Empresa" displayName="tbl_Hojas_Cb_Empresa" ref="P1:P4" totalsRowShown="0">
  <autoFilter ref="P1:P4"/>
  <tableColumns count="1">
    <tableColumn id="1" name="Hojas CB"/>
  </tableColumns>
  <tableStyleInfo name="TableStyleMedium9" showFirstColumn="0" showLastColumn="0" showRowStripes="1" showColumnStripes="0"/>
</table>
</file>

<file path=xl/tables/table18.xml><?xml version="1.0" encoding="utf-8"?>
<table xmlns="http://schemas.openxmlformats.org/spreadsheetml/2006/main" id="2" name="tblItemsSeleccionados" displayName="tblItemsSeleccionados" ref="A1:D2" insertRow="1" totalsRowShown="0">
  <autoFilter ref="A1:D2"/>
  <tableColumns count="4">
    <tableColumn id="2" name="Codigo"/>
    <tableColumn id="3" name="Descripcion"/>
    <tableColumn id="4" name="Grupo"/>
    <tableColumn id="5" name="Linea"/>
  </tableColumns>
  <tableStyleInfo name="TableStyleMedium7" showFirstColumn="0" showLastColumn="0" showRowStripes="1" showColumnStripes="0"/>
</table>
</file>

<file path=xl/tables/table19.xml><?xml version="1.0" encoding="utf-8"?>
<table xmlns="http://schemas.openxmlformats.org/spreadsheetml/2006/main" id="15" name="Tabla_Parametros" displayName="Tabla_Parametros" ref="A1:C6" tableType="queryTable" totalsRowShown="0">
  <autoFilter ref="A1:C6"/>
  <tableColumns count="3">
    <tableColumn id="1" uniqueName="1" name="par_nombre" queryTableFieldId="1"/>
    <tableColumn id="2" uniqueName="2" name="par_valor" queryTableFieldId="2"/>
    <tableColumn id="3" uniqueName="3" name="par_valor1" queryTableFieldId="3">
      <calculatedColumnFormula>IF(RIGHT(Tabla_Parametros[par_valor],1)="\",LEFT(Tabla_Parametros[par_valor],LEN(Tabla_Parametros[par_valor])-1),Tabla_Parametros[par_valor])</calculatedColumnFormula>
    </tableColumn>
  </tableColumns>
  <tableStyleInfo name="TableStyleMedium9" showFirstColumn="0" showLastColumn="0" showRowStripes="1" showColumnStripes="0"/>
</table>
</file>

<file path=xl/tables/table20.xml><?xml version="1.0" encoding="utf-8"?>
<table xmlns="http://schemas.openxmlformats.org/spreadsheetml/2006/main" id="16" name="Alertas" displayName="Alertas" ref="A1:C8" totalsRowShown="0">
  <autoFilter ref="A1:C8"/>
  <tableColumns count="3">
    <tableColumn id="1" name="Accesorios.xlsm"/>
    <tableColumn id="2" name="CAFE MATERIA PRIMA.xlsm"/>
    <tableColumn id="3" name="Maquinas ECHO - SHINDAIWA.xlsm"/>
  </tableColumns>
  <tableStyleInfo name="TableStyleMedium9" showFirstColumn="0" showLastColumn="0" showRowStripes="1" showColumnStripes="0"/>
</table>
</file>

<file path=xl/tables/table21.xml><?xml version="1.0" encoding="utf-8"?>
<table xmlns="http://schemas.openxmlformats.org/spreadsheetml/2006/main" id="17" name="HojasCB" displayName="HojasCB" ref="A1:C4" totalsRowShown="0">
  <autoFilter ref="A1:C4"/>
  <tableColumns count="3">
    <tableColumn id="1" name="EMPRESA"/>
    <tableColumn id="2" name="ARCHIVO"/>
    <tableColumn id="3" name="PATH"/>
  </tableColumns>
  <tableStyleInfo name="TableStyleMedium9"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18" Type="http://schemas.openxmlformats.org/officeDocument/2006/relationships/control" Target="../activeX/activeX8.xml"/><Relationship Id="rId26" Type="http://schemas.openxmlformats.org/officeDocument/2006/relationships/control" Target="../activeX/activeX12.xml"/><Relationship Id="rId3" Type="http://schemas.openxmlformats.org/officeDocument/2006/relationships/vmlDrawing" Target="../drawings/vmlDrawing1.vml"/><Relationship Id="rId21" Type="http://schemas.openxmlformats.org/officeDocument/2006/relationships/image" Target="../media/image9.emf"/><Relationship Id="rId7" Type="http://schemas.openxmlformats.org/officeDocument/2006/relationships/image" Target="../media/image2.emf"/><Relationship Id="rId12" Type="http://schemas.openxmlformats.org/officeDocument/2006/relationships/control" Target="../activeX/activeX5.xml"/><Relationship Id="rId17" Type="http://schemas.openxmlformats.org/officeDocument/2006/relationships/image" Target="../media/image7.emf"/><Relationship Id="rId25" Type="http://schemas.openxmlformats.org/officeDocument/2006/relationships/image" Target="../media/image11.emf"/><Relationship Id="rId2" Type="http://schemas.openxmlformats.org/officeDocument/2006/relationships/drawing" Target="../drawings/drawing1.xml"/><Relationship Id="rId16" Type="http://schemas.openxmlformats.org/officeDocument/2006/relationships/control" Target="../activeX/activeX7.xml"/><Relationship Id="rId20" Type="http://schemas.openxmlformats.org/officeDocument/2006/relationships/control" Target="../activeX/activeX9.xml"/><Relationship Id="rId29" Type="http://schemas.openxmlformats.org/officeDocument/2006/relationships/ctrlProp" Target="../ctrlProps/ctrlProp2.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24" Type="http://schemas.openxmlformats.org/officeDocument/2006/relationships/control" Target="../activeX/activeX11.xml"/><Relationship Id="rId32" Type="http://schemas.openxmlformats.org/officeDocument/2006/relationships/comments" Target="../comments1.xml"/><Relationship Id="rId5" Type="http://schemas.openxmlformats.org/officeDocument/2006/relationships/image" Target="../media/image1.emf"/><Relationship Id="rId15" Type="http://schemas.openxmlformats.org/officeDocument/2006/relationships/image" Target="../media/image6.emf"/><Relationship Id="rId23" Type="http://schemas.openxmlformats.org/officeDocument/2006/relationships/image" Target="../media/image10.emf"/><Relationship Id="rId28" Type="http://schemas.openxmlformats.org/officeDocument/2006/relationships/ctrlProp" Target="../ctrlProps/ctrlProp1.xml"/><Relationship Id="rId10" Type="http://schemas.openxmlformats.org/officeDocument/2006/relationships/control" Target="../activeX/activeX4.xml"/><Relationship Id="rId19" Type="http://schemas.openxmlformats.org/officeDocument/2006/relationships/image" Target="../media/image8.emf"/><Relationship Id="rId31" Type="http://schemas.openxmlformats.org/officeDocument/2006/relationships/table" Target="../tables/table1.xml"/><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 Id="rId22" Type="http://schemas.openxmlformats.org/officeDocument/2006/relationships/control" Target="../activeX/activeX10.xml"/><Relationship Id="rId27" Type="http://schemas.openxmlformats.org/officeDocument/2006/relationships/image" Target="../media/image12.emf"/><Relationship Id="rId30" Type="http://schemas.openxmlformats.org/officeDocument/2006/relationships/ctrlProp" Target="../ctrlProps/ctrlProp3.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2.bin"/><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3.vml"/><Relationship Id="rId1" Type="http://schemas.openxmlformats.org/officeDocument/2006/relationships/drawing" Target="../drawings/drawing4.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3.bin"/><Relationship Id="rId6" Type="http://schemas.openxmlformats.org/officeDocument/2006/relationships/table" Target="../tables/table3.xml"/><Relationship Id="rId5" Type="http://schemas.openxmlformats.org/officeDocument/2006/relationships/image" Target="../media/image17.emf"/><Relationship Id="rId4" Type="http://schemas.openxmlformats.org/officeDocument/2006/relationships/control" Target="../activeX/activeX13.xml"/></Relationships>
</file>

<file path=xl/worksheets/_rels/sheet9.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4.bin"/></Relationships>
</file>

<file path=xl/worksheets/_rels/sheet10.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5.bin"/></Relationships>
</file>

<file path=xl/worksheets/_rels/sheet11.xml.rels><?xml version="1.0" encoding="UTF-8" standalone="yes"?>
<Relationships xmlns="http://schemas.openxmlformats.org/package/2006/relationships"><Relationship Id="rId8" Type="http://schemas.openxmlformats.org/officeDocument/2006/relationships/table" Target="../tables/table6.xml"/><Relationship Id="rId3" Type="http://schemas.openxmlformats.org/officeDocument/2006/relationships/vmlDrawing" Target="../drawings/vmlDrawing5.vml"/><Relationship Id="rId7" Type="http://schemas.openxmlformats.org/officeDocument/2006/relationships/image" Target="../media/image19.emf"/><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ontrol" Target="../activeX/activeX15.xml"/><Relationship Id="rId5" Type="http://schemas.openxmlformats.org/officeDocument/2006/relationships/image" Target="../media/image18.emf"/><Relationship Id="rId4" Type="http://schemas.openxmlformats.org/officeDocument/2006/relationships/control" Target="../activeX/activeX14.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7.xml"/></Relationships>
</file>

<file path=xl/worksheets/_rels/sheet13.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rinterSettings" Target="../printerSettings/printerSettings7.bin"/></Relationships>
</file>

<file path=xl/worksheets/_rels/sheet14.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7.xml"/><Relationship Id="rId1" Type="http://schemas.openxmlformats.org/officeDocument/2006/relationships/printerSettings" Target="../printerSettings/printerSettings8.bin"/><Relationship Id="rId6" Type="http://schemas.openxmlformats.org/officeDocument/2006/relationships/table" Target="../tables/table10.xml"/><Relationship Id="rId5" Type="http://schemas.openxmlformats.org/officeDocument/2006/relationships/image" Target="../media/image20.emf"/><Relationship Id="rId4" Type="http://schemas.openxmlformats.org/officeDocument/2006/relationships/control" Target="../activeX/activeX16.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9.bin"/><Relationship Id="rId6" Type="http://schemas.openxmlformats.org/officeDocument/2006/relationships/table" Target="../tables/table11.xml"/><Relationship Id="rId5" Type="http://schemas.openxmlformats.org/officeDocument/2006/relationships/image" Target="../media/image21.emf"/><Relationship Id="rId4" Type="http://schemas.openxmlformats.org/officeDocument/2006/relationships/control" Target="../activeX/activeX17.xml"/></Relationships>
</file>

<file path=xl/worksheets/_rels/sheet17.xml.rels><?xml version="1.0" encoding="UTF-8" standalone="yes"?>
<Relationships xmlns="http://schemas.openxmlformats.org/package/2006/relationships"><Relationship Id="rId3" Type="http://schemas.openxmlformats.org/officeDocument/2006/relationships/control" Target="../activeX/activeX18.xml"/><Relationship Id="rId2" Type="http://schemas.openxmlformats.org/officeDocument/2006/relationships/vmlDrawing" Target="../drawings/vmlDrawing8.vml"/><Relationship Id="rId1" Type="http://schemas.openxmlformats.org/officeDocument/2006/relationships/drawing" Target="../drawings/drawing9.xml"/><Relationship Id="rId6" Type="http://schemas.openxmlformats.org/officeDocument/2006/relationships/image" Target="../media/image23.emf"/><Relationship Id="rId5" Type="http://schemas.openxmlformats.org/officeDocument/2006/relationships/control" Target="../activeX/activeX19.xml"/><Relationship Id="rId4" Type="http://schemas.openxmlformats.org/officeDocument/2006/relationships/image" Target="../media/image22.emf"/></Relationships>
</file>

<file path=xl/worksheets/_rels/sheet18.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table" Target="../tables/table12.xml"/></Relationships>
</file>

<file path=xl/worksheets/_rels/sheet19.xml.rels><?xml version="1.0" encoding="UTF-8" standalone="yes"?>
<Relationships xmlns="http://schemas.openxmlformats.org/package/2006/relationships"><Relationship Id="rId3" Type="http://schemas.openxmlformats.org/officeDocument/2006/relationships/table" Target="../tables/table15.xml"/><Relationship Id="rId2" Type="http://schemas.openxmlformats.org/officeDocument/2006/relationships/table" Target="../tables/table14.xml"/><Relationship Id="rId1" Type="http://schemas.openxmlformats.org/officeDocument/2006/relationships/printerSettings" Target="../printerSettings/printerSettings10.bin"/><Relationship Id="rId4" Type="http://schemas.openxmlformats.org/officeDocument/2006/relationships/table" Target="../tables/table16.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17.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9.vml"/><Relationship Id="rId7" Type="http://schemas.openxmlformats.org/officeDocument/2006/relationships/image" Target="../media/image25.emf"/><Relationship Id="rId2" Type="http://schemas.openxmlformats.org/officeDocument/2006/relationships/drawing" Target="../drawings/drawing10.xml"/><Relationship Id="rId1" Type="http://schemas.openxmlformats.org/officeDocument/2006/relationships/printerSettings" Target="../printerSettings/printerSettings11.bin"/><Relationship Id="rId6" Type="http://schemas.openxmlformats.org/officeDocument/2006/relationships/control" Target="../activeX/activeX21.xml"/><Relationship Id="rId5" Type="http://schemas.openxmlformats.org/officeDocument/2006/relationships/image" Target="../media/image24.emf"/><Relationship Id="rId4" Type="http://schemas.openxmlformats.org/officeDocument/2006/relationships/control" Target="../activeX/activeX20.xml"/></Relationships>
</file>

<file path=xl/worksheets/_rels/sheet22.xml.rels><?xml version="1.0" encoding="UTF-8" standalone="yes"?>
<Relationships xmlns="http://schemas.openxmlformats.org/package/2006/relationships"><Relationship Id="rId1" Type="http://schemas.openxmlformats.org/officeDocument/2006/relationships/table" Target="../tables/table18.xml"/></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4.xml.rels><?xml version="1.0" encoding="UTF-8" standalone="yes"?>
<Relationships xmlns="http://schemas.openxmlformats.org/package/2006/relationships"><Relationship Id="rId1" Type="http://schemas.openxmlformats.org/officeDocument/2006/relationships/table" Target="../tables/table19.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3.bin"/><Relationship Id="rId6" Type="http://schemas.openxmlformats.org/officeDocument/2006/relationships/table" Target="../tables/table20.xml"/><Relationship Id="rId5" Type="http://schemas.openxmlformats.org/officeDocument/2006/relationships/image" Target="../media/image26.emf"/><Relationship Id="rId4" Type="http://schemas.openxmlformats.org/officeDocument/2006/relationships/control" Target="../activeX/activeX22.xml"/></Relationships>
</file>

<file path=xl/worksheets/_rels/sheet27.xml.rels><?xml version="1.0" encoding="UTF-8" standalone="yes"?>
<Relationships xmlns="http://schemas.openxmlformats.org/package/2006/relationships"><Relationship Id="rId2" Type="http://schemas.openxmlformats.org/officeDocument/2006/relationships/table" Target="../tables/table21.xml"/><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tabColor rgb="FFFF0000"/>
  </sheetPr>
  <dimension ref="A1:GC437"/>
  <sheetViews>
    <sheetView showGridLines="0" tabSelected="1" zoomScale="80" zoomScaleNormal="80" workbookViewId="0">
      <selection activeCell="C23" sqref="C23"/>
    </sheetView>
  </sheetViews>
  <sheetFormatPr baseColWidth="10" defaultColWidth="11.42578125" defaultRowHeight="15" x14ac:dyDescent="0.25"/>
  <cols>
    <col min="1" max="1" width="33.7109375" style="27" customWidth="1"/>
    <col min="2" max="7" width="12.7109375" style="27" customWidth="1"/>
    <col min="8" max="13" width="11.7109375" style="27" customWidth="1"/>
    <col min="14" max="14" width="11.42578125" style="27" customWidth="1"/>
    <col min="15" max="15" width="11.42578125" style="27"/>
    <col min="16" max="16" width="11.42578125" style="27" customWidth="1"/>
    <col min="17" max="17" width="36.28515625" style="27" customWidth="1"/>
    <col min="18" max="183" width="11.42578125" style="27"/>
    <col min="184" max="184" width="21.85546875" style="27" customWidth="1"/>
    <col min="185" max="16384" width="11.42578125" style="27"/>
  </cols>
  <sheetData>
    <row r="1" spans="1:15" ht="15.75" thickBot="1" x14ac:dyDescent="0.3">
      <c r="A1" s="34"/>
      <c r="B1" s="35"/>
      <c r="C1" s="35"/>
      <c r="D1" s="35"/>
      <c r="E1" s="35"/>
      <c r="F1" s="35"/>
      <c r="G1" s="36"/>
      <c r="H1" s="36"/>
      <c r="I1" s="36"/>
    </row>
    <row r="2" spans="1:15" x14ac:dyDescent="0.25">
      <c r="A2" s="37"/>
      <c r="B2" s="38"/>
      <c r="C2" s="38"/>
      <c r="D2" s="38"/>
      <c r="E2" s="38"/>
      <c r="F2" s="38"/>
      <c r="G2" s="36"/>
      <c r="H2" s="36"/>
      <c r="I2" s="36"/>
    </row>
    <row r="3" spans="1:15" x14ac:dyDescent="0.25">
      <c r="A3" s="36"/>
      <c r="B3" s="36"/>
      <c r="C3" s="36"/>
      <c r="D3" s="36"/>
      <c r="E3" s="36"/>
      <c r="F3" s="36"/>
      <c r="G3" s="36"/>
      <c r="H3" s="36"/>
      <c r="I3" s="39" t="s">
        <v>252</v>
      </c>
    </row>
    <row r="4" spans="1:15" ht="15.75" customHeight="1" x14ac:dyDescent="0.3">
      <c r="A4" s="36"/>
      <c r="B4" s="40" t="s">
        <v>171</v>
      </c>
      <c r="C4" s="41"/>
      <c r="D4" s="41"/>
      <c r="E4" s="41"/>
      <c r="F4" s="41"/>
      <c r="G4" s="41"/>
      <c r="H4" s="41"/>
      <c r="I4" s="41"/>
      <c r="O4" s="28"/>
    </row>
    <row r="5" spans="1:15" ht="23.25" x14ac:dyDescent="0.35">
      <c r="A5" s="42"/>
      <c r="B5" s="43"/>
      <c r="C5" s="43"/>
      <c r="D5" s="43"/>
      <c r="E5" s="43"/>
      <c r="F5" s="43"/>
      <c r="G5" s="44" t="s">
        <v>60</v>
      </c>
      <c r="H5" s="44"/>
      <c r="I5" s="45" t="str">
        <f ca="1">IF(AND(ESTADOREFRESCADO="Completo",AlertaHojasCB="",$A$14=""),"Completo",IF(OR(AlertaHojasCB&lt;&gt;"",ESTADOREFRESCADO&lt;&gt;"Completo",$A$14&lt;&gt;""),"Incompleto",0))</f>
        <v>Incompleto</v>
      </c>
    </row>
    <row r="6" spans="1:15" ht="17.25" x14ac:dyDescent="0.3">
      <c r="A6" s="46"/>
      <c r="B6" s="36"/>
      <c r="C6" s="36"/>
      <c r="D6" s="36"/>
      <c r="E6" s="36"/>
      <c r="F6" s="36"/>
      <c r="G6" s="36" t="s">
        <v>61</v>
      </c>
      <c r="H6" s="36"/>
      <c r="I6" s="47">
        <v>43232</v>
      </c>
    </row>
    <row r="7" spans="1:15" x14ac:dyDescent="0.25">
      <c r="A7" s="36"/>
      <c r="B7" s="36"/>
      <c r="C7" s="36"/>
      <c r="D7" s="36"/>
      <c r="E7" s="36"/>
      <c r="F7" s="36"/>
      <c r="G7" s="36" t="s">
        <v>67</v>
      </c>
      <c r="H7" s="36"/>
      <c r="I7" s="48">
        <f>DURACIONREFRESCADO</f>
        <v>5.6828703745850362E-3</v>
      </c>
    </row>
    <row r="8" spans="1:15" x14ac:dyDescent="0.25">
      <c r="A8" s="36"/>
      <c r="B8" s="36"/>
      <c r="C8" s="36"/>
      <c r="D8" s="36"/>
      <c r="E8" s="49"/>
      <c r="F8" s="36"/>
      <c r="G8" s="36" t="s">
        <v>62</v>
      </c>
      <c r="H8" s="36"/>
      <c r="I8" s="50">
        <v>43231</v>
      </c>
    </row>
    <row r="9" spans="1:15" ht="15" customHeight="1" x14ac:dyDescent="0.25">
      <c r="A9" s="51" t="s">
        <v>88</v>
      </c>
      <c r="B9" s="52"/>
      <c r="C9" s="43"/>
      <c r="D9" s="53" t="str">
        <f ca="1">HYPERLINK("["&amp;LEFT(CELL("filename",A1),FIND("[",CELL("filename",A1))-2)&amp;"\CONTROL DE BUFFERS\ARCHIVO\ARCHIVO.xlsm]","Archivo")</f>
        <v>Archivo</v>
      </c>
      <c r="E9" s="54" t="str">
        <f ca="1">HYPERLINK(LEFT(CELL("filename",A1),FIND("[",CELL("filename",A1))-2)&amp;"\CONTROL DE BUFFERS\ARCHIVO\","dir")</f>
        <v>dir</v>
      </c>
      <c r="F9" s="36"/>
      <c r="G9" s="36" t="s">
        <v>63</v>
      </c>
      <c r="H9" s="36"/>
      <c r="I9" s="50">
        <v>43231</v>
      </c>
    </row>
    <row r="10" spans="1:15" ht="15" customHeight="1" x14ac:dyDescent="0.25">
      <c r="A10" s="55" t="str">
        <f>HYPERLINK("[O:\COMPROMETIDOS Y BACKORDERS\COMPROMETIDOS Y BACKORDERS.xlsm]Comprometidos!a1","Comprometidos")</f>
        <v>Comprometidos</v>
      </c>
      <c r="B10" s="56" t="str">
        <f>HYPERLINK("O:\COMPROMETIDOS Y BACKORDERS\","dir")</f>
        <v>dir</v>
      </c>
      <c r="C10" s="36"/>
      <c r="D10" s="55" t="str">
        <f ca="1">HYPERLINK("["&amp;LEFT(CELL("filename",L3),FIND("[",CELL("filename",L3))-2)&amp;"\CONTROL DE BUFFERS\SIMULADOR\Simulacion RAM CAS.xlsm]","SIMULADOR BUFFERS")</f>
        <v>SIMULADOR BUFFERS</v>
      </c>
      <c r="E10" s="56"/>
      <c r="F10" s="36"/>
      <c r="G10" s="36" t="s">
        <v>64</v>
      </c>
      <c r="H10" s="36"/>
      <c r="I10" s="50">
        <v>43231</v>
      </c>
    </row>
    <row r="11" spans="1:15" ht="15" customHeight="1" x14ac:dyDescent="0.25">
      <c r="A11" s="55" t="str">
        <f>HYPERLINK("[O:\COMPROMETIDOS Y BACKORDERS\COMPROMETIDOS Y BACKORDERS.xlsm]Backorders!a1","Backorders")</f>
        <v>Backorders</v>
      </c>
      <c r="B11" s="56" t="str">
        <f>HYPERLINK("O:\COMPROMETIDOS Y BACKORDERS\","dir")</f>
        <v>dir</v>
      </c>
      <c r="C11" s="36"/>
      <c r="D11" s="57" t="str">
        <f>IFERROR(IF(COUNTA(Alertas!$A$1)&gt;0,"HAY ALERTAS","NO HAY ALERTAS"),"NO HAY ALERTAS")</f>
        <v>HAY ALERTAS</v>
      </c>
      <c r="E11" s="58"/>
      <c r="F11" s="36"/>
      <c r="G11" s="36" t="s">
        <v>73</v>
      </c>
      <c r="H11" s="59"/>
      <c r="I11" s="50" t="s">
        <v>109</v>
      </c>
    </row>
    <row r="12" spans="1:15" ht="15" customHeight="1" x14ac:dyDescent="0.25">
      <c r="A12" s="60"/>
      <c r="B12" s="36"/>
      <c r="C12" s="36"/>
      <c r="D12" s="55" t="str">
        <f ca="1">HYPERLINK("["&amp;LEFT(CELL("filename",A1),FIND("[",CELL("filename",A1))-2)&amp;"\CONTROL DE BUFFERS\PLANTILLAS\Plantilla Copiado Pegado.xlsx]","Copiado y Pegado")</f>
        <v>Copiado y Pegado</v>
      </c>
      <c r="E12" s="56"/>
      <c r="F12" s="36"/>
      <c r="G12" s="36" t="s">
        <v>74</v>
      </c>
      <c r="H12" s="36"/>
      <c r="I12" s="50">
        <v>43229</v>
      </c>
    </row>
    <row r="13" spans="1:15" ht="15" customHeight="1" x14ac:dyDescent="0.25">
      <c r="A13" s="60" t="str">
        <f t="array" aca="1" ref="A13" ca="1">IFERROR(IF(SUM((tbl_Fechas_Refrescado[REFRESCADO]=1)*1*(TODAY()&lt;&gt;(DATE(YEAR(tbl_Fechas_Refrescado[FIN]),MONTH(tbl_Fechas_Refrescado[FIN]),DAY(tbl_Fechas_Refrescado[FIN]))))+(tbl_Fechas_Refrescado[REFRESCADO]=0)*1)&gt;0,"Hay Hojas CB sin refrescar hoy.",IF(SUM(tbl_Fechas_Refrescado[DUPLICADOS])&gt;0,"Hay ítems duplicados entre Hojas CB.","")),"")</f>
        <v>Hay Hojas CB sin refrescar hoy.</v>
      </c>
      <c r="B13" s="36"/>
      <c r="C13" s="36"/>
      <c r="D13" s="36"/>
      <c r="E13" s="36"/>
      <c r="F13" s="36"/>
      <c r="G13" s="36" t="s">
        <v>68</v>
      </c>
      <c r="H13" s="36"/>
      <c r="I13" s="61">
        <v>0.50624999999999998</v>
      </c>
    </row>
    <row r="14" spans="1:15" ht="15" customHeight="1" x14ac:dyDescent="0.25">
      <c r="A14" s="62" t="str">
        <f t="array" ref="A14">IF(SUM(("incompleto"=tbl_Fechas_Refrescado[TIPO])*1),"Hay Hojas CB con refrescado incompleto.","")</f>
        <v/>
      </c>
      <c r="B14" s="36"/>
      <c r="C14" s="36"/>
      <c r="D14" s="36"/>
      <c r="E14" s="36"/>
      <c r="F14" s="36"/>
      <c r="G14" s="36" t="s">
        <v>78</v>
      </c>
      <c r="H14" s="36"/>
      <c r="I14" s="61">
        <v>0.97916666666666663</v>
      </c>
    </row>
    <row r="15" spans="1:15" ht="15" customHeight="1" x14ac:dyDescent="0.25">
      <c r="A15" s="36"/>
      <c r="B15" s="36"/>
      <c r="C15" s="36"/>
      <c r="D15" s="36"/>
      <c r="E15" s="36"/>
      <c r="F15" s="36"/>
      <c r="G15" s="36" t="s">
        <v>144</v>
      </c>
      <c r="H15" s="36"/>
      <c r="I15" s="61">
        <v>0.16666666666666666</v>
      </c>
    </row>
    <row r="16" spans="1:15" ht="15" customHeight="1" x14ac:dyDescent="0.25">
      <c r="A16" s="36"/>
      <c r="B16" s="36"/>
      <c r="C16" s="36"/>
      <c r="D16" s="36"/>
      <c r="E16" s="36"/>
      <c r="F16" s="36"/>
      <c r="G16" s="36"/>
      <c r="H16" s="36"/>
      <c r="I16" s="61"/>
    </row>
    <row r="17" spans="1:17" ht="15" customHeight="1" x14ac:dyDescent="0.25">
      <c r="A17" s="36"/>
      <c r="B17" s="36"/>
      <c r="C17" s="36"/>
      <c r="D17" s="36"/>
      <c r="E17" s="36"/>
      <c r="F17" s="36"/>
      <c r="G17" s="36"/>
      <c r="H17" s="36"/>
      <c r="I17" s="36"/>
    </row>
    <row r="18" spans="1:17" customFormat="1" ht="26.25" customHeight="1" x14ac:dyDescent="0.25">
      <c r="A18" s="21" t="s">
        <v>268</v>
      </c>
      <c r="B18" s="21" t="s">
        <v>98</v>
      </c>
      <c r="C18" s="21" t="s">
        <v>271</v>
      </c>
      <c r="D18" s="21" t="s">
        <v>273</v>
      </c>
      <c r="E18" s="21" t="s">
        <v>275</v>
      </c>
      <c r="F18" s="21" t="s">
        <v>276</v>
      </c>
      <c r="G18" s="33" t="s">
        <v>272</v>
      </c>
      <c r="H18" s="21" t="s">
        <v>269</v>
      </c>
      <c r="I18" s="21" t="s">
        <v>270</v>
      </c>
      <c r="J18" s="21" t="s">
        <v>274</v>
      </c>
      <c r="K18" s="21" t="s">
        <v>101</v>
      </c>
      <c r="L18" s="21" t="s">
        <v>277</v>
      </c>
      <c r="M18" s="21" t="s">
        <v>280</v>
      </c>
      <c r="N18" s="21" t="s">
        <v>278</v>
      </c>
      <c r="O18" s="21" t="s">
        <v>279</v>
      </c>
      <c r="P18" s="21" t="s">
        <v>91</v>
      </c>
      <c r="Q18" s="21" t="s">
        <v>111</v>
      </c>
    </row>
    <row r="19" spans="1:17" customFormat="1" ht="15" customHeight="1" x14ac:dyDescent="0.25">
      <c r="A19" t="s">
        <v>267</v>
      </c>
      <c r="B19" s="23"/>
      <c r="C19" s="23"/>
      <c r="D19" s="23"/>
      <c r="E19" s="23"/>
      <c r="F19" s="23"/>
      <c r="G19" s="23"/>
    </row>
    <row r="20" spans="1:17" customFormat="1" ht="15" customHeight="1" x14ac:dyDescent="0.25">
      <c r="B20" s="23"/>
      <c r="C20" s="23"/>
      <c r="D20" s="23"/>
      <c r="E20" s="23"/>
      <c r="F20" s="23"/>
      <c r="G20" s="23"/>
    </row>
    <row r="21" spans="1:17" customFormat="1" ht="15" customHeight="1" x14ac:dyDescent="0.25">
      <c r="B21" s="23"/>
      <c r="C21" s="23"/>
      <c r="D21" s="23"/>
      <c r="E21" s="23"/>
      <c r="F21" s="23"/>
      <c r="G21" s="23"/>
    </row>
    <row r="22" spans="1:17" customFormat="1" ht="15" customHeight="1" x14ac:dyDescent="0.25">
      <c r="A22" t="s">
        <v>105</v>
      </c>
      <c r="B22" s="23">
        <f>SUBTOTAL(109,tbl_HojasCB[COSTO BUFFER])</f>
        <v>0</v>
      </c>
      <c r="C22" s="23">
        <f>SUBTOTAL(109,tbl_HojasCB[COSTO FÍSICO])</f>
        <v>0</v>
      </c>
      <c r="D22" s="23">
        <f>SUBTOTAL(109,tbl_HojasCB[COSTO TRÁNSITO])</f>
        <v>0</v>
      </c>
      <c r="E22" s="23">
        <f>SUBTOTAL(109,tbl_HojasCB[COSTO COMPROM])</f>
        <v>0</v>
      </c>
      <c r="F22" s="23">
        <f>SUBTOTAL(109,tbl_HojasCB[COSTO BACKORDER])</f>
        <v>0</v>
      </c>
      <c r="G22" s="23">
        <f>SUBTOTAL(109,tbl_HojasCB[COSTO PROYECTADO])</f>
        <v>0</v>
      </c>
    </row>
    <row r="23" spans="1:17" customFormat="1" ht="15" customHeight="1" x14ac:dyDescent="0.25"/>
    <row r="24" spans="1:17" customFormat="1" ht="15" customHeight="1" x14ac:dyDescent="0.25">
      <c r="D24" s="27"/>
    </row>
    <row r="25" spans="1:17" customFormat="1" ht="15" customHeight="1" x14ac:dyDescent="0.25"/>
    <row r="26" spans="1:17" customFormat="1" ht="15" customHeight="1" x14ac:dyDescent="0.25"/>
    <row r="27" spans="1:17" customFormat="1" x14ac:dyDescent="0.25"/>
    <row r="28" spans="1:17" customFormat="1" x14ac:dyDescent="0.25"/>
    <row r="29" spans="1:17" customFormat="1" x14ac:dyDescent="0.25"/>
    <row r="30" spans="1:17" customFormat="1" x14ac:dyDescent="0.25"/>
    <row r="31" spans="1:17" customFormat="1" x14ac:dyDescent="0.25"/>
    <row r="32" spans="1:17" customFormat="1" x14ac:dyDescent="0.25"/>
    <row r="33" customFormat="1" x14ac:dyDescent="0.25"/>
    <row r="34" customFormat="1" x14ac:dyDescent="0.25"/>
    <row r="35" customFormat="1" x14ac:dyDescent="0.25"/>
    <row r="36" customFormat="1" x14ac:dyDescent="0.25"/>
    <row r="37" customFormat="1" x14ac:dyDescent="0.25"/>
    <row r="38" customFormat="1" x14ac:dyDescent="0.25"/>
    <row r="39" customFormat="1" x14ac:dyDescent="0.25"/>
    <row r="40" customFormat="1" x14ac:dyDescent="0.25"/>
    <row r="41" customFormat="1" x14ac:dyDescent="0.25"/>
    <row r="42" customFormat="1" x14ac:dyDescent="0.25"/>
    <row r="43" customFormat="1" x14ac:dyDescent="0.25"/>
    <row r="44" customFormat="1" x14ac:dyDescent="0.25"/>
    <row r="45" customFormat="1" x14ac:dyDescent="0.25"/>
    <row r="46" customFormat="1" x14ac:dyDescent="0.25"/>
    <row r="47" customFormat="1" x14ac:dyDescent="0.25"/>
    <row r="48" customFormat="1" x14ac:dyDescent="0.25"/>
    <row r="49" customFormat="1" x14ac:dyDescent="0.25"/>
    <row r="50" customFormat="1" x14ac:dyDescent="0.25"/>
    <row r="51" customFormat="1" x14ac:dyDescent="0.25"/>
    <row r="52" customFormat="1" x14ac:dyDescent="0.25"/>
    <row r="53" customFormat="1" x14ac:dyDescent="0.25"/>
    <row r="54" customFormat="1" x14ac:dyDescent="0.25"/>
    <row r="55" customFormat="1" x14ac:dyDescent="0.25"/>
    <row r="56" customFormat="1" x14ac:dyDescent="0.25"/>
    <row r="57" customFormat="1" x14ac:dyDescent="0.25"/>
    <row r="58" customFormat="1" x14ac:dyDescent="0.25"/>
    <row r="59" customFormat="1" x14ac:dyDescent="0.25"/>
    <row r="60" customFormat="1" x14ac:dyDescent="0.25"/>
    <row r="61" customFormat="1" x14ac:dyDescent="0.25"/>
    <row r="62" customFormat="1" x14ac:dyDescent="0.25"/>
    <row r="63" customFormat="1" x14ac:dyDescent="0.25"/>
    <row r="64" customFormat="1" x14ac:dyDescent="0.25"/>
    <row r="65" customFormat="1" x14ac:dyDescent="0.25"/>
    <row r="66" customFormat="1" x14ac:dyDescent="0.25"/>
    <row r="67" customFormat="1" x14ac:dyDescent="0.25"/>
    <row r="68" customFormat="1" x14ac:dyDescent="0.25"/>
    <row r="69" customFormat="1" x14ac:dyDescent="0.25"/>
    <row r="70" customFormat="1" x14ac:dyDescent="0.25"/>
    <row r="71" customFormat="1" x14ac:dyDescent="0.25"/>
    <row r="72" customFormat="1" x14ac:dyDescent="0.25"/>
    <row r="73" customFormat="1" x14ac:dyDescent="0.25"/>
    <row r="74" customFormat="1" x14ac:dyDescent="0.25"/>
    <row r="75" customFormat="1" x14ac:dyDescent="0.25"/>
    <row r="76" customFormat="1" x14ac:dyDescent="0.25"/>
    <row r="77" customFormat="1" x14ac:dyDescent="0.25"/>
    <row r="78" customFormat="1" x14ac:dyDescent="0.25"/>
    <row r="79" customFormat="1" x14ac:dyDescent="0.25"/>
    <row r="80" customFormat="1" x14ac:dyDescent="0.25"/>
    <row r="81" customFormat="1" x14ac:dyDescent="0.25"/>
    <row r="82" customFormat="1" x14ac:dyDescent="0.25"/>
    <row r="83" customFormat="1" x14ac:dyDescent="0.25"/>
    <row r="84" customFormat="1" x14ac:dyDescent="0.25"/>
    <row r="85" customFormat="1" x14ac:dyDescent="0.25"/>
    <row r="86" customFormat="1" x14ac:dyDescent="0.25"/>
    <row r="87" customFormat="1" x14ac:dyDescent="0.25"/>
    <row r="88" customFormat="1" x14ac:dyDescent="0.25"/>
    <row r="89" customFormat="1" x14ac:dyDescent="0.25"/>
    <row r="90" customFormat="1" x14ac:dyDescent="0.25"/>
    <row r="91" customFormat="1" x14ac:dyDescent="0.25"/>
    <row r="92" customFormat="1" x14ac:dyDescent="0.25"/>
    <row r="93" customFormat="1" x14ac:dyDescent="0.25"/>
    <row r="94" customFormat="1" x14ac:dyDescent="0.25"/>
    <row r="95" customFormat="1" x14ac:dyDescent="0.25"/>
    <row r="96" customFormat="1" x14ac:dyDescent="0.25"/>
    <row r="97" customFormat="1" x14ac:dyDescent="0.25"/>
    <row r="98" customFormat="1" x14ac:dyDescent="0.25"/>
    <row r="99" customFormat="1" x14ac:dyDescent="0.25"/>
    <row r="100" customFormat="1" x14ac:dyDescent="0.25"/>
    <row r="101" customFormat="1" x14ac:dyDescent="0.25"/>
    <row r="102" customFormat="1" x14ac:dyDescent="0.25"/>
    <row r="103" customFormat="1" x14ac:dyDescent="0.25"/>
    <row r="104" customFormat="1" x14ac:dyDescent="0.25"/>
    <row r="105" customFormat="1" x14ac:dyDescent="0.25"/>
    <row r="106" customFormat="1" x14ac:dyDescent="0.25"/>
    <row r="107" customFormat="1" x14ac:dyDescent="0.25"/>
    <row r="108" customFormat="1" x14ac:dyDescent="0.25"/>
    <row r="109" customFormat="1" x14ac:dyDescent="0.25"/>
    <row r="110" customFormat="1" x14ac:dyDescent="0.25"/>
    <row r="111" customFormat="1" x14ac:dyDescent="0.25"/>
    <row r="112" customFormat="1" x14ac:dyDescent="0.25"/>
    <row r="113" customFormat="1" x14ac:dyDescent="0.25"/>
    <row r="114" customFormat="1" x14ac:dyDescent="0.25"/>
    <row r="115" customFormat="1" x14ac:dyDescent="0.25"/>
    <row r="116" customFormat="1" x14ac:dyDescent="0.25"/>
    <row r="117" customFormat="1" x14ac:dyDescent="0.25"/>
    <row r="118" customFormat="1" x14ac:dyDescent="0.25"/>
    <row r="119" customFormat="1" x14ac:dyDescent="0.25"/>
    <row r="120" customFormat="1" x14ac:dyDescent="0.25"/>
    <row r="121" customFormat="1" x14ac:dyDescent="0.25"/>
    <row r="122" customFormat="1" x14ac:dyDescent="0.25"/>
    <row r="123" customFormat="1" x14ac:dyDescent="0.25"/>
    <row r="124" customFormat="1" x14ac:dyDescent="0.25"/>
    <row r="125" customFormat="1" x14ac:dyDescent="0.25"/>
    <row r="126" customFormat="1" x14ac:dyDescent="0.25"/>
    <row r="127" customFormat="1" x14ac:dyDescent="0.25"/>
    <row r="128" customFormat="1" x14ac:dyDescent="0.25"/>
    <row r="129" spans="184:185" customFormat="1" x14ac:dyDescent="0.25"/>
    <row r="130" spans="184:185" customFormat="1" x14ac:dyDescent="0.25"/>
    <row r="131" spans="184:185" customFormat="1" x14ac:dyDescent="0.25">
      <c r="GB131" s="29" t="s">
        <v>194</v>
      </c>
      <c r="GC131" s="27" t="s">
        <v>145</v>
      </c>
    </row>
    <row r="132" spans="184:185" customFormat="1" x14ac:dyDescent="0.25"/>
    <row r="133" spans="184:185" customFormat="1" x14ac:dyDescent="0.25"/>
    <row r="134" spans="184:185" customFormat="1" x14ac:dyDescent="0.25"/>
    <row r="135" spans="184:185" customFormat="1" x14ac:dyDescent="0.25"/>
    <row r="136" spans="184:185" customFormat="1" x14ac:dyDescent="0.25"/>
    <row r="137" spans="184:185" customFormat="1" x14ac:dyDescent="0.25"/>
    <row r="138" spans="184:185" customFormat="1" x14ac:dyDescent="0.25"/>
    <row r="139" spans="184:185" customFormat="1" x14ac:dyDescent="0.25"/>
    <row r="140" spans="184:185" customFormat="1" x14ac:dyDescent="0.25"/>
    <row r="141" spans="184:185" customFormat="1" x14ac:dyDescent="0.25"/>
    <row r="142" spans="184:185" customFormat="1" x14ac:dyDescent="0.25"/>
    <row r="143" spans="184:185" customFormat="1" x14ac:dyDescent="0.25"/>
    <row r="144" spans="184:185" customFormat="1" x14ac:dyDescent="0.25"/>
    <row r="145" customFormat="1" x14ac:dyDescent="0.25"/>
    <row r="146" customFormat="1" x14ac:dyDescent="0.25"/>
    <row r="147" customFormat="1" x14ac:dyDescent="0.25"/>
    <row r="148" customFormat="1" x14ac:dyDescent="0.25"/>
    <row r="149" customFormat="1" x14ac:dyDescent="0.25"/>
    <row r="150" customFormat="1" x14ac:dyDescent="0.25"/>
    <row r="151" customFormat="1" x14ac:dyDescent="0.25"/>
    <row r="152" customFormat="1" x14ac:dyDescent="0.25"/>
    <row r="153" customFormat="1" x14ac:dyDescent="0.25"/>
    <row r="154" customFormat="1" x14ac:dyDescent="0.25"/>
    <row r="155" customFormat="1" x14ac:dyDescent="0.25"/>
    <row r="156" customFormat="1" x14ac:dyDescent="0.25"/>
    <row r="157" customFormat="1" x14ac:dyDescent="0.25"/>
    <row r="158" customFormat="1" x14ac:dyDescent="0.25"/>
    <row r="159" customFormat="1" x14ac:dyDescent="0.25"/>
    <row r="160" customFormat="1" x14ac:dyDescent="0.25"/>
    <row r="161" customFormat="1" x14ac:dyDescent="0.25"/>
    <row r="162" customFormat="1" x14ac:dyDescent="0.25"/>
    <row r="163" customFormat="1" x14ac:dyDescent="0.25"/>
    <row r="164" customFormat="1" x14ac:dyDescent="0.25"/>
    <row r="165" customFormat="1" x14ac:dyDescent="0.25"/>
    <row r="166" customFormat="1" x14ac:dyDescent="0.25"/>
    <row r="167" customFormat="1" x14ac:dyDescent="0.25"/>
    <row r="168" customFormat="1" x14ac:dyDescent="0.25"/>
    <row r="169" customFormat="1" x14ac:dyDescent="0.25"/>
    <row r="170" customFormat="1" x14ac:dyDescent="0.25"/>
    <row r="171" customFormat="1" x14ac:dyDescent="0.25"/>
    <row r="172" customFormat="1" x14ac:dyDescent="0.25"/>
    <row r="173" customFormat="1" x14ac:dyDescent="0.25"/>
    <row r="174" customFormat="1" x14ac:dyDescent="0.25"/>
    <row r="175" customFormat="1" x14ac:dyDescent="0.25"/>
    <row r="176" customFormat="1" x14ac:dyDescent="0.25"/>
    <row r="177" customFormat="1" x14ac:dyDescent="0.25"/>
    <row r="178" customFormat="1" x14ac:dyDescent="0.25"/>
    <row r="179" customFormat="1" x14ac:dyDescent="0.25"/>
    <row r="180" customFormat="1" x14ac:dyDescent="0.25"/>
    <row r="181" customFormat="1" x14ac:dyDescent="0.25"/>
    <row r="182" customFormat="1" x14ac:dyDescent="0.25"/>
    <row r="183" customFormat="1" x14ac:dyDescent="0.25"/>
    <row r="184" customFormat="1" x14ac:dyDescent="0.25"/>
    <row r="185" customFormat="1" x14ac:dyDescent="0.25"/>
    <row r="186" customFormat="1" x14ac:dyDescent="0.25"/>
    <row r="187" customFormat="1" x14ac:dyDescent="0.25"/>
    <row r="188" customFormat="1" x14ac:dyDescent="0.25"/>
    <row r="189" customFormat="1" x14ac:dyDescent="0.25"/>
    <row r="190" customFormat="1" x14ac:dyDescent="0.25"/>
    <row r="191" customFormat="1" x14ac:dyDescent="0.25"/>
    <row r="192" customFormat="1" x14ac:dyDescent="0.25"/>
    <row r="193" customFormat="1" x14ac:dyDescent="0.25"/>
    <row r="194" customFormat="1" x14ac:dyDescent="0.25"/>
    <row r="195" customFormat="1" x14ac:dyDescent="0.25"/>
    <row r="196" customFormat="1" x14ac:dyDescent="0.25"/>
    <row r="197" customFormat="1" x14ac:dyDescent="0.25"/>
    <row r="198" customFormat="1" x14ac:dyDescent="0.25"/>
    <row r="199" customFormat="1" x14ac:dyDescent="0.25"/>
    <row r="200" customFormat="1" x14ac:dyDescent="0.25"/>
    <row r="201" customFormat="1" x14ac:dyDescent="0.25"/>
    <row r="202" customFormat="1" x14ac:dyDescent="0.25"/>
    <row r="203" customFormat="1" x14ac:dyDescent="0.25"/>
    <row r="204" customFormat="1" x14ac:dyDescent="0.25"/>
    <row r="205" customFormat="1" x14ac:dyDescent="0.25"/>
    <row r="206" customFormat="1" x14ac:dyDescent="0.25"/>
    <row r="207" customFormat="1" x14ac:dyDescent="0.25"/>
    <row r="208" customFormat="1" x14ac:dyDescent="0.25"/>
    <row r="209" customFormat="1" x14ac:dyDescent="0.25"/>
    <row r="210" customFormat="1" x14ac:dyDescent="0.25"/>
    <row r="211" customFormat="1" x14ac:dyDescent="0.25"/>
    <row r="212" customFormat="1" x14ac:dyDescent="0.25"/>
    <row r="213" customFormat="1" x14ac:dyDescent="0.25"/>
    <row r="214" customFormat="1" x14ac:dyDescent="0.25"/>
    <row r="215" customFormat="1" x14ac:dyDescent="0.25"/>
    <row r="216" customFormat="1" x14ac:dyDescent="0.25"/>
    <row r="217" customFormat="1" x14ac:dyDescent="0.25"/>
    <row r="218" customFormat="1" x14ac:dyDescent="0.25"/>
    <row r="219" customFormat="1" x14ac:dyDescent="0.25"/>
    <row r="220" customFormat="1" x14ac:dyDescent="0.25"/>
    <row r="221" customFormat="1" x14ac:dyDescent="0.25"/>
    <row r="222" customFormat="1" x14ac:dyDescent="0.25"/>
    <row r="223" customFormat="1" x14ac:dyDescent="0.25"/>
    <row r="224" customFormat="1" x14ac:dyDescent="0.25"/>
    <row r="225" customFormat="1" x14ac:dyDescent="0.25"/>
    <row r="226" customFormat="1" x14ac:dyDescent="0.25"/>
    <row r="227" customFormat="1" x14ac:dyDescent="0.25"/>
    <row r="228" customFormat="1" x14ac:dyDescent="0.25"/>
    <row r="229" customFormat="1" x14ac:dyDescent="0.25"/>
    <row r="230" customFormat="1" x14ac:dyDescent="0.25"/>
    <row r="231" customFormat="1" x14ac:dyDescent="0.25"/>
    <row r="232" customFormat="1" x14ac:dyDescent="0.25"/>
    <row r="233" customFormat="1" x14ac:dyDescent="0.25"/>
    <row r="234" customFormat="1" x14ac:dyDescent="0.25"/>
    <row r="235" customFormat="1" x14ac:dyDescent="0.25"/>
    <row r="236" customFormat="1" x14ac:dyDescent="0.25"/>
    <row r="237" customFormat="1" x14ac:dyDescent="0.25"/>
    <row r="238" customFormat="1" x14ac:dyDescent="0.25"/>
    <row r="239" customFormat="1" x14ac:dyDescent="0.25"/>
    <row r="240" customFormat="1" x14ac:dyDescent="0.25"/>
    <row r="241" customFormat="1" x14ac:dyDescent="0.25"/>
    <row r="242" customFormat="1" x14ac:dyDescent="0.25"/>
    <row r="243" customFormat="1" x14ac:dyDescent="0.25"/>
    <row r="244" customFormat="1" x14ac:dyDescent="0.25"/>
    <row r="245" customFormat="1" x14ac:dyDescent="0.25"/>
    <row r="246" customFormat="1" x14ac:dyDescent="0.25"/>
    <row r="247" customFormat="1" x14ac:dyDescent="0.25"/>
    <row r="248" customFormat="1" x14ac:dyDescent="0.25"/>
    <row r="249" customFormat="1" x14ac:dyDescent="0.25"/>
    <row r="250" customFormat="1" x14ac:dyDescent="0.25"/>
    <row r="251" customFormat="1" x14ac:dyDescent="0.25"/>
    <row r="252" customFormat="1" x14ac:dyDescent="0.25"/>
    <row r="253" customFormat="1" x14ac:dyDescent="0.25"/>
    <row r="254" customFormat="1" x14ac:dyDescent="0.25"/>
    <row r="255" customFormat="1" x14ac:dyDescent="0.25"/>
    <row r="256" customFormat="1" x14ac:dyDescent="0.25"/>
    <row r="257" customFormat="1" x14ac:dyDescent="0.25"/>
    <row r="258" customFormat="1" x14ac:dyDescent="0.25"/>
    <row r="259" customFormat="1" x14ac:dyDescent="0.25"/>
    <row r="260" customFormat="1" x14ac:dyDescent="0.25"/>
    <row r="261" customFormat="1" x14ac:dyDescent="0.25"/>
    <row r="262" customFormat="1" x14ac:dyDescent="0.25"/>
    <row r="263" customFormat="1" x14ac:dyDescent="0.25"/>
    <row r="264" customFormat="1" x14ac:dyDescent="0.25"/>
    <row r="265" customFormat="1" x14ac:dyDescent="0.25"/>
    <row r="266" customFormat="1" x14ac:dyDescent="0.25"/>
    <row r="267" customFormat="1" x14ac:dyDescent="0.25"/>
    <row r="268" customFormat="1" x14ac:dyDescent="0.25"/>
    <row r="269" customFormat="1" x14ac:dyDescent="0.25"/>
    <row r="270" customFormat="1" x14ac:dyDescent="0.25"/>
    <row r="271" customFormat="1" x14ac:dyDescent="0.25"/>
    <row r="272" customFormat="1" x14ac:dyDescent="0.25"/>
    <row r="273" customFormat="1" x14ac:dyDescent="0.25"/>
    <row r="274" customFormat="1" x14ac:dyDescent="0.25"/>
    <row r="275" customFormat="1" x14ac:dyDescent="0.25"/>
    <row r="276" customFormat="1" x14ac:dyDescent="0.25"/>
    <row r="277" customFormat="1" x14ac:dyDescent="0.25"/>
    <row r="278" customFormat="1" x14ac:dyDescent="0.25"/>
    <row r="279" customFormat="1" x14ac:dyDescent="0.25"/>
    <row r="280" customFormat="1" x14ac:dyDescent="0.25"/>
    <row r="281" customFormat="1" x14ac:dyDescent="0.25"/>
    <row r="282" customFormat="1" x14ac:dyDescent="0.25"/>
    <row r="283" customFormat="1" x14ac:dyDescent="0.25"/>
    <row r="284" customFormat="1" x14ac:dyDescent="0.25"/>
    <row r="285" customFormat="1" x14ac:dyDescent="0.25"/>
    <row r="286" customFormat="1" x14ac:dyDescent="0.25"/>
    <row r="287" customFormat="1" x14ac:dyDescent="0.25"/>
    <row r="288" customFormat="1" x14ac:dyDescent="0.25"/>
    <row r="289" customFormat="1" x14ac:dyDescent="0.25"/>
    <row r="290" customFormat="1" x14ac:dyDescent="0.25"/>
    <row r="291" customFormat="1" x14ac:dyDescent="0.25"/>
    <row r="292" customFormat="1" x14ac:dyDescent="0.25"/>
    <row r="293" customFormat="1" x14ac:dyDescent="0.25"/>
    <row r="294" customFormat="1" x14ac:dyDescent="0.25"/>
    <row r="295" customFormat="1" x14ac:dyDescent="0.25"/>
    <row r="296" customFormat="1" x14ac:dyDescent="0.25"/>
    <row r="297" customFormat="1" x14ac:dyDescent="0.25"/>
    <row r="298" customFormat="1" x14ac:dyDescent="0.25"/>
    <row r="299" customFormat="1" x14ac:dyDescent="0.25"/>
    <row r="300" customFormat="1" x14ac:dyDescent="0.25"/>
    <row r="301" customFormat="1" x14ac:dyDescent="0.25"/>
    <row r="302" customFormat="1" x14ac:dyDescent="0.25"/>
    <row r="303" customFormat="1" x14ac:dyDescent="0.25"/>
    <row r="304" customFormat="1" x14ac:dyDescent="0.25"/>
    <row r="305" customFormat="1" x14ac:dyDescent="0.25"/>
    <row r="306" customFormat="1" x14ac:dyDescent="0.25"/>
    <row r="307" customFormat="1" x14ac:dyDescent="0.25"/>
    <row r="308" customFormat="1" x14ac:dyDescent="0.25"/>
    <row r="309" customFormat="1" x14ac:dyDescent="0.25"/>
    <row r="310" customFormat="1" x14ac:dyDescent="0.25"/>
    <row r="311" customFormat="1" x14ac:dyDescent="0.25"/>
    <row r="312" customFormat="1" x14ac:dyDescent="0.25"/>
    <row r="313" customFormat="1" x14ac:dyDescent="0.25"/>
    <row r="314" customFormat="1" x14ac:dyDescent="0.25"/>
    <row r="315" customFormat="1" x14ac:dyDescent="0.25"/>
    <row r="316" customFormat="1" x14ac:dyDescent="0.25"/>
    <row r="317" customFormat="1" x14ac:dyDescent="0.25"/>
    <row r="318" customFormat="1" x14ac:dyDescent="0.25"/>
    <row r="319" customFormat="1" x14ac:dyDescent="0.25"/>
    <row r="320" customFormat="1" x14ac:dyDescent="0.25"/>
    <row r="321" customFormat="1" x14ac:dyDescent="0.25"/>
    <row r="322" customFormat="1" x14ac:dyDescent="0.25"/>
    <row r="323" customFormat="1" x14ac:dyDescent="0.25"/>
    <row r="324" customFormat="1" x14ac:dyDescent="0.25"/>
    <row r="325" customFormat="1" x14ac:dyDescent="0.25"/>
    <row r="326" customFormat="1" x14ac:dyDescent="0.25"/>
    <row r="327" customFormat="1" x14ac:dyDescent="0.25"/>
    <row r="328" customFormat="1" x14ac:dyDescent="0.25"/>
    <row r="329" customFormat="1" x14ac:dyDescent="0.25"/>
    <row r="330" customFormat="1" x14ac:dyDescent="0.25"/>
    <row r="331" customFormat="1" x14ac:dyDescent="0.25"/>
    <row r="332" customFormat="1" x14ac:dyDescent="0.25"/>
    <row r="333" customFormat="1" x14ac:dyDescent="0.25"/>
    <row r="334" customFormat="1" x14ac:dyDescent="0.25"/>
    <row r="335" customFormat="1" x14ac:dyDescent="0.25"/>
    <row r="336" customFormat="1" x14ac:dyDescent="0.25"/>
    <row r="337" customFormat="1" x14ac:dyDescent="0.25"/>
    <row r="338" customFormat="1" x14ac:dyDescent="0.25"/>
    <row r="339" customFormat="1" x14ac:dyDescent="0.25"/>
    <row r="340" customFormat="1" x14ac:dyDescent="0.25"/>
    <row r="341" customFormat="1" x14ac:dyDescent="0.25"/>
    <row r="342" customFormat="1" x14ac:dyDescent="0.25"/>
    <row r="343" customFormat="1" x14ac:dyDescent="0.25"/>
    <row r="344" customFormat="1" x14ac:dyDescent="0.25"/>
    <row r="345" customFormat="1" x14ac:dyDescent="0.25"/>
    <row r="346" customFormat="1" x14ac:dyDescent="0.25"/>
    <row r="347" customFormat="1" x14ac:dyDescent="0.25"/>
    <row r="348" customFormat="1" x14ac:dyDescent="0.25"/>
    <row r="349" customFormat="1" x14ac:dyDescent="0.25"/>
    <row r="350" customFormat="1" x14ac:dyDescent="0.25"/>
    <row r="351" customFormat="1" x14ac:dyDescent="0.25"/>
    <row r="352" customFormat="1" x14ac:dyDescent="0.25"/>
    <row r="353" customFormat="1" x14ac:dyDescent="0.25"/>
    <row r="354" customFormat="1" x14ac:dyDescent="0.25"/>
    <row r="355" customFormat="1" x14ac:dyDescent="0.25"/>
    <row r="356" customFormat="1" x14ac:dyDescent="0.25"/>
    <row r="357" customFormat="1" x14ac:dyDescent="0.25"/>
    <row r="358" customFormat="1" x14ac:dyDescent="0.25"/>
    <row r="359" customFormat="1" x14ac:dyDescent="0.25"/>
    <row r="360" customFormat="1" x14ac:dyDescent="0.25"/>
    <row r="361" customFormat="1" x14ac:dyDescent="0.25"/>
    <row r="362" customFormat="1" x14ac:dyDescent="0.25"/>
    <row r="363" customFormat="1" x14ac:dyDescent="0.25"/>
    <row r="364" customFormat="1" x14ac:dyDescent="0.25"/>
    <row r="365" customFormat="1" x14ac:dyDescent="0.25"/>
    <row r="366" customFormat="1" x14ac:dyDescent="0.25"/>
    <row r="367" customFormat="1" x14ac:dyDescent="0.25"/>
    <row r="368" customFormat="1" x14ac:dyDescent="0.25"/>
    <row r="369" customFormat="1" x14ac:dyDescent="0.25"/>
    <row r="370" customFormat="1" x14ac:dyDescent="0.25"/>
    <row r="371" customFormat="1" x14ac:dyDescent="0.25"/>
    <row r="372" customFormat="1" x14ac:dyDescent="0.25"/>
    <row r="373" customFormat="1" x14ac:dyDescent="0.25"/>
    <row r="374" customFormat="1" x14ac:dyDescent="0.25"/>
    <row r="375" customFormat="1" x14ac:dyDescent="0.25"/>
    <row r="376" customFormat="1" x14ac:dyDescent="0.25"/>
    <row r="377" customFormat="1" x14ac:dyDescent="0.25"/>
    <row r="378" customFormat="1" x14ac:dyDescent="0.25"/>
    <row r="379" customFormat="1" x14ac:dyDescent="0.25"/>
    <row r="380" customFormat="1" x14ac:dyDescent="0.25"/>
    <row r="381" customFormat="1" x14ac:dyDescent="0.25"/>
    <row r="382" customFormat="1" x14ac:dyDescent="0.25"/>
    <row r="383" customFormat="1" x14ac:dyDescent="0.25"/>
    <row r="384" customFormat="1" x14ac:dyDescent="0.25"/>
    <row r="385" customFormat="1" x14ac:dyDescent="0.25"/>
    <row r="386" customFormat="1" x14ac:dyDescent="0.25"/>
    <row r="387" customFormat="1" x14ac:dyDescent="0.25"/>
    <row r="388" customFormat="1" x14ac:dyDescent="0.25"/>
    <row r="389" customFormat="1" x14ac:dyDescent="0.25"/>
    <row r="390" customFormat="1" x14ac:dyDescent="0.25"/>
    <row r="391" customFormat="1" x14ac:dyDescent="0.25"/>
    <row r="392" customFormat="1" x14ac:dyDescent="0.25"/>
    <row r="393" customFormat="1" x14ac:dyDescent="0.25"/>
    <row r="394" customFormat="1" x14ac:dyDescent="0.25"/>
    <row r="395" customFormat="1" x14ac:dyDescent="0.25"/>
    <row r="396" customFormat="1" x14ac:dyDescent="0.25"/>
    <row r="397" customFormat="1" x14ac:dyDescent="0.25"/>
    <row r="398" customFormat="1" x14ac:dyDescent="0.25"/>
    <row r="399" customFormat="1" x14ac:dyDescent="0.25"/>
    <row r="400" customFormat="1" x14ac:dyDescent="0.25"/>
    <row r="401" customFormat="1" x14ac:dyDescent="0.25"/>
    <row r="402" customFormat="1" x14ac:dyDescent="0.25"/>
    <row r="403" customFormat="1" x14ac:dyDescent="0.25"/>
    <row r="404" customFormat="1" x14ac:dyDescent="0.25"/>
    <row r="405" customFormat="1" x14ac:dyDescent="0.25"/>
    <row r="406" customFormat="1" x14ac:dyDescent="0.25"/>
    <row r="407" customFormat="1" x14ac:dyDescent="0.25"/>
    <row r="408" customFormat="1" x14ac:dyDescent="0.25"/>
    <row r="409" customFormat="1" x14ac:dyDescent="0.25"/>
    <row r="410" customFormat="1" x14ac:dyDescent="0.25"/>
    <row r="411" customFormat="1" x14ac:dyDescent="0.25"/>
    <row r="412" customFormat="1" x14ac:dyDescent="0.25"/>
    <row r="413" customFormat="1" x14ac:dyDescent="0.25"/>
    <row r="414" customFormat="1" x14ac:dyDescent="0.25"/>
    <row r="415" customFormat="1" x14ac:dyDescent="0.25"/>
    <row r="416" customFormat="1" x14ac:dyDescent="0.25"/>
    <row r="417" customFormat="1" x14ac:dyDescent="0.25"/>
    <row r="418" customFormat="1" x14ac:dyDescent="0.25"/>
    <row r="419" customFormat="1" x14ac:dyDescent="0.25"/>
    <row r="420" customFormat="1" x14ac:dyDescent="0.25"/>
    <row r="421" customFormat="1" x14ac:dyDescent="0.25"/>
    <row r="422" customFormat="1" x14ac:dyDescent="0.25"/>
    <row r="423" customFormat="1" x14ac:dyDescent="0.25"/>
    <row r="424" customFormat="1" x14ac:dyDescent="0.25"/>
    <row r="425" customFormat="1" x14ac:dyDescent="0.25"/>
    <row r="426" customFormat="1" x14ac:dyDescent="0.25"/>
    <row r="427" customFormat="1" x14ac:dyDescent="0.25"/>
    <row r="428" customFormat="1" x14ac:dyDescent="0.25"/>
    <row r="429" customFormat="1" x14ac:dyDescent="0.25"/>
    <row r="430" customFormat="1" x14ac:dyDescent="0.25"/>
    <row r="431" customFormat="1" x14ac:dyDescent="0.25"/>
    <row r="432" customFormat="1" x14ac:dyDescent="0.25"/>
    <row r="433" spans="1:13" customFormat="1" x14ac:dyDescent="0.25"/>
    <row r="434" spans="1:13" customFormat="1" x14ac:dyDescent="0.25"/>
    <row r="435" spans="1:13" customFormat="1" x14ac:dyDescent="0.25"/>
    <row r="436" spans="1:13" customFormat="1" x14ac:dyDescent="0.25"/>
    <row r="437" spans="1:13" x14ac:dyDescent="0.25">
      <c r="A437"/>
      <c r="B437"/>
      <c r="C437"/>
      <c r="D437"/>
      <c r="E437"/>
      <c r="F437"/>
      <c r="G437"/>
      <c r="H437"/>
      <c r="I437"/>
      <c r="J437"/>
      <c r="K437"/>
      <c r="L437"/>
      <c r="M437"/>
    </row>
  </sheetData>
  <sheetProtection algorithmName="SHA-512" hashValue="bC07LIYATRLTFFSw8aS0qugHVqP3w/IGOrh/hA8LcWc/30zQMXUqahbL4Hd2N3Fxot8ewwfBlY3AWcHEr+s3+w==" saltValue="GVmxhuHGmcibDheXhFAz0A==" spinCount="100000" sheet="1" objects="1" scenarios="1" sort="0" autoFilter="0"/>
  <conditionalFormatting sqref="I8:I12">
    <cfRule type="expression" dxfId="94" priority="11">
      <formula>I8&lt;&gt;$I$6</formula>
    </cfRule>
  </conditionalFormatting>
  <conditionalFormatting sqref="I5">
    <cfRule type="expression" dxfId="93" priority="1" stopIfTrue="1">
      <formula>REFRESCADO="Completo"</formula>
    </cfRule>
    <cfRule type="expression" dxfId="92" priority="10">
      <formula>REFRESCADO="Incompleto"</formula>
    </cfRule>
  </conditionalFormatting>
  <conditionalFormatting sqref="D11:E11">
    <cfRule type="expression" dxfId="91" priority="6">
      <formula>$D11="NO HAY ALERTAS"</formula>
    </cfRule>
    <cfRule type="expression" dxfId="90" priority="7">
      <formula>$D11="HAY ALERTAS"</formula>
    </cfRule>
  </conditionalFormatting>
  <conditionalFormatting sqref="I6">
    <cfRule type="expression" dxfId="89" priority="2">
      <formula>I6&lt;&gt;TODAY()</formula>
    </cfRule>
  </conditionalFormatting>
  <conditionalFormatting sqref="A13:E14">
    <cfRule type="expression" dxfId="88" priority="2230">
      <formula>$A13&lt;&gt;""</formula>
    </cfRule>
  </conditionalFormatting>
  <dataValidations count="1">
    <dataValidation type="time" allowBlank="1" showInputMessage="1" showErrorMessage="1" sqref="I7 I13:I15">
      <formula1>0</formula1>
      <formula2>0.999988425925926</formula2>
    </dataValidation>
  </dataValidations>
  <pageMargins left="0.7" right="0.7" top="0.75" bottom="0.75" header="0.3" footer="0.3"/>
  <pageSetup paperSize="9" scale="60" orientation="portrait" horizontalDpi="300" verticalDpi="300" r:id="rId1"/>
  <colBreaks count="1" manualBreakCount="1">
    <brk id="9" max="1048575" man="1"/>
  </colBreaks>
  <drawing r:id="rId2"/>
  <legacyDrawing r:id="rId3"/>
  <controls>
    <mc:AlternateContent xmlns:mc="http://schemas.openxmlformats.org/markup-compatibility/2006">
      <mc:Choice Requires="x14">
        <control shapeId="97019" r:id="rId4" name="cmdTransferenciasActivas">
          <controlPr defaultSize="0" autoLine="0" r:id="rId5">
            <anchor>
              <from>
                <xdr:col>0</xdr:col>
                <xdr:colOff>1885950</xdr:colOff>
                <xdr:row>6</xdr:row>
                <xdr:rowOff>104775</xdr:rowOff>
              </from>
              <to>
                <xdr:col>0</xdr:col>
                <xdr:colOff>2238375</xdr:colOff>
                <xdr:row>8</xdr:row>
                <xdr:rowOff>9525</xdr:rowOff>
              </to>
            </anchor>
          </controlPr>
        </control>
      </mc:Choice>
      <mc:Fallback>
        <control shapeId="97019" r:id="rId4" name="cmdTransferenciasActivas"/>
      </mc:Fallback>
    </mc:AlternateContent>
    <mc:AlternateContent xmlns:mc="http://schemas.openxmlformats.org/markup-compatibility/2006">
      <mc:Choice Requires="x14">
        <control shapeId="1061" r:id="rId6" name="cmd_Refrescar_Alertas">
          <controlPr defaultSize="0" autoLine="0" r:id="rId7">
            <anchor>
              <from>
                <xdr:col>4</xdr:col>
                <xdr:colOff>323850</xdr:colOff>
                <xdr:row>10</xdr:row>
                <xdr:rowOff>38100</xdr:rowOff>
              </from>
              <to>
                <xdr:col>4</xdr:col>
                <xdr:colOff>619125</xdr:colOff>
                <xdr:row>11</xdr:row>
                <xdr:rowOff>19050</xdr:rowOff>
              </to>
            </anchor>
          </controlPr>
        </control>
      </mc:Choice>
      <mc:Fallback>
        <control shapeId="1061" r:id="rId6" name="cmd_Refrescar_Alertas"/>
      </mc:Fallback>
    </mc:AlternateContent>
    <mc:AlternateContent xmlns:mc="http://schemas.openxmlformats.org/markup-compatibility/2006">
      <mc:Choice Requires="x14">
        <control shapeId="1060" r:id="rId8" name="cmd_refresca_items">
          <controlPr defaultSize="0" autoLine="0" r:id="rId9">
            <anchor>
              <from>
                <xdr:col>2</xdr:col>
                <xdr:colOff>676275</xdr:colOff>
                <xdr:row>4</xdr:row>
                <xdr:rowOff>19050</xdr:rowOff>
              </from>
              <to>
                <xdr:col>3</xdr:col>
                <xdr:colOff>514350</xdr:colOff>
                <xdr:row>4</xdr:row>
                <xdr:rowOff>276225</xdr:rowOff>
              </to>
            </anchor>
          </controlPr>
        </control>
      </mc:Choice>
      <mc:Fallback>
        <control shapeId="1060" r:id="rId8" name="cmd_refresca_items"/>
      </mc:Fallback>
    </mc:AlternateContent>
    <mc:AlternateContent xmlns:mc="http://schemas.openxmlformats.org/markup-compatibility/2006">
      <mc:Choice Requires="x14">
        <control shapeId="1057" r:id="rId10" name="cmdMantenimiento">
          <controlPr defaultSize="0" autoLine="0" r:id="rId11">
            <anchor>
              <from>
                <xdr:col>4</xdr:col>
                <xdr:colOff>161925</xdr:colOff>
                <xdr:row>4</xdr:row>
                <xdr:rowOff>19050</xdr:rowOff>
              </from>
              <to>
                <xdr:col>5</xdr:col>
                <xdr:colOff>504825</xdr:colOff>
                <xdr:row>4</xdr:row>
                <xdr:rowOff>285750</xdr:rowOff>
              </to>
            </anchor>
          </controlPr>
        </control>
      </mc:Choice>
      <mc:Fallback>
        <control shapeId="1057" r:id="rId10" name="cmdMantenimiento"/>
      </mc:Fallback>
    </mc:AlternateContent>
    <mc:AlternateContent xmlns:mc="http://schemas.openxmlformats.org/markup-compatibility/2006">
      <mc:Choice Requires="x14">
        <control shapeId="1053" r:id="rId12" name="cmdControl">
          <controlPr defaultSize="0" autoLine="0" r:id="rId13">
            <anchor>
              <from>
                <xdr:col>0</xdr:col>
                <xdr:colOff>28575</xdr:colOff>
                <xdr:row>5</xdr:row>
                <xdr:rowOff>38100</xdr:rowOff>
              </from>
              <to>
                <xdr:col>0</xdr:col>
                <xdr:colOff>904875</xdr:colOff>
                <xdr:row>8</xdr:row>
                <xdr:rowOff>9525</xdr:rowOff>
              </to>
            </anchor>
          </controlPr>
        </control>
      </mc:Choice>
      <mc:Fallback>
        <control shapeId="1053" r:id="rId12" name="cmdControl"/>
      </mc:Fallback>
    </mc:AlternateContent>
    <mc:AlternateContent xmlns:mc="http://schemas.openxmlformats.org/markup-compatibility/2006">
      <mc:Choice Requires="x14">
        <control shapeId="1034" r:id="rId14" name="cboEmpresa">
          <controlPr defaultSize="0" autoLine="0" r:id="rId15">
            <anchor>
              <from>
                <xdr:col>0</xdr:col>
                <xdr:colOff>0</xdr:colOff>
                <xdr:row>4</xdr:row>
                <xdr:rowOff>9525</xdr:rowOff>
              </from>
              <to>
                <xdr:col>0</xdr:col>
                <xdr:colOff>1266825</xdr:colOff>
                <xdr:row>4</xdr:row>
                <xdr:rowOff>257175</xdr:rowOff>
              </to>
            </anchor>
          </controlPr>
        </control>
      </mc:Choice>
      <mc:Fallback>
        <control shapeId="1034" r:id="rId14" name="cboEmpresa"/>
      </mc:Fallback>
    </mc:AlternateContent>
    <mc:AlternateContent xmlns:mc="http://schemas.openxmlformats.org/markup-compatibility/2006">
      <mc:Choice Requires="x14">
        <control shapeId="1056" r:id="rId16" name="cmdTransferencias">
          <controlPr defaultSize="0" autoLine="0" r:id="rId17">
            <anchor>
              <from>
                <xdr:col>0</xdr:col>
                <xdr:colOff>923925</xdr:colOff>
                <xdr:row>5</xdr:row>
                <xdr:rowOff>38100</xdr:rowOff>
              </from>
              <to>
                <xdr:col>0</xdr:col>
                <xdr:colOff>1876425</xdr:colOff>
                <xdr:row>8</xdr:row>
                <xdr:rowOff>9525</xdr:rowOff>
              </to>
            </anchor>
          </controlPr>
        </control>
      </mc:Choice>
      <mc:Fallback>
        <control shapeId="1056" r:id="rId16" name="cmdTransferencias"/>
      </mc:Fallback>
    </mc:AlternateContent>
    <mc:AlternateContent xmlns:mc="http://schemas.openxmlformats.org/markup-compatibility/2006">
      <mc:Choice Requires="x14">
        <control shapeId="1062" r:id="rId18" name="cmd_Alertas_Actuales">
          <controlPr defaultSize="0" autoLine="0" r:id="rId19">
            <anchor>
              <from>
                <xdr:col>3</xdr:col>
                <xdr:colOff>828675</xdr:colOff>
                <xdr:row>10</xdr:row>
                <xdr:rowOff>38100</xdr:rowOff>
              </from>
              <to>
                <xdr:col>4</xdr:col>
                <xdr:colOff>323850</xdr:colOff>
                <xdr:row>11</xdr:row>
                <xdr:rowOff>19050</xdr:rowOff>
              </to>
            </anchor>
          </controlPr>
        </control>
      </mc:Choice>
      <mc:Fallback>
        <control shapeId="1062" r:id="rId18" name="cmd_Alertas_Actuales"/>
      </mc:Fallback>
    </mc:AlternateContent>
    <mc:AlternateContent xmlns:mc="http://schemas.openxmlformats.org/markup-compatibility/2006">
      <mc:Choice Requires="x14">
        <control shapeId="1064" r:id="rId20" name="lstArchivos">
          <controlPr defaultSize="0" autoLine="0" autoPict="0" r:id="rId21">
            <anchor moveWithCells="1">
              <from>
                <xdr:col>8</xdr:col>
                <xdr:colOff>723900</xdr:colOff>
                <xdr:row>3</xdr:row>
                <xdr:rowOff>0</xdr:rowOff>
              </from>
              <to>
                <xdr:col>13</xdr:col>
                <xdr:colOff>476250</xdr:colOff>
                <xdr:row>12</xdr:row>
                <xdr:rowOff>38100</xdr:rowOff>
              </to>
            </anchor>
          </controlPr>
        </control>
      </mc:Choice>
      <mc:Fallback>
        <control shapeId="1064" r:id="rId20" name="lstArchivos"/>
      </mc:Fallback>
    </mc:AlternateContent>
    <mc:AlternateContent xmlns:mc="http://schemas.openxmlformats.org/markup-compatibility/2006">
      <mc:Choice Requires="x14">
        <control shapeId="1517" r:id="rId22" name="cmdTraeFechasRefrescado">
          <controlPr defaultSize="0" autoLine="0" r:id="rId23">
            <anchor>
              <from>
                <xdr:col>1</xdr:col>
                <xdr:colOff>762000</xdr:colOff>
                <xdr:row>4</xdr:row>
                <xdr:rowOff>19050</xdr:rowOff>
              </from>
              <to>
                <xdr:col>2</xdr:col>
                <xdr:colOff>590550</xdr:colOff>
                <xdr:row>4</xdr:row>
                <xdr:rowOff>276225</xdr:rowOff>
              </to>
            </anchor>
          </controlPr>
        </control>
      </mc:Choice>
      <mc:Fallback>
        <control shapeId="1517" r:id="rId22" name="cmdTraeFechasRefrescado"/>
      </mc:Fallback>
    </mc:AlternateContent>
    <mc:AlternateContent xmlns:mc="http://schemas.openxmlformats.org/markup-compatibility/2006">
      <mc:Choice Requires="x14">
        <control shapeId="49451" r:id="rId24" name="cmd_Reportaje">
          <controlPr defaultSize="0" autoLine="0" r:id="rId25">
            <anchor>
              <from>
                <xdr:col>1</xdr:col>
                <xdr:colOff>0</xdr:colOff>
                <xdr:row>5</xdr:row>
                <xdr:rowOff>38100</xdr:rowOff>
              </from>
              <to>
                <xdr:col>2</xdr:col>
                <xdr:colOff>114300</xdr:colOff>
                <xdr:row>8</xdr:row>
                <xdr:rowOff>9525</xdr:rowOff>
              </to>
            </anchor>
          </controlPr>
        </control>
      </mc:Choice>
      <mc:Fallback>
        <control shapeId="49451" r:id="rId24" name="cmd_Reportaje"/>
      </mc:Fallback>
    </mc:AlternateContent>
    <mc:AlternateContent xmlns:mc="http://schemas.openxmlformats.org/markup-compatibility/2006">
      <mc:Choice Requires="x14">
        <control shapeId="96465" r:id="rId26" name="cmdNuevaTransfer">
          <controlPr defaultSize="0" autoLine="0" r:id="rId27">
            <anchor>
              <from>
                <xdr:col>0</xdr:col>
                <xdr:colOff>1885950</xdr:colOff>
                <xdr:row>5</xdr:row>
                <xdr:rowOff>38100</xdr:rowOff>
              </from>
              <to>
                <xdr:col>0</xdr:col>
                <xdr:colOff>2238375</xdr:colOff>
                <xdr:row>6</xdr:row>
                <xdr:rowOff>104775</xdr:rowOff>
              </to>
            </anchor>
          </controlPr>
        </control>
      </mc:Choice>
      <mc:Fallback>
        <control shapeId="96465" r:id="rId26" name="cmdNuevaTransfer"/>
      </mc:Fallback>
    </mc:AlternateContent>
    <mc:AlternateContent xmlns:mc="http://schemas.openxmlformats.org/markup-compatibility/2006">
      <mc:Choice Requires="x14">
        <control shapeId="170283" r:id="rId28" name="cmd_Importa_Datos_ERP">
          <controlPr defaultSize="0" print="0" autoFill="0" autoPict="0" macro="[0]!Trae_Datos_del_ERP">
            <anchor>
              <from>
                <xdr:col>2</xdr:col>
                <xdr:colOff>200025</xdr:colOff>
                <xdr:row>5</xdr:row>
                <xdr:rowOff>47625</xdr:rowOff>
              </from>
              <to>
                <xdr:col>3</xdr:col>
                <xdr:colOff>171450</xdr:colOff>
                <xdr:row>8</xdr:row>
                <xdr:rowOff>0</xdr:rowOff>
              </to>
            </anchor>
          </controlPr>
        </control>
      </mc:Choice>
    </mc:AlternateContent>
    <mc:AlternateContent xmlns:mc="http://schemas.openxmlformats.org/markup-compatibility/2006">
      <mc:Choice Requires="x14">
        <control shapeId="170289" r:id="rId29" name="cmd_Ayuda_CCB">
          <controlPr defaultSize="0" print="0" autoFill="0" autoPict="0" macro="[0]!Abre_Ayuda_de_Centrocontrol">
            <anchor>
              <from>
                <xdr:col>4</xdr:col>
                <xdr:colOff>657225</xdr:colOff>
                <xdr:row>5</xdr:row>
                <xdr:rowOff>38100</xdr:rowOff>
              </from>
              <to>
                <xdr:col>5</xdr:col>
                <xdr:colOff>504825</xdr:colOff>
                <xdr:row>6</xdr:row>
                <xdr:rowOff>123825</xdr:rowOff>
              </to>
            </anchor>
          </controlPr>
        </control>
      </mc:Choice>
    </mc:AlternateContent>
    <mc:AlternateContent xmlns:mc="http://schemas.openxmlformats.org/markup-compatibility/2006">
      <mc:Choice Requires="x14">
        <control shapeId="170298" r:id="rId30" name="cmd_Cambia_Usuario">
          <controlPr defaultSize="0" print="0" autoFill="0" autoPict="0" macro="[0]!Cambia_Usuario">
            <anchor>
              <from>
                <xdr:col>0</xdr:col>
                <xdr:colOff>28575</xdr:colOff>
                <xdr:row>1</xdr:row>
                <xdr:rowOff>180975</xdr:rowOff>
              </from>
              <to>
                <xdr:col>0</xdr:col>
                <xdr:colOff>962025</xdr:colOff>
                <xdr:row>2</xdr:row>
                <xdr:rowOff>142875</xdr:rowOff>
              </to>
            </anchor>
          </controlPr>
        </control>
      </mc:Choice>
    </mc:AlternateContent>
  </controls>
  <tableParts count="1">
    <tablePart r:id="rId3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7"/>
  <dimension ref="F14"/>
  <sheetViews>
    <sheetView showGridLines="0" showRowColHeaders="0" workbookViewId="0">
      <selection activeCell="H12" sqref="H12"/>
    </sheetView>
  </sheetViews>
  <sheetFormatPr baseColWidth="10" defaultRowHeight="15" x14ac:dyDescent="0.25"/>
  <sheetData>
    <row r="14" spans="6:6" x14ac:dyDescent="0.25">
      <c r="F14" s="8"/>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6"/>
  <dimension ref="A1:C42"/>
  <sheetViews>
    <sheetView showGridLines="0" workbookViewId="0">
      <selection activeCell="C20" sqref="C20"/>
    </sheetView>
  </sheetViews>
  <sheetFormatPr baseColWidth="10" defaultRowHeight="15" x14ac:dyDescent="0.25"/>
  <cols>
    <col min="1" max="2" width="14.42578125" bestFit="1" customWidth="1"/>
    <col min="3" max="3" width="88.85546875" customWidth="1"/>
  </cols>
  <sheetData>
    <row r="1" spans="1:3" x14ac:dyDescent="0.25">
      <c r="A1" t="s">
        <v>148</v>
      </c>
      <c r="B1" t="s">
        <v>146</v>
      </c>
      <c r="C1" t="s">
        <v>147</v>
      </c>
    </row>
    <row r="2" spans="1:3" x14ac:dyDescent="0.25">
      <c r="A2">
        <f>ROW()-ROW(Indicaciones[[#Headers],[ID]])</f>
        <v>1</v>
      </c>
      <c r="C2" t="s">
        <v>184</v>
      </c>
    </row>
    <row r="3" spans="1:3" x14ac:dyDescent="0.25">
      <c r="A3">
        <f>ROW()-ROW(Indicaciones[[#Headers],[ID]])</f>
        <v>2</v>
      </c>
      <c r="C3" t="s">
        <v>185</v>
      </c>
    </row>
    <row r="4" spans="1:3" x14ac:dyDescent="0.25">
      <c r="A4" s="2">
        <f>ROW()-ROW(Indicaciones[[#Headers],[ID]])</f>
        <v>3</v>
      </c>
      <c r="C4" t="s">
        <v>187</v>
      </c>
    </row>
    <row r="5" spans="1:3" x14ac:dyDescent="0.25">
      <c r="A5" s="2">
        <f>ROW()-ROW(Indicaciones[[#Headers],[ID]])</f>
        <v>4</v>
      </c>
      <c r="C5" t="s">
        <v>149</v>
      </c>
    </row>
    <row r="6" spans="1:3" x14ac:dyDescent="0.25">
      <c r="A6" s="2">
        <f>ROW()-ROW(Indicaciones[[#Headers],[ID]])</f>
        <v>5</v>
      </c>
      <c r="C6" t="s">
        <v>150</v>
      </c>
    </row>
    <row r="7" spans="1:3" x14ac:dyDescent="0.25">
      <c r="A7" s="2">
        <f>ROW()-ROW(Indicaciones[[#Headers],[ID]])</f>
        <v>6</v>
      </c>
      <c r="C7" t="s">
        <v>151</v>
      </c>
    </row>
    <row r="8" spans="1:3" x14ac:dyDescent="0.25">
      <c r="A8" s="2">
        <f>ROW()-ROW(Indicaciones[[#Headers],[ID]])</f>
        <v>7</v>
      </c>
      <c r="C8" t="s">
        <v>188</v>
      </c>
    </row>
    <row r="9" spans="1:3" x14ac:dyDescent="0.25">
      <c r="A9" s="2">
        <f>ROW()-ROW(Indicaciones[[#Headers],[ID]])</f>
        <v>8</v>
      </c>
      <c r="C9" t="s">
        <v>152</v>
      </c>
    </row>
    <row r="10" spans="1:3" x14ac:dyDescent="0.25">
      <c r="A10" s="2">
        <f>ROW()-ROW(Indicaciones[[#Headers],[ID]])</f>
        <v>9</v>
      </c>
      <c r="C10" t="s">
        <v>153</v>
      </c>
    </row>
    <row r="11" spans="1:3" x14ac:dyDescent="0.25">
      <c r="A11" s="2">
        <f>ROW()-ROW(Indicaciones[[#Headers],[ID]])</f>
        <v>10</v>
      </c>
      <c r="C11" t="s">
        <v>176</v>
      </c>
    </row>
    <row r="12" spans="1:3" x14ac:dyDescent="0.25">
      <c r="A12" s="2">
        <f>ROW()-ROW(Indicaciones[[#Headers],[ID]])</f>
        <v>11</v>
      </c>
      <c r="C12" t="s">
        <v>177</v>
      </c>
    </row>
    <row r="13" spans="1:3" x14ac:dyDescent="0.25">
      <c r="A13" s="2">
        <f>ROW()-ROW(Indicaciones[[#Headers],[ID]])</f>
        <v>12</v>
      </c>
      <c r="C13" t="s">
        <v>154</v>
      </c>
    </row>
    <row r="14" spans="1:3" x14ac:dyDescent="0.25">
      <c r="A14" s="2">
        <f>ROW()-ROW(Indicaciones[[#Headers],[ID]])</f>
        <v>13</v>
      </c>
      <c r="C14" t="s">
        <v>155</v>
      </c>
    </row>
    <row r="15" spans="1:3" x14ac:dyDescent="0.25">
      <c r="A15" s="2">
        <f>ROW()-ROW(Indicaciones[[#Headers],[ID]])</f>
        <v>14</v>
      </c>
      <c r="C15" t="s">
        <v>156</v>
      </c>
    </row>
    <row r="16" spans="1:3" x14ac:dyDescent="0.25">
      <c r="A16" s="2">
        <f>ROW()-ROW(Indicaciones[[#Headers],[ID]])</f>
        <v>15</v>
      </c>
      <c r="C16" t="s">
        <v>157</v>
      </c>
    </row>
    <row r="17" spans="1:3" x14ac:dyDescent="0.25">
      <c r="A17" s="2">
        <f>ROW()-ROW(Indicaciones[[#Headers],[ID]])</f>
        <v>16</v>
      </c>
      <c r="C17" t="s">
        <v>158</v>
      </c>
    </row>
    <row r="18" spans="1:3" x14ac:dyDescent="0.25">
      <c r="A18" s="2">
        <f>ROW()-ROW(Indicaciones[[#Headers],[ID]])</f>
        <v>17</v>
      </c>
      <c r="C18" t="s">
        <v>191</v>
      </c>
    </row>
    <row r="19" spans="1:3" x14ac:dyDescent="0.25">
      <c r="A19" s="2">
        <f>ROW()-ROW(Indicaciones[[#Headers],[ID]])</f>
        <v>18</v>
      </c>
      <c r="C19" t="s">
        <v>159</v>
      </c>
    </row>
    <row r="20" spans="1:3" x14ac:dyDescent="0.25">
      <c r="A20" s="2">
        <f>ROW()-ROW(Indicaciones[[#Headers],[ID]])</f>
        <v>19</v>
      </c>
      <c r="C20" t="s">
        <v>160</v>
      </c>
    </row>
    <row r="21" spans="1:3" x14ac:dyDescent="0.25">
      <c r="A21" s="2">
        <f>ROW()-ROW(Indicaciones[[#Headers],[ID]])</f>
        <v>20</v>
      </c>
      <c r="C21" t="s">
        <v>161</v>
      </c>
    </row>
    <row r="22" spans="1:3" x14ac:dyDescent="0.25">
      <c r="A22" s="2">
        <f>ROW()-ROW(Indicaciones[[#Headers],[ID]])</f>
        <v>21</v>
      </c>
      <c r="C22" t="s">
        <v>162</v>
      </c>
    </row>
    <row r="23" spans="1:3" x14ac:dyDescent="0.25">
      <c r="A23" s="2">
        <f>ROW()-ROW(Indicaciones[[#Headers],[ID]])</f>
        <v>22</v>
      </c>
      <c r="C23" t="s">
        <v>163</v>
      </c>
    </row>
    <row r="24" spans="1:3" x14ac:dyDescent="0.25">
      <c r="A24" s="2">
        <f>ROW()-ROW(Indicaciones[[#Headers],[ID]])</f>
        <v>23</v>
      </c>
      <c r="C24" t="s">
        <v>164</v>
      </c>
    </row>
    <row r="25" spans="1:3" x14ac:dyDescent="0.25">
      <c r="A25" s="2">
        <f>ROW()-ROW(Indicaciones[[#Headers],[ID]])</f>
        <v>24</v>
      </c>
      <c r="C25" t="s">
        <v>165</v>
      </c>
    </row>
    <row r="26" spans="1:3" x14ac:dyDescent="0.25">
      <c r="A26" s="2">
        <f>ROW()-ROW(Indicaciones[[#Headers],[ID]])</f>
        <v>25</v>
      </c>
      <c r="C26" t="s">
        <v>166</v>
      </c>
    </row>
    <row r="27" spans="1:3" x14ac:dyDescent="0.25">
      <c r="A27" s="2">
        <f>ROW()-ROW(Indicaciones[[#Headers],[ID]])</f>
        <v>26</v>
      </c>
      <c r="C27" t="s">
        <v>167</v>
      </c>
    </row>
    <row r="28" spans="1:3" x14ac:dyDescent="0.25">
      <c r="A28" s="2">
        <f>ROW()-ROW(Indicaciones[[#Headers],[ID]])</f>
        <v>27</v>
      </c>
      <c r="C28" t="s">
        <v>168</v>
      </c>
    </row>
    <row r="29" spans="1:3" x14ac:dyDescent="0.25">
      <c r="A29" s="2">
        <f>ROW()-ROW(Indicaciones[[#Headers],[ID]])</f>
        <v>28</v>
      </c>
      <c r="C29" t="s">
        <v>169</v>
      </c>
    </row>
    <row r="30" spans="1:3" x14ac:dyDescent="0.25">
      <c r="A30" s="2">
        <f>ROW()-ROW(Indicaciones[[#Headers],[ID]])</f>
        <v>29</v>
      </c>
      <c r="C30" t="s">
        <v>170</v>
      </c>
    </row>
    <row r="31" spans="1:3" x14ac:dyDescent="0.25">
      <c r="A31" s="2">
        <f>ROW()-ROW(Indicaciones[[#Headers],[ID]])</f>
        <v>30</v>
      </c>
      <c r="C31" t="s">
        <v>171</v>
      </c>
    </row>
    <row r="32" spans="1:3" x14ac:dyDescent="0.25">
      <c r="A32" s="2">
        <f>ROW()-ROW(Indicaciones[[#Headers],[ID]])</f>
        <v>31</v>
      </c>
      <c r="C32" t="s">
        <v>172</v>
      </c>
    </row>
    <row r="33" spans="1:3" x14ac:dyDescent="0.25">
      <c r="A33" s="2">
        <f>ROW()-ROW(Indicaciones[[#Headers],[ID]])</f>
        <v>32</v>
      </c>
      <c r="C33" t="s">
        <v>173</v>
      </c>
    </row>
    <row r="34" spans="1:3" x14ac:dyDescent="0.25">
      <c r="A34" s="2">
        <f>ROW()-ROW(Indicaciones[[#Headers],[ID]])</f>
        <v>33</v>
      </c>
      <c r="C34" t="s">
        <v>174</v>
      </c>
    </row>
    <row r="35" spans="1:3" x14ac:dyDescent="0.25">
      <c r="A35" s="2">
        <f>ROW()-ROW(Indicaciones[[#Headers],[ID]])</f>
        <v>34</v>
      </c>
      <c r="C35" t="s">
        <v>175</v>
      </c>
    </row>
    <row r="36" spans="1:3" x14ac:dyDescent="0.25">
      <c r="A36" s="2">
        <f>ROW()-ROW(Indicaciones[[#Headers],[ID]])</f>
        <v>35</v>
      </c>
      <c r="C36" t="s">
        <v>178</v>
      </c>
    </row>
    <row r="37" spans="1:3" x14ac:dyDescent="0.25">
      <c r="A37" s="2">
        <f>ROW()-ROW(Indicaciones[[#Headers],[ID]])</f>
        <v>36</v>
      </c>
      <c r="C37" t="s">
        <v>179</v>
      </c>
    </row>
    <row r="38" spans="1:3" x14ac:dyDescent="0.25">
      <c r="A38" s="2">
        <f>ROW()-ROW(Indicaciones[[#Headers],[ID]])</f>
        <v>37</v>
      </c>
      <c r="C38" t="s">
        <v>180</v>
      </c>
    </row>
    <row r="39" spans="1:3" x14ac:dyDescent="0.25">
      <c r="A39" s="2">
        <f>ROW()-ROW(Indicaciones[[#Headers],[ID]])</f>
        <v>38</v>
      </c>
      <c r="C39" t="s">
        <v>181</v>
      </c>
    </row>
    <row r="40" spans="1:3" x14ac:dyDescent="0.25">
      <c r="A40" s="2">
        <f>ROW()-ROW(Indicaciones[[#Headers],[ID]])</f>
        <v>39</v>
      </c>
      <c r="C40" t="s">
        <v>182</v>
      </c>
    </row>
    <row r="41" spans="1:3" x14ac:dyDescent="0.25">
      <c r="A41" s="2">
        <f>ROW()-ROW(Indicaciones[[#Headers],[ID]])</f>
        <v>40</v>
      </c>
      <c r="C41" t="s">
        <v>183</v>
      </c>
    </row>
    <row r="42" spans="1:3" x14ac:dyDescent="0.25">
      <c r="A42" s="2">
        <f>ROW()-ROW(Indicaciones[[#Headers],[ID]])</f>
        <v>41</v>
      </c>
      <c r="C42" t="s">
        <v>186</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5"/>
  <dimension ref="A1"/>
  <sheetViews>
    <sheetView showGridLines="0" workbookViewId="0">
      <selection activeCell="E14" sqref="E14"/>
    </sheetView>
  </sheetViews>
  <sheetFormatPr baseColWidth="10" defaultRowHeight="15" x14ac:dyDescent="0.25"/>
  <sheetData/>
  <pageMargins left="0.7" right="0.7" top="0.75" bottom="0.75" header="0.3" footer="0.3"/>
  <pageSetup paperSize="9" orientation="portrait" horizontalDpi="360" verticalDpi="360" r:id="rId1"/>
  <drawing r:id="rId2"/>
  <legacyDrawing r:id="rId3"/>
  <mc:AlternateContent xmlns:mc="http://schemas.openxmlformats.org/markup-compatibility/2006">
    <mc:Choice Requires="x14">
      <controls>
        <mc:AlternateContent xmlns:mc="http://schemas.openxmlformats.org/markup-compatibility/2006">
          <mc:Choice Requires="x14">
            <control shapeId="120834" r:id="rId4" name="btnSalir">
              <controlPr defaultSize="0" print="0" autoFill="0" autoPict="0" macro="[0]!Cerrar_CCB">
                <anchor moveWithCells="1" sizeWithCells="1">
                  <from>
                    <xdr:col>1</xdr:col>
                    <xdr:colOff>19050</xdr:colOff>
                    <xdr:row>4</xdr:row>
                    <xdr:rowOff>85725</xdr:rowOff>
                  </from>
                  <to>
                    <xdr:col>2</xdr:col>
                    <xdr:colOff>495300</xdr:colOff>
                    <xdr:row>7</xdr:row>
                    <xdr:rowOff>38100</xdr:rowOff>
                  </to>
                </anchor>
              </controlPr>
            </control>
          </mc:Choice>
        </mc:AlternateContent>
        <mc:AlternateContent xmlns:mc="http://schemas.openxmlformats.org/markup-compatibility/2006">
          <mc:Choice Requires="x14">
            <control shapeId="120835" r:id="rId5" name="btnSalir">
              <controlPr defaultSize="0" print="0" autoFill="0" autoPict="0" macro="[0]!Botón2_Haga_clic_en">
                <anchor moveWithCells="1" sizeWithCells="1">
                  <from>
                    <xdr:col>1</xdr:col>
                    <xdr:colOff>19050</xdr:colOff>
                    <xdr:row>1</xdr:row>
                    <xdr:rowOff>47625</xdr:rowOff>
                  </from>
                  <to>
                    <xdr:col>2</xdr:col>
                    <xdr:colOff>495300</xdr:colOff>
                    <xdr:row>4</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4"/>
  <dimension ref="A1:D54"/>
  <sheetViews>
    <sheetView showGridLines="0" zoomScale="80" zoomScaleNormal="80" workbookViewId="0">
      <selection activeCell="C26" sqref="C26"/>
    </sheetView>
  </sheetViews>
  <sheetFormatPr baseColWidth="10" defaultRowHeight="15" x14ac:dyDescent="0.25"/>
  <sheetData>
    <row r="1" spans="1:1" ht="28.5" customHeight="1" x14ac:dyDescent="0.3">
      <c r="A1" s="30" t="s">
        <v>112</v>
      </c>
    </row>
    <row r="24" spans="3:4" x14ac:dyDescent="0.25">
      <c r="C24">
        <v>1</v>
      </c>
      <c r="D24" t="s">
        <v>113</v>
      </c>
    </row>
    <row r="25" spans="3:4" x14ac:dyDescent="0.25">
      <c r="C25">
        <v>2</v>
      </c>
      <c r="D25" t="s">
        <v>114</v>
      </c>
    </row>
    <row r="26" spans="3:4" x14ac:dyDescent="0.25">
      <c r="C26">
        <v>3</v>
      </c>
      <c r="D26" t="s">
        <v>124</v>
      </c>
    </row>
    <row r="27" spans="3:4" x14ac:dyDescent="0.25">
      <c r="C27">
        <v>4</v>
      </c>
      <c r="D27" t="s">
        <v>115</v>
      </c>
    </row>
    <row r="28" spans="3:4" x14ac:dyDescent="0.25">
      <c r="C28">
        <v>5</v>
      </c>
      <c r="D28" t="s">
        <v>116</v>
      </c>
    </row>
    <row r="29" spans="3:4" x14ac:dyDescent="0.25">
      <c r="C29">
        <v>6</v>
      </c>
      <c r="D29" t="s">
        <v>117</v>
      </c>
    </row>
    <row r="30" spans="3:4" x14ac:dyDescent="0.25">
      <c r="C30">
        <v>7</v>
      </c>
      <c r="D30" t="s">
        <v>118</v>
      </c>
    </row>
    <row r="31" spans="3:4" x14ac:dyDescent="0.25">
      <c r="C31">
        <v>8</v>
      </c>
      <c r="D31" t="s">
        <v>119</v>
      </c>
    </row>
    <row r="32" spans="3:4" x14ac:dyDescent="0.25">
      <c r="C32">
        <v>9</v>
      </c>
      <c r="D32" t="s">
        <v>120</v>
      </c>
    </row>
    <row r="33" spans="3:4" x14ac:dyDescent="0.25">
      <c r="C33">
        <v>10</v>
      </c>
      <c r="D33" t="s">
        <v>121</v>
      </c>
    </row>
    <row r="34" spans="3:4" x14ac:dyDescent="0.25">
      <c r="C34">
        <v>10.1</v>
      </c>
      <c r="D34" t="s">
        <v>143</v>
      </c>
    </row>
    <row r="35" spans="3:4" x14ac:dyDescent="0.25">
      <c r="C35">
        <v>10.199999999999999</v>
      </c>
      <c r="D35" t="s">
        <v>189</v>
      </c>
    </row>
    <row r="36" spans="3:4" x14ac:dyDescent="0.25">
      <c r="C36">
        <v>11</v>
      </c>
      <c r="D36" t="s">
        <v>122</v>
      </c>
    </row>
    <row r="37" spans="3:4" x14ac:dyDescent="0.25">
      <c r="C37">
        <v>12</v>
      </c>
      <c r="D37" t="s">
        <v>125</v>
      </c>
    </row>
    <row r="38" spans="3:4" x14ac:dyDescent="0.25">
      <c r="C38">
        <v>13</v>
      </c>
      <c r="D38" t="s">
        <v>126</v>
      </c>
    </row>
    <row r="39" spans="3:4" x14ac:dyDescent="0.25">
      <c r="C39">
        <v>14</v>
      </c>
      <c r="D39" t="s">
        <v>127</v>
      </c>
    </row>
    <row r="40" spans="3:4" x14ac:dyDescent="0.25">
      <c r="C40">
        <v>15</v>
      </c>
      <c r="D40" t="s">
        <v>128</v>
      </c>
    </row>
    <row r="41" spans="3:4" x14ac:dyDescent="0.25">
      <c r="C41">
        <v>16</v>
      </c>
      <c r="D41" t="s">
        <v>129</v>
      </c>
    </row>
    <row r="42" spans="3:4" x14ac:dyDescent="0.25">
      <c r="C42">
        <v>17</v>
      </c>
      <c r="D42" t="s">
        <v>130</v>
      </c>
    </row>
    <row r="43" spans="3:4" x14ac:dyDescent="0.25">
      <c r="C43">
        <v>18</v>
      </c>
      <c r="D43" t="s">
        <v>131</v>
      </c>
    </row>
    <row r="44" spans="3:4" x14ac:dyDescent="0.25">
      <c r="C44">
        <v>19</v>
      </c>
      <c r="D44" t="s">
        <v>132</v>
      </c>
    </row>
    <row r="45" spans="3:4" x14ac:dyDescent="0.25">
      <c r="C45">
        <v>20</v>
      </c>
      <c r="D45" t="s">
        <v>134</v>
      </c>
    </row>
    <row r="46" spans="3:4" x14ac:dyDescent="0.25">
      <c r="C46">
        <v>21</v>
      </c>
      <c r="D46" t="s">
        <v>133</v>
      </c>
    </row>
    <row r="47" spans="3:4" x14ac:dyDescent="0.25">
      <c r="C47">
        <v>22</v>
      </c>
      <c r="D47" t="s">
        <v>135</v>
      </c>
    </row>
    <row r="48" spans="3:4" x14ac:dyDescent="0.25">
      <c r="C48">
        <v>23</v>
      </c>
      <c r="D48" t="s">
        <v>136</v>
      </c>
    </row>
    <row r="49" spans="3:4" x14ac:dyDescent="0.25">
      <c r="C49">
        <v>24</v>
      </c>
      <c r="D49" t="s">
        <v>137</v>
      </c>
    </row>
    <row r="50" spans="3:4" x14ac:dyDescent="0.25">
      <c r="C50">
        <v>25</v>
      </c>
      <c r="D50" t="s">
        <v>138</v>
      </c>
    </row>
    <row r="51" spans="3:4" x14ac:dyDescent="0.25">
      <c r="C51">
        <v>26</v>
      </c>
      <c r="D51" t="s">
        <v>140</v>
      </c>
    </row>
    <row r="52" spans="3:4" x14ac:dyDescent="0.25">
      <c r="C52">
        <v>27</v>
      </c>
      <c r="D52" t="s">
        <v>141</v>
      </c>
    </row>
    <row r="53" spans="3:4" x14ac:dyDescent="0.25">
      <c r="C53">
        <v>28</v>
      </c>
      <c r="D53" t="s">
        <v>139</v>
      </c>
    </row>
    <row r="54" spans="3:4" x14ac:dyDescent="0.25">
      <c r="C54">
        <v>29</v>
      </c>
      <c r="D54" t="s">
        <v>190</v>
      </c>
    </row>
  </sheetData>
  <sheetProtection sort="0" autoFilter="0"/>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46222" r:id="rId3" name="cmd_Centrocontrol_de_ayuda">
              <controlPr defaultSize="0" print="0" autoFill="0" autoPict="0" macro="[0]!Abre_Centrocontrol_de_Ayuda">
                <anchor>
                  <from>
                    <xdr:col>1</xdr:col>
                    <xdr:colOff>666750</xdr:colOff>
                    <xdr:row>0</xdr:row>
                    <xdr:rowOff>47625</xdr:rowOff>
                  </from>
                  <to>
                    <xdr:col>2</xdr:col>
                    <xdr:colOff>609600</xdr:colOff>
                    <xdr:row>0</xdr:row>
                    <xdr:rowOff>342900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3"/>
  <dimension ref="A1"/>
  <sheetViews>
    <sheetView workbookViewId="0"/>
  </sheetViews>
  <sheetFormatPr baseColWidth="10" defaultRowHeight="15" x14ac:dyDescent="0.25"/>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2"/>
  <dimension ref="B1:V5"/>
  <sheetViews>
    <sheetView showGridLines="0" workbookViewId="0">
      <pane xSplit="6" ySplit="1" topLeftCell="G2" activePane="bottomRight" state="frozen"/>
      <selection pane="topRight" activeCell="G1" sqref="G1"/>
      <selection pane="bottomLeft" activeCell="A2" sqref="A2"/>
      <selection pane="bottomRight" activeCell="J2" sqref="J2"/>
    </sheetView>
  </sheetViews>
  <sheetFormatPr baseColWidth="10" defaultRowHeight="15" x14ac:dyDescent="0.25"/>
  <cols>
    <col min="1" max="1" width="7.85546875" customWidth="1"/>
    <col min="2" max="2" width="13.42578125" customWidth="1"/>
    <col min="3" max="3" width="35.85546875" customWidth="1"/>
    <col min="4" max="4" width="13.85546875" customWidth="1"/>
    <col min="5" max="6" width="11.7109375" customWidth="1"/>
    <col min="7" max="8" width="16.7109375" bestFit="1" customWidth="1"/>
    <col min="9" max="9" width="15.28515625" bestFit="1" customWidth="1"/>
    <col min="10" max="10" width="50.140625" customWidth="1"/>
    <col min="11" max="11" width="11.42578125" customWidth="1"/>
    <col min="12" max="12" width="12.5703125" customWidth="1"/>
    <col min="13" max="13" width="14.42578125" customWidth="1"/>
    <col min="14" max="14" width="13.42578125" customWidth="1"/>
    <col min="15" max="15" width="17.5703125" customWidth="1"/>
    <col min="16" max="16" width="15.140625" customWidth="1"/>
    <col min="17" max="17" width="16.28515625" customWidth="1"/>
    <col min="20" max="20" width="11.85546875" bestFit="1" customWidth="1"/>
  </cols>
  <sheetData>
    <row r="1" spans="2:22" ht="30" x14ac:dyDescent="0.25">
      <c r="B1" s="21" t="s">
        <v>5</v>
      </c>
      <c r="C1" s="21" t="s">
        <v>89</v>
      </c>
      <c r="D1" s="21" t="s">
        <v>90</v>
      </c>
      <c r="E1" s="21" t="s">
        <v>102</v>
      </c>
      <c r="F1" s="21" t="s">
        <v>192</v>
      </c>
      <c r="G1" s="21" t="s">
        <v>93</v>
      </c>
      <c r="H1" s="21" t="s">
        <v>94</v>
      </c>
      <c r="I1" s="21" t="s">
        <v>91</v>
      </c>
      <c r="J1" s="21" t="s">
        <v>111</v>
      </c>
      <c r="K1" s="21" t="s">
        <v>95</v>
      </c>
      <c r="L1" s="21" t="s">
        <v>101</v>
      </c>
      <c r="M1" s="21" t="s">
        <v>97</v>
      </c>
      <c r="N1" s="21" t="s">
        <v>96</v>
      </c>
      <c r="O1" s="21" t="s">
        <v>98</v>
      </c>
      <c r="P1" s="21" t="s">
        <v>99</v>
      </c>
      <c r="Q1" s="21" t="s">
        <v>100</v>
      </c>
    </row>
    <row r="2" spans="2:22" x14ac:dyDescent="0.25">
      <c r="B2" t="s">
        <v>0</v>
      </c>
      <c r="C2" t="s">
        <v>250</v>
      </c>
      <c r="D2" s="6">
        <v>1</v>
      </c>
      <c r="E2" s="6" t="s">
        <v>104</v>
      </c>
      <c r="F2" s="6">
        <v>1</v>
      </c>
      <c r="G2" s="26">
        <v>43232.576898148145</v>
      </c>
      <c r="H2" s="26">
        <v>43232.578125</v>
      </c>
      <c r="I2" s="25">
        <f>tbl_Fechas_Refrescado[[#This Row],[FIN]]-tbl_Fechas_Refrescado[[#This Row],[INICIO]]</f>
        <v>1.2268518548808061E-3</v>
      </c>
      <c r="J2" s="25"/>
      <c r="K2" s="22">
        <v>223</v>
      </c>
      <c r="L2" s="22">
        <v>0</v>
      </c>
      <c r="M2" s="22">
        <v>57</v>
      </c>
      <c r="N2" s="22">
        <v>45</v>
      </c>
      <c r="O2" s="23">
        <v>887470</v>
      </c>
      <c r="P2" s="23">
        <v>288629</v>
      </c>
      <c r="Q2" s="23">
        <v>209515</v>
      </c>
      <c r="V2" s="24"/>
    </row>
    <row r="3" spans="2:22" x14ac:dyDescent="0.25">
      <c r="B3" t="s">
        <v>0</v>
      </c>
      <c r="C3" t="s">
        <v>264</v>
      </c>
      <c r="D3" s="6">
        <v>1</v>
      </c>
      <c r="E3" s="6" t="s">
        <v>104</v>
      </c>
      <c r="F3" s="6">
        <v>1</v>
      </c>
      <c r="G3" s="26">
        <v>43232.575821759259</v>
      </c>
      <c r="H3" s="26">
        <v>43232.576307870368</v>
      </c>
      <c r="I3" s="25">
        <f>tbl_Fechas_Refrescado[[#This Row],[FIN]]-tbl_Fechas_Refrescado[[#This Row],[INICIO]]</f>
        <v>4.8611110833007842E-4</v>
      </c>
      <c r="J3" s="25"/>
      <c r="K3" s="22">
        <v>66</v>
      </c>
      <c r="L3" s="22">
        <v>0</v>
      </c>
      <c r="M3" s="22">
        <v>6</v>
      </c>
      <c r="N3" s="22">
        <v>6</v>
      </c>
      <c r="O3" s="23">
        <v>4146</v>
      </c>
      <c r="P3" s="23">
        <v>7182</v>
      </c>
      <c r="Q3" s="23">
        <v>0</v>
      </c>
    </row>
    <row r="4" spans="2:22" x14ac:dyDescent="0.25">
      <c r="B4" t="s">
        <v>0</v>
      </c>
      <c r="C4" t="s">
        <v>254</v>
      </c>
      <c r="D4" s="6">
        <v>1</v>
      </c>
      <c r="E4" s="6" t="s">
        <v>104</v>
      </c>
      <c r="F4" s="6">
        <v>1</v>
      </c>
      <c r="G4" s="26">
        <v>43232.573958333334</v>
      </c>
      <c r="H4" s="26">
        <v>43232.575127314813</v>
      </c>
      <c r="I4" s="25">
        <f>tbl_Fechas_Refrescado[[#This Row],[FIN]]-tbl_Fechas_Refrescado[[#This Row],[INICIO]]</f>
        <v>1.1689814782585017E-3</v>
      </c>
      <c r="J4" s="25"/>
      <c r="K4" s="22">
        <v>169</v>
      </c>
      <c r="L4" s="22">
        <v>0</v>
      </c>
      <c r="M4" s="22">
        <v>80</v>
      </c>
      <c r="N4" s="22">
        <v>63</v>
      </c>
      <c r="O4" s="23">
        <v>108643</v>
      </c>
      <c r="P4" s="23">
        <v>44617</v>
      </c>
      <c r="Q4" s="23">
        <v>66202</v>
      </c>
    </row>
    <row r="5" spans="2:22" x14ac:dyDescent="0.25">
      <c r="B5" t="s">
        <v>105</v>
      </c>
      <c r="C5" s="6">
        <f>SUBTOTAL(103,tbl_Fechas_Refrescado[HOJA CB])</f>
        <v>3</v>
      </c>
      <c r="D5" s="6"/>
      <c r="E5" s="6"/>
      <c r="F5" s="6"/>
      <c r="G5" s="26">
        <f>SUBTOTAL(105,tbl_Fechas_Refrescado[INICIO])</f>
        <v>43232.573958333334</v>
      </c>
      <c r="H5" s="26">
        <f>SUBTOTAL(104,tbl_Fechas_Refrescado[FIN])</f>
        <v>43232.578125</v>
      </c>
      <c r="I5" s="25">
        <f>SUBTOTAL(109,tbl_Fechas_Refrescado[DURACIÓN])</f>
        <v>2.8819444414693862E-3</v>
      </c>
      <c r="J5" s="25"/>
      <c r="K5" s="6">
        <f>SUBTOTAL(104,tbl_Fechas_Refrescado[DIAS PERIODO])</f>
        <v>223</v>
      </c>
      <c r="L5" s="6">
        <f>SUBTOTAL(109,tbl_Fechas_Refrescado[DUPLICADOS])</f>
        <v>0</v>
      </c>
      <c r="M5" s="6">
        <f>SUBTOTAL(109,tbl_Fechas_Refrescado[SKUs Totales])</f>
        <v>143</v>
      </c>
      <c r="N5" s="6">
        <f>SUBTOTAL(109,tbl_Fechas_Refrescado[SKUs Buffer])</f>
        <v>114</v>
      </c>
      <c r="O5" s="23">
        <f>SUBTOTAL(109,tbl_Fechas_Refrescado[COSTO BUFFER])</f>
        <v>1000259</v>
      </c>
      <c r="P5" s="23">
        <f>SUBTOTAL(109,tbl_Fechas_Refrescado[COSTO FISICO])</f>
        <v>340428</v>
      </c>
      <c r="Q5" s="23">
        <f>SUBTOTAL(109,tbl_Fechas_Refrescado[COSTO TRANSITO])</f>
        <v>275717</v>
      </c>
    </row>
  </sheetData>
  <sheetProtection sort="0" autoFilter="0"/>
  <conditionalFormatting sqref="B2:Q4">
    <cfRule type="expression" dxfId="73" priority="2">
      <formula>$L2&lt;&gt;0</formula>
    </cfRule>
    <cfRule type="expression" dxfId="72" priority="3">
      <formula>OR(AND($D2=1,(DATE(YEAR($H2),MONTH($H2),DAY($H2)))&lt;&gt;TODAY()),$D2=0,$F2=0)</formula>
    </cfRule>
  </conditionalFormatting>
  <conditionalFormatting sqref="E2:F4">
    <cfRule type="expression" dxfId="71" priority="1">
      <formula>E2="incompleto"</formula>
    </cfRule>
  </conditionalFormatting>
  <pageMargins left="0.7" right="0.7" top="0.75" bottom="0.75" header="0.3" footer="0.3"/>
  <pageSetup paperSize="9" orientation="portrait" r:id="rId1"/>
  <drawing r:id="rId2"/>
  <legacyDrawing r:id="rId3"/>
  <controls>
    <mc:AlternateContent xmlns:mc="http://schemas.openxmlformats.org/markup-compatibility/2006">
      <mc:Choice Requires="x14">
        <control shapeId="27649" r:id="rId4" name="cmdVolver">
          <controlPr defaultSize="0" autoLine="0" r:id="rId5">
            <anchor>
              <from>
                <xdr:col>0</xdr:col>
                <xdr:colOff>9525</xdr:colOff>
                <xdr:row>0</xdr:row>
                <xdr:rowOff>0</xdr:rowOff>
              </from>
              <to>
                <xdr:col>1</xdr:col>
                <xdr:colOff>171450</xdr:colOff>
                <xdr:row>0</xdr:row>
                <xdr:rowOff>371475</xdr:rowOff>
              </to>
            </anchor>
          </controlPr>
        </control>
      </mc:Choice>
      <mc:Fallback>
        <control shapeId="27649" r:id="rId4" name="cmdVolver"/>
      </mc:Fallback>
    </mc:AlternateContent>
  </controls>
  <tableParts count="1">
    <tablePart r:id="rId6"/>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1"/>
  <dimension ref="A1"/>
  <sheetViews>
    <sheetView workbookViewId="0"/>
  </sheetViews>
  <sheetFormatPr baseColWidth="10" defaultRowHeight="15" x14ac:dyDescent="0.25"/>
  <cols>
    <col min="1" max="1" width="11.85546875" bestFit="1" customWidth="1"/>
  </cols>
  <sheetData>
    <row r="1" spans="1:1" x14ac:dyDescent="0.25">
      <c r="A1" t="str">
        <f ca="1">LEFT(CELL("filename",A1),FIND("[",CELL("filename",A1))-2)&amp;"\"</f>
        <v>D:\Documents RAMCAS\RAM CAS\MEJORA CONTINUA\</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tabColor theme="3" tint="-0.249977111117893"/>
  </sheetPr>
  <dimension ref="A1:A3"/>
  <sheetViews>
    <sheetView showGridLines="0" workbookViewId="0">
      <selection activeCell="A2" sqref="A2"/>
    </sheetView>
  </sheetViews>
  <sheetFormatPr baseColWidth="10" defaultColWidth="11.42578125" defaultRowHeight="15" x14ac:dyDescent="0.25"/>
  <cols>
    <col min="1" max="1" width="18.140625" bestFit="1" customWidth="1"/>
  </cols>
  <sheetData>
    <row r="1" spans="1:1" x14ac:dyDescent="0.25">
      <c r="A1" t="s">
        <v>56</v>
      </c>
    </row>
    <row r="2" spans="1:1" x14ac:dyDescent="0.25">
      <c r="A2" t="s">
        <v>0</v>
      </c>
    </row>
    <row r="3" spans="1:1" x14ac:dyDescent="0.25">
      <c r="A3" t="s">
        <v>28</v>
      </c>
    </row>
  </sheetData>
  <sheetProtection sort="0" autoFilter="0"/>
  <pageMargins left="0.7" right="0.7" top="0.75" bottom="0.75" header="0.3" footer="0.3"/>
  <pageSetup paperSize="9" orientation="portrait" horizontalDpi="0" verticalDpi="0"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3">
    <tabColor theme="3" tint="-0.249977111117893"/>
  </sheetPr>
  <dimension ref="A1:B1"/>
  <sheetViews>
    <sheetView showGridLines="0" workbookViewId="0">
      <selection activeCell="B2" sqref="B2:B15"/>
    </sheetView>
  </sheetViews>
  <sheetFormatPr baseColWidth="10" defaultColWidth="11.42578125" defaultRowHeight="15" x14ac:dyDescent="0.25"/>
  <cols>
    <col min="1" max="1" width="21.5703125" customWidth="1"/>
    <col min="2" max="2" width="36.28515625" customWidth="1"/>
  </cols>
  <sheetData>
    <row r="1" spans="1:2" x14ac:dyDescent="0.25">
      <c r="A1" t="s">
        <v>5</v>
      </c>
      <c r="B1" t="s">
        <v>6</v>
      </c>
    </row>
  </sheetData>
  <sheetProtection algorithmName="SHA-512" hashValue="68VrLrK39329No9goIlpvKaxVlRhqc9Ibm1MJpOnPBrTAZkB8mu5Q4LnD8vYhF4zbgYiEWVqA7yRC1HlhgIY0g==" saltValue="t/Zbz43istS8uotbIVbRBQ==" spinCount="100000" sheet="1" objects="1" scenarios="1" sort="0" autoFilter="0"/>
  <conditionalFormatting sqref="A2:B2">
    <cfRule type="expression" dxfId="40" priority="5">
      <formula>ISBLANK(A2)</formula>
    </cfRule>
  </conditionalFormatting>
  <conditionalFormatting sqref="A2">
    <cfRule type="expression" dxfId="39" priority="16">
      <formula>SUMPRODUCT(--($A$2:$A$2=A2),--($B$2:$B$2=B2))&gt;1</formula>
    </cfRule>
  </conditionalFormatting>
  <dataValidations count="1">
    <dataValidation type="list" allowBlank="1" showInputMessage="1" showErrorMessage="1" sqref="A2">
      <formula1>EMPRESA</formula1>
    </dataValidation>
  </dataValidations>
  <pageMargins left="0.7" right="0.7" top="0.75" bottom="0.75" header="0.3" footer="0.3"/>
  <pageSetup orientation="portrait" r:id="rId1"/>
  <tableParts count="1">
    <tablePart r:id="rId2"/>
  </tablePart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
    <tabColor theme="3" tint="-0.249977111117893"/>
  </sheetPr>
  <dimension ref="A1:F20"/>
  <sheetViews>
    <sheetView showGridLines="0" zoomScale="90" zoomScaleNormal="90" workbookViewId="0">
      <selection activeCell="C1" sqref="C1"/>
    </sheetView>
  </sheetViews>
  <sheetFormatPr baseColWidth="10" defaultColWidth="11.42578125" defaultRowHeight="15" x14ac:dyDescent="0.25"/>
  <cols>
    <col min="1" max="1" width="11.42578125" customWidth="1"/>
    <col min="2" max="2" width="14.5703125" bestFit="1" customWidth="1"/>
    <col min="3" max="3" width="83.7109375" customWidth="1"/>
    <col min="4" max="4" width="27.42578125" bestFit="1" customWidth="1"/>
    <col min="5" max="5" width="9.7109375" customWidth="1"/>
    <col min="6" max="6" width="15.28515625" customWidth="1"/>
    <col min="8" max="8" width="17.140625" bestFit="1" customWidth="1"/>
    <col min="9" max="10" width="17.140625" customWidth="1"/>
    <col min="11" max="11" width="11.42578125" customWidth="1"/>
    <col min="14" max="14" width="38.28515625" bestFit="1" customWidth="1"/>
  </cols>
  <sheetData>
    <row r="1" spans="1:6" x14ac:dyDescent="0.25">
      <c r="A1" t="s">
        <v>2</v>
      </c>
      <c r="B1" t="s">
        <v>5</v>
      </c>
      <c r="C1" t="s">
        <v>3</v>
      </c>
      <c r="D1" t="s">
        <v>4</v>
      </c>
      <c r="E1" t="s">
        <v>8</v>
      </c>
      <c r="F1" t="s">
        <v>32</v>
      </c>
    </row>
    <row r="2" spans="1:6" x14ac:dyDescent="0.25">
      <c r="A2" s="9">
        <v>12</v>
      </c>
      <c r="B2" t="s">
        <v>1</v>
      </c>
      <c r="C2" t="s">
        <v>46</v>
      </c>
      <c r="D2" t="s">
        <v>15</v>
      </c>
      <c r="E2" s="3" t="str">
        <f>ARCHIVOSCB[[#This Row],[DIRECTORIO]]&amp;"\"&amp;ARCHIVOSCB[[#This Row],[ARCHIVO]]</f>
        <v>C:\RAM CAS\MEJORA CONTINUA\CONTROL DE BUFFERS\AGROINSUMOS\MATERIAPRIMA\COMPRAS-LOCALES.xlsm</v>
      </c>
      <c r="F2">
        <v>17</v>
      </c>
    </row>
    <row r="3" spans="1:6" x14ac:dyDescent="0.25">
      <c r="A3" s="6">
        <v>14</v>
      </c>
      <c r="B3" t="s">
        <v>1</v>
      </c>
      <c r="C3" t="s">
        <v>46</v>
      </c>
      <c r="D3" t="s">
        <v>16</v>
      </c>
      <c r="E3" s="3" t="str">
        <f>ARCHIVOSCB[[#This Row],[DIRECTORIO]]&amp;"\"&amp;ARCHIVOSCB[[#This Row],[ARCHIVO]]</f>
        <v>C:\RAM CAS\MEJORA CONTINUA\CONTROL DE BUFFERS\AGROINSUMOS\MATERIAPRIMA\IMPORTACIONES.xlsm</v>
      </c>
      <c r="F3">
        <v>19</v>
      </c>
    </row>
    <row r="4" spans="1:6" x14ac:dyDescent="0.25">
      <c r="A4" s="6">
        <v>15</v>
      </c>
      <c r="B4" t="s">
        <v>1</v>
      </c>
      <c r="C4" t="s">
        <v>34</v>
      </c>
      <c r="D4" t="s">
        <v>7</v>
      </c>
      <c r="E4" s="3" t="str">
        <f>ARCHIVOSCB[[#This Row],[DIRECTORIO]]&amp;"\"&amp;ARCHIVOSCB[[#This Row],[ARCHIVO]]</f>
        <v>C:\RAM CAS\MEJORA CONTINUA\CONTROL DE BUFFERS\AGROINSUMOS\CENTRAL\Control Buffers.xlsm</v>
      </c>
      <c r="F4">
        <v>26</v>
      </c>
    </row>
    <row r="5" spans="1:6" x14ac:dyDescent="0.25">
      <c r="A5" s="6">
        <v>21</v>
      </c>
      <c r="B5" t="s">
        <v>1</v>
      </c>
      <c r="C5" t="s">
        <v>35</v>
      </c>
      <c r="D5" t="s">
        <v>7</v>
      </c>
      <c r="E5" s="3" t="str">
        <f>ARCHIVOSCB[[#This Row],[DIRECTORIO]]&amp;"\"&amp;ARCHIVOSCB[[#This Row],[ARCHIVO]]</f>
        <v>C:\RAM CAS\MEJORA CONTINUA\CONTROL DE BUFFERS\AGROINSUMOS\AGRONUEVO\Control Buffers.xlsm</v>
      </c>
      <c r="F5">
        <v>37</v>
      </c>
    </row>
    <row r="6" spans="1:6" x14ac:dyDescent="0.25">
      <c r="A6" s="6">
        <v>22</v>
      </c>
      <c r="B6" t="s">
        <v>1</v>
      </c>
      <c r="C6" t="s">
        <v>36</v>
      </c>
      <c r="D6" t="s">
        <v>7</v>
      </c>
      <c r="E6" s="3" t="str">
        <f>ARCHIVOSCB[[#This Row],[DIRECTORIO]]&amp;"\"&amp;ARCHIVOSCB[[#This Row],[ARCHIVO]]</f>
        <v>C:\RAM CAS\MEJORA CONTINUA\CONTROL DE BUFFERS\AGROINSUMOS\AGROHERMANOSLEON\Control Buffers.xlsm</v>
      </c>
      <c r="F6">
        <v>38</v>
      </c>
    </row>
    <row r="7" spans="1:6" x14ac:dyDescent="0.25">
      <c r="A7" s="6">
        <v>23</v>
      </c>
      <c r="B7" t="s">
        <v>1</v>
      </c>
      <c r="C7" t="s">
        <v>37</v>
      </c>
      <c r="D7" t="s">
        <v>7</v>
      </c>
      <c r="E7" s="3" t="str">
        <f>ARCHIVOSCB[[#This Row],[DIRECTORIO]]&amp;"\"&amp;ARCHIVOSCB[[#This Row],[ARCHIVO]]</f>
        <v>C:\RAM CAS\MEJORA CONTINUA\CONTROL DE BUFFERS\AGROINSUMOS\MONCAYOLOPEZ\Control Buffers.xlsm</v>
      </c>
      <c r="F7">
        <v>34</v>
      </c>
    </row>
    <row r="8" spans="1:6" x14ac:dyDescent="0.25">
      <c r="A8" s="6">
        <v>28</v>
      </c>
      <c r="B8" t="s">
        <v>1</v>
      </c>
      <c r="C8" t="s">
        <v>38</v>
      </c>
      <c r="D8" t="s">
        <v>7</v>
      </c>
      <c r="E8" s="3" t="str">
        <f>ARCHIVOSCB[[#This Row],[DIRECTORIO]]&amp;"\"&amp;ARCHIVOSCB[[#This Row],[ARCHIVO]]</f>
        <v>C:\RAM CAS\MEJORA CONTINUA\CONTROL DE BUFFERS\AGROINSUMOS\LAFINCA\Control Buffers.xlsm</v>
      </c>
      <c r="F8">
        <v>43</v>
      </c>
    </row>
    <row r="9" spans="1:6" x14ac:dyDescent="0.25">
      <c r="A9" s="6">
        <v>36</v>
      </c>
      <c r="B9" t="s">
        <v>1</v>
      </c>
      <c r="C9" t="s">
        <v>39</v>
      </c>
      <c r="D9" t="s">
        <v>7</v>
      </c>
      <c r="E9" s="3" t="str">
        <f>ARCHIVOSCB[[#This Row],[DIRECTORIO]]&amp;"\"&amp;ARCHIVOSCB[[#This Row],[ARCHIVO]]</f>
        <v>C:\RAM CAS\MEJORA CONTINUA\CONTROL DE BUFFERS\AGROINSUMOS\EIGUANCHI\Control Buffers.xlsm</v>
      </c>
      <c r="F9">
        <v>51</v>
      </c>
    </row>
    <row r="10" spans="1:6" x14ac:dyDescent="0.25">
      <c r="A10" s="6">
        <v>1</v>
      </c>
      <c r="B10" t="s">
        <v>0</v>
      </c>
      <c r="C10" t="s">
        <v>33</v>
      </c>
      <c r="D10" t="s">
        <v>47</v>
      </c>
      <c r="E10" s="3" t="str">
        <f>ARCHIVOSCB[[#This Row],[DIRECTORIO]]&amp;"\"&amp;ARCHIVOSCB[[#This Row],[ARCHIVO]]</f>
        <v>C:\RAM CAS\MEJORA CONTINUA\CONTROL DE BUFFERS\AGROTA\CENTRAL\ACCESORIOS.xlsm</v>
      </c>
      <c r="F10">
        <v>1</v>
      </c>
    </row>
    <row r="11" spans="1:6" x14ac:dyDescent="0.25">
      <c r="A11" s="6">
        <v>2</v>
      </c>
      <c r="B11" t="s">
        <v>0</v>
      </c>
      <c r="C11" t="s">
        <v>33</v>
      </c>
      <c r="D11" t="s">
        <v>48</v>
      </c>
      <c r="E11" s="3" t="str">
        <f>ARCHIVOSCB[[#This Row],[DIRECTORIO]]&amp;"\"&amp;ARCHIVOSCB[[#This Row],[ARCHIVO]]</f>
        <v>C:\RAM CAS\MEJORA CONTINUA\CONTROL DE BUFFERS\AGROTA\CENTRAL\ECHO.xlsm</v>
      </c>
      <c r="F11">
        <v>2</v>
      </c>
    </row>
    <row r="12" spans="1:6" x14ac:dyDescent="0.25">
      <c r="A12" s="6">
        <v>3</v>
      </c>
      <c r="B12" t="s">
        <v>0</v>
      </c>
      <c r="C12" t="s">
        <v>33</v>
      </c>
      <c r="D12" t="s">
        <v>49</v>
      </c>
      <c r="E12" s="3" t="str">
        <f>ARCHIVOSCB[[#This Row],[DIRECTORIO]]&amp;"\"&amp;ARCHIVOSCB[[#This Row],[ARCHIVO]]</f>
        <v>C:\RAM CAS\MEJORA CONTINUA\CONTROL DE BUFFERS\AGROTA\CENTRAL\SHINDAIWA.xlsm</v>
      </c>
      <c r="F12">
        <v>3</v>
      </c>
    </row>
    <row r="13" spans="1:6" x14ac:dyDescent="0.25">
      <c r="A13" s="6">
        <v>4</v>
      </c>
      <c r="B13" t="s">
        <v>0</v>
      </c>
      <c r="C13" t="s">
        <v>33</v>
      </c>
      <c r="D13" t="s">
        <v>50</v>
      </c>
      <c r="E13" s="3" t="str">
        <f>ARCHIVOSCB[[#This Row],[DIRECTORIO]]&amp;"\"&amp;ARCHIVOSCB[[#This Row],[ARCHIVO]]</f>
        <v>C:\RAM CAS\MEJORA CONTINUA\CONTROL DE BUFFERS\AGROTA\CENTRAL\MAQ-ECHO-SHINDAIWA.xlsm</v>
      </c>
      <c r="F13">
        <v>4</v>
      </c>
    </row>
    <row r="14" spans="1:6" x14ac:dyDescent="0.25">
      <c r="A14" s="6">
        <v>5</v>
      </c>
      <c r="B14" t="s">
        <v>0</v>
      </c>
      <c r="C14" t="s">
        <v>33</v>
      </c>
      <c r="D14" t="s">
        <v>51</v>
      </c>
      <c r="E14" s="3" t="str">
        <f>ARCHIVOSCB[[#This Row],[DIRECTORIO]]&amp;"\"&amp;ARCHIVOSCB[[#This Row],[ARCHIVO]]</f>
        <v>C:\RAM CAS\MEJORA CONTINUA\CONTROL DE BUFFERS\AGROTA\CENTRAL\LINEA-JF.xlsm</v>
      </c>
      <c r="F14">
        <v>5</v>
      </c>
    </row>
    <row r="15" spans="1:6" x14ac:dyDescent="0.25">
      <c r="A15" s="6">
        <v>30</v>
      </c>
      <c r="B15" t="s">
        <v>0</v>
      </c>
      <c r="C15" t="s">
        <v>52</v>
      </c>
      <c r="D15" t="s">
        <v>7</v>
      </c>
      <c r="E15" s="3" t="str">
        <f>ARCHIVOSCB[[#This Row],[DIRECTORIO]]&amp;"\"&amp;ARCHIVOSCB[[#This Row],[ARCHIVO]]</f>
        <v>C:\RAM CAS\MEJORA CONTINUA\CONTROL DE BUFFERS\AGROTA\MAXGUAYAQUIL\Control Buffers.xlsm</v>
      </c>
      <c r="F15">
        <v>45</v>
      </c>
    </row>
    <row r="16" spans="1:6" x14ac:dyDescent="0.25">
      <c r="A16" s="6">
        <v>34</v>
      </c>
      <c r="B16" t="s">
        <v>0</v>
      </c>
      <c r="C16" t="s">
        <v>53</v>
      </c>
      <c r="D16" t="s">
        <v>7</v>
      </c>
      <c r="E16" s="3" t="str">
        <f>ARCHIVOSCB[[#This Row],[DIRECTORIO]]&amp;"\"&amp;ARCHIVOSCB[[#This Row],[ARCHIVO]]</f>
        <v>C:\RAM CAS\MEJORA CONTINUA\CONTROL DE BUFFERS\AGROTA\PROMACOFI\Control Buffers.xlsm</v>
      </c>
      <c r="F16">
        <v>49</v>
      </c>
    </row>
    <row r="17" spans="1:6" x14ac:dyDescent="0.25">
      <c r="A17" s="6">
        <v>35</v>
      </c>
      <c r="B17" t="s">
        <v>0</v>
      </c>
      <c r="C17" t="s">
        <v>54</v>
      </c>
      <c r="D17" t="s">
        <v>7</v>
      </c>
      <c r="E17" s="3" t="str">
        <f>ARCHIVOSCB[[#This Row],[DIRECTORIO]]&amp;"\"&amp;ARCHIVOSCB[[#This Row],[ARCHIVO]]</f>
        <v>C:\RAM CAS\MEJORA CONTINUA\CONTROL DE BUFFERS\AGROTA\EIGUANCHI\Control Buffers.xlsm</v>
      </c>
      <c r="F17">
        <v>50</v>
      </c>
    </row>
    <row r="18" spans="1:6" x14ac:dyDescent="0.25">
      <c r="A18" s="6">
        <v>37</v>
      </c>
      <c r="B18" t="s">
        <v>28</v>
      </c>
      <c r="C18" t="s">
        <v>40</v>
      </c>
      <c r="D18" t="s">
        <v>29</v>
      </c>
      <c r="E18" s="3" t="str">
        <f>ARCHIVOSCB[[#This Row],[DIRECTORIO]]&amp;"\"&amp;ARCHIVOSCB[[#This Row],[ARCHIVO]]</f>
        <v>C:\RAM CAS\MEJORA CONTINUA\CONTROL DE BUFFERS\SUKAMPO\CENTRAL\CENTRAL.xlsm</v>
      </c>
      <c r="F18">
        <v>52</v>
      </c>
    </row>
    <row r="19" spans="1:6" x14ac:dyDescent="0.25">
      <c r="A19" s="6">
        <v>38</v>
      </c>
      <c r="B19" t="s">
        <v>28</v>
      </c>
      <c r="C19" t="s">
        <v>41</v>
      </c>
      <c r="D19" t="s">
        <v>30</v>
      </c>
      <c r="E19" s="3" t="str">
        <f>ARCHIVOSCB[[#This Row],[DIRECTORIO]]&amp;"\"&amp;ARCHIVOSCB[[#This Row],[ARCHIVO]]</f>
        <v>C:\RAM CAS\MEJORA CONTINUA\CONTROL DE BUFFERS\SUKAMPO\SUCRE\SUCRE.xlsm</v>
      </c>
      <c r="F19">
        <v>54</v>
      </c>
    </row>
    <row r="20" spans="1:6" x14ac:dyDescent="0.25">
      <c r="A20" s="6">
        <v>40</v>
      </c>
      <c r="B20" t="s">
        <v>28</v>
      </c>
      <c r="C20" t="s">
        <v>42</v>
      </c>
      <c r="D20" t="s">
        <v>31</v>
      </c>
      <c r="E20" s="3" t="str">
        <f>ARCHIVOSCB[[#This Row],[DIRECTORIO]]&amp;"\"&amp;ARCHIVOSCB[[#This Row],[ARCHIVO]]</f>
        <v>C:\RAM CAS\MEJORA CONTINUA\CONTROL DE BUFFERS\SUKAMPO\CENTRALPROPIA\CENTRALPROPIA.xlsm</v>
      </c>
      <c r="F20">
        <v>53</v>
      </c>
    </row>
  </sheetData>
  <conditionalFormatting sqref="A2:F20">
    <cfRule type="expression" dxfId="38" priority="1">
      <formula>ISBLANK(A2)</formula>
    </cfRule>
  </conditionalFormatting>
  <conditionalFormatting sqref="A2:A20">
    <cfRule type="duplicateValues" dxfId="37" priority="49"/>
    <cfRule type="duplicateValues" dxfId="36" priority="50"/>
    <cfRule type="duplicateValues" dxfId="35" priority="51"/>
  </conditionalFormatting>
  <dataValidations count="1">
    <dataValidation type="list" allowBlank="1" showInputMessage="1" showErrorMessage="1" sqref="B2:B20">
      <formula1>EMPRESA</formula1>
    </dataValidation>
  </dataValidations>
  <pageMargins left="0.7" right="0.7" top="0.75" bottom="0.75" header="0.3" footer="0.3"/>
  <pageSetup paperSize="9" orientation="portrait" horizontalDpi="1200" verticalDpi="1200" r:id="rId1"/>
  <drawing r:id="rId2"/>
  <legacyDrawing r:id="rId3"/>
  <controls>
    <mc:AlternateContent xmlns:mc="http://schemas.openxmlformats.org/markup-compatibility/2006">
      <mc:Choice Requires="x14">
        <control shapeId="5121" r:id="rId4" name="cmdGuardar">
          <controlPr defaultSize="0" print="0" autoLine="0" r:id="rId5">
            <anchor>
              <from>
                <xdr:col>6</xdr:col>
                <xdr:colOff>66675</xdr:colOff>
                <xdr:row>0</xdr:row>
                <xdr:rowOff>38100</xdr:rowOff>
              </from>
              <to>
                <xdr:col>7</xdr:col>
                <xdr:colOff>190500</xdr:colOff>
                <xdr:row>1</xdr:row>
                <xdr:rowOff>171450</xdr:rowOff>
              </to>
            </anchor>
          </controlPr>
        </control>
      </mc:Choice>
      <mc:Fallback>
        <control shapeId="5121" r:id="rId4" name="cmdGuardar"/>
      </mc:Fallback>
    </mc:AlternateContent>
    <mc:AlternateContent xmlns:mc="http://schemas.openxmlformats.org/markup-compatibility/2006">
      <mc:Choice Requires="x14">
        <control shapeId="5122" r:id="rId6" name="cmdCancelar">
          <controlPr defaultSize="0" print="0" autoLine="0" r:id="rId7">
            <anchor>
              <from>
                <xdr:col>6</xdr:col>
                <xdr:colOff>66675</xdr:colOff>
                <xdr:row>2</xdr:row>
                <xdr:rowOff>57150</xdr:rowOff>
              </from>
              <to>
                <xdr:col>7</xdr:col>
                <xdr:colOff>190500</xdr:colOff>
                <xdr:row>4</xdr:row>
                <xdr:rowOff>0</xdr:rowOff>
              </to>
            </anchor>
          </controlPr>
        </control>
      </mc:Choice>
      <mc:Fallback>
        <control shapeId="5122" r:id="rId6" name="cmdCancelar"/>
      </mc:Fallback>
    </mc:AlternateContent>
  </controls>
  <tableParts count="1">
    <tablePart r:id="rId8"/>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1">
    <tabColor theme="3" tint="-0.249977111117893"/>
  </sheetPr>
  <dimension ref="A1:J2"/>
  <sheetViews>
    <sheetView showGridLines="0" topLeftCell="B1" zoomScale="85" zoomScaleNormal="85" workbookViewId="0">
      <selection activeCell="C2" sqref="C2:C3"/>
    </sheetView>
  </sheetViews>
  <sheetFormatPr baseColWidth="10" defaultColWidth="11.42578125" defaultRowHeight="15" x14ac:dyDescent="0.25"/>
  <cols>
    <col min="2" max="2" width="14.5703125" bestFit="1" customWidth="1"/>
    <col min="3" max="3" width="35.28515625" bestFit="1" customWidth="1"/>
    <col min="4" max="4" width="109.85546875" bestFit="1" customWidth="1"/>
    <col min="5" max="5" width="26.140625" customWidth="1"/>
    <col min="6" max="6" width="15.28515625" customWidth="1"/>
    <col min="7" max="7" width="14.7109375" customWidth="1"/>
  </cols>
  <sheetData>
    <row r="1" spans="1:10" x14ac:dyDescent="0.25">
      <c r="A1" t="s">
        <v>2</v>
      </c>
      <c r="B1" t="s">
        <v>5</v>
      </c>
      <c r="C1" t="s">
        <v>6</v>
      </c>
      <c r="D1" t="s">
        <v>8</v>
      </c>
      <c r="E1" t="s">
        <v>4</v>
      </c>
      <c r="F1" t="s">
        <v>17</v>
      </c>
      <c r="G1" t="s">
        <v>18</v>
      </c>
      <c r="H1" t="s">
        <v>27</v>
      </c>
      <c r="I1" t="s">
        <v>26</v>
      </c>
      <c r="J1" t="s">
        <v>55</v>
      </c>
    </row>
    <row r="2" spans="1:10" x14ac:dyDescent="0.25">
      <c r="A2" s="6"/>
      <c r="D2" s="2"/>
      <c r="E2" s="2"/>
    </row>
  </sheetData>
  <conditionalFormatting sqref="A2:I2">
    <cfRule type="expression" dxfId="32" priority="2">
      <formula>ISBLANK(A2)</formula>
    </cfRule>
  </conditionalFormatting>
  <conditionalFormatting sqref="A2">
    <cfRule type="duplicateValues" dxfId="31" priority="101"/>
    <cfRule type="duplicateValues" dxfId="30" priority="102"/>
    <cfRule type="duplicateValues" dxfId="29" priority="103"/>
    <cfRule type="duplicateValues" dxfId="28" priority="104"/>
  </conditionalFormatting>
  <conditionalFormatting sqref="B2">
    <cfRule type="expression" dxfId="27" priority="105">
      <formula>SUMPRODUCT(--($B$2:$B$2=B2),--($C$2:$C$2=C2),--($D$2:$D$2=D2),--($J$2:$J$2=J2))&gt;1</formula>
    </cfRule>
  </conditionalFormatting>
  <dataValidations count="1">
    <dataValidation type="list" allowBlank="1" showInputMessage="1" showErrorMessage="1" sqref="B2">
      <formula1>EMPRESA</formula1>
    </dataValidation>
  </dataValidations>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4">
    <tabColor theme="3" tint="-0.249977111117893"/>
  </sheetPr>
  <dimension ref="B1:F2"/>
  <sheetViews>
    <sheetView workbookViewId="0">
      <selection activeCell="B1" sqref="B1:F2"/>
    </sheetView>
  </sheetViews>
  <sheetFormatPr baseColWidth="10" defaultColWidth="11.42578125" defaultRowHeight="15" x14ac:dyDescent="0.25"/>
  <cols>
    <col min="3" max="3" width="16.5703125" customWidth="1"/>
    <col min="4" max="4" width="13.42578125" customWidth="1"/>
    <col min="5" max="5" width="17.42578125" customWidth="1"/>
  </cols>
  <sheetData>
    <row r="1" spans="2:6" x14ac:dyDescent="0.25">
      <c r="B1" s="10" t="s">
        <v>55</v>
      </c>
      <c r="C1" s="10" t="s">
        <v>17</v>
      </c>
      <c r="D1" s="10" t="s">
        <v>18</v>
      </c>
      <c r="E1" s="10" t="s">
        <v>27</v>
      </c>
      <c r="F1" s="10" t="s">
        <v>26</v>
      </c>
    </row>
    <row r="2" spans="2:6" x14ac:dyDescent="0.25">
      <c r="B2" s="11"/>
      <c r="C2" s="11"/>
      <c r="D2" s="11"/>
      <c r="E2" s="11"/>
      <c r="F2" s="11"/>
    </row>
  </sheetData>
  <conditionalFormatting sqref="C2:F2">
    <cfRule type="expression" dxfId="23" priority="1">
      <formula>ISBLANK(C2)</formula>
    </cfRule>
  </conditionalFormatting>
  <pageMargins left="0.7" right="0.7" top="0.75" bottom="0.75" header="0.3" footer="0.3"/>
  <pageSetup orientation="portrait" r:id="rId1"/>
  <tableParts count="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2">
    <tabColor theme="3" tint="-0.249977111117893"/>
  </sheetPr>
  <dimension ref="A1:D81"/>
  <sheetViews>
    <sheetView showGridLines="0" workbookViewId="0">
      <selection activeCell="A2" sqref="A2:D2"/>
    </sheetView>
  </sheetViews>
  <sheetFormatPr baseColWidth="10" defaultColWidth="11.42578125" defaultRowHeight="15" x14ac:dyDescent="0.25"/>
  <cols>
    <col min="1" max="1" width="18.5703125" customWidth="1"/>
    <col min="2" max="2" width="35.28515625" bestFit="1" customWidth="1"/>
    <col min="3" max="3" width="28.85546875" bestFit="1" customWidth="1"/>
  </cols>
  <sheetData>
    <row r="1" spans="1:4" x14ac:dyDescent="0.25">
      <c r="A1" t="s">
        <v>24</v>
      </c>
      <c r="B1" t="s">
        <v>23</v>
      </c>
      <c r="C1" t="s">
        <v>43</v>
      </c>
      <c r="D1" t="s">
        <v>44</v>
      </c>
    </row>
    <row r="2" spans="1:4" x14ac:dyDescent="0.25">
      <c r="A2" t="s">
        <v>0</v>
      </c>
      <c r="B2" t="s">
        <v>196</v>
      </c>
      <c r="C2" t="s">
        <v>197</v>
      </c>
      <c r="D2">
        <v>1</v>
      </c>
    </row>
    <row r="3" spans="1:4" x14ac:dyDescent="0.25">
      <c r="A3" t="s">
        <v>0</v>
      </c>
      <c r="B3" t="s">
        <v>198</v>
      </c>
      <c r="C3" t="s">
        <v>197</v>
      </c>
      <c r="D3">
        <v>1</v>
      </c>
    </row>
    <row r="4" spans="1:4" x14ac:dyDescent="0.25">
      <c r="A4" t="s">
        <v>0</v>
      </c>
      <c r="B4" t="s">
        <v>199</v>
      </c>
      <c r="C4" t="s">
        <v>197</v>
      </c>
      <c r="D4">
        <v>1</v>
      </c>
    </row>
    <row r="5" spans="1:4" x14ac:dyDescent="0.25">
      <c r="A5" t="s">
        <v>0</v>
      </c>
      <c r="B5" t="s">
        <v>199</v>
      </c>
      <c r="C5" t="s">
        <v>200</v>
      </c>
      <c r="D5">
        <v>2</v>
      </c>
    </row>
    <row r="6" spans="1:4" x14ac:dyDescent="0.25">
      <c r="A6" t="s">
        <v>0</v>
      </c>
      <c r="B6" t="s">
        <v>201</v>
      </c>
      <c r="C6" t="s">
        <v>197</v>
      </c>
      <c r="D6">
        <v>1</v>
      </c>
    </row>
    <row r="7" spans="1:4" x14ac:dyDescent="0.25">
      <c r="A7" t="s">
        <v>0</v>
      </c>
      <c r="B7" t="s">
        <v>201</v>
      </c>
      <c r="C7" t="s">
        <v>200</v>
      </c>
      <c r="D7">
        <v>2</v>
      </c>
    </row>
    <row r="8" spans="1:4" x14ac:dyDescent="0.25">
      <c r="A8" t="s">
        <v>0</v>
      </c>
      <c r="B8" t="s">
        <v>201</v>
      </c>
      <c r="C8" t="s">
        <v>202</v>
      </c>
      <c r="D8">
        <v>4</v>
      </c>
    </row>
    <row r="9" spans="1:4" x14ac:dyDescent="0.25">
      <c r="A9" t="s">
        <v>0</v>
      </c>
      <c r="B9" t="s">
        <v>203</v>
      </c>
      <c r="C9" t="s">
        <v>197</v>
      </c>
      <c r="D9">
        <v>1</v>
      </c>
    </row>
    <row r="10" spans="1:4" x14ac:dyDescent="0.25">
      <c r="A10" t="s">
        <v>0</v>
      </c>
      <c r="B10" t="s">
        <v>204</v>
      </c>
      <c r="C10" t="s">
        <v>197</v>
      </c>
      <c r="D10">
        <v>1</v>
      </c>
    </row>
    <row r="11" spans="1:4" x14ac:dyDescent="0.25">
      <c r="A11" t="s">
        <v>0</v>
      </c>
      <c r="B11" t="s">
        <v>205</v>
      </c>
      <c r="C11" t="s">
        <v>197</v>
      </c>
      <c r="D11">
        <v>1</v>
      </c>
    </row>
    <row r="12" spans="1:4" x14ac:dyDescent="0.25">
      <c r="A12" t="s">
        <v>0</v>
      </c>
      <c r="B12" t="s">
        <v>205</v>
      </c>
      <c r="C12" t="s">
        <v>202</v>
      </c>
      <c r="D12">
        <v>9</v>
      </c>
    </row>
    <row r="13" spans="1:4" x14ac:dyDescent="0.25">
      <c r="A13" t="s">
        <v>0</v>
      </c>
      <c r="B13" t="s">
        <v>206</v>
      </c>
      <c r="C13" t="s">
        <v>197</v>
      </c>
      <c r="D13">
        <v>1</v>
      </c>
    </row>
    <row r="14" spans="1:4" x14ac:dyDescent="0.25">
      <c r="A14" t="s">
        <v>0</v>
      </c>
      <c r="B14" t="s">
        <v>207</v>
      </c>
      <c r="C14" t="s">
        <v>197</v>
      </c>
      <c r="D14">
        <v>1</v>
      </c>
    </row>
    <row r="15" spans="1:4" x14ac:dyDescent="0.25">
      <c r="A15" t="s">
        <v>0</v>
      </c>
      <c r="B15" t="s">
        <v>208</v>
      </c>
      <c r="C15" t="s">
        <v>197</v>
      </c>
      <c r="D15">
        <v>1</v>
      </c>
    </row>
    <row r="16" spans="1:4" x14ac:dyDescent="0.25">
      <c r="A16" t="s">
        <v>0</v>
      </c>
      <c r="B16" t="s">
        <v>208</v>
      </c>
      <c r="C16" t="s">
        <v>202</v>
      </c>
      <c r="D16">
        <v>2</v>
      </c>
    </row>
    <row r="17" spans="1:4" x14ac:dyDescent="0.25">
      <c r="A17" t="s">
        <v>0</v>
      </c>
      <c r="B17" t="s">
        <v>202</v>
      </c>
      <c r="C17" t="s">
        <v>209</v>
      </c>
      <c r="D17">
        <v>1</v>
      </c>
    </row>
    <row r="18" spans="1:4" x14ac:dyDescent="0.25">
      <c r="A18" t="s">
        <v>0</v>
      </c>
      <c r="B18" t="s">
        <v>202</v>
      </c>
      <c r="C18" t="s">
        <v>210</v>
      </c>
      <c r="D18">
        <v>2</v>
      </c>
    </row>
    <row r="19" spans="1:4" x14ac:dyDescent="0.25">
      <c r="A19" t="s">
        <v>0</v>
      </c>
      <c r="B19" t="s">
        <v>202</v>
      </c>
      <c r="C19" t="s">
        <v>211</v>
      </c>
      <c r="D19">
        <v>3</v>
      </c>
    </row>
    <row r="20" spans="1:4" x14ac:dyDescent="0.25">
      <c r="A20" t="s">
        <v>0</v>
      </c>
      <c r="B20" t="s">
        <v>202</v>
      </c>
      <c r="C20" t="s">
        <v>212</v>
      </c>
      <c r="D20">
        <v>4</v>
      </c>
    </row>
    <row r="21" spans="1:4" x14ac:dyDescent="0.25">
      <c r="A21" t="s">
        <v>0</v>
      </c>
      <c r="B21" t="s">
        <v>202</v>
      </c>
      <c r="C21" t="s">
        <v>213</v>
      </c>
      <c r="D21">
        <v>5</v>
      </c>
    </row>
    <row r="22" spans="1:4" x14ac:dyDescent="0.25">
      <c r="A22" t="s">
        <v>0</v>
      </c>
      <c r="B22" t="s">
        <v>202</v>
      </c>
      <c r="C22" t="s">
        <v>214</v>
      </c>
      <c r="D22">
        <v>6</v>
      </c>
    </row>
    <row r="23" spans="1:4" x14ac:dyDescent="0.25">
      <c r="A23" t="s">
        <v>0</v>
      </c>
      <c r="B23" t="s">
        <v>202</v>
      </c>
      <c r="C23" t="s">
        <v>215</v>
      </c>
      <c r="D23">
        <v>7</v>
      </c>
    </row>
    <row r="24" spans="1:4" x14ac:dyDescent="0.25">
      <c r="A24" t="s">
        <v>0</v>
      </c>
      <c r="B24" t="s">
        <v>197</v>
      </c>
      <c r="C24" t="s">
        <v>209</v>
      </c>
      <c r="D24">
        <v>1</v>
      </c>
    </row>
    <row r="25" spans="1:4" x14ac:dyDescent="0.25">
      <c r="A25" t="s">
        <v>0</v>
      </c>
      <c r="B25" t="s">
        <v>197</v>
      </c>
      <c r="C25" t="s">
        <v>216</v>
      </c>
      <c r="D25">
        <v>2</v>
      </c>
    </row>
    <row r="26" spans="1:4" x14ac:dyDescent="0.25">
      <c r="A26" t="s">
        <v>0</v>
      </c>
      <c r="B26" t="s">
        <v>197</v>
      </c>
      <c r="C26" t="s">
        <v>210</v>
      </c>
      <c r="D26">
        <v>3</v>
      </c>
    </row>
    <row r="27" spans="1:4" x14ac:dyDescent="0.25">
      <c r="A27" t="s">
        <v>0</v>
      </c>
      <c r="B27" t="s">
        <v>197</v>
      </c>
      <c r="C27" t="s">
        <v>211</v>
      </c>
      <c r="D27">
        <v>4</v>
      </c>
    </row>
    <row r="28" spans="1:4" x14ac:dyDescent="0.25">
      <c r="A28" t="s">
        <v>0</v>
      </c>
      <c r="B28" t="s">
        <v>197</v>
      </c>
      <c r="C28" t="s">
        <v>214</v>
      </c>
      <c r="D28">
        <v>5</v>
      </c>
    </row>
    <row r="29" spans="1:4" x14ac:dyDescent="0.25">
      <c r="A29" t="s">
        <v>0</v>
      </c>
      <c r="B29" t="s">
        <v>197</v>
      </c>
      <c r="C29" t="s">
        <v>213</v>
      </c>
      <c r="D29">
        <v>6</v>
      </c>
    </row>
    <row r="30" spans="1:4" x14ac:dyDescent="0.25">
      <c r="A30" t="s">
        <v>0</v>
      </c>
      <c r="B30" t="s">
        <v>197</v>
      </c>
      <c r="C30" t="s">
        <v>212</v>
      </c>
      <c r="D30">
        <v>7</v>
      </c>
    </row>
    <row r="31" spans="1:4" x14ac:dyDescent="0.25">
      <c r="A31" t="s">
        <v>0</v>
      </c>
      <c r="B31" t="s">
        <v>197</v>
      </c>
      <c r="C31" t="s">
        <v>215</v>
      </c>
      <c r="D31">
        <v>8</v>
      </c>
    </row>
    <row r="32" spans="1:4" x14ac:dyDescent="0.25">
      <c r="A32" t="s">
        <v>0</v>
      </c>
      <c r="B32" t="s">
        <v>197</v>
      </c>
      <c r="C32" t="s">
        <v>217</v>
      </c>
      <c r="D32">
        <v>9</v>
      </c>
    </row>
    <row r="33" spans="1:4" x14ac:dyDescent="0.25">
      <c r="A33" t="s">
        <v>0</v>
      </c>
      <c r="B33" t="s">
        <v>197</v>
      </c>
      <c r="C33" t="s">
        <v>218</v>
      </c>
      <c r="D33">
        <v>10</v>
      </c>
    </row>
    <row r="34" spans="1:4" x14ac:dyDescent="0.25">
      <c r="A34" t="s">
        <v>0</v>
      </c>
      <c r="B34" t="s">
        <v>197</v>
      </c>
      <c r="C34" t="s">
        <v>219</v>
      </c>
      <c r="D34">
        <v>11</v>
      </c>
    </row>
    <row r="35" spans="1:4" x14ac:dyDescent="0.25">
      <c r="A35" t="s">
        <v>0</v>
      </c>
      <c r="B35" t="s">
        <v>197</v>
      </c>
      <c r="C35" t="s">
        <v>220</v>
      </c>
      <c r="D35">
        <v>12</v>
      </c>
    </row>
    <row r="36" spans="1:4" x14ac:dyDescent="0.25">
      <c r="A36" t="s">
        <v>0</v>
      </c>
      <c r="B36" t="s">
        <v>197</v>
      </c>
      <c r="C36" t="s">
        <v>221</v>
      </c>
      <c r="D36">
        <v>13</v>
      </c>
    </row>
    <row r="37" spans="1:4" x14ac:dyDescent="0.25">
      <c r="A37" t="s">
        <v>0</v>
      </c>
      <c r="B37" t="s">
        <v>197</v>
      </c>
      <c r="C37" t="s">
        <v>222</v>
      </c>
      <c r="D37">
        <v>14</v>
      </c>
    </row>
    <row r="38" spans="1:4" x14ac:dyDescent="0.25">
      <c r="A38" t="s">
        <v>0</v>
      </c>
      <c r="B38" t="s">
        <v>197</v>
      </c>
      <c r="C38" t="s">
        <v>223</v>
      </c>
      <c r="D38">
        <v>15</v>
      </c>
    </row>
    <row r="39" spans="1:4" x14ac:dyDescent="0.25">
      <c r="A39" t="s">
        <v>0</v>
      </c>
      <c r="B39" t="s">
        <v>197</v>
      </c>
      <c r="C39" t="s">
        <v>224</v>
      </c>
      <c r="D39">
        <v>16</v>
      </c>
    </row>
    <row r="40" spans="1:4" x14ac:dyDescent="0.25">
      <c r="A40" t="s">
        <v>0</v>
      </c>
      <c r="B40" t="s">
        <v>197</v>
      </c>
      <c r="C40" t="s">
        <v>225</v>
      </c>
      <c r="D40">
        <v>18</v>
      </c>
    </row>
    <row r="41" spans="1:4" x14ac:dyDescent="0.25">
      <c r="A41" t="s">
        <v>0</v>
      </c>
      <c r="B41" t="s">
        <v>197</v>
      </c>
      <c r="C41" t="s">
        <v>226</v>
      </c>
      <c r="D41">
        <v>19</v>
      </c>
    </row>
    <row r="42" spans="1:4" x14ac:dyDescent="0.25">
      <c r="A42" t="s">
        <v>0</v>
      </c>
      <c r="B42" t="s">
        <v>200</v>
      </c>
      <c r="C42" t="s">
        <v>209</v>
      </c>
      <c r="D42">
        <v>1</v>
      </c>
    </row>
    <row r="43" spans="1:4" x14ac:dyDescent="0.25">
      <c r="A43" t="s">
        <v>0</v>
      </c>
      <c r="B43" t="s">
        <v>200</v>
      </c>
      <c r="C43" t="s">
        <v>210</v>
      </c>
      <c r="D43">
        <v>2</v>
      </c>
    </row>
    <row r="44" spans="1:4" x14ac:dyDescent="0.25">
      <c r="A44" t="s">
        <v>0</v>
      </c>
      <c r="B44" t="s">
        <v>200</v>
      </c>
      <c r="C44" t="s">
        <v>212</v>
      </c>
      <c r="D44">
        <v>3</v>
      </c>
    </row>
    <row r="45" spans="1:4" x14ac:dyDescent="0.25">
      <c r="A45" t="s">
        <v>0</v>
      </c>
      <c r="B45" t="s">
        <v>200</v>
      </c>
      <c r="C45" t="s">
        <v>211</v>
      </c>
      <c r="D45">
        <v>4</v>
      </c>
    </row>
    <row r="46" spans="1:4" x14ac:dyDescent="0.25">
      <c r="A46" t="s">
        <v>0</v>
      </c>
      <c r="B46" t="s">
        <v>200</v>
      </c>
      <c r="C46" t="s">
        <v>213</v>
      </c>
      <c r="D46">
        <v>5</v>
      </c>
    </row>
    <row r="47" spans="1:4" x14ac:dyDescent="0.25">
      <c r="A47" t="s">
        <v>0</v>
      </c>
      <c r="B47" t="s">
        <v>200</v>
      </c>
      <c r="C47" t="s">
        <v>214</v>
      </c>
      <c r="D47">
        <v>6</v>
      </c>
    </row>
    <row r="48" spans="1:4" x14ac:dyDescent="0.25">
      <c r="A48" t="s">
        <v>0</v>
      </c>
      <c r="B48" t="s">
        <v>200</v>
      </c>
      <c r="C48" t="s">
        <v>227</v>
      </c>
      <c r="D48">
        <v>7</v>
      </c>
    </row>
    <row r="49" spans="1:4" x14ac:dyDescent="0.25">
      <c r="A49" t="s">
        <v>0</v>
      </c>
      <c r="B49" t="s">
        <v>200</v>
      </c>
      <c r="C49" t="s">
        <v>228</v>
      </c>
      <c r="D49">
        <v>8</v>
      </c>
    </row>
    <row r="50" spans="1:4" x14ac:dyDescent="0.25">
      <c r="A50" t="s">
        <v>0</v>
      </c>
      <c r="B50" t="s">
        <v>200</v>
      </c>
      <c r="C50" t="s">
        <v>229</v>
      </c>
      <c r="D50">
        <v>9</v>
      </c>
    </row>
    <row r="51" spans="1:4" x14ac:dyDescent="0.25">
      <c r="A51" t="s">
        <v>0</v>
      </c>
      <c r="B51" t="s">
        <v>221</v>
      </c>
      <c r="C51" t="s">
        <v>228</v>
      </c>
      <c r="D51">
        <v>1</v>
      </c>
    </row>
    <row r="52" spans="1:4" x14ac:dyDescent="0.25">
      <c r="A52" t="s">
        <v>0</v>
      </c>
      <c r="B52" t="s">
        <v>230</v>
      </c>
      <c r="C52" t="s">
        <v>197</v>
      </c>
      <c r="D52">
        <v>4</v>
      </c>
    </row>
    <row r="53" spans="1:4" x14ac:dyDescent="0.25">
      <c r="A53" t="s">
        <v>0</v>
      </c>
      <c r="B53" t="s">
        <v>231</v>
      </c>
      <c r="C53" t="s">
        <v>197</v>
      </c>
      <c r="D53">
        <v>4</v>
      </c>
    </row>
    <row r="54" spans="1:4" x14ac:dyDescent="0.25">
      <c r="A54" t="s">
        <v>0</v>
      </c>
      <c r="B54" t="s">
        <v>232</v>
      </c>
      <c r="C54" t="s">
        <v>197</v>
      </c>
      <c r="D54">
        <v>4</v>
      </c>
    </row>
    <row r="55" spans="1:4" x14ac:dyDescent="0.25">
      <c r="A55" t="s">
        <v>0</v>
      </c>
      <c r="B55" t="s">
        <v>233</v>
      </c>
      <c r="C55" t="s">
        <v>229</v>
      </c>
      <c r="D55">
        <v>2</v>
      </c>
    </row>
    <row r="56" spans="1:4" x14ac:dyDescent="0.25">
      <c r="A56" t="s">
        <v>0</v>
      </c>
      <c r="B56" t="s">
        <v>233</v>
      </c>
      <c r="C56" t="s">
        <v>228</v>
      </c>
      <c r="D56">
        <v>5</v>
      </c>
    </row>
    <row r="57" spans="1:4" x14ac:dyDescent="0.25">
      <c r="A57" t="s">
        <v>0</v>
      </c>
      <c r="B57" t="s">
        <v>233</v>
      </c>
      <c r="C57" t="s">
        <v>221</v>
      </c>
      <c r="D57">
        <v>7</v>
      </c>
    </row>
    <row r="58" spans="1:4" x14ac:dyDescent="0.25">
      <c r="A58" t="s">
        <v>0</v>
      </c>
      <c r="B58" t="s">
        <v>234</v>
      </c>
      <c r="C58" t="s">
        <v>197</v>
      </c>
      <c r="D58">
        <v>1</v>
      </c>
    </row>
    <row r="59" spans="1:4" x14ac:dyDescent="0.25">
      <c r="A59" t="s">
        <v>0</v>
      </c>
      <c r="B59" t="s">
        <v>235</v>
      </c>
      <c r="C59" t="s">
        <v>197</v>
      </c>
      <c r="D59">
        <v>4</v>
      </c>
    </row>
    <row r="60" spans="1:4" x14ac:dyDescent="0.25">
      <c r="A60" t="s">
        <v>0</v>
      </c>
      <c r="B60" t="s">
        <v>236</v>
      </c>
      <c r="C60" t="s">
        <v>197</v>
      </c>
      <c r="D60">
        <v>1</v>
      </c>
    </row>
    <row r="61" spans="1:4" x14ac:dyDescent="0.25">
      <c r="A61" t="s">
        <v>0</v>
      </c>
      <c r="B61" t="s">
        <v>237</v>
      </c>
      <c r="C61" t="s">
        <v>197</v>
      </c>
      <c r="D61">
        <v>1</v>
      </c>
    </row>
    <row r="62" spans="1:4" x14ac:dyDescent="0.25">
      <c r="A62" t="s">
        <v>0</v>
      </c>
      <c r="B62" t="s">
        <v>238</v>
      </c>
      <c r="C62" t="s">
        <v>197</v>
      </c>
      <c r="D62">
        <v>1</v>
      </c>
    </row>
    <row r="63" spans="1:4" x14ac:dyDescent="0.25">
      <c r="A63" t="s">
        <v>0</v>
      </c>
      <c r="B63" t="s">
        <v>239</v>
      </c>
      <c r="C63" t="s">
        <v>197</v>
      </c>
      <c r="D63">
        <v>2</v>
      </c>
    </row>
    <row r="64" spans="1:4" x14ac:dyDescent="0.25">
      <c r="A64" t="s">
        <v>0</v>
      </c>
      <c r="B64" t="s">
        <v>240</v>
      </c>
      <c r="C64" t="s">
        <v>197</v>
      </c>
      <c r="D64">
        <v>1</v>
      </c>
    </row>
    <row r="65" spans="1:4" x14ac:dyDescent="0.25">
      <c r="A65" t="s">
        <v>0</v>
      </c>
      <c r="B65" t="s">
        <v>229</v>
      </c>
      <c r="C65" t="s">
        <v>228</v>
      </c>
      <c r="D65">
        <v>1</v>
      </c>
    </row>
    <row r="66" spans="1:4" x14ac:dyDescent="0.25">
      <c r="A66" t="s">
        <v>0</v>
      </c>
      <c r="B66" t="s">
        <v>229</v>
      </c>
      <c r="C66" t="s">
        <v>216</v>
      </c>
      <c r="D66">
        <v>2</v>
      </c>
    </row>
    <row r="67" spans="1:4" x14ac:dyDescent="0.25">
      <c r="A67" t="s">
        <v>0</v>
      </c>
      <c r="B67" t="s">
        <v>229</v>
      </c>
      <c r="C67" t="s">
        <v>227</v>
      </c>
      <c r="D67">
        <v>3</v>
      </c>
    </row>
    <row r="68" spans="1:4" x14ac:dyDescent="0.25">
      <c r="A68" t="s">
        <v>0</v>
      </c>
      <c r="B68" t="s">
        <v>229</v>
      </c>
      <c r="C68" t="s">
        <v>241</v>
      </c>
      <c r="D68">
        <v>4</v>
      </c>
    </row>
    <row r="69" spans="1:4" x14ac:dyDescent="0.25">
      <c r="A69" t="s">
        <v>0</v>
      </c>
      <c r="B69" t="s">
        <v>229</v>
      </c>
      <c r="C69" t="s">
        <v>242</v>
      </c>
      <c r="D69">
        <v>5</v>
      </c>
    </row>
    <row r="70" spans="1:4" x14ac:dyDescent="0.25">
      <c r="A70" t="s">
        <v>0</v>
      </c>
      <c r="B70" t="s">
        <v>229</v>
      </c>
      <c r="C70" t="s">
        <v>243</v>
      </c>
      <c r="D70">
        <v>6</v>
      </c>
    </row>
    <row r="71" spans="1:4" x14ac:dyDescent="0.25">
      <c r="A71" t="s">
        <v>0</v>
      </c>
      <c r="B71" t="s">
        <v>229</v>
      </c>
      <c r="C71" t="s">
        <v>244</v>
      </c>
      <c r="D71">
        <v>7</v>
      </c>
    </row>
    <row r="72" spans="1:4" x14ac:dyDescent="0.25">
      <c r="A72" t="s">
        <v>0</v>
      </c>
      <c r="B72" t="s">
        <v>229</v>
      </c>
      <c r="C72" t="s">
        <v>221</v>
      </c>
      <c r="D72">
        <v>8</v>
      </c>
    </row>
    <row r="73" spans="1:4" x14ac:dyDescent="0.25">
      <c r="A73" t="s">
        <v>0</v>
      </c>
      <c r="B73" t="s">
        <v>229</v>
      </c>
      <c r="C73" t="s">
        <v>233</v>
      </c>
      <c r="D73">
        <v>11</v>
      </c>
    </row>
    <row r="74" spans="1:4" x14ac:dyDescent="0.25">
      <c r="A74" t="s">
        <v>0</v>
      </c>
      <c r="B74" t="s">
        <v>245</v>
      </c>
      <c r="C74" t="s">
        <v>229</v>
      </c>
      <c r="D74">
        <v>1</v>
      </c>
    </row>
    <row r="75" spans="1:4" x14ac:dyDescent="0.25">
      <c r="A75" t="s">
        <v>0</v>
      </c>
      <c r="B75" t="s">
        <v>245</v>
      </c>
      <c r="C75" t="s">
        <v>246</v>
      </c>
      <c r="D75">
        <v>3</v>
      </c>
    </row>
    <row r="76" spans="1:4" x14ac:dyDescent="0.25">
      <c r="A76" t="s">
        <v>0</v>
      </c>
      <c r="B76" t="s">
        <v>245</v>
      </c>
      <c r="C76" t="s">
        <v>247</v>
      </c>
      <c r="D76">
        <v>4</v>
      </c>
    </row>
    <row r="77" spans="1:4" x14ac:dyDescent="0.25">
      <c r="A77" t="s">
        <v>0</v>
      </c>
      <c r="B77" t="s">
        <v>245</v>
      </c>
      <c r="C77" t="s">
        <v>243</v>
      </c>
      <c r="D77">
        <v>5</v>
      </c>
    </row>
    <row r="78" spans="1:4" x14ac:dyDescent="0.25">
      <c r="A78" t="s">
        <v>0</v>
      </c>
      <c r="B78" t="s">
        <v>245</v>
      </c>
      <c r="C78" t="s">
        <v>200</v>
      </c>
      <c r="D78">
        <v>6</v>
      </c>
    </row>
    <row r="79" spans="1:4" x14ac:dyDescent="0.25">
      <c r="A79" t="s">
        <v>0</v>
      </c>
      <c r="B79" t="s">
        <v>245</v>
      </c>
      <c r="C79" t="s">
        <v>212</v>
      </c>
      <c r="D79">
        <v>9</v>
      </c>
    </row>
    <row r="80" spans="1:4" x14ac:dyDescent="0.25">
      <c r="A80" t="s">
        <v>0</v>
      </c>
      <c r="B80" t="s">
        <v>245</v>
      </c>
      <c r="C80" t="s">
        <v>248</v>
      </c>
      <c r="D80">
        <v>15</v>
      </c>
    </row>
    <row r="81" spans="1:4" x14ac:dyDescent="0.25">
      <c r="A81" t="s">
        <v>28</v>
      </c>
      <c r="B81" t="s">
        <v>249</v>
      </c>
      <c r="C81" t="s">
        <v>197</v>
      </c>
      <c r="D81">
        <v>1</v>
      </c>
    </row>
  </sheetData>
  <conditionalFormatting sqref="A2:D81">
    <cfRule type="expression" dxfId="15" priority="2">
      <formula>ISBLANK(A2)</formula>
    </cfRule>
  </conditionalFormatting>
  <conditionalFormatting sqref="A2:A81">
    <cfRule type="expression" dxfId="14" priority="2730">
      <formula>SUMPRODUCT(--($A$2:$A$81=A2),--($B$2:$B$81=B2),--($D$2:$D$81=D2))&gt;1</formula>
    </cfRule>
  </conditionalFormatting>
  <dataValidations count="1">
    <dataValidation type="list" allowBlank="1" showInputMessage="1" showErrorMessage="1" sqref="A2:A81">
      <formula1>EMPRESA</formula1>
    </dataValidation>
  </dataValidations>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
  <dimension ref="A1:C6"/>
  <sheetViews>
    <sheetView showGridLines="0" zoomScale="120" zoomScaleNormal="120" workbookViewId="0">
      <selection activeCell="A2" sqref="A2"/>
    </sheetView>
  </sheetViews>
  <sheetFormatPr baseColWidth="10" defaultColWidth="11.42578125" defaultRowHeight="15" x14ac:dyDescent="0.25"/>
  <cols>
    <col min="1" max="1" width="38.5703125" customWidth="1"/>
    <col min="2" max="2" width="27.85546875" customWidth="1"/>
    <col min="3" max="3" width="14.7109375" bestFit="1" customWidth="1"/>
    <col min="4" max="4" width="17.42578125" customWidth="1"/>
    <col min="16" max="16" width="33.85546875" customWidth="1"/>
    <col min="17" max="17" width="26.7109375" customWidth="1"/>
    <col min="18" max="18" width="17.28515625" customWidth="1"/>
    <col min="19" max="19" width="20.140625" customWidth="1"/>
  </cols>
  <sheetData>
    <row r="1" spans="1:3" ht="21" x14ac:dyDescent="0.35">
      <c r="A1" s="5" t="s">
        <v>45</v>
      </c>
      <c r="B1" s="4"/>
    </row>
    <row r="2" spans="1:3" x14ac:dyDescent="0.25">
      <c r="A2" t="s">
        <v>4</v>
      </c>
      <c r="B2" t="s">
        <v>10</v>
      </c>
      <c r="C2" t="s">
        <v>11</v>
      </c>
    </row>
    <row r="3" spans="1:3" x14ac:dyDescent="0.25">
      <c r="A3" s="1" t="s">
        <v>76</v>
      </c>
      <c r="B3" s="16">
        <v>41852</v>
      </c>
      <c r="C3" s="7">
        <f ca="1">Tabla_DIAS_RESTANTES[[#This Row],[FIN PERÍODO]]-TODAY()</f>
        <v>-1381</v>
      </c>
    </row>
    <row r="4" spans="1:3" x14ac:dyDescent="0.25">
      <c r="A4" s="1" t="s">
        <v>75</v>
      </c>
      <c r="B4" s="16">
        <v>41866</v>
      </c>
      <c r="C4" s="7">
        <f ca="1">Tabla_DIAS_RESTANTES[[#This Row],[FIN PERÍODO]]-TODAY()</f>
        <v>-1367</v>
      </c>
    </row>
    <row r="5" spans="1:3" x14ac:dyDescent="0.25">
      <c r="A5" s="1" t="s">
        <v>77</v>
      </c>
      <c r="B5" s="16">
        <v>41866</v>
      </c>
      <c r="C5" s="7">
        <f ca="1">Tabla_DIAS_RESTANTES[[#This Row],[FIN PERÍODO]]-TODAY()</f>
        <v>-1367</v>
      </c>
    </row>
    <row r="6" spans="1:3" x14ac:dyDescent="0.25">
      <c r="A6" s="1" t="s">
        <v>72</v>
      </c>
      <c r="B6" s="16">
        <v>41873</v>
      </c>
      <c r="C6" s="7">
        <f ca="1">Tabla_DIAS_RESTANTES[[#This Row],[FIN PERÍODO]]-TODAY()</f>
        <v>-1360</v>
      </c>
    </row>
  </sheetData>
  <pageMargins left="0.7" right="0.7" top="0.75" bottom="0.75" header="0.3" footer="0.3"/>
  <pageSetup paperSize="9" orientation="portrait" horizontalDpi="0" verticalDpi="0" r:id="rId1"/>
  <drawing r:id="rId2"/>
  <legacyDrawing r:id="rId3"/>
  <controls>
    <mc:AlternateContent xmlns:mc="http://schemas.openxmlformats.org/markup-compatibility/2006">
      <mc:Choice Requires="x14">
        <control shapeId="2049" r:id="rId4" name="cmdVolver">
          <controlPr defaultSize="0" print="0" autoLine="0" r:id="rId5">
            <anchor>
              <from>
                <xdr:col>3</xdr:col>
                <xdr:colOff>533400</xdr:colOff>
                <xdr:row>0</xdr:row>
                <xdr:rowOff>57150</xdr:rowOff>
              </from>
              <to>
                <xdr:col>4</xdr:col>
                <xdr:colOff>104775</xdr:colOff>
                <xdr:row>1</xdr:row>
                <xdr:rowOff>66675</xdr:rowOff>
              </to>
            </anchor>
          </controlPr>
        </control>
      </mc:Choice>
      <mc:Fallback>
        <control shapeId="2049" r:id="rId4" name="cmdVolver"/>
      </mc:Fallback>
    </mc:AlternateContent>
  </controls>
  <tableParts count="1">
    <tablePart r:id="rId6"/>
  </tablePart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5"/>
  <dimension ref="A1:D4"/>
  <sheetViews>
    <sheetView showGridLines="0" zoomScale="120" zoomScaleNormal="120" workbookViewId="0">
      <selection activeCell="A2" sqref="A2"/>
    </sheetView>
  </sheetViews>
  <sheetFormatPr baseColWidth="10" defaultColWidth="11.42578125" defaultRowHeight="15" x14ac:dyDescent="0.25"/>
  <cols>
    <col min="1" max="1" width="45.5703125" bestFit="1" customWidth="1"/>
    <col min="2" max="2" width="26" customWidth="1"/>
    <col min="3" max="3" width="20.7109375" customWidth="1"/>
    <col min="4" max="4" width="22" customWidth="1"/>
  </cols>
  <sheetData>
    <row r="1" spans="1:4" ht="24" customHeight="1" x14ac:dyDescent="0.35">
      <c r="A1" s="5" t="s">
        <v>92</v>
      </c>
    </row>
    <row r="2" spans="1:4" x14ac:dyDescent="0.25">
      <c r="A2" s="6" t="s">
        <v>89</v>
      </c>
      <c r="B2" s="6" t="s">
        <v>13</v>
      </c>
      <c r="C2" s="6" t="s">
        <v>12</v>
      </c>
      <c r="D2" s="6" t="s">
        <v>79</v>
      </c>
    </row>
    <row r="3" spans="1:4" x14ac:dyDescent="0.25">
      <c r="A3" t="s">
        <v>103</v>
      </c>
      <c r="B3" s="6">
        <v>1637</v>
      </c>
      <c r="C3" s="6">
        <v>497</v>
      </c>
      <c r="D3" s="19">
        <f>Tabla_NUMERO_ITEMS[[#This Row],[ITEMS CON BUFFER]]/Tabla_NUMERO_ITEMS[[#This Row],[TODOS ITEMS]]</f>
        <v>0.3036041539401344</v>
      </c>
    </row>
    <row r="4" spans="1:4" x14ac:dyDescent="0.25">
      <c r="A4" s="31" t="s">
        <v>110</v>
      </c>
      <c r="B4" s="6">
        <f>SUBTOTAL(109,Tabla_NUMERO_ITEMS[TODOS ITEMS])</f>
        <v>1637</v>
      </c>
      <c r="C4" s="6">
        <f>SUBTOTAL(109,Tabla_NUMERO_ITEMS[ITEMS CON BUFFER])</f>
        <v>497</v>
      </c>
      <c r="D4" s="19">
        <f>SUBTOTAL(101,Tabla_NUMERO_ITEMS[% ITEMS CON BUFFER])</f>
        <v>0.3036041539401344</v>
      </c>
    </row>
  </sheetData>
  <pageMargins left="0.7" right="0.7" top="0.75" bottom="0.75" header="0.3" footer="0.3"/>
  <pageSetup orientation="portrait" r:id="rId1"/>
  <drawing r:id="rId2"/>
  <legacyDrawing r:id="rId3"/>
  <controls>
    <mc:AlternateContent xmlns:mc="http://schemas.openxmlformats.org/markup-compatibility/2006">
      <mc:Choice Requires="x14">
        <control shapeId="3073" r:id="rId4" name="cmdVolver">
          <controlPr defaultSize="0" print="0" autoLine="0" r:id="rId5">
            <anchor>
              <from>
                <xdr:col>3</xdr:col>
                <xdr:colOff>333375</xdr:colOff>
                <xdr:row>0</xdr:row>
                <xdr:rowOff>28575</xdr:rowOff>
              </from>
              <to>
                <xdr:col>3</xdr:col>
                <xdr:colOff>1066800</xdr:colOff>
                <xdr:row>1</xdr:row>
                <xdr:rowOff>0</xdr:rowOff>
              </to>
            </anchor>
          </controlPr>
        </control>
      </mc:Choice>
      <mc:Fallback>
        <control shapeId="3073" r:id="rId4" name="cmdVolver"/>
      </mc:Fallback>
    </mc:AlternateContent>
  </controls>
  <tableParts count="1">
    <tablePart r:id="rId6"/>
  </tableParts>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6"/>
  <dimension ref="AO1"/>
  <sheetViews>
    <sheetView showGridLines="0" workbookViewId="0"/>
  </sheetViews>
  <sheetFormatPr baseColWidth="10" defaultColWidth="11.42578125" defaultRowHeight="15" x14ac:dyDescent="0.25"/>
  <sheetData>
    <row r="1" spans="41:41" x14ac:dyDescent="0.25">
      <c r="AO1" t="s">
        <v>14</v>
      </c>
    </row>
  </sheetData>
  <pageMargins left="0.7" right="0.7" top="0.75" bottom="0.75" header="0.3" footer="0.3"/>
  <drawing r:id="rId1"/>
  <legacyDrawing r:id="rId2"/>
  <controls>
    <mc:AlternateContent xmlns:mc="http://schemas.openxmlformats.org/markup-compatibility/2006">
      <mc:Choice Requires="x14">
        <control shapeId="4098" r:id="rId3" name="cmdCancelar">
          <controlPr defaultSize="0" autoLine="0" r:id="rId4">
            <anchor moveWithCells="1">
              <from>
                <xdr:col>0</xdr:col>
                <xdr:colOff>285750</xdr:colOff>
                <xdr:row>4</xdr:row>
                <xdr:rowOff>19050</xdr:rowOff>
              </from>
              <to>
                <xdr:col>2</xdr:col>
                <xdr:colOff>19050</xdr:colOff>
                <xdr:row>6</xdr:row>
                <xdr:rowOff>38100</xdr:rowOff>
              </to>
            </anchor>
          </controlPr>
        </control>
      </mc:Choice>
      <mc:Fallback>
        <control shapeId="4098" r:id="rId3" name="cmdCancelar"/>
      </mc:Fallback>
    </mc:AlternateContent>
    <mc:AlternateContent xmlns:mc="http://schemas.openxmlformats.org/markup-compatibility/2006">
      <mc:Choice Requires="x14">
        <control shapeId="4097" r:id="rId5" name="cmdCargar">
          <controlPr defaultSize="0" autoLine="0" r:id="rId6">
            <anchor moveWithCells="1">
              <from>
                <xdr:col>0</xdr:col>
                <xdr:colOff>276225</xdr:colOff>
                <xdr:row>1</xdr:row>
                <xdr:rowOff>95250</xdr:rowOff>
              </from>
              <to>
                <xdr:col>2</xdr:col>
                <xdr:colOff>9525</xdr:colOff>
                <xdr:row>3</xdr:row>
                <xdr:rowOff>114300</xdr:rowOff>
              </to>
            </anchor>
          </controlPr>
        </control>
      </mc:Choice>
      <mc:Fallback>
        <control shapeId="4097" r:id="rId5" name="cmdCargar"/>
      </mc:Fallback>
    </mc:AlternateContent>
  </control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
  <dimension ref="A1:D1"/>
  <sheetViews>
    <sheetView showGridLines="0" zoomScale="85" zoomScaleNormal="85" workbookViewId="0">
      <selection activeCell="D2" sqref="D2"/>
    </sheetView>
  </sheetViews>
  <sheetFormatPr baseColWidth="10" defaultColWidth="11.42578125" defaultRowHeight="15" x14ac:dyDescent="0.25"/>
  <cols>
    <col min="1" max="1" width="9.85546875" customWidth="1"/>
    <col min="2" max="2" width="32.28515625" customWidth="1"/>
    <col min="3" max="3" width="59.28515625" bestFit="1" customWidth="1"/>
    <col min="4" max="4" width="9.85546875" customWidth="1"/>
    <col min="5" max="5" width="36.28515625" bestFit="1" customWidth="1"/>
    <col min="6" max="6" width="8.85546875" bestFit="1" customWidth="1"/>
    <col min="7" max="7" width="18.85546875" bestFit="1" customWidth="1"/>
  </cols>
  <sheetData>
    <row r="1" spans="1:4" x14ac:dyDescent="0.25">
      <c r="A1" t="s">
        <v>19</v>
      </c>
      <c r="B1" t="s">
        <v>23</v>
      </c>
      <c r="D1" t="s">
        <v>19</v>
      </c>
    </row>
  </sheetData>
  <pageMargins left="0.7" right="0.7" top="0.75" bottom="0.75" header="0.3" footer="0.3"/>
  <tableParts count="2">
    <tablePart r:id="rId1"/>
    <tablePart r:id="rId2"/>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8"/>
  <dimension ref="A1:N8"/>
  <sheetViews>
    <sheetView showGridLines="0" topLeftCell="C1" workbookViewId="0">
      <selection activeCell="K2" sqref="K2:K3"/>
    </sheetView>
  </sheetViews>
  <sheetFormatPr baseColWidth="10" defaultColWidth="11.42578125" defaultRowHeight="15" x14ac:dyDescent="0.25"/>
  <cols>
    <col min="1" max="1" width="10.85546875" customWidth="1"/>
    <col min="2" max="2" width="32.28515625" customWidth="1"/>
    <col min="3" max="3" width="9.5703125" customWidth="1"/>
    <col min="4" max="4" width="13.7109375" customWidth="1"/>
    <col min="5" max="5" width="19.28515625" customWidth="1"/>
    <col min="7" max="7" width="10.85546875" customWidth="1"/>
    <col min="8" max="8" width="11.42578125" customWidth="1"/>
    <col min="9" max="9" width="8" customWidth="1"/>
    <col min="11" max="11" width="10.85546875" customWidth="1"/>
    <col min="12" max="12" width="11.42578125" customWidth="1"/>
    <col min="13" max="13" width="8" customWidth="1"/>
    <col min="14" max="15" width="13.140625" customWidth="1"/>
    <col min="16" max="16" width="80.85546875" customWidth="1"/>
  </cols>
  <sheetData>
    <row r="1" spans="1:14" x14ac:dyDescent="0.25">
      <c r="A1" t="s">
        <v>24</v>
      </c>
      <c r="B1" t="s">
        <v>23</v>
      </c>
      <c r="C1" t="s">
        <v>19</v>
      </c>
      <c r="D1" t="s">
        <v>9</v>
      </c>
      <c r="E1" t="s">
        <v>25</v>
      </c>
      <c r="G1" t="s">
        <v>6</v>
      </c>
      <c r="H1" t="s">
        <v>4</v>
      </c>
      <c r="I1" t="s">
        <v>8</v>
      </c>
      <c r="K1" t="s">
        <v>6</v>
      </c>
      <c r="L1" t="s">
        <v>4</v>
      </c>
      <c r="M1" t="s">
        <v>8</v>
      </c>
      <c r="N1" t="s">
        <v>59</v>
      </c>
    </row>
    <row r="2" spans="1:14" x14ac:dyDescent="0.25">
      <c r="A2" t="s">
        <v>85</v>
      </c>
      <c r="B2" t="s">
        <v>86</v>
      </c>
      <c r="C2" t="s">
        <v>87</v>
      </c>
      <c r="D2" t="s">
        <v>29</v>
      </c>
      <c r="E2" s="2"/>
      <c r="L2" s="20"/>
      <c r="M2" s="20"/>
      <c r="N2" s="20"/>
    </row>
    <row r="8" spans="1:14" x14ac:dyDescent="0.25">
      <c r="D8" s="8"/>
    </row>
  </sheetData>
  <pageMargins left="0.7" right="0.7" top="0.75" bottom="0.75" header="0.3" footer="0.3"/>
  <pageSetup orientation="portrait" r:id="rId1"/>
  <tableParts count="3">
    <tablePart r:id="rId2"/>
    <tablePart r:id="rId3"/>
    <tablePart r:id="rId4"/>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9"/>
  <dimension ref="A1:R4"/>
  <sheetViews>
    <sheetView topLeftCell="B1" workbookViewId="0">
      <selection activeCell="P2" sqref="P2:P4"/>
    </sheetView>
  </sheetViews>
  <sheetFormatPr baseColWidth="10" defaultColWidth="11.42578125" defaultRowHeight="15" x14ac:dyDescent="0.25"/>
  <sheetData>
    <row r="1" spans="1:18" x14ac:dyDescent="0.25">
      <c r="A1">
        <v>1</v>
      </c>
      <c r="B1" t="s">
        <v>58</v>
      </c>
      <c r="P1" t="s">
        <v>253</v>
      </c>
      <c r="R1">
        <v>1</v>
      </c>
    </row>
    <row r="2" spans="1:18" x14ac:dyDescent="0.25">
      <c r="P2" t="s">
        <v>254</v>
      </c>
    </row>
    <row r="3" spans="1:18" x14ac:dyDescent="0.25">
      <c r="P3" t="s">
        <v>255</v>
      </c>
    </row>
    <row r="4" spans="1:18" x14ac:dyDescent="0.25">
      <c r="P4" t="s">
        <v>250</v>
      </c>
    </row>
  </sheetData>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0"/>
  <dimension ref="A2:E27"/>
  <sheetViews>
    <sheetView showGridLines="0" showRowColHeaders="0" workbookViewId="0">
      <selection activeCell="A28" sqref="A28"/>
    </sheetView>
  </sheetViews>
  <sheetFormatPr baseColWidth="10" defaultColWidth="11.42578125" defaultRowHeight="15" x14ac:dyDescent="0.25"/>
  <cols>
    <col min="1" max="16384" width="11.42578125" style="13"/>
  </cols>
  <sheetData>
    <row r="2" spans="1:5" ht="23.25" x14ac:dyDescent="0.35">
      <c r="A2" s="14" t="s">
        <v>57</v>
      </c>
    </row>
    <row r="4" spans="1:5" ht="15.75" x14ac:dyDescent="0.25">
      <c r="A4" s="15" t="str">
        <f>Trans_Dada_Baja</f>
        <v>C:\RAM CAS\MEJORA CONTINUA\INVENTARIOS\HISTORIAL INVENTARIOS\TRANSFERENCIAS ABIERTAS\595 _ 8-4-2013 - IMPORTACIÓN - AGROTACENTRAL.xlsm</v>
      </c>
    </row>
    <row r="10" spans="1:5" x14ac:dyDescent="0.25">
      <c r="E10" s="12"/>
    </row>
    <row r="27" spans="1:1" x14ac:dyDescent="0.25">
      <c r="A27" s="32" t="s">
        <v>142</v>
      </c>
    </row>
  </sheetData>
  <pageMargins left="0.7" right="0.7" top="0.75" bottom="0.75" header="0.3" footer="0.3"/>
  <pageSetup orientation="portrait" r:id="rId1"/>
  <drawing r:id="rId2"/>
  <legacyDrawing r:id="rId3"/>
  <controls>
    <mc:AlternateContent xmlns:mc="http://schemas.openxmlformats.org/markup-compatibility/2006">
      <mc:Choice Requires="x14">
        <control shapeId="10241" r:id="rId4" name="cmdBorrarTransferDadaBaja">
          <controlPr defaultSize="0" autoLine="0" r:id="rId5">
            <anchor moveWithCells="1">
              <from>
                <xdr:col>0</xdr:col>
                <xdr:colOff>142875</xdr:colOff>
                <xdr:row>4</xdr:row>
                <xdr:rowOff>161925</xdr:rowOff>
              </from>
              <to>
                <xdr:col>5</xdr:col>
                <xdr:colOff>142875</xdr:colOff>
                <xdr:row>8</xdr:row>
                <xdr:rowOff>180975</xdr:rowOff>
              </to>
            </anchor>
          </controlPr>
        </control>
      </mc:Choice>
      <mc:Fallback>
        <control shapeId="10241" r:id="rId4" name="cmdBorrarTransferDadaBaja"/>
      </mc:Fallback>
    </mc:AlternateContent>
    <mc:AlternateContent xmlns:mc="http://schemas.openxmlformats.org/markup-compatibility/2006">
      <mc:Choice Requires="x14">
        <control shapeId="10242" r:id="rId6" name="cmdNoBorrar">
          <controlPr defaultSize="0" autoLine="0" r:id="rId7">
            <anchor moveWithCells="1">
              <from>
                <xdr:col>0</xdr:col>
                <xdr:colOff>142875</xdr:colOff>
                <xdr:row>9</xdr:row>
                <xdr:rowOff>142875</xdr:rowOff>
              </from>
              <to>
                <xdr:col>5</xdr:col>
                <xdr:colOff>133350</xdr:colOff>
                <xdr:row>12</xdr:row>
                <xdr:rowOff>85725</xdr:rowOff>
              </to>
            </anchor>
          </controlPr>
        </control>
      </mc:Choice>
      <mc:Fallback>
        <control shapeId="10242" r:id="rId6" name="cmdNoBorrar"/>
      </mc:Fallback>
    </mc:AlternateContent>
  </control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5"/>
  <dimension ref="A1:D1"/>
  <sheetViews>
    <sheetView showGridLines="0" zoomScale="85" zoomScaleNormal="85" workbookViewId="0">
      <selection sqref="A1:D1"/>
    </sheetView>
  </sheetViews>
  <sheetFormatPr baseColWidth="10" defaultColWidth="11.42578125" defaultRowHeight="15" x14ac:dyDescent="0.25"/>
  <cols>
    <col min="1" max="1" width="20" bestFit="1" customWidth="1"/>
    <col min="2" max="2" width="70.28515625" bestFit="1" customWidth="1"/>
    <col min="3" max="3" width="59.28515625" bestFit="1" customWidth="1"/>
    <col min="4" max="4" width="15" bestFit="1" customWidth="1"/>
  </cols>
  <sheetData>
    <row r="1" spans="1:4" x14ac:dyDescent="0.25">
      <c r="A1" t="s">
        <v>19</v>
      </c>
      <c r="B1" t="s">
        <v>20</v>
      </c>
      <c r="C1" t="s">
        <v>21</v>
      </c>
      <c r="D1" t="s">
        <v>22</v>
      </c>
    </row>
  </sheetData>
  <pageMargins left="0.7" right="0.7" top="0.75" bottom="0.75" header="0.3" footer="0.3"/>
  <tableParts count="1">
    <tablePart r:id="rId1"/>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6"/>
  <dimension ref="A1:B6"/>
  <sheetViews>
    <sheetView workbookViewId="0">
      <selection activeCell="B2" sqref="B2"/>
    </sheetView>
  </sheetViews>
  <sheetFormatPr baseColWidth="10" defaultColWidth="11.42578125" defaultRowHeight="15" x14ac:dyDescent="0.25"/>
  <cols>
    <col min="1" max="1" width="16.28515625" bestFit="1" customWidth="1"/>
    <col min="2" max="2" width="15.7109375" bestFit="1" customWidth="1"/>
  </cols>
  <sheetData>
    <row r="1" spans="1:2" x14ac:dyDescent="0.25">
      <c r="A1" t="s">
        <v>65</v>
      </c>
      <c r="B1" s="17">
        <v>43232.572696759256</v>
      </c>
    </row>
    <row r="2" spans="1:2" x14ac:dyDescent="0.25">
      <c r="A2" t="s">
        <v>66</v>
      </c>
      <c r="B2" s="17">
        <v>43232.578379629631</v>
      </c>
    </row>
    <row r="4" spans="1:2" x14ac:dyDescent="0.25">
      <c r="A4" t="s">
        <v>67</v>
      </c>
      <c r="B4" s="18">
        <f>IF((FINREFRESCADO-INICIOREFRESCADO)&gt;0,FINREFRESCADO-INICIOREFRESCADO,"")</f>
        <v>5.6828703745850362E-3</v>
      </c>
    </row>
    <row r="6" spans="1:2" x14ac:dyDescent="0.25">
      <c r="A6" t="s">
        <v>123</v>
      </c>
      <c r="B6" t="s">
        <v>265</v>
      </c>
    </row>
  </sheetData>
  <pageMargins left="0.7" right="0.7" top="0.75" bottom="0.75" header="0.3" footer="0.3"/>
  <pageSetup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7"/>
  <dimension ref="A1:C6"/>
  <sheetViews>
    <sheetView workbookViewId="0"/>
  </sheetViews>
  <sheetFormatPr baseColWidth="10" defaultColWidth="11.42578125" defaultRowHeight="15" x14ac:dyDescent="0.25"/>
  <cols>
    <col min="1" max="1" width="34.140625" bestFit="1" customWidth="1"/>
    <col min="2" max="2" width="11.5703125" bestFit="1" customWidth="1"/>
    <col min="3" max="3" width="12.5703125" bestFit="1" customWidth="1"/>
  </cols>
  <sheetData>
    <row r="1" spans="1:3" x14ac:dyDescent="0.25">
      <c r="A1" t="s">
        <v>69</v>
      </c>
      <c r="B1" t="s">
        <v>70</v>
      </c>
      <c r="C1" t="s">
        <v>71</v>
      </c>
    </row>
    <row r="2" spans="1:3" x14ac:dyDescent="0.25">
      <c r="A2" t="s">
        <v>80</v>
      </c>
      <c r="B2" t="s">
        <v>84</v>
      </c>
      <c r="C2" t="str">
        <f>IF(RIGHT(Tabla_Parametros[par_valor],1)="\",LEFT(Tabla_Parametros[par_valor],LEN(Tabla_Parametros[par_valor])-1),Tabla_Parametros[par_valor])</f>
        <v>O:</v>
      </c>
    </row>
    <row r="3" spans="1:3" x14ac:dyDescent="0.25">
      <c r="A3" t="s">
        <v>81</v>
      </c>
      <c r="B3" t="s">
        <v>84</v>
      </c>
      <c r="C3" t="str">
        <f>IF(RIGHT(Tabla_Parametros[par_valor],1)="\",LEFT(Tabla_Parametros[par_valor],LEN(Tabla_Parametros[par_valor])-1),Tabla_Parametros[par_valor])</f>
        <v>O:</v>
      </c>
    </row>
    <row r="4" spans="1:3" x14ac:dyDescent="0.25">
      <c r="A4" t="s">
        <v>82</v>
      </c>
      <c r="B4" t="s">
        <v>84</v>
      </c>
      <c r="C4" t="str">
        <f>IF(RIGHT(Tabla_Parametros[par_valor],1)="\",LEFT(Tabla_Parametros[par_valor],LEN(Tabla_Parametros[par_valor])-1),Tabla_Parametros[par_valor])</f>
        <v>O:</v>
      </c>
    </row>
    <row r="5" spans="1:3" x14ac:dyDescent="0.25">
      <c r="A5" t="s">
        <v>106</v>
      </c>
      <c r="B5" t="s">
        <v>107</v>
      </c>
      <c r="C5" t="str">
        <f>IF(RIGHT(Tabla_Parametros[par_valor],1)="\",LEFT(Tabla_Parametros[par_valor],LEN(Tabla_Parametros[par_valor])-1),Tabla_Parametros[par_valor])</f>
        <v>0</v>
      </c>
    </row>
    <row r="6" spans="1:3" x14ac:dyDescent="0.25">
      <c r="A6" t="s">
        <v>108</v>
      </c>
      <c r="B6" t="s">
        <v>193</v>
      </c>
      <c r="C6" t="str">
        <f>IF(RIGHT(Tabla_Parametros[par_valor],1)="\",LEFT(Tabla_Parametros[par_valor],LEN(Tabla_Parametros[par_valor])-1),Tabla_Parametros[par_valor])</f>
        <v>-</v>
      </c>
    </row>
  </sheetData>
  <sheetProtection sort="0" autoFilter="0"/>
  <pageMargins left="0.7" right="0.7" top="0.75" bottom="0.75" header="0.3" footer="0.3"/>
  <tableParts count="1">
    <tablePart r:id="rId1"/>
  </tableParts>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8"/>
  <dimension ref="A1:C8"/>
  <sheetViews>
    <sheetView showGridLines="0" workbookViewId="0">
      <selection activeCell="D1" sqref="D1"/>
    </sheetView>
  </sheetViews>
  <sheetFormatPr baseColWidth="10" defaultColWidth="11.42578125" defaultRowHeight="15" x14ac:dyDescent="0.25"/>
  <cols>
    <col min="1" max="1" width="25.28515625" bestFit="1" customWidth="1"/>
    <col min="2" max="2" width="27.7109375" bestFit="1" customWidth="1"/>
    <col min="3" max="3" width="34.85546875" bestFit="1" customWidth="1"/>
  </cols>
  <sheetData>
    <row r="1" spans="1:3" ht="38.25" customHeight="1" x14ac:dyDescent="0.25">
      <c r="A1" t="s">
        <v>254</v>
      </c>
      <c r="B1" t="s">
        <v>264</v>
      </c>
      <c r="C1" t="s">
        <v>250</v>
      </c>
    </row>
    <row r="2" spans="1:3" x14ac:dyDescent="0.25">
      <c r="A2" t="s">
        <v>257</v>
      </c>
      <c r="B2" t="s">
        <v>257</v>
      </c>
      <c r="C2" t="s">
        <v>257</v>
      </c>
    </row>
    <row r="3" spans="1:3" x14ac:dyDescent="0.25">
      <c r="A3" t="s">
        <v>258</v>
      </c>
      <c r="B3" t="s">
        <v>258</v>
      </c>
      <c r="C3" t="s">
        <v>258</v>
      </c>
    </row>
    <row r="4" spans="1:3" x14ac:dyDescent="0.25">
      <c r="A4" t="s">
        <v>259</v>
      </c>
      <c r="B4" t="s">
        <v>259</v>
      </c>
      <c r="C4" t="s">
        <v>259</v>
      </c>
    </row>
    <row r="5" spans="1:3" x14ac:dyDescent="0.25">
      <c r="A5" t="s">
        <v>260</v>
      </c>
      <c r="B5" t="s">
        <v>260</v>
      </c>
      <c r="C5" t="s">
        <v>260</v>
      </c>
    </row>
    <row r="6" spans="1:3" x14ac:dyDescent="0.25">
      <c r="A6" t="s">
        <v>261</v>
      </c>
      <c r="C6" t="s">
        <v>262</v>
      </c>
    </row>
    <row r="7" spans="1:3" x14ac:dyDescent="0.25">
      <c r="A7" t="s">
        <v>262</v>
      </c>
    </row>
    <row r="8" spans="1:3" x14ac:dyDescent="0.25">
      <c r="A8" t="s">
        <v>263</v>
      </c>
    </row>
  </sheetData>
  <sheetProtection sort="0" autoFilter="0"/>
  <pageMargins left="0.7" right="0.7" top="0.75" bottom="0.75" header="0.3" footer="0.3"/>
  <pageSetup orientation="portrait" horizontalDpi="0" verticalDpi="0" r:id="rId1"/>
  <drawing r:id="rId2"/>
  <legacyDrawing r:id="rId3"/>
  <controls>
    <mc:AlternateContent xmlns:mc="http://schemas.openxmlformats.org/markup-compatibility/2006">
      <mc:Choice Requires="x14">
        <control shapeId="12289" r:id="rId4" name="cmdVolver">
          <controlPr defaultSize="0" print="0" autoLine="0" r:id="rId5">
            <anchor moveWithCells="1">
              <from>
                <xdr:col>0</xdr:col>
                <xdr:colOff>19050</xdr:colOff>
                <xdr:row>0</xdr:row>
                <xdr:rowOff>9525</xdr:rowOff>
              </from>
              <to>
                <xdr:col>0</xdr:col>
                <xdr:colOff>914400</xdr:colOff>
                <xdr:row>0</xdr:row>
                <xdr:rowOff>285750</xdr:rowOff>
              </to>
            </anchor>
          </controlPr>
        </control>
      </mc:Choice>
      <mc:Fallback>
        <control shapeId="12289" r:id="rId4" name="cmdVolver"/>
      </mc:Fallback>
    </mc:AlternateContent>
  </controls>
  <tableParts count="1">
    <tablePart r:id="rId6"/>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9"/>
  <dimension ref="A1:A3"/>
  <sheetViews>
    <sheetView workbookViewId="0">
      <selection activeCell="A3" sqref="A3"/>
    </sheetView>
  </sheetViews>
  <sheetFormatPr baseColWidth="10" defaultRowHeight="15" x14ac:dyDescent="0.25"/>
  <sheetData>
    <row r="1" spans="1:1" x14ac:dyDescent="0.25">
      <c r="A1" t="s">
        <v>195</v>
      </c>
    </row>
    <row r="3" spans="1:1" x14ac:dyDescent="0.25">
      <c r="A3" t="s">
        <v>83</v>
      </c>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0"/>
  <dimension ref="A1:C4"/>
  <sheetViews>
    <sheetView showGridLines="0" workbookViewId="0">
      <selection activeCell="A2" sqref="A2:C2"/>
    </sheetView>
  </sheetViews>
  <sheetFormatPr baseColWidth="10" defaultRowHeight="15" x14ac:dyDescent="0.25"/>
  <cols>
    <col min="1" max="1" width="22.7109375" customWidth="1"/>
    <col min="2" max="2" width="20" customWidth="1"/>
  </cols>
  <sheetData>
    <row r="1" spans="1:3" x14ac:dyDescent="0.25">
      <c r="A1" t="s">
        <v>5</v>
      </c>
      <c r="B1" t="s">
        <v>4</v>
      </c>
      <c r="C1" t="s">
        <v>8</v>
      </c>
    </row>
    <row r="2" spans="1:3" x14ac:dyDescent="0.25">
      <c r="A2" t="s">
        <v>0</v>
      </c>
      <c r="B2" t="s">
        <v>254</v>
      </c>
      <c r="C2" t="s">
        <v>256</v>
      </c>
    </row>
    <row r="3" spans="1:3" x14ac:dyDescent="0.25">
      <c r="A3" t="s">
        <v>0</v>
      </c>
      <c r="B3" t="s">
        <v>264</v>
      </c>
      <c r="C3" t="s">
        <v>266</v>
      </c>
    </row>
    <row r="4" spans="1:3" x14ac:dyDescent="0.25">
      <c r="A4" t="s">
        <v>0</v>
      </c>
      <c r="B4" t="s">
        <v>250</v>
      </c>
      <c r="C4" t="s">
        <v>251</v>
      </c>
    </row>
  </sheetData>
  <pageMargins left="0.7" right="0.7" top="0.75" bottom="0.75" header="0.3" footer="0.3"/>
  <pageSetup orientation="portrait" r:id="rId1"/>
  <tableParts count="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CE4479DD-3D08-459C-9362-9739ACC6AAEE}">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16</vt:i4>
      </vt:variant>
      <vt:variant>
        <vt:lpstr>Rangos con nombre</vt:lpstr>
      </vt:variant>
      <vt:variant>
        <vt:i4>33</vt:i4>
      </vt:variant>
    </vt:vector>
  </HeadingPairs>
  <TitlesOfParts>
    <vt:vector size="49" baseType="lpstr">
      <vt:lpstr>CENTROCONTROL</vt:lpstr>
      <vt:lpstr>INICIO</vt:lpstr>
      <vt:lpstr>Control_Buffers</vt:lpstr>
      <vt:lpstr>Login</vt:lpstr>
      <vt:lpstr>Directorios</vt:lpstr>
      <vt:lpstr>EMPRESABODEGA</vt:lpstr>
      <vt:lpstr>ARCHIVOSCB</vt:lpstr>
      <vt:lpstr>ARCHIVOSBODEGAS</vt:lpstr>
      <vt:lpstr>PERFIL</vt:lpstr>
      <vt:lpstr>TRANSFERENCIAS</vt:lpstr>
      <vt:lpstr>ITEMS_EMPRESA</vt:lpstr>
      <vt:lpstr>PATH</vt:lpstr>
      <vt:lpstr>AUX</vt:lpstr>
      <vt:lpstr>ITEMS_SELECCIONADOS</vt:lpstr>
      <vt:lpstr>DURACION</vt:lpstr>
      <vt:lpstr>Parametros</vt:lpstr>
      <vt:lpstr>ACTUALIZACIONBODEGA</vt:lpstr>
      <vt:lpstr>ACTUALIZACIONCONSUMO</vt:lpstr>
      <vt:lpstr>ACTUALIZACIONHISTRANSFER</vt:lpstr>
      <vt:lpstr>ACTUALIZACIONINVENTARIO</vt:lpstr>
      <vt:lpstr>ACTUALIZACIONPRODUCTO</vt:lpstr>
      <vt:lpstr>AlertaHojasCB</vt:lpstr>
      <vt:lpstr>BODEGAS</vt:lpstr>
      <vt:lpstr>DIR</vt:lpstr>
      <vt:lpstr>DURACIONREFRESCADO</vt:lpstr>
      <vt:lpstr>EMPRESA</vt:lpstr>
      <vt:lpstr>ESTADOREFRESCADO</vt:lpstr>
      <vt:lpstr>Fecha_Calendario</vt:lpstr>
      <vt:lpstr>FECHAREFRESCADO</vt:lpstr>
      <vt:lpstr>FINREFRESCADO</vt:lpstr>
      <vt:lpstr>HojasCB_cla</vt:lpstr>
      <vt:lpstr>HojasCB_user</vt:lpstr>
      <vt:lpstr>HORAAPAGADO</vt:lpstr>
      <vt:lpstr>HORAIMPORTACION</vt:lpstr>
      <vt:lpstr>HORAREFRESCADO</vt:lpstr>
      <vt:lpstr>INICIOREFRESCADO</vt:lpstr>
      <vt:lpstr>ItemsSeleccionados</vt:lpstr>
      <vt:lpstr>MENSAJE</vt:lpstr>
      <vt:lpstr>PATH</vt:lpstr>
      <vt:lpstr>PathExcel</vt:lpstr>
      <vt:lpstr>PATHTRANSFERENCIA</vt:lpstr>
      <vt:lpstr>REFRESCADO</vt:lpstr>
      <vt:lpstr>TIPO</vt:lpstr>
      <vt:lpstr>TODAS</vt:lpstr>
      <vt:lpstr>Trans_Dada_Baja</vt:lpstr>
      <vt:lpstr>transfer</vt:lpstr>
      <vt:lpstr>US</vt:lpstr>
      <vt:lpstr>USUARIO</vt:lpstr>
      <vt:lpstr>version</vt:lpstr>
    </vt:vector>
  </TitlesOfParts>
  <Company>Updatesofts Forums</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Carlos Semanate</dc:creator>
  <cp:lastModifiedBy>RAMCAS</cp:lastModifiedBy>
  <cp:lastPrinted>2010-03-18T04:13:57Z</cp:lastPrinted>
  <dcterms:created xsi:type="dcterms:W3CDTF">2010-02-10T19:54:10Z</dcterms:created>
  <dcterms:modified xsi:type="dcterms:W3CDTF">2018-05-13T05:16:04Z</dcterms:modified>
</cp:coreProperties>
</file>