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11.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BUFFER\Document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CENTROCONTROL!$I$5</definedName>
    <definedName name="ACTUALIZACIONCONSUMO">CENTROCONTROL!$I$8</definedName>
    <definedName name="ACTUALIZACIONHISTRANSFER">CENTROCONTROL!$M$9</definedName>
    <definedName name="ACTUALIZACIONINVENTARIO">CENTROCONTROL!$I$7</definedName>
    <definedName name="ACTUALIZACIONPRODUCTO">CENTROCONTROL!$I$6</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EMPRESA!$A$1:$A$2</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CENTROCONTROL!$CS$1</definedName>
    <definedName name="FINREFRESCADO">DURACION!$B$2</definedName>
    <definedName name="HojasCB_cla">USER!$B$4</definedName>
    <definedName name="HojasCB_tipo_us">USER!$C$4</definedName>
    <definedName name="HojasCB_user">USER!$A$4</definedName>
    <definedName name="HORAAPAGADO">CENTROCONTROL!$I$11</definedName>
    <definedName name="HORAIMPORTACION">CENTROCONTROL!$I$10</definedName>
    <definedName name="HORAREFRESCADO">CENTROCONTROL!$I$9</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CENTROCONTROL!$GC$126</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CENTROCONTROL!$GB$126</definedName>
    <definedName name="version">CENTROCONTROL!$J$1</definedName>
  </definedNames>
  <calcPr calcId="152511"/>
</workbook>
</file>

<file path=xl/calcChain.xml><?xml version="1.0" encoding="utf-8"?>
<calcChain xmlns="http://schemas.openxmlformats.org/spreadsheetml/2006/main">
  <c r="B1" i="1" l="1"/>
  <c r="U2" i="36"/>
  <c r="U3" i="36"/>
  <c r="T15" i="1" s="1"/>
  <c r="U4" i="36"/>
  <c r="U5" i="36"/>
  <c r="U6" i="36"/>
  <c r="U7" i="36"/>
  <c r="U8" i="36"/>
  <c r="U9" i="36"/>
  <c r="U10" i="36"/>
  <c r="U11" i="36"/>
  <c r="U12" i="36"/>
  <c r="U13" i="36"/>
  <c r="U14" i="36"/>
  <c r="T14" i="1"/>
  <c r="B14" i="1" s="1"/>
  <c r="C2" i="24"/>
  <c r="C3" i="24"/>
  <c r="C4" i="24"/>
  <c r="C5" i="24"/>
  <c r="C6" i="24"/>
  <c r="B15" i="1" l="1"/>
  <c r="C15" i="1"/>
  <c r="D15" i="1"/>
  <c r="E15" i="1"/>
  <c r="F15" i="1"/>
  <c r="G15" i="1"/>
  <c r="H15" i="1"/>
  <c r="I15" i="1"/>
  <c r="J15" i="1"/>
  <c r="K15" i="1"/>
  <c r="L15" i="1"/>
  <c r="M15" i="1"/>
  <c r="N15" i="1"/>
  <c r="O15" i="1"/>
  <c r="P15" i="1"/>
  <c r="R15" i="1"/>
  <c r="S15" i="1"/>
  <c r="S14" i="1"/>
  <c r="R14" i="1"/>
  <c r="P14" i="1"/>
  <c r="Q14" i="1" s="1"/>
  <c r="O14" i="1"/>
  <c r="N14" i="1"/>
  <c r="M14" i="1"/>
  <c r="L14" i="1"/>
  <c r="K14" i="1"/>
  <c r="J14" i="1"/>
  <c r="I14" i="1"/>
  <c r="H14" i="1"/>
  <c r="G14" i="1"/>
  <c r="F14" i="1"/>
  <c r="E14" i="1"/>
  <c r="D14" i="1"/>
  <c r="C14" i="1"/>
  <c r="Q15" i="1" l="1"/>
  <c r="A73" i="34"/>
  <c r="A72" i="34"/>
  <c r="A71" i="34"/>
  <c r="A70" i="34"/>
  <c r="A69" i="34"/>
  <c r="A68" i="34"/>
  <c r="A67" i="34"/>
  <c r="A66" i="34"/>
  <c r="A65" i="34"/>
  <c r="A64" i="34"/>
  <c r="A63" i="34"/>
  <c r="A62" i="34"/>
  <c r="A61" i="34"/>
  <c r="A60" i="34"/>
  <c r="C3" i="30" l="1"/>
  <c r="G3" i="30"/>
  <c r="H3" i="30"/>
  <c r="K3" i="30"/>
  <c r="L3" i="30"/>
  <c r="M3" i="30"/>
  <c r="N3" i="30"/>
  <c r="O3" i="30"/>
  <c r="P3" i="30"/>
  <c r="Q3" i="30"/>
  <c r="I3" i="30"/>
  <c r="A59" i="34" l="1"/>
  <c r="A58" i="34"/>
  <c r="A57" i="34"/>
  <c r="A56" i="34"/>
  <c r="A55" i="34"/>
  <c r="A54" i="34"/>
  <c r="A53" i="34"/>
  <c r="A52" i="34"/>
  <c r="A51" i="34"/>
  <c r="A50" i="34"/>
  <c r="A49" i="34"/>
  <c r="A48" i="34"/>
  <c r="A47" i="34"/>
  <c r="A46" i="34"/>
  <c r="A45" i="34"/>
  <c r="A44" i="34"/>
  <c r="A43" i="34"/>
  <c r="P16" i="1" l="1"/>
  <c r="I8" i="1" l="1"/>
  <c r="I6" i="1"/>
  <c r="I7" i="1"/>
  <c r="I5" i="1"/>
  <c r="O16" i="1" l="1"/>
  <c r="B16" i="1"/>
  <c r="I3" i="1"/>
  <c r="A16" i="1" l="1"/>
  <c r="J16" i="1" l="1"/>
  <c r="I16" i="1"/>
  <c r="K16" i="1"/>
  <c r="M16" i="1"/>
  <c r="D16" i="1"/>
  <c r="L16" i="1"/>
  <c r="C16" i="1"/>
  <c r="Q16" i="1" l="1"/>
  <c r="H16" i="1"/>
  <c r="G16" i="1"/>
  <c r="F16" i="1"/>
  <c r="E16"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A9" i="1" l="1"/>
  <c r="D11" i="1" l="1"/>
  <c r="D9" i="1" l="1"/>
  <c r="E8" i="1"/>
  <c r="D8" i="1"/>
  <c r="B10" i="1" l="1"/>
  <c r="B9" i="1"/>
  <c r="A10" i="1" l="1"/>
  <c r="A1" i="29" l="1"/>
  <c r="B4" i="23" l="1"/>
  <c r="D10" i="1" l="1"/>
  <c r="I4" i="1" l="1"/>
  <c r="A4" i="17" l="1"/>
</calcChain>
</file>

<file path=xl/comments1.xml><?xml version="1.0" encoding="utf-8"?>
<comments xmlns="http://schemas.openxmlformats.org/spreadsheetml/2006/main">
  <authors>
    <author>RAMCAS</author>
    <author>Carlos Semanate</author>
  </authors>
  <commentList>
    <comment ref="CS1" authorId="0" shapeId="0">
      <text>
        <r>
          <rPr>
            <b/>
            <sz val="9"/>
            <color indexed="81"/>
            <rFont val="Tahoma"/>
            <family val="2"/>
          </rPr>
          <t>RAMCAS:</t>
        </r>
        <r>
          <rPr>
            <sz val="9"/>
            <color indexed="81"/>
            <rFont val="Tahoma"/>
            <family val="2"/>
          </rPr>
          <t xml:space="preserve">
Fecha en la cual se ha hecho el refrescado completo.</t>
        </r>
      </text>
    </commen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Duración del Refrescado Completo.</t>
        </r>
      </text>
    </comment>
    <comment ref="I5" authorId="0" shapeId="0">
      <text>
        <r>
          <rPr>
            <b/>
            <sz val="9"/>
            <color indexed="81"/>
            <rFont val="Tahoma"/>
            <family val="2"/>
          </rPr>
          <t>RAMCAS:</t>
        </r>
        <r>
          <rPr>
            <sz val="9"/>
            <color indexed="81"/>
            <rFont val="Tahoma"/>
            <family val="2"/>
          </rPr>
          <t xml:space="preserve">
Fecha de actualización del archivo bodega.txt provisto por el ERP.</t>
        </r>
      </text>
    </comment>
    <comment ref="I6" authorId="0" shapeId="0">
      <text>
        <r>
          <rPr>
            <b/>
            <sz val="9"/>
            <color indexed="81"/>
            <rFont val="Tahoma"/>
            <family val="2"/>
          </rPr>
          <t>RAMCAS:</t>
        </r>
        <r>
          <rPr>
            <sz val="9"/>
            <color indexed="81"/>
            <rFont val="Tahoma"/>
            <family val="2"/>
          </rPr>
          <t xml:space="preserve">
Fecha de actualización del archivo producto.txt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consumo.txt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se apaga automáticamente CCB.</t>
        </r>
      </text>
    </comment>
    <comment ref="A13" authorId="0" shapeId="0">
      <text>
        <r>
          <rPr>
            <b/>
            <sz val="9"/>
            <color indexed="81"/>
            <rFont val="Tahoma"/>
            <family val="2"/>
          </rPr>
          <t>RAMCAS:</t>
        </r>
        <r>
          <rPr>
            <sz val="9"/>
            <color indexed="81"/>
            <rFont val="Tahoma"/>
            <family val="2"/>
          </rPr>
          <t xml:space="preserve">
Nombre de las Hojas CB permitidas para el presente usuario. Para abrir una de ellas puede darse doble click sobre el nombre. Para abrir una o más, se selecciona una o varias y se aplasta el ícono de la carpeta amarilla.
El listado se refresca cuando se abre CCB o cuando se cambia de empresa o cuando se presiona el ícono del listado con checks.</t>
        </r>
      </text>
    </comment>
    <comment ref="B13"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3"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3"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3"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3"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3"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3"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3" authorId="0" shapeId="0">
      <text>
        <r>
          <rPr>
            <b/>
            <sz val="9"/>
            <color indexed="81"/>
            <rFont val="Tahoma"/>
            <family val="2"/>
          </rPr>
          <t>RAMCAS:</t>
        </r>
        <r>
          <rPr>
            <sz val="9"/>
            <color indexed="81"/>
            <rFont val="Tahoma"/>
            <family val="2"/>
          </rPr>
          <t xml:space="preserve">
Es el COSTO FÍSICO + COSTO TRÁNSITO.</t>
        </r>
      </text>
    </comment>
    <comment ref="J13"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3"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3"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3"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3"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3"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3"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3" authorId="0" shapeId="0">
      <text>
        <r>
          <rPr>
            <b/>
            <sz val="9"/>
            <color indexed="81"/>
            <rFont val="Tahoma"/>
            <family val="2"/>
          </rPr>
          <t>RAMCAS:</t>
        </r>
        <r>
          <rPr>
            <sz val="9"/>
            <color indexed="81"/>
            <rFont val="Tahoma"/>
            <family val="2"/>
          </rPr>
          <t xml:space="preserve">
La duración del último refrescado de la presente Hoja CB.</t>
        </r>
      </text>
    </comment>
    <comment ref="R13"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3"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<sst xmlns="http://schemas.openxmlformats.org/spreadsheetml/2006/main" count="429" uniqueCount="295">
  <si>
    <t>AGROTA</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</si>
  <si>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</si>
  <si>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</si>
  <si>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</si>
  <si>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</si>
  <si>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</si>
  <si>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</si>
  <si>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</si>
  <si>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</si>
  <si>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</si>
  <si>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</si>
  <si>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</si>
  <si>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</si>
  <si>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</si>
  <si>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FREC REP</t>
  </si>
  <si>
    <t>TIEMP SUMINIS</t>
  </si>
  <si>
    <t>Codigo</t>
  </si>
  <si>
    <t>Descripcion</t>
  </si>
  <si>
    <t>Grupo</t>
  </si>
  <si>
    <t>Linea</t>
  </si>
  <si>
    <t>Bodega</t>
  </si>
  <si>
    <t>Empresa</t>
  </si>
  <si>
    <t>Bodega Recortada</t>
  </si>
  <si>
    <t>T NIV SER (DIAS)</t>
  </si>
  <si>
    <t>HORIZONTE</t>
  </si>
  <si>
    <t>CENTRAL.xlsm</t>
  </si>
  <si>
    <t>TabARCHIVO</t>
  </si>
  <si>
    <t>Proveedor</t>
  </si>
  <si>
    <t>Prioridad</t>
  </si>
  <si>
    <t>DÍAS RESTANTES POR ARCHIVO</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</si>
  <si>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</si>
  <si>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</si>
  <si>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</si>
  <si>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</si>
  <si>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</si>
  <si>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</si>
  <si>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</si>
  <si>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</si>
  <si>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</si>
  <si>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</si>
  <si>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</si>
  <si>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</si>
  <si>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</si>
  <si>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</si>
  <si>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</si>
  <si>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</si>
  <si>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</si>
  <si>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Fecha Consumo</t>
  </si>
  <si>
    <t>Hora Apagado</t>
  </si>
  <si>
    <t>% ITEMS CON BUFFER</t>
  </si>
  <si>
    <t>Path Transferencias Batch</t>
  </si>
  <si>
    <t>Path Buffers Consolidados</t>
  </si>
  <si>
    <t>Path Exportación Datos Consolidados</t>
  </si>
  <si>
    <t>Autenticación Hojas CB</t>
  </si>
  <si>
    <t>O:</t>
  </si>
  <si>
    <t>DISMA</t>
  </si>
  <si>
    <t>BDG. DE PRODUCTO TERMI PLANTA</t>
  </si>
  <si>
    <t>H233C100</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</si>
  <si>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</si>
  <si>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</si>
  <si>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</si>
  <si>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</si>
  <si>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</si>
  <si>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</si>
  <si>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</si>
  <si>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</si>
  <si>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</si>
  <si>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</si>
  <si>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</si>
  <si>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</si>
  <si>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</si>
  <si>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</si>
  <si>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Total</t>
  </si>
  <si>
    <t>Nivel de Servicio Calculado</t>
  </si>
  <si>
    <t>0</t>
  </si>
  <si>
    <t>PedidCalc Más o Menos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</si>
  <si>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</si>
  <si>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</si>
  <si>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</si>
  <si>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</si>
  <si>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</si>
  <si>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</si>
  <si>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</si>
  <si>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</si>
  <si>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</si>
  <si>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</si>
  <si>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</si>
  <si>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</si>
  <si>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</si>
  <si>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</si>
  <si>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</si>
  <si>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</si>
  <si>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</si>
  <si>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</si>
  <si>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</si>
  <si>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</si>
  <si>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</si>
  <si>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</si>
  <si>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</si>
  <si>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</si>
  <si>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</si>
  <si>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</si>
  <si>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</si>
  <si>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</si>
  <si>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</si>
  <si>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</si>
  <si>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</si>
  <si>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</si>
  <si>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</si>
  <si>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</si>
  <si>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</si>
  <si>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</si>
  <si>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</si>
  <si>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</si>
  <si>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</si>
  <si>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¿Hay nuevas reposiciones por hacer el día de hoy?</t>
  </si>
  <si>
    <t>¿Están correctamente actualizados los tránsitos, backorders y comprometidos?</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</si>
  <si>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</si>
  <si>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</si>
  <si>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</si>
  <si>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</si>
  <si>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</si>
  <si>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</si>
  <si>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</si>
  <si>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</si>
  <si>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</si>
  <si>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</si>
  <si>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</si>
  <si>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</si>
  <si>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</si>
  <si>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</si>
  <si>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</si>
  <si>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</si>
  <si>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</si>
  <si>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</si>
  <si>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</si>
  <si>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</si>
  <si>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</si>
  <si>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</si>
  <si>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</si>
  <si>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</si>
  <si>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</si>
  <si>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</si>
  <si>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</si>
  <si>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</si>
  <si>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</si>
  <si>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</si>
  <si>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</si>
  <si>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Cuando ya una transferencia llegue y forme parte del inventario físico, darla de baja.</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</si>
  <si>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</si>
  <si>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</si>
  <si>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</si>
  <si>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</si>
  <si>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</si>
  <si>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Usuario: admin</t>
  </si>
  <si>
    <t>admin</t>
  </si>
  <si>
    <t>Hojas CB</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</si>
  <si>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</si>
  <si>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</si>
  <si>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</si>
  <si>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</si>
  <si>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</si>
  <si>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</si>
  <si>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</si>
  <si>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</si>
  <si>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</si>
  <si>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</si>
  <si>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</si>
  <si>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</si>
  <si>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</si>
  <si>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</si>
  <si>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</si>
  <si>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</si>
  <si>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</si>
  <si>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</si>
  <si>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</si>
  <si>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</si>
  <si>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</si>
  <si>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</si>
  <si>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</si>
  <si>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</si>
  <si>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</si>
  <si>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</si>
  <si>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</si>
  <si>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</si>
  <si>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</si>
  <si>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</si>
  <si>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</si>
  <si>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</si>
  <si>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</si>
  <si>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</si>
  <si>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</si>
  <si>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</si>
  <si>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</si>
  <si>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TABLA</t>
  </si>
  <si>
    <t>FECHA</t>
  </si>
  <si>
    <t>Producto</t>
  </si>
  <si>
    <t>Inventario</t>
  </si>
  <si>
    <t>Consumo</t>
  </si>
  <si>
    <t>¿Cómo logramos pedir reposiciones más frecuentes a los proveedores?</t>
  </si>
  <si>
    <t>¿Cómo logramos reducir al máximo el tiempo de suministro de los proveedores?</t>
  </si>
  <si>
    <t>¿Están correctamente ingresados todos los parámetros en las Hojas CB? Revisarlos frecuentemente.</t>
  </si>
  <si>
    <t>Están revisadas y gestionadas correctamente todas las Alertas de las Hojas CB.</t>
  </si>
  <si>
    <t>¿Cómo está la disponibilidad del inventario? ¿Hay mucho o muy poco inventario?</t>
  </si>
  <si>
    <t>¿Están dentro de RAMCAS todos los ítems activos de la empresa?</t>
  </si>
  <si>
    <t>Los cambios estructurales de RAMCAS se hacen en RAMCAS Web.</t>
  </si>
  <si>
    <t>El Simulador de Buffers me permite encontrar un buffer adecuado.</t>
  </si>
  <si>
    <t>A un buffer hay que atenderlo bien en cantidad de reposición y tiempos de reposición.</t>
  </si>
  <si>
    <t>Un cambio hoy en un buffer se verá sólo cuando llegue la mercadería pedida por ese buffer.</t>
  </si>
  <si>
    <t>Un buffer no es una cantidad exacta, es un rango lo suficientemente bueno.</t>
  </si>
  <si>
    <t>La incertidumbre en venta y reposición obliga a tener un buffer.</t>
  </si>
  <si>
    <t>¿Muchos buffers por revisar? Enfocarse por medio de las alertas de las Hojas CB.</t>
  </si>
  <si>
    <t>¿Hay demasiadas alertas activas? Empezar a gestionarlas cuanto antes.</t>
  </si>
  <si>
    <t>Los datos con los que trabaja RAMCAS son los datos que arroja el sistema de la empresa.</t>
  </si>
  <si>
    <t>Si Excel se vuelve inestable, es mejor reiniciar el servidor.</t>
  </si>
  <si>
    <t>¿Se posponen demasiado las alertas? Algo malo está pasando. Comunicar inmediatamente.</t>
  </si>
  <si>
    <t>Siempre preguntarse: ¿Cómo podemos mejorar el FLUJO?</t>
  </si>
  <si>
    <t>¿Estamos aceptando tiempos y frecuencias de reposición demasiado altos? Buscar opciones.</t>
  </si>
  <si>
    <t>¿Sabe que algo va a suceder en el futuro? Reestimar el buffer antes que llegue el cambio.</t>
  </si>
  <si>
    <t>¿Tiene ítems con demanda estacional? Usar el módulo de Estacionalidad.</t>
  </si>
  <si>
    <t>Proyectado=Físico+Tránsito-Comprometido+Backorder</t>
  </si>
  <si>
    <t>alertas</t>
  </si>
  <si>
    <t>Completo</t>
  </si>
  <si>
    <t>DATOS MANUALES</t>
  </si>
  <si>
    <t>Un Buffer toma en cuenta la demanda y los tiempos de reposición.</t>
  </si>
  <si>
    <t>Tiempo Confiable de Reposición = Tiempo de Suministro + Frecuencia de Reposición.</t>
  </si>
  <si>
    <t>Tiempo de Suministro es el tiempo que nuestro proveedor se demora en entregarnos la mercadería desde que hacemos el pedido.</t>
  </si>
  <si>
    <t>Frecuencia de Reposición es cuánto tiempo pasa entre pedidos de un ítem.</t>
  </si>
  <si>
    <t>Buffer = Promedio Demanda x Factor Pico x (T. Suministro + Frecuencia Reposición)</t>
  </si>
  <si>
    <t>Los tiempos de suministro se definen en los perfiles de reposición.</t>
  </si>
  <si>
    <t>Las frecuencias de reposición se definen en los perfiles de reposición.</t>
  </si>
  <si>
    <t>Las bodegas deben tener su relación explícita con sus proveedores en RAMCAS Web.</t>
  </si>
  <si>
    <t>Cada usuario es responsable de los ítems que maneja.</t>
  </si>
  <si>
    <t>Las reposiciones correctas le dan vida al Buffer.</t>
  </si>
  <si>
    <t>El Comprometido es inventario que la empresa ya tiene reservado para uno o más clientes.</t>
  </si>
  <si>
    <t>El Backorder es inventario que nuestros proveedores están debiéndonos.</t>
  </si>
  <si>
    <t>Una reposición se calcula preguntándonos ¿Tenemos cuánto? ¿Entonces cuánto falta para llenar el buffer?</t>
  </si>
  <si>
    <t>Si un controlador de buffers conoce que algo puede cambiar la demanda, debe actuar proactivamente.</t>
  </si>
  <si>
    <t>MOTORALMOR</t>
  </si>
  <si>
    <t>BP-MATRIZ</t>
  </si>
  <si>
    <t xml:space="preserve">1159 - </t>
  </si>
  <si>
    <t xml:space="preserve">1103 - </t>
  </si>
  <si>
    <t>3366 - DY</t>
  </si>
  <si>
    <t xml:space="preserve">2679 - </t>
  </si>
  <si>
    <t xml:space="preserve">1193 - </t>
  </si>
  <si>
    <t xml:space="preserve">1297 - </t>
  </si>
  <si>
    <t xml:space="preserve">1367 - </t>
  </si>
  <si>
    <t xml:space="preserve">1415 - </t>
  </si>
  <si>
    <t xml:space="preserve">1500 - </t>
  </si>
  <si>
    <t xml:space="preserve">1503 - </t>
  </si>
  <si>
    <t xml:space="preserve">1554 - </t>
  </si>
  <si>
    <t xml:space="preserve">1706 - </t>
  </si>
  <si>
    <t xml:space="preserve">1738 - </t>
  </si>
  <si>
    <t xml:space="preserve">1838 - </t>
  </si>
  <si>
    <t xml:space="preserve">1897 - </t>
  </si>
  <si>
    <t xml:space="preserve">1942 - </t>
  </si>
  <si>
    <t xml:space="preserve">243 - </t>
  </si>
  <si>
    <t xml:space="preserve">410 - </t>
  </si>
  <si>
    <t xml:space="preserve">622 - </t>
  </si>
  <si>
    <t xml:space="preserve">2961 - </t>
  </si>
  <si>
    <t>3934 - PI</t>
  </si>
  <si>
    <t xml:space="preserve">847 - </t>
  </si>
  <si>
    <t>IMPORTACION</t>
  </si>
  <si>
    <t xml:space="preserve">2078 - </t>
  </si>
  <si>
    <t xml:space="preserve">2095 - </t>
  </si>
  <si>
    <t xml:space="preserve">2201 - </t>
  </si>
  <si>
    <t xml:space="preserve">1253 - </t>
  </si>
  <si>
    <t xml:space="preserve">3272 - </t>
  </si>
  <si>
    <t>3552 - RI</t>
  </si>
  <si>
    <t>3557 - VA</t>
  </si>
  <si>
    <t>3558 - E</t>
  </si>
  <si>
    <t>3469 -</t>
  </si>
  <si>
    <t xml:space="preserve">3753 - </t>
  </si>
  <si>
    <t>462 -</t>
  </si>
  <si>
    <t>3759</t>
  </si>
  <si>
    <t xml:space="preserve">3106 - </t>
  </si>
  <si>
    <t>3760 -</t>
  </si>
  <si>
    <t>+</t>
  </si>
  <si>
    <t>ADICIONALES.xlsm</t>
  </si>
  <si>
    <t>CBGX.xlsm</t>
  </si>
  <si>
    <t>CTJE.xlsm</t>
  </si>
  <si>
    <t>ORJF.xlsm</t>
  </si>
  <si>
    <t>RRFA.xlsm</t>
  </si>
  <si>
    <t>O:\RRFA.xlsm</t>
  </si>
  <si>
    <t>TVLM.xlsm</t>
  </si>
  <si>
    <t>CPAI.xlsm</t>
  </si>
  <si>
    <t>SCMG.xlsm</t>
  </si>
  <si>
    <t>MJJS.xlsm</t>
  </si>
  <si>
    <t>O:\CPAI.xlsm</t>
  </si>
  <si>
    <t>73 Mal Atendido Cantidad</t>
  </si>
  <si>
    <t>PRODUCTO</t>
  </si>
  <si>
    <t>INVENTARIO</t>
  </si>
  <si>
    <t>CONSUMO</t>
  </si>
  <si>
    <t>50 Sugerencia GDB</t>
  </si>
  <si>
    <t>13 Comportamiento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</si>
</sst>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h]&quot;h&quot;:mm&quot;m&quot;:ss&quot;s&quot;"/>
    <numFmt numFmtId="172" formatCode="h:mm:ss;@"/>
    <numFmt numFmtId="173" formatCode="ddd\ dd\ mmm"/>
  </numFmts>
  <fonts count="28"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92">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171" fontId="0" fillId="5" borderId="0" xfId="0" applyNumberFormat="1" applyFill="1" applyAlignment="1">
      <alignment horizontal="center"/>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1"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xf numFmtId="14" fontId="0" fillId="5" borderId="0" xfId="0" applyNumberFormat="1" applyFill="1" applyBorder="1"/>
    <xf numFmtId="14" fontId="26" fillId="5" borderId="2" xfId="0" applyNumberFormat="1" applyFont="1" applyFill="1" applyBorder="1" applyAlignment="1">
      <alignment vertical="center"/>
    </xf>
    <xf numFmtId="14" fontId="22" fillId="5" borderId="0" xfId="0" applyNumberFormat="1" applyFont="1" applyFill="1" applyBorder="1"/>
    <xf numFmtId="14" fontId="26" fillId="5" borderId="6" xfId="0" applyNumberFormat="1" applyFont="1" applyFill="1" applyBorder="1" applyAlignment="1">
      <alignment vertical="center"/>
    </xf>
    <xf numFmtId="14" fontId="0" fillId="5" borderId="0" xfId="0" applyNumberFormat="1" applyFill="1" applyBorder="1" applyAlignment="1">
      <alignment horizontal="centerContinuous"/>
    </xf>
    <xf numFmtId="14" fontId="0" fillId="5" borderId="0" xfId="0" applyNumberFormat="1" applyFill="1"/>
    <xf numFmtId="14" fontId="0" fillId="5" borderId="9" xfId="0" applyNumberFormat="1" applyFill="1" applyBorder="1" applyAlignment="1">
      <alignment vertical="center"/>
    </xf>
    <xf numFmtId="14" fontId="0" fillId="5" borderId="8" xfId="0" applyNumberFormat="1" applyFill="1" applyBorder="1" applyAlignment="1" applyProtection="1">
      <alignment horizontal="center" vertical="center"/>
      <protection hidden="1"/>
    </xf>
    <xf numFmtId="14" fontId="0" fillId="5" borderId="7" xfId="0" applyNumberFormat="1" applyFill="1" applyBorder="1"/>
    <xf numFmtId="14" fontId="11" fillId="5" borderId="0" xfId="0" applyNumberFormat="1" applyFont="1" applyFill="1"/>
    <xf numFmtId="14" fontId="25" fillId="5" borderId="2" xfId="0" applyNumberFormat="1" applyFont="1" applyFill="1" applyBorder="1" applyAlignment="1">
      <alignment vertical="center"/>
    </xf>
    <xf numFmtId="14" fontId="0" fillId="5" borderId="9" xfId="0" applyNumberFormat="1" applyFill="1" applyBorder="1"/>
    <xf numFmtId="14" fontId="25" fillId="5" borderId="6" xfId="0" applyNumberFormat="1" applyFont="1" applyFill="1" applyBorder="1" applyAlignment="1">
      <alignment vertical="center"/>
    </xf>
    <xf numFmtId="172" fontId="23" fillId="5" borderId="10" xfId="0" applyNumberFormat="1" applyFont="1" applyFill="1" applyBorder="1" applyAlignment="1" applyProtection="1">
      <alignment horizontal="center" vertical="center"/>
      <protection locked="0" hidden="1"/>
    </xf>
    <xf numFmtId="173" fontId="23" fillId="5" borderId="10" xfId="0" applyNumberFormat="1" applyFont="1" applyFill="1" applyBorder="1" applyAlignment="1" applyProtection="1">
      <alignment horizontal="center" vertical="center"/>
      <protection hidden="1"/>
    </xf>
    <xf numFmtId="17" fontId="11" fillId="5" borderId="0" xfId="0" applyNumberFormat="1" applyFont="1" applyFill="1" applyBorder="1" applyAlignment="1">
      <alignment horizontal="left"/>
    </xf>
    <xf numFmtId="14" fontId="0" fillId="5" borderId="0" xfId="0" applyNumberFormat="1" applyFill="1" applyProtection="1"/>
    <xf numFmtId="0" fontId="0" fillId="5" borderId="0" xfId="0" applyFill="1" applyProtection="1"/>
    <xf numFmtId="0" fontId="0" fillId="5" borderId="0" xfId="0" applyFill="1" applyAlignment="1" applyProtection="1">
      <alignment horizontal="center" vertical="center" wrapText="1"/>
    </xf>
    <xf numFmtId="1" fontId="0" fillId="5" borderId="0" xfId="0" applyNumberFormat="1" applyFill="1" applyAlignment="1" applyProtection="1">
      <alignment horizontal="center"/>
    </xf>
    <xf numFmtId="3" fontId="0" fillId="5" borderId="0" xfId="0" applyNumberFormat="1" applyFill="1" applyAlignment="1" applyProtection="1">
      <alignment horizontal="center"/>
    </xf>
  </cellXfs>
  <cellStyles count="3">
    <cellStyle name="Normal" xfId="0" builtinId="0"/>
    <cellStyle name="Normal 2" xfId="1"/>
    <cellStyle name="Título" xfId="2" builtinId="15"/>
  </cellStyles>
  <dxfs count="13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theme="0"/>
      </font>
      <fill>
        <patternFill>
          <bgColor rgb="FFC00000"/>
        </patternFill>
      </fill>
    </dxf>
    <dxf>
      <font>
        <b/>
        <i val="0"/>
        <color rgb="FFFF0000"/>
      </font>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protection locked="1" hidden="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0"/>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trae_Bodega" lockText="1" noThreeD="1"/>
</file>

<file path=xl/ctrlProps/ctrlProp5.xml><?xml version="1.0" encoding="utf-8"?>
<formControlPr xmlns="http://schemas.microsoft.com/office/spreadsheetml/2009/9/main" objectType="CheckBox" checked="Checked" fmlaLink="trae_Inventario" lockText="1" noThreeD="1"/>
</file>

<file path=xl/ctrlProps/ctrlProp6.xml><?xml version="1.0" encoding="utf-8"?>
<formControlPr xmlns="http://schemas.microsoft.com/office/spreadsheetml/2009/9/main" objectType="CheckBox" checked="Checked" fmlaLink="trae_Producto" lockText="1" noThreeD="1"/>
</file>

<file path=xl/ctrlProps/ctrlProp7.xml><?xml version="1.0" encoding="utf-8"?>
<formControlPr xmlns="http://schemas.microsoft.com/office/spreadsheetml/2009/9/main" objectType="CheckBox" checked="Checked" fmlaLink="trae_Consum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5.emf"/><Relationship Id="rId6"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3.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v3.9.5</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224681"/>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4</xdr:row>
          <xdr:rowOff>19050</xdr:rowOff>
        </xdr:from>
        <xdr:to>
          <xdr:col>5</xdr:col>
          <xdr:colOff>819150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10</xdr:row>
      <xdr:rowOff>23695</xdr:rowOff>
    </xdr:from>
    <xdr:to>
      <xdr:col>0</xdr:col>
      <xdr:colOff>1906322</xdr:colOff>
      <xdr:row>11</xdr:row>
      <xdr:rowOff>105179</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1928695"/>
          <a:ext cx="262599" cy="271984"/>
        </a:xfrm>
        <a:prstGeom prst="rect">
          <a:avLst/>
        </a:prstGeom>
      </xdr:spPr>
    </xdr:pic>
    <xdr:clientData/>
  </xdr:twoCellAnchor>
  <xdr:twoCellAnchor editAs="oneCell">
    <xdr:from>
      <xdr:col>0</xdr:col>
      <xdr:colOff>308873</xdr:colOff>
      <xdr:row>10</xdr:row>
      <xdr:rowOff>21656</xdr:rowOff>
    </xdr:from>
    <xdr:to>
      <xdr:col>0</xdr:col>
      <xdr:colOff>692505</xdr:colOff>
      <xdr:row>11</xdr:row>
      <xdr:rowOff>119156</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1926656"/>
          <a:ext cx="383632" cy="288000"/>
        </a:xfrm>
        <a:prstGeom prst="rect">
          <a:avLst/>
        </a:prstGeom>
      </xdr:spPr>
    </xdr:pic>
    <xdr:clientData/>
  </xdr:twoCellAnchor>
  <xdr:twoCellAnchor editAs="oneCell">
    <xdr:from>
      <xdr:col>0</xdr:col>
      <xdr:colOff>38961</xdr:colOff>
      <xdr:row>10</xdr:row>
      <xdr:rowOff>21656</xdr:rowOff>
    </xdr:from>
    <xdr:to>
      <xdr:col>0</xdr:col>
      <xdr:colOff>271849</xdr:colOff>
      <xdr:row>11</xdr:row>
      <xdr:rowOff>119156</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1926656"/>
          <a:ext cx="232888" cy="288000"/>
        </a:xfrm>
        <a:prstGeom prst="rect">
          <a:avLst/>
        </a:prstGeom>
      </xdr:spPr>
    </xdr:pic>
    <xdr:clientData/>
  </xdr:twoCellAnchor>
  <xdr:twoCellAnchor editAs="oneCell">
    <xdr:from>
      <xdr:col>0</xdr:col>
      <xdr:colOff>729529</xdr:colOff>
      <xdr:row>10</xdr:row>
      <xdr:rowOff>21656</xdr:rowOff>
    </xdr:from>
    <xdr:to>
      <xdr:col>0</xdr:col>
      <xdr:colOff>945529</xdr:colOff>
      <xdr:row>11</xdr:row>
      <xdr:rowOff>119156</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1926656"/>
          <a:ext cx="216000" cy="288000"/>
        </a:xfrm>
        <a:prstGeom prst="rect">
          <a:avLst/>
        </a:prstGeom>
      </xdr:spPr>
    </xdr:pic>
    <xdr:clientData/>
  </xdr:twoCellAnchor>
  <xdr:twoCellAnchor editAs="oneCell">
    <xdr:from>
      <xdr:col>0</xdr:col>
      <xdr:colOff>1148292</xdr:colOff>
      <xdr:row>10</xdr:row>
      <xdr:rowOff>57656</xdr:rowOff>
    </xdr:from>
    <xdr:to>
      <xdr:col>0</xdr:col>
      <xdr:colOff>1562076</xdr:colOff>
      <xdr:row>11</xdr:row>
      <xdr:rowOff>119156</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1962656"/>
          <a:ext cx="413784" cy="252000"/>
        </a:xfrm>
        <a:prstGeom prst="rect">
          <a:avLst/>
        </a:prstGeom>
      </xdr:spPr>
    </xdr:pic>
    <xdr:clientData/>
  </xdr:twoCellAnchor>
  <xdr:twoCellAnchor editAs="oneCell">
    <xdr:from>
      <xdr:col>0</xdr:col>
      <xdr:colOff>905742</xdr:colOff>
      <xdr:row>10</xdr:row>
      <xdr:rowOff>21656</xdr:rowOff>
    </xdr:from>
    <xdr:to>
      <xdr:col>0</xdr:col>
      <xdr:colOff>1121742</xdr:colOff>
      <xdr:row>11</xdr:row>
      <xdr:rowOff>119156</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1926656"/>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647700</xdr:colOff>
          <xdr:row>3</xdr:row>
          <xdr:rowOff>161925</xdr:rowOff>
        </xdr:from>
        <xdr:to>
          <xdr:col>8</xdr:col>
          <xdr:colOff>180975</xdr:colOff>
          <xdr:row>5</xdr:row>
          <xdr:rowOff>0</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5</xdr:row>
          <xdr:rowOff>180975</xdr:rowOff>
        </xdr:from>
        <xdr:to>
          <xdr:col>8</xdr:col>
          <xdr:colOff>180975</xdr:colOff>
          <xdr:row>7</xdr:row>
          <xdr:rowOff>19050</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4</xdr:row>
          <xdr:rowOff>180975</xdr:rowOff>
        </xdr:from>
        <xdr:to>
          <xdr:col>8</xdr:col>
          <xdr:colOff>190500</xdr:colOff>
          <xdr:row>6</xdr:row>
          <xdr:rowOff>19050</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6</xdr:row>
          <xdr:rowOff>180975</xdr:rowOff>
        </xdr:from>
        <xdr:to>
          <xdr:col>8</xdr:col>
          <xdr:colOff>190500</xdr:colOff>
          <xdr:row>8</xdr:row>
          <xdr:rowOff>19050</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1964532</xdr:colOff>
      <xdr:row>10</xdr:row>
      <xdr:rowOff>23695</xdr:rowOff>
    </xdr:from>
    <xdr:to>
      <xdr:col>1</xdr:col>
      <xdr:colOff>2251</xdr:colOff>
      <xdr:row>11</xdr:row>
      <xdr:rowOff>121195</xdr:rowOff>
    </xdr:to>
    <xdr:pic macro="[0]!Abre_Ayuda_de_Centrocontrol">
      <xdr:nvPicPr>
        <xdr:cNvPr id="6" name="Imagen 5"/>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64532" y="1928695"/>
          <a:ext cx="288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J$14" spid="_x0000_s199413"/>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3:T16" totalsRowCount="1" headerRowDxfId="131" dataDxfId="130" totalsRowDxfId="129">
  <autoFilter ref="A13:T14"/>
  <sortState ref="A16:T17">
    <sortCondition ref="A15"/>
  </sortState>
  <tableColumns count="20">
    <tableColumn id="1" name="HOJAS" totalsRowFunction="custom" dataDxfId="128" totalsRowDxfId="50">
      <totalsRowFormula>"Total Hojas:  "&amp;SUBTOTAL(103,tbl_HojasCB[HOJAS])</totalsRowFormula>
    </tableColumn>
    <tableColumn id="20" name="ALERTAS" totalsRowFunction="sum" dataDxfId="127" totalsRowDxfId="49">
      <calculatedColumnFormula>IFERROR(INDEX(tbl_hojascb_estado_hoy[alertas],tbl_HojasCB[[#This Row],[Coincidir]]),"")</calculatedColumnFormula>
    </tableColumn>
    <tableColumn id="4" name="COSTO BUFFER" totalsRowFunction="sum" dataDxfId="126" totalsRowDxfId="48">
      <calculatedColumnFormula>IFERROR(INDEX(tbl_hojascb_estado_hoy[costo_buffer],tbl_HojasCB[[#This Row],[Coincidir]]),"")</calculatedColumnFormula>
    </tableColumn>
    <tableColumn id="5" name="COSTO FÍSICO" totalsRowFunction="sum" dataDxfId="125" totalsRowDxfId="47">
      <calculatedColumnFormula>IFERROR(INDEX(tbl_hojascb_estado_hoy[costo_fisico],tbl_HojasCB[[#This Row],[Coincidir]]),"")</calculatedColumnFormula>
    </tableColumn>
    <tableColumn id="6" name="COSTO TRÁNSITO" totalsRowFunction="sum" dataDxfId="124" totalsRowDxfId="46">
      <calculatedColumnFormula>IFERROR(INDEX(tbl_hojascb_estado_hoy[costo_transito],tbl_HojasCB[[#This Row],[Coincidir]]),"")</calculatedColumnFormula>
    </tableColumn>
    <tableColumn id="12" name="COSTO COMPROM" totalsRowFunction="sum" dataDxfId="123" totalsRowDxfId="45">
      <calculatedColumnFormula>IFERROR(INDEX(tbl_hojascb_estado_hoy[costo_comprometido],tbl_HojasCB[[#This Row],[Coincidir]]),"")</calculatedColumnFormula>
    </tableColumn>
    <tableColumn id="13" name="COSTO BACKORDER" totalsRowFunction="sum" dataDxfId="122" totalsRowDxfId="44">
      <calculatedColumnFormula>IFERROR(INDEX(tbl_hojascb_estado_hoy[costo_backorder],tbl_HojasCB[[#This Row],[Coincidir]]),"")</calculatedColumnFormula>
    </tableColumn>
    <tableColumn id="7" name="COSTO PROYECTADO" totalsRowFunction="sum" dataDxfId="121" totalsRowDxfId="43">
      <calculatedColumnFormula>IFERROR(INDEX(tbl_hojascb_estado_hoy[costo_proyectado],tbl_HojasCB[[#This Row],[Coincidir]]),"")</calculatedColumnFormula>
    </tableColumn>
    <tableColumn id="9" name="COSTO TOTAL" totalsRowFunction="sum" dataDxfId="120" totalsRowDxfId="42">
      <calculatedColumnFormula>IFERROR(INDEX(tbl_hojascb_estado_hoy[costo_total],tbl_HojasCB[[#This Row],[Coincidir]]),"")</calculatedColumnFormula>
    </tableColumn>
    <tableColumn id="2" name="ÍTEMS TOTALES" totalsRowFunction="sum" dataDxfId="119" totalsRowDxfId="41">
      <calculatedColumnFormula>IFERROR(INDEX(tbl_hojascb_estado_hoy[sku_totales],tbl_HojasCB[[#This Row],[Coincidir]]),"")</calculatedColumnFormula>
    </tableColumn>
    <tableColumn id="3" name="ÍTEMS CON BUFFER" totalsRowFunction="sum" dataDxfId="118" totalsRowDxfId="40">
      <calculatedColumnFormula>IFERROR(INDEX(tbl_hojascb_estado_hoy[sku_buffer],tbl_HojasCB[[#This Row],[Coincidir]]),"")</calculatedColumnFormula>
    </tableColumn>
    <tableColumn id="11" name="DÍAS PERÍODO" totalsRowFunction="sum" dataDxfId="117" totalsRowDxfId="39">
      <calculatedColumnFormula>IFERROR(INDEX(tbl_hojascb_estado_hoy[dias_periodo],tbl_HojasCB[[#This Row],[Coincidir]]),"")</calculatedColumnFormula>
    </tableColumn>
    <tableColumn id="10" name="DUPLICADOS" totalsRowFunction="sum" dataDxfId="116" totalsRowDxfId="38">
      <calculatedColumnFormula>IFERROR(INDEX(tbl_hojascb_estado_hoy[duplicados],tbl_HojasCB[[#This Row],[Coincidir]]),"")</calculatedColumnFormula>
    </tableColumn>
    <tableColumn id="8" name="REFRESCADA" dataDxfId="115" totalsRowDxfId="37">
      <calculatedColumnFormula>IFERROR(INDEX(tbl_hojascb_estado_hoy[refrescada],tbl_HojasCB[[#This Row],[Coincidir]]),"")&amp;" - "&amp;IFERROR(INDEX(tbl_hojascb_estado_hoy[base_datos],tbl_HojasCB[[#This Row],[Coincidir]]),"")</calculatedColumnFormula>
    </tableColumn>
    <tableColumn id="15" name="REFRESCADO_INI" totalsRowFunction="min" dataDxfId="114" totalsRowDxfId="36">
      <calculatedColumnFormula>IFERROR(INDEX(tbl_hojascb_estado_hoy[inicio_refrescado],tbl_HojasCB[[#This Row],[Coincidir]]),"")</calculatedColumnFormula>
    </tableColumn>
    <tableColumn id="16" name="REFRESCADO_FIN" totalsRowFunction="max" dataDxfId="113" totalsRowDxfId="35">
      <calculatedColumnFormula>IFERROR(INDEX(tbl_hojascb_estado_hoy[fin_refrescado],tbl_HojasCB[[#This Row],[Coincidir]]),"")</calculatedColumnFormula>
    </tableColumn>
    <tableColumn id="17" name="DURACIÓN" totalsRowFunction="sum" dataDxfId="112" totalsRowDxfId="34">
      <calculatedColumnFormula>IFERROR(tbl_HojasCB[[#This Row],[REFRESCADO_FIN]]-tbl_HojasCB[[#This Row],[REFRESCADO_INI]],"")</calculatedColumnFormula>
    </tableColumn>
    <tableColumn id="14" name="GUARDADO" dataDxfId="111" totalsRowDxfId="33">
      <calculatedColumnFormula>IFERROR(INDEX(tbl_hojascb_estado_hoy[guardado],tbl_HojasCB[[#This Row],[Coincidir]]),"")</calculatedColumnFormula>
    </tableColumn>
    <tableColumn id="18" name="RAZÓN" dataDxfId="110" totalsRowDxfId="32">
      <calculatedColumnFormula>IF(IFERROR(INDEX(tbl_hojascb_estado_hoy[razon],tbl_HojasCB[[#This Row],[Coincidir]]),"")=0,"",IFERROR(INDEX(tbl_hojascb_estado_hoy[razon],tbl_HojasCB[[#This Row],[Coincidir]]),""))</calculatedColumnFormula>
    </tableColumn>
    <tableColumn id="19" name="Coincidir" dataDxfId="109" totalsRowDxfId="31">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U14" totalsRowShown="0">
  <autoFilter ref="A1:U14"/>
  <tableColumns count="21">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1" name="alertas"/>
    <tableColumn id="20" name="empresa_hoja" dataDxfId="108">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73" totalsRowShown="0">
  <autoFilter ref="A1:C73"/>
  <tableColumns count="3">
    <tableColumn id="3" name="ID" dataDxfId="107">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3" insertRow="1" totalsRowCount="1" headerRowDxfId="106">
  <autoFilter ref="B1:Q2"/>
  <sortState ref="B2:Q3">
    <sortCondition descending="1" ref="H1:H3"/>
  </sortState>
  <tableColumns count="16">
    <tableColumn id="1" name="EMPRESA" totalsRowLabel="Total"/>
    <tableColumn id="2" name="HOJA CB" totalsRowFunction="count" totalsRowDxfId="105"/>
    <tableColumn id="3" name="REFRESCADO" dataDxfId="104" totalsRowDxfId="103"/>
    <tableColumn id="14" name="TIPO" dataDxfId="102" totalsRowDxfId="101"/>
    <tableColumn id="16" name="BASE DATOS" dataDxfId="100" totalsRowDxfId="99"/>
    <tableColumn id="4" name="INICIO" totalsRowFunction="min" dataDxfId="98" totalsRowDxfId="97"/>
    <tableColumn id="7" name="FIN" totalsRowFunction="max" dataDxfId="96" totalsRowDxfId="95"/>
    <tableColumn id="5" name="DURACIÓN" totalsRowFunction="sum" dataDxfId="94" totalsRowDxfId="93">
      <calculatedColumnFormula>tbl_Fechas_Refrescado[[#This Row],[FIN]]-tbl_Fechas_Refrescado[[#This Row],[INICIO]]</calculatedColumnFormula>
    </tableColumn>
    <tableColumn id="15" name="RAZÓN" dataDxfId="92" totalsRowDxfId="91"/>
    <tableColumn id="6" name="DIAS PERIODO" totalsRowFunction="max" dataDxfId="90" totalsRowDxfId="89"/>
    <tableColumn id="13" name="DUPLICADOS" totalsRowFunction="sum" dataDxfId="88" totalsRowDxfId="87"/>
    <tableColumn id="8" name="SKUs Totales" totalsRowFunction="sum" dataDxfId="86" totalsRowDxfId="85"/>
    <tableColumn id="9" name="SKUs Buffer" totalsRowFunction="sum" dataDxfId="84" totalsRowDxfId="83"/>
    <tableColumn id="10" name="COSTO BUFFER" totalsRowFunction="sum" dataDxfId="82" totalsRowDxfId="81"/>
    <tableColumn id="11" name="COSTO FISICO" totalsRowFunction="sum" dataDxfId="80" totalsRowDxfId="79"/>
    <tableColumn id="12" name="COSTO TRANSITO" totalsRowFunction="sum" dataDxfId="78" totalsRowDxfId="77"/>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2" tableType="queryTable" totalsRowShown="0">
  <autoFilter ref="A1:A2"/>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 insertRow="1" totalsRowShown="0">
  <autoFilter ref="A1:F2"/>
  <tableColumns count="6">
    <tableColumn id="1" name="CODIGO" dataDxfId="76"/>
    <tableColumn id="5" name="EMPRESA"/>
    <tableColumn id="2" name="DIRECTORIO"/>
    <tableColumn id="3" name="ARCHIVO"/>
    <tableColumn id="4" name="PATH" dataDxfId="75">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74"/>
    <tableColumn id="5" name="EMPRESA"/>
    <tableColumn id="6" name="BODEGA"/>
    <tableColumn id="4" name="PATH" dataDxfId="73"/>
    <tableColumn id="2" name="ARCHIVO" dataDxfId="72">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71" dataDxfId="70">
  <autoFilter ref="B1:F2"/>
  <tableColumns count="5">
    <tableColumn id="5" name="PERFIL" dataDxfId="69"/>
    <tableColumn id="1" name="FREC REP" dataDxfId="68"/>
    <tableColumn id="2" name="TIEMP SUMINIS" dataDxfId="67"/>
    <tableColumn id="3" name="HORIZONTE" dataDxfId="66"/>
    <tableColumn id="4" name="T NIV SER (DIAS)" dataDxfId="65"/>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38" totalsRowShown="0">
  <autoFilter ref="A1:D38"/>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3" insertRow="1" totalsRowShown="0">
  <autoFilter ref="A2:C3"/>
  <sortState ref="A3:C6">
    <sortCondition ref="C2"/>
  </sortState>
  <tableColumns count="3">
    <tableColumn id="4" name="ARCHIVO"/>
    <tableColumn id="2" name="FIN PERÍODO" dataDxfId="64"/>
    <tableColumn id="3" name="RESTAN" dataDxfId="63">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insertRow="1" totalsRowCount="1" headerRowDxfId="62">
  <autoFilter ref="A2:D3"/>
  <tableColumns count="4">
    <tableColumn id="2" name="HOJA CB" totalsRowLabel="TOTALES" totalsRowDxfId="61"/>
    <tableColumn id="3" name="TODOS ITEMS" totalsRowFunction="sum" dataDxfId="60" totalsRowDxfId="59"/>
    <tableColumn id="4" name="ITEMS CON BUFFER" totalsRowFunction="sum" dataDxfId="58" totalsRowDxfId="57"/>
    <tableColumn id="1" name="% ITEMS CON BUFFER" totalsRowFunction="average" dataDxfId="56" totalsRowDxfId="55">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23" name="tbl_Refrescado_ERP" displayName="tbl_Refrescado_ERP" ref="E1:F4" totalsRowShown="0">
  <autoFilter ref="E1:F4"/>
  <tableColumns count="2">
    <tableColumn id="1" name="TABLA"/>
    <tableColumn id="2" name="FECHA"/>
  </tableColumns>
  <tableStyleInfo name="TableStyleMedium10" showFirstColumn="0" showLastColumn="0" showRowStripes="1" showColumnStripes="0"/>
</table>
</file>

<file path=xl/tables/table21.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6" name="Alertas" displayName="Alertas" ref="A1:A4" totalsRowShown="0">
  <autoFilter ref="A1:A4"/>
  <tableColumns count="1">
    <tableColumn id="1" name="CPAI.xlsm"/>
  </tableColumns>
  <tableStyleInfo name="TableStyleMedium9" showFirstColumn="0" showLastColumn="0" showRowStripes="1" showColumnStripes="0"/>
</table>
</file>

<file path=xl/tables/table23.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comments" Target="../comments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20.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5.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6.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2.xml"/><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3364"/>
  <sheetViews>
    <sheetView showGridLines="0" tabSelected="1" zoomScale="80" zoomScaleNormal="80" workbookViewId="0">
      <pane xSplit="10" ySplit="13" topLeftCell="K14" activePane="bottomRight" state="frozen"/>
      <selection pane="topRight" activeCell="K1" sqref="K1"/>
      <selection pane="bottomLeft" activeCell="A14" sqref="A14"/>
      <selection pane="bottomRight"/>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11.42578125"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11.42578125" style="33" customWidth="1"/>
    <col min="45" max="183" width="11.42578125" style="33"/>
    <col min="184" max="184" width="21.85546875" style="33" customWidth="1"/>
    <col min="185" max="16384" width="11.42578125" style="33"/>
  </cols>
  <sheetData>
    <row r="1" spans="1:97" ht="15" customHeight="1" x14ac:dyDescent="0.25">
      <c r="A1" s="30"/>
      <c r="B1" s="70" t="str">
        <f ca="1">INDEX(Indicaciones[Indicación],RANDBETWEEN(1,MAX(Indicaciones[ID])))</f>
        <v>Los tiempos de suministro se definen en los perfiles de reposición.</v>
      </c>
      <c r="C1" s="31"/>
      <c r="D1" s="31"/>
      <c r="E1" s="31"/>
      <c r="F1" s="31"/>
      <c r="G1" s="32"/>
      <c r="H1" s="32"/>
      <c r="I1" s="32"/>
      <c r="J1" s="86">
        <v>43435</v>
      </c>
      <c r="CQ1" s="74" t="s">
        <v>36</v>
      </c>
      <c r="CR1" s="79"/>
      <c r="CS1" s="85">
        <v>43243</v>
      </c>
    </row>
    <row r="2" spans="1:97" ht="15" customHeight="1" x14ac:dyDescent="0.25">
      <c r="A2" s="32"/>
      <c r="B2" s="32"/>
      <c r="C2" s="32"/>
      <c r="D2" s="32"/>
      <c r="E2" s="71"/>
      <c r="F2" s="71"/>
      <c r="G2" s="71"/>
      <c r="H2" s="71"/>
      <c r="I2" s="71"/>
      <c r="J2" s="71"/>
      <c r="K2" s="71"/>
      <c r="L2" s="76"/>
      <c r="M2" s="76"/>
      <c r="N2" s="76"/>
      <c r="O2" s="76"/>
      <c r="P2" s="76"/>
      <c r="Q2" s="76"/>
      <c r="R2" s="76"/>
      <c r="S2" s="76"/>
      <c r="T2" s="76"/>
    </row>
    <row r="3" spans="1:97" ht="15" customHeight="1" x14ac:dyDescent="0.25">
      <c r="A3" s="32"/>
      <c r="C3" s="36"/>
      <c r="D3" s="36"/>
      <c r="E3" s="71"/>
      <c r="F3" s="71"/>
      <c r="G3" s="72" t="s">
        <v>35</v>
      </c>
      <c r="H3" s="77"/>
      <c r="I3" s="78" t="str">
        <f>IF(COUNTIF(tbl_HojasCB[REFRESCADA],"1 - 1")=COUNTA(tbl_HojasCB[HOJAS]),"Completo","Incompleto")</f>
        <v>Completo</v>
      </c>
      <c r="J3" s="71"/>
      <c r="K3" s="71"/>
      <c r="L3" s="76"/>
      <c r="M3" s="87"/>
      <c r="N3" s="76"/>
      <c r="O3" s="76"/>
      <c r="P3" s="76"/>
      <c r="Q3" s="76"/>
      <c r="R3" s="76"/>
      <c r="S3" s="76"/>
      <c r="T3" s="76"/>
    </row>
    <row r="4" spans="1:97" ht="15" customHeight="1" x14ac:dyDescent="0.25">
      <c r="A4" s="32"/>
      <c r="C4" s="34"/>
      <c r="D4" s="34"/>
      <c r="E4" s="73"/>
      <c r="F4" s="73"/>
      <c r="G4" s="74" t="s">
        <v>193</v>
      </c>
      <c r="H4" s="79"/>
      <c r="I4" s="84">
        <f>DURACIONREFRESCADO</f>
        <v>2.7430555564933456E-3</v>
      </c>
      <c r="J4" s="71"/>
      <c r="M4" s="88"/>
      <c r="N4" s="76"/>
      <c r="O4" s="80"/>
      <c r="P4" s="76"/>
      <c r="Q4" s="76"/>
      <c r="R4" s="76"/>
      <c r="S4" s="76"/>
      <c r="T4" s="76"/>
    </row>
    <row r="5" spans="1:97" ht="15" customHeight="1" x14ac:dyDescent="0.35">
      <c r="A5" s="35"/>
      <c r="B5" s="36"/>
      <c r="E5" s="75"/>
      <c r="F5" s="75"/>
      <c r="G5" s="81" t="s">
        <v>37</v>
      </c>
      <c r="H5" s="82"/>
      <c r="I5" s="85" t="str">
        <f>IFERROR(INDEX(tbl_Refrescado_ERP[FECHA],MATCH("BODEGA",tbl_Refrescado_ERP[TABLA],0)),"SIN DATOS")</f>
        <v>SIN DATOS</v>
      </c>
      <c r="J5" s="76"/>
      <c r="K5" s="76"/>
      <c r="L5" s="76"/>
      <c r="M5" s="87"/>
      <c r="N5" s="76"/>
      <c r="O5" s="76"/>
      <c r="P5" s="76"/>
      <c r="Q5" s="76"/>
      <c r="R5" s="76"/>
      <c r="S5" s="76"/>
      <c r="T5" s="76"/>
    </row>
    <row r="6" spans="1:97" ht="15" customHeight="1" x14ac:dyDescent="0.3">
      <c r="A6" s="37"/>
      <c r="B6" s="32"/>
      <c r="C6" s="32"/>
      <c r="D6" s="32"/>
      <c r="E6" s="71"/>
      <c r="F6" s="71"/>
      <c r="G6" s="83" t="s">
        <v>39</v>
      </c>
      <c r="H6" s="79"/>
      <c r="I6" s="85">
        <f>IFERROR(INDEX(tbl_Refrescado_ERP[FECHA],MATCH("PRODUCTO",tbl_Refrescado_ERP[TABLA],0)),"SIN DATOS")</f>
        <v>43430</v>
      </c>
      <c r="J6" s="76"/>
      <c r="K6" s="76"/>
      <c r="L6" s="76"/>
      <c r="M6" s="87"/>
      <c r="N6" s="76"/>
      <c r="O6" s="76"/>
      <c r="P6" s="76"/>
      <c r="Q6" s="76"/>
      <c r="R6" s="76"/>
      <c r="S6" s="76"/>
      <c r="T6" s="76"/>
    </row>
    <row r="7" spans="1:97" ht="15" customHeight="1" x14ac:dyDescent="0.25">
      <c r="A7" s="32"/>
      <c r="B7" s="32"/>
      <c r="C7" s="32"/>
      <c r="D7" s="32"/>
      <c r="E7" s="71"/>
      <c r="F7" s="71"/>
      <c r="G7" s="55" t="s">
        <v>38</v>
      </c>
      <c r="H7" s="48"/>
      <c r="I7" s="85">
        <f>IFERROR(INDEX(tbl_Refrescado_ERP[FECHA],MATCH("INVENTARIO",tbl_Refrescado_ERP[TABLA],0)),"SIN DATOS")</f>
        <v>43430</v>
      </c>
      <c r="J7" s="76"/>
      <c r="K7" s="76"/>
      <c r="L7" s="76"/>
      <c r="M7" s="87"/>
      <c r="N7" s="76"/>
      <c r="O7" s="76"/>
      <c r="P7" s="76"/>
      <c r="Q7" s="76"/>
      <c r="R7" s="76"/>
      <c r="S7" s="76"/>
      <c r="T7" s="76"/>
    </row>
    <row r="8" spans="1:97" ht="15" customHeight="1" x14ac:dyDescent="0.25">
      <c r="A8" s="52" t="s">
        <v>223</v>
      </c>
      <c r="B8" s="53"/>
      <c r="C8" s="36"/>
      <c r="D8" s="59" t="str">
        <f ca="1">HYPERLINK("["&amp;LEFT(CELL("filename",A1),FIND("[",CELL("filename",A1))-2)&amp;"\CONTROL DE BUFFERS\ARCHIVO\ARCHIVO.xlsm]","Archivo")</f>
        <v>Archivo</v>
      </c>
      <c r="E8" s="61" t="str">
        <f ca="1">HYPERLINK(LEFT(CELL("filename",A1),FIND("[",CELL("filename",A1))-2)&amp;"\CONTROL DE BUFFERS\ARCHIVO\","dir")</f>
        <v>dir</v>
      </c>
      <c r="F8" s="32"/>
      <c r="G8" s="54" t="s">
        <v>47</v>
      </c>
      <c r="H8" s="49"/>
      <c r="I8" s="85">
        <f>IFERROR(INDEX(tbl_Refrescado_ERP[FECHA],MATCH("CONSUMO",tbl_Refrescado_ERP[TABLA],0)),"SIN DATOS")</f>
        <v>43430</v>
      </c>
      <c r="M8" s="88"/>
    </row>
    <row r="9" spans="1:97" ht="15" customHeight="1" x14ac:dyDescent="0.25">
      <c r="A9" s="59" t="str">
        <f>HYPERLINK("[O:\COMPROMETIDOS Y BACKORDERS\COMPROMETIDOS Y BACKORDERS.xlsm]Comprometidos!a1","Comprometidos")</f>
        <v>Comprometidos</v>
      </c>
      <c r="B9" s="61" t="str">
        <f>HYPERLINK("O:\COMPROMETIDOS Y BACKORDERS\","dir")</f>
        <v>dir</v>
      </c>
      <c r="C9" s="32"/>
      <c r="D9" s="59" t="str">
        <f ca="1">HYPERLINK("["&amp;LEFT(CELL("filename",L3),FIND("[",CELL("filename",L3))-2)&amp;"\CONTROL DE BUFFERS\SIMULADOR\Simulacion RAM CAS.xlsm]","SIMULADOR BUFFERS")</f>
        <v>SIMULADOR BUFFERS</v>
      </c>
      <c r="E9" s="38"/>
      <c r="F9" s="32"/>
      <c r="G9" s="56" t="s">
        <v>43</v>
      </c>
      <c r="H9" s="49"/>
      <c r="I9" s="50"/>
      <c r="M9" s="88"/>
    </row>
    <row r="10" spans="1:97" ht="15" customHeight="1" x14ac:dyDescent="0.25">
      <c r="A10" s="59" t="str">
        <f>HYPERLINK("[O:\COMPROMETIDOS Y BACKORDERS\COMPROMETIDOS Y BACKORDERS.xlsm]Backorders!a1","Backorders")</f>
        <v>Backorders</v>
      </c>
      <c r="B10" s="61" t="str">
        <f>HYPERLINK("O:\COMPROMETIDOS Y BACKORDERS\","dir")</f>
        <v>dir</v>
      </c>
      <c r="C10" s="32"/>
      <c r="D10" s="60" t="str">
        <f>IFERROR(IF(COUNTA(Alertas!$A$1)&gt;0,"HAY ALERTAS","NO HAY ALERTAS"),"NO HAY ALERTAS")</f>
        <v>HAY ALERTAS</v>
      </c>
      <c r="E10" s="39"/>
      <c r="F10" s="32"/>
      <c r="G10" s="57" t="s">
        <v>110</v>
      </c>
      <c r="H10" s="48"/>
      <c r="I10" s="51"/>
      <c r="M10" s="88"/>
    </row>
    <row r="11" spans="1:97" ht="15" customHeight="1" x14ac:dyDescent="0.25">
      <c r="A11" s="40"/>
      <c r="B11" s="32"/>
      <c r="C11" s="32"/>
      <c r="D11" s="59" t="str">
        <f ca="1">HYPERLINK("["&amp;LEFT(CELL("filename",A1),FIND("[",CELL("filename",A1))-2)&amp;"\CONTROL DE BUFFERS\PLANTILLAS\Plantilla Copiado Pegado.xlsx]","Copiado y Pegado")</f>
        <v>Copiado y Pegado</v>
      </c>
      <c r="E11" s="38"/>
      <c r="F11" s="32"/>
      <c r="G11" s="57" t="s">
        <v>48</v>
      </c>
      <c r="H11" s="48"/>
      <c r="I11" s="51"/>
      <c r="M11" s="88"/>
    </row>
    <row r="12" spans="1:97" ht="12.75" customHeight="1" x14ac:dyDescent="0.25">
      <c r="M12" s="88"/>
    </row>
    <row r="13" spans="1:97" ht="26.25" customHeight="1" x14ac:dyDescent="0.25">
      <c r="A13" s="41" t="s">
        <v>157</v>
      </c>
      <c r="B13" s="41" t="s">
        <v>192</v>
      </c>
      <c r="C13" s="41" t="s">
        <v>67</v>
      </c>
      <c r="D13" s="41" t="s">
        <v>160</v>
      </c>
      <c r="E13" s="41" t="s">
        <v>162</v>
      </c>
      <c r="F13" s="41" t="s">
        <v>164</v>
      </c>
      <c r="G13" s="41" t="s">
        <v>165</v>
      </c>
      <c r="H13" s="42" t="s">
        <v>161</v>
      </c>
      <c r="I13" s="42" t="s">
        <v>190</v>
      </c>
      <c r="J13" s="41" t="s">
        <v>158</v>
      </c>
      <c r="K13" s="41" t="s">
        <v>159</v>
      </c>
      <c r="L13" s="41" t="s">
        <v>163</v>
      </c>
      <c r="M13" s="89" t="s">
        <v>70</v>
      </c>
      <c r="N13" s="41" t="s">
        <v>169</v>
      </c>
      <c r="O13" s="41" t="s">
        <v>167</v>
      </c>
      <c r="P13" s="41" t="s">
        <v>168</v>
      </c>
      <c r="Q13" s="41" t="s">
        <v>60</v>
      </c>
      <c r="R13" s="41" t="s">
        <v>166</v>
      </c>
      <c r="S13" s="41" t="s">
        <v>77</v>
      </c>
      <c r="T13" s="41" t="s">
        <v>191</v>
      </c>
    </row>
    <row r="14" spans="1:97" ht="15" customHeight="1" x14ac:dyDescent="0.25">
      <c r="A14" s="62" t="s">
        <v>285</v>
      </c>
      <c r="B14" s="63">
        <f>IFERROR(INDEX(tbl_hojascb_estado_hoy[alertas],tbl_HojasCB[[#This Row],[Coincidir]]),"")</f>
        <v>3</v>
      </c>
      <c r="C14" s="64">
        <f>IFERROR(INDEX(tbl_hojascb_estado_hoy[costo_buffer],tbl_HojasCB[[#This Row],[Coincidir]]),"")</f>
        <v>566924.42000000004</v>
      </c>
      <c r="D14" s="64">
        <f>IFERROR(INDEX(tbl_hojascb_estado_hoy[costo_fisico],tbl_HojasCB[[#This Row],[Coincidir]]),"")</f>
        <v>232217.7</v>
      </c>
      <c r="E14" s="64">
        <f>IFERROR(INDEX(tbl_hojascb_estado_hoy[costo_transito],tbl_HojasCB[[#This Row],[Coincidir]]),"")</f>
        <v>313073.34000000003</v>
      </c>
      <c r="F14" s="64">
        <f>IFERROR(INDEX(tbl_hojascb_estado_hoy[costo_comprometido],tbl_HojasCB[[#This Row],[Coincidir]]),"")</f>
        <v>0</v>
      </c>
      <c r="G14" s="64">
        <f>IFERROR(INDEX(tbl_hojascb_estado_hoy[costo_backorder],tbl_HojasCB[[#This Row],[Coincidir]]),"")</f>
        <v>0</v>
      </c>
      <c r="H14" s="64">
        <f>IFERROR(INDEX(tbl_hojascb_estado_hoy[costo_proyectado],tbl_HojasCB[[#This Row],[Coincidir]]),"")</f>
        <v>545291.04</v>
      </c>
      <c r="I14" s="64">
        <f>IFERROR(INDEX(tbl_hojascb_estado_hoy[costo_total],tbl_HojasCB[[#This Row],[Coincidir]]),"")</f>
        <v>545291.04</v>
      </c>
      <c r="J14" s="65">
        <f>IFERROR(INDEX(tbl_hojascb_estado_hoy[sku_totales],tbl_HojasCB[[#This Row],[Coincidir]]),"")</f>
        <v>390</v>
      </c>
      <c r="K14" s="65">
        <f>IFERROR(INDEX(tbl_hojascb_estado_hoy[sku_buffer],tbl_HojasCB[[#This Row],[Coincidir]]),"")</f>
        <v>286</v>
      </c>
      <c r="L14" s="65">
        <f>IFERROR(INDEX(tbl_hojascb_estado_hoy[dias_periodo],tbl_HojasCB[[#This Row],[Coincidir]]),"")</f>
        <v>281</v>
      </c>
      <c r="M14" s="90">
        <f>IFERROR(INDEX(tbl_hojascb_estado_hoy[duplicados],tbl_HojasCB[[#This Row],[Coincidir]]),"")</f>
        <v>0</v>
      </c>
      <c r="N14" s="66" t="str">
        <f>IFERROR(INDEX(tbl_hojascb_estado_hoy[refrescada],tbl_HojasCB[[#This Row],[Coincidir]]),"")&amp;" - "&amp;IFERROR(INDEX(tbl_hojascb_estado_hoy[base_datos],tbl_HojasCB[[#This Row],[Coincidir]]),"")</f>
        <v>1 - 1</v>
      </c>
      <c r="O14" s="67">
        <f>IFERROR(INDEX(tbl_hojascb_estado_hoy[inicio_refrescado],tbl_HojasCB[[#This Row],[Coincidir]]),"")</f>
        <v>43442.881527777776</v>
      </c>
      <c r="P14" s="67">
        <f>IFERROR(INDEX(tbl_hojascb_estado_hoy[fin_refrescado],tbl_HojasCB[[#This Row],[Coincidir]]),"")</f>
        <v>43442.88349537037</v>
      </c>
      <c r="Q14" s="68">
        <f>IFERROR(tbl_HojasCB[[#This Row],[REFRESCADO_FIN]]-tbl_HojasCB[[#This Row],[REFRESCADO_INI]],"")</f>
        <v>1.9675925941555761E-3</v>
      </c>
      <c r="R14" s="67">
        <f>IFERROR(INDEX(tbl_hojascb_estado_hoy[guardado],tbl_HojasCB[[#This Row],[Coincidir]]),"")</f>
        <v>43442.951874999999</v>
      </c>
      <c r="S14" s="69" t="str">
        <f>IF(IFERROR(INDEX(tbl_hojascb_estado_hoy[razon],tbl_HojasCB[[#This Row],[Coincidir]]),"")=0,"",IFERROR(INDEX(tbl_hojascb_estado_hoy[razon],tbl_HojasCB[[#This Row],[Coincidir]]),""))</f>
        <v/>
      </c>
      <c r="T14" s="66">
        <f>MATCH(EMP&amp;tbl_HojasCB[[#This Row],[HOJAS]],tbl_hojascb_estado_hoy[empresa_hoja],0)</f>
        <v>7</v>
      </c>
    </row>
    <row r="15" spans="1:97" ht="15" customHeight="1" x14ac:dyDescent="0.25">
      <c r="A15" s="62" t="s">
        <v>282</v>
      </c>
      <c r="B15" s="63">
        <f>IFERROR(INDEX(tbl_hojascb_estado_hoy[alertas],tbl_HojasCB[[#This Row],[Coincidir]]),"")</f>
        <v>4</v>
      </c>
      <c r="C15" s="64">
        <f>IFERROR(INDEX(tbl_hojascb_estado_hoy[costo_buffer],tbl_HojasCB[[#This Row],[Coincidir]]),"")</f>
        <v>809982.03</v>
      </c>
      <c r="D15" s="64">
        <f>IFERROR(INDEX(tbl_hojascb_estado_hoy[costo_fisico],tbl_HojasCB[[#This Row],[Coincidir]]),"")</f>
        <v>290126.58</v>
      </c>
      <c r="E15" s="64">
        <f>IFERROR(INDEX(tbl_hojascb_estado_hoy[costo_transito],tbl_HojasCB[[#This Row],[Coincidir]]),"")</f>
        <v>472008.61</v>
      </c>
      <c r="F15" s="64">
        <f>IFERROR(INDEX(tbl_hojascb_estado_hoy[costo_comprometido],tbl_HojasCB[[#This Row],[Coincidir]]),"")</f>
        <v>0</v>
      </c>
      <c r="G15" s="64">
        <f>IFERROR(INDEX(tbl_hojascb_estado_hoy[costo_backorder],tbl_HojasCB[[#This Row],[Coincidir]]),"")</f>
        <v>0</v>
      </c>
      <c r="H15" s="64">
        <f>IFERROR(INDEX(tbl_hojascb_estado_hoy[costo_proyectado],tbl_HojasCB[[#This Row],[Coincidir]]),"")</f>
        <v>762135.19</v>
      </c>
      <c r="I15" s="64">
        <f>IFERROR(INDEX(tbl_hojascb_estado_hoy[costo_total],tbl_HojasCB[[#This Row],[Coincidir]]),"")</f>
        <v>762135.19</v>
      </c>
      <c r="J15" s="65">
        <f>IFERROR(INDEX(tbl_hojascb_estado_hoy[sku_totales],tbl_HojasCB[[#This Row],[Coincidir]]),"")</f>
        <v>642</v>
      </c>
      <c r="K15" s="65">
        <f>IFERROR(INDEX(tbl_hojascb_estado_hoy[sku_buffer],tbl_HojasCB[[#This Row],[Coincidir]]),"")</f>
        <v>579</v>
      </c>
      <c r="L15" s="65">
        <f>IFERROR(INDEX(tbl_hojascb_estado_hoy[dias_periodo],tbl_HojasCB[[#This Row],[Coincidir]]),"")</f>
        <v>321</v>
      </c>
      <c r="M15" s="90">
        <f>IFERROR(INDEX(tbl_hojascb_estado_hoy[duplicados],tbl_HojasCB[[#This Row],[Coincidir]]),"")</f>
        <v>0</v>
      </c>
      <c r="N15" s="66" t="str">
        <f>IFERROR(INDEX(tbl_hojascb_estado_hoy[refrescada],tbl_HojasCB[[#This Row],[Coincidir]]),"")&amp;" - "&amp;IFERROR(INDEX(tbl_hojascb_estado_hoy[base_datos],tbl_HojasCB[[#This Row],[Coincidir]]),"")</f>
        <v>1 - 1</v>
      </c>
      <c r="O15" s="67">
        <f>IFERROR(INDEX(tbl_hojascb_estado_hoy[inicio_refrescado],tbl_HojasCB[[#This Row],[Coincidir]]),"")</f>
        <v>43430.632268518515</v>
      </c>
      <c r="P15" s="67">
        <f>IFERROR(INDEX(tbl_hojascb_estado_hoy[fin_refrescado],tbl_HojasCB[[#This Row],[Coincidir]]),"")</f>
        <v>43430.636261574073</v>
      </c>
      <c r="Q15" s="68">
        <f>IFERROR(tbl_HojasCB[[#This Row],[REFRESCADO_FIN]]-tbl_HojasCB[[#This Row],[REFRESCADO_INI]],"")</f>
        <v>3.9930555576574989E-3</v>
      </c>
      <c r="R15" s="67">
        <f>IFERROR(INDEX(tbl_hojascb_estado_hoy[guardado],tbl_HojasCB[[#This Row],[Coincidir]]),"")</f>
        <v>43430.636365740742</v>
      </c>
      <c r="S15" s="69" t="str">
        <f>IF(IFERROR(INDEX(tbl_hojascb_estado_hoy[razon],tbl_HojasCB[[#This Row],[Coincidir]]),"")=0,"",IFERROR(INDEX(tbl_hojascb_estado_hoy[razon],tbl_HojasCB[[#This Row],[Coincidir]]),""))</f>
        <v/>
      </c>
      <c r="T15" s="66">
        <f>MATCH(EMP&amp;tbl_HojasCB[[#This Row],[HOJAS]],tbl_hojascb_estado_hoy[empresa_hoja],0)</f>
        <v>11</v>
      </c>
    </row>
    <row r="16" spans="1:97" ht="15" customHeight="1" x14ac:dyDescent="0.25">
      <c r="A16" s="45" t="str">
        <f>"Total Hojas:  "&amp;SUBTOTAL(103,tbl_HojasCB[HOJAS])</f>
        <v>Total Hojas:  2</v>
      </c>
      <c r="B16" s="45">
        <f>SUBTOTAL(109,tbl_HojasCB[ALERTAS])</f>
        <v>7</v>
      </c>
      <c r="C16" s="43">
        <f>SUBTOTAL(109,tbl_HojasCB[COSTO BUFFER])</f>
        <v>1376906.4500000002</v>
      </c>
      <c r="D16" s="43">
        <f>SUBTOTAL(109,tbl_HojasCB[COSTO FÍSICO])</f>
        <v>522344.28</v>
      </c>
      <c r="E16" s="43">
        <f>SUBTOTAL(109,tbl_HojasCB[COSTO TRÁNSITO])</f>
        <v>785081.95</v>
      </c>
      <c r="F16" s="43">
        <f>SUBTOTAL(109,tbl_HojasCB[COSTO COMPROM])</f>
        <v>0</v>
      </c>
      <c r="G16" s="43">
        <f>SUBTOTAL(109,tbl_HojasCB[COSTO BACKORDER])</f>
        <v>0</v>
      </c>
      <c r="H16" s="43">
        <f>SUBTOTAL(109,tbl_HojasCB[COSTO PROYECTADO])</f>
        <v>1307426.23</v>
      </c>
      <c r="I16" s="43">
        <f>SUBTOTAL(109,tbl_HojasCB[COSTO TOTAL])</f>
        <v>1307426.23</v>
      </c>
      <c r="J16" s="46">
        <f>SUBTOTAL(109,tbl_HojasCB[ÍTEMS TOTALES])</f>
        <v>1032</v>
      </c>
      <c r="K16" s="46">
        <f>SUBTOTAL(109,tbl_HojasCB[ÍTEMS CON BUFFER])</f>
        <v>865</v>
      </c>
      <c r="L16" s="46">
        <f>SUBTOTAL(109,tbl_HojasCB[DÍAS PERÍODO])</f>
        <v>602</v>
      </c>
      <c r="M16" s="91">
        <f>SUBTOTAL(109,tbl_HojasCB[DUPLICADOS])</f>
        <v>0</v>
      </c>
      <c r="N16" s="45"/>
      <c r="O16" s="44">
        <f>SUBTOTAL(105,tbl_HojasCB[REFRESCADO_INI])</f>
        <v>43430.632268518515</v>
      </c>
      <c r="P16" s="44">
        <f>SUBTOTAL(104,tbl_HojasCB[REFRESCADO_FIN])</f>
        <v>43442.88349537037</v>
      </c>
      <c r="Q16" s="58">
        <f>SUBTOTAL(109,tbl_HojasCB[DURACIÓN])</f>
        <v>5.9606481518130749E-3</v>
      </c>
      <c r="R16" s="45"/>
      <c r="T16" s="45"/>
    </row>
    <row r="17" spans="13:13" ht="15" customHeight="1" x14ac:dyDescent="0.25">
      <c r="M17" s="88"/>
    </row>
    <row r="18" spans="13:13" ht="15" customHeight="1" x14ac:dyDescent="0.25">
      <c r="M18" s="88"/>
    </row>
    <row r="19" spans="13:13" ht="15" customHeight="1" x14ac:dyDescent="0.25">
      <c r="M19" s="88"/>
    </row>
    <row r="20" spans="13:13" ht="15" customHeight="1" x14ac:dyDescent="0.25">
      <c r="M20" s="88"/>
    </row>
    <row r="21" spans="13:13" ht="15" customHeight="1" x14ac:dyDescent="0.25">
      <c r="M21" s="88"/>
    </row>
    <row r="22" spans="13:13" x14ac:dyDescent="0.25">
      <c r="M22" s="88"/>
    </row>
    <row r="23" spans="13:13" x14ac:dyDescent="0.25">
      <c r="M23" s="88"/>
    </row>
    <row r="24" spans="13:13" x14ac:dyDescent="0.25">
      <c r="M24" s="88"/>
    </row>
    <row r="25" spans="13:13" x14ac:dyDescent="0.25">
      <c r="M25" s="88"/>
    </row>
    <row r="26" spans="13:13" x14ac:dyDescent="0.25">
      <c r="M26" s="88"/>
    </row>
    <row r="27" spans="13:13" x14ac:dyDescent="0.25">
      <c r="M27" s="88"/>
    </row>
    <row r="28" spans="13:13" x14ac:dyDescent="0.25">
      <c r="M28" s="88"/>
    </row>
    <row r="29" spans="13:13" x14ac:dyDescent="0.25">
      <c r="M29" s="88"/>
    </row>
    <row r="30" spans="13:13" x14ac:dyDescent="0.25">
      <c r="M30" s="88"/>
    </row>
    <row r="31" spans="13:13" x14ac:dyDescent="0.25">
      <c r="M31" s="88"/>
    </row>
    <row r="32" spans="13:13" x14ac:dyDescent="0.25">
      <c r="M32" s="88"/>
    </row>
    <row r="33" spans="13:13" x14ac:dyDescent="0.25">
      <c r="M33" s="88"/>
    </row>
    <row r="34" spans="13:13" x14ac:dyDescent="0.25">
      <c r="M34" s="88"/>
    </row>
    <row r="35" spans="13:13" x14ac:dyDescent="0.25">
      <c r="M35" s="88"/>
    </row>
    <row r="36" spans="13:13" x14ac:dyDescent="0.25">
      <c r="M36" s="88"/>
    </row>
    <row r="37" spans="13:13" x14ac:dyDescent="0.25">
      <c r="M37" s="88"/>
    </row>
    <row r="38" spans="13:13" x14ac:dyDescent="0.25">
      <c r="M38" s="88"/>
    </row>
    <row r="39" spans="13:13" x14ac:dyDescent="0.25">
      <c r="M39" s="88"/>
    </row>
    <row r="40" spans="13:13" x14ac:dyDescent="0.25">
      <c r="M40" s="88"/>
    </row>
    <row r="41" spans="13:13" x14ac:dyDescent="0.25">
      <c r="M41" s="88"/>
    </row>
    <row r="42" spans="13:13" x14ac:dyDescent="0.25">
      <c r="M42" s="88"/>
    </row>
    <row r="43" spans="13:13" x14ac:dyDescent="0.25">
      <c r="M43" s="88"/>
    </row>
    <row r="44" spans="13:13" x14ac:dyDescent="0.25">
      <c r="M44" s="88"/>
    </row>
    <row r="45" spans="13:13" x14ac:dyDescent="0.25">
      <c r="M45" s="88"/>
    </row>
    <row r="46" spans="13:13" x14ac:dyDescent="0.25">
      <c r="M46" s="88"/>
    </row>
    <row r="47" spans="13:13" x14ac:dyDescent="0.25">
      <c r="M47" s="88"/>
    </row>
    <row r="48" spans="13:13" x14ac:dyDescent="0.25">
      <c r="M48" s="88"/>
    </row>
    <row r="49" spans="13:13" x14ac:dyDescent="0.25">
      <c r="M49" s="88"/>
    </row>
    <row r="50" spans="13:13" x14ac:dyDescent="0.25">
      <c r="M50" s="88"/>
    </row>
    <row r="51" spans="13:13" x14ac:dyDescent="0.25">
      <c r="M51" s="88"/>
    </row>
    <row r="52" spans="13:13" x14ac:dyDescent="0.25">
      <c r="M52" s="88"/>
    </row>
    <row r="53" spans="13:13" x14ac:dyDescent="0.25">
      <c r="M53" s="88"/>
    </row>
    <row r="54" spans="13:13" x14ac:dyDescent="0.25">
      <c r="M54" s="88"/>
    </row>
    <row r="55" spans="13:13" x14ac:dyDescent="0.25">
      <c r="M55" s="88"/>
    </row>
    <row r="56" spans="13:13" x14ac:dyDescent="0.25">
      <c r="M56" s="88"/>
    </row>
    <row r="57" spans="13:13" x14ac:dyDescent="0.25">
      <c r="M57" s="88"/>
    </row>
    <row r="58" spans="13:13" x14ac:dyDescent="0.25">
      <c r="M58" s="88"/>
    </row>
    <row r="59" spans="13:13" x14ac:dyDescent="0.25">
      <c r="M59" s="88"/>
    </row>
    <row r="60" spans="13:13" x14ac:dyDescent="0.25">
      <c r="M60" s="88"/>
    </row>
    <row r="61" spans="13:13" x14ac:dyDescent="0.25">
      <c r="M61" s="88"/>
    </row>
    <row r="62" spans="13:13" x14ac:dyDescent="0.25">
      <c r="M62" s="88"/>
    </row>
    <row r="63" spans="13:13" x14ac:dyDescent="0.25">
      <c r="M63" s="88"/>
    </row>
    <row r="64" spans="13:13" x14ac:dyDescent="0.25">
      <c r="M64" s="88"/>
    </row>
    <row r="65" spans="13:13" x14ac:dyDescent="0.25">
      <c r="M65" s="88"/>
    </row>
    <row r="66" spans="13:13" x14ac:dyDescent="0.25">
      <c r="M66" s="88"/>
    </row>
    <row r="67" spans="13:13" x14ac:dyDescent="0.25">
      <c r="M67" s="88"/>
    </row>
    <row r="68" spans="13:13" x14ac:dyDescent="0.25">
      <c r="M68" s="88"/>
    </row>
    <row r="69" spans="13:13" x14ac:dyDescent="0.25">
      <c r="M69" s="88"/>
    </row>
    <row r="70" spans="13:13" x14ac:dyDescent="0.25">
      <c r="M70" s="88"/>
    </row>
    <row r="71" spans="13:13" x14ac:dyDescent="0.25">
      <c r="M71" s="88"/>
    </row>
    <row r="72" spans="13:13" x14ac:dyDescent="0.25">
      <c r="M72" s="88"/>
    </row>
    <row r="73" spans="13:13" x14ac:dyDescent="0.25">
      <c r="M73" s="88"/>
    </row>
    <row r="74" spans="13:13" x14ac:dyDescent="0.25">
      <c r="M74" s="88"/>
    </row>
    <row r="75" spans="13:13" x14ac:dyDescent="0.25">
      <c r="M75" s="88"/>
    </row>
    <row r="76" spans="13:13" x14ac:dyDescent="0.25">
      <c r="M76" s="88"/>
    </row>
    <row r="77" spans="13:13" x14ac:dyDescent="0.25">
      <c r="M77" s="88"/>
    </row>
    <row r="78" spans="13:13" x14ac:dyDescent="0.25">
      <c r="M78" s="88"/>
    </row>
    <row r="79" spans="13:13" x14ac:dyDescent="0.25">
      <c r="M79" s="88"/>
    </row>
    <row r="80" spans="13:13" x14ac:dyDescent="0.25">
      <c r="M80" s="88"/>
    </row>
    <row r="81" spans="13:13" x14ac:dyDescent="0.25">
      <c r="M81" s="88"/>
    </row>
    <row r="82" spans="13:13" x14ac:dyDescent="0.25">
      <c r="M82" s="88"/>
    </row>
    <row r="83" spans="13:13" x14ac:dyDescent="0.25">
      <c r="M83" s="88"/>
    </row>
    <row r="84" spans="13:13" x14ac:dyDescent="0.25">
      <c r="M84" s="88"/>
    </row>
    <row r="85" spans="13:13" x14ac:dyDescent="0.25">
      <c r="M85" s="88"/>
    </row>
    <row r="86" spans="13:13" x14ac:dyDescent="0.25">
      <c r="M86" s="88"/>
    </row>
    <row r="87" spans="13:13" x14ac:dyDescent="0.25">
      <c r="M87" s="88"/>
    </row>
    <row r="88" spans="13:13" x14ac:dyDescent="0.25">
      <c r="M88" s="88"/>
    </row>
    <row r="89" spans="13:13" x14ac:dyDescent="0.25">
      <c r="M89" s="88"/>
    </row>
    <row r="90" spans="13:13" x14ac:dyDescent="0.25">
      <c r="M90" s="88"/>
    </row>
    <row r="91" spans="13:13" x14ac:dyDescent="0.25">
      <c r="M91" s="88"/>
    </row>
    <row r="92" spans="13:13" x14ac:dyDescent="0.25">
      <c r="M92" s="88"/>
    </row>
    <row r="93" spans="13:13" x14ac:dyDescent="0.25">
      <c r="M93" s="88"/>
    </row>
    <row r="94" spans="13:13" x14ac:dyDescent="0.25">
      <c r="M94" s="88"/>
    </row>
    <row r="95" spans="13:13" x14ac:dyDescent="0.25">
      <c r="M95" s="88"/>
    </row>
    <row r="96" spans="13:13" x14ac:dyDescent="0.25">
      <c r="M96" s="88"/>
    </row>
    <row r="97" spans="13:13" x14ac:dyDescent="0.25">
      <c r="M97" s="88"/>
    </row>
    <row r="98" spans="13:13" x14ac:dyDescent="0.25">
      <c r="M98" s="88"/>
    </row>
    <row r="99" spans="13:13" x14ac:dyDescent="0.25">
      <c r="M99" s="88"/>
    </row>
    <row r="100" spans="13:13" x14ac:dyDescent="0.25">
      <c r="M100" s="88"/>
    </row>
    <row r="101" spans="13:13" x14ac:dyDescent="0.25">
      <c r="M101" s="88"/>
    </row>
    <row r="102" spans="13:13" x14ac:dyDescent="0.25">
      <c r="M102" s="88"/>
    </row>
    <row r="103" spans="13:13" x14ac:dyDescent="0.25">
      <c r="M103" s="88"/>
    </row>
    <row r="104" spans="13:13" x14ac:dyDescent="0.25">
      <c r="M104" s="88"/>
    </row>
    <row r="105" spans="13:13" x14ac:dyDescent="0.25">
      <c r="M105" s="88"/>
    </row>
    <row r="106" spans="13:13" x14ac:dyDescent="0.25">
      <c r="M106" s="88"/>
    </row>
    <row r="107" spans="13:13" x14ac:dyDescent="0.25">
      <c r="M107" s="88"/>
    </row>
    <row r="108" spans="13:13" x14ac:dyDescent="0.25">
      <c r="M108" s="88"/>
    </row>
    <row r="109" spans="13:13" x14ac:dyDescent="0.25">
      <c r="M109" s="88"/>
    </row>
    <row r="110" spans="13:13" x14ac:dyDescent="0.25">
      <c r="M110" s="88"/>
    </row>
    <row r="111" spans="13:13" x14ac:dyDescent="0.25">
      <c r="M111" s="88"/>
    </row>
    <row r="112" spans="13:13" x14ac:dyDescent="0.25">
      <c r="M112" s="88"/>
    </row>
    <row r="113" spans="13:185" x14ac:dyDescent="0.25">
      <c r="M113" s="88"/>
    </row>
    <row r="114" spans="13:185" x14ac:dyDescent="0.25">
      <c r="M114" s="88"/>
    </row>
    <row r="115" spans="13:185" x14ac:dyDescent="0.25">
      <c r="M115" s="88"/>
    </row>
    <row r="116" spans="13:185" x14ac:dyDescent="0.25">
      <c r="M116" s="88"/>
    </row>
    <row r="117" spans="13:185" x14ac:dyDescent="0.25">
      <c r="M117" s="88"/>
    </row>
    <row r="118" spans="13:185" x14ac:dyDescent="0.25">
      <c r="M118" s="88"/>
    </row>
    <row r="119" spans="13:185" x14ac:dyDescent="0.25">
      <c r="M119" s="88"/>
    </row>
    <row r="120" spans="13:185" x14ac:dyDescent="0.25">
      <c r="M120" s="88"/>
    </row>
    <row r="121" spans="13:185" x14ac:dyDescent="0.25">
      <c r="M121" s="88"/>
    </row>
    <row r="122" spans="13:185" x14ac:dyDescent="0.25">
      <c r="M122" s="88"/>
    </row>
    <row r="123" spans="13:185" x14ac:dyDescent="0.25">
      <c r="M123" s="88"/>
    </row>
    <row r="124" spans="13:185" x14ac:dyDescent="0.25">
      <c r="M124" s="88"/>
    </row>
    <row r="125" spans="13:185" x14ac:dyDescent="0.25">
      <c r="M125" s="88"/>
    </row>
    <row r="126" spans="13:185" x14ac:dyDescent="0.25">
      <c r="M126" s="88"/>
      <c r="GB126" s="47" t="s">
        <v>154</v>
      </c>
      <c r="GC126" s="33" t="s">
        <v>111</v>
      </c>
    </row>
    <row r="127" spans="13:185" x14ac:dyDescent="0.25">
      <c r="M127" s="88"/>
    </row>
    <row r="128" spans="13:185" x14ac:dyDescent="0.25">
      <c r="M128" s="88"/>
    </row>
    <row r="129" spans="13:13" x14ac:dyDescent="0.25">
      <c r="M129" s="88"/>
    </row>
    <row r="130" spans="13:13" x14ac:dyDescent="0.25">
      <c r="M130" s="88"/>
    </row>
    <row r="131" spans="13:13" x14ac:dyDescent="0.25">
      <c r="M131" s="88"/>
    </row>
    <row r="132" spans="13:13" x14ac:dyDescent="0.25">
      <c r="M132" s="88"/>
    </row>
    <row r="133" spans="13:13" x14ac:dyDescent="0.25">
      <c r="M133" s="88"/>
    </row>
    <row r="134" spans="13:13" x14ac:dyDescent="0.25">
      <c r="M134" s="88"/>
    </row>
    <row r="135" spans="13:13" x14ac:dyDescent="0.25">
      <c r="M135" s="88"/>
    </row>
    <row r="136" spans="13:13" x14ac:dyDescent="0.25">
      <c r="M136" s="88"/>
    </row>
    <row r="137" spans="13:13" x14ac:dyDescent="0.25">
      <c r="M137" s="88"/>
    </row>
    <row r="138" spans="13:13" x14ac:dyDescent="0.25">
      <c r="M138" s="88"/>
    </row>
    <row r="139" spans="13:13" x14ac:dyDescent="0.25">
      <c r="M139" s="88"/>
    </row>
    <row r="140" spans="13:13" x14ac:dyDescent="0.25">
      <c r="M140" s="88"/>
    </row>
    <row r="141" spans="13:13" x14ac:dyDescent="0.25">
      <c r="M141" s="88"/>
    </row>
    <row r="142" spans="13:13" x14ac:dyDescent="0.25">
      <c r="M142" s="88"/>
    </row>
    <row r="143" spans="13:13" x14ac:dyDescent="0.25">
      <c r="M143" s="88"/>
    </row>
    <row r="144" spans="13:13" x14ac:dyDescent="0.25">
      <c r="M144" s="88"/>
    </row>
    <row r="145" spans="13:13" x14ac:dyDescent="0.25">
      <c r="M145" s="88"/>
    </row>
    <row r="146" spans="13:13" x14ac:dyDescent="0.25">
      <c r="M146" s="88"/>
    </row>
    <row r="147" spans="13:13" x14ac:dyDescent="0.25">
      <c r="M147" s="88"/>
    </row>
    <row r="148" spans="13:13" x14ac:dyDescent="0.25">
      <c r="M148" s="88"/>
    </row>
    <row r="149" spans="13:13" x14ac:dyDescent="0.25">
      <c r="M149" s="88"/>
    </row>
    <row r="150" spans="13:13" x14ac:dyDescent="0.25">
      <c r="M150" s="88"/>
    </row>
    <row r="151" spans="13:13" x14ac:dyDescent="0.25">
      <c r="M151" s="88"/>
    </row>
    <row r="152" spans="13:13" x14ac:dyDescent="0.25">
      <c r="M152" s="88"/>
    </row>
    <row r="153" spans="13:13" x14ac:dyDescent="0.25">
      <c r="M153" s="88"/>
    </row>
    <row r="154" spans="13:13" x14ac:dyDescent="0.25">
      <c r="M154" s="88"/>
    </row>
    <row r="155" spans="13:13" x14ac:dyDescent="0.25">
      <c r="M155" s="88"/>
    </row>
    <row r="156" spans="13:13" x14ac:dyDescent="0.25">
      <c r="M156" s="88"/>
    </row>
    <row r="157" spans="13:13" x14ac:dyDescent="0.25">
      <c r="M157" s="88"/>
    </row>
    <row r="158" spans="13:13" x14ac:dyDescent="0.25">
      <c r="M158" s="88"/>
    </row>
    <row r="159" spans="13:13" x14ac:dyDescent="0.25">
      <c r="M159" s="88"/>
    </row>
    <row r="160" spans="13:13" x14ac:dyDescent="0.25">
      <c r="M160" s="88"/>
    </row>
    <row r="161" spans="13:13" x14ac:dyDescent="0.25">
      <c r="M161" s="88"/>
    </row>
    <row r="162" spans="13:13" x14ac:dyDescent="0.25">
      <c r="M162" s="88"/>
    </row>
    <row r="163" spans="13:13" x14ac:dyDescent="0.25">
      <c r="M163" s="88"/>
    </row>
    <row r="164" spans="13:13" x14ac:dyDescent="0.25">
      <c r="M164" s="88"/>
    </row>
    <row r="165" spans="13:13" x14ac:dyDescent="0.25">
      <c r="M165" s="88"/>
    </row>
    <row r="166" spans="13:13" x14ac:dyDescent="0.25">
      <c r="M166" s="88"/>
    </row>
    <row r="167" spans="13:13" x14ac:dyDescent="0.25">
      <c r="M167" s="88"/>
    </row>
    <row r="168" spans="13:13" x14ac:dyDescent="0.25">
      <c r="M168" s="88"/>
    </row>
    <row r="169" spans="13:13" x14ac:dyDescent="0.25">
      <c r="M169" s="88"/>
    </row>
    <row r="170" spans="13:13" x14ac:dyDescent="0.25">
      <c r="M170" s="88"/>
    </row>
    <row r="171" spans="13:13" x14ac:dyDescent="0.25">
      <c r="M171" s="88"/>
    </row>
    <row r="172" spans="13:13" x14ac:dyDescent="0.25">
      <c r="M172" s="88"/>
    </row>
    <row r="173" spans="13:13" x14ac:dyDescent="0.25">
      <c r="M173" s="88"/>
    </row>
    <row r="174" spans="13:13" x14ac:dyDescent="0.25">
      <c r="M174" s="88"/>
    </row>
    <row r="175" spans="13:13" x14ac:dyDescent="0.25">
      <c r="M175" s="88"/>
    </row>
    <row r="176" spans="13:13" x14ac:dyDescent="0.25">
      <c r="M176" s="88"/>
    </row>
    <row r="177" spans="13:13" x14ac:dyDescent="0.25">
      <c r="M177" s="88"/>
    </row>
    <row r="178" spans="13:13" x14ac:dyDescent="0.25">
      <c r="M178" s="88"/>
    </row>
    <row r="179" spans="13:13" x14ac:dyDescent="0.25">
      <c r="M179" s="88"/>
    </row>
    <row r="180" spans="13:13" x14ac:dyDescent="0.25">
      <c r="M180" s="88"/>
    </row>
    <row r="181" spans="13:13" x14ac:dyDescent="0.25">
      <c r="M181" s="88"/>
    </row>
    <row r="182" spans="13:13" x14ac:dyDescent="0.25">
      <c r="M182" s="88"/>
    </row>
    <row r="183" spans="13:13" x14ac:dyDescent="0.25">
      <c r="M183" s="88"/>
    </row>
    <row r="184" spans="13:13" x14ac:dyDescent="0.25">
      <c r="M184" s="88"/>
    </row>
    <row r="185" spans="13:13" x14ac:dyDescent="0.25">
      <c r="M185" s="88"/>
    </row>
    <row r="186" spans="13:13" x14ac:dyDescent="0.25">
      <c r="M186" s="88"/>
    </row>
    <row r="187" spans="13:13" x14ac:dyDescent="0.25">
      <c r="M187" s="88"/>
    </row>
    <row r="188" spans="13:13" x14ac:dyDescent="0.25">
      <c r="M188" s="88"/>
    </row>
    <row r="189" spans="13:13" x14ac:dyDescent="0.25">
      <c r="M189" s="88"/>
    </row>
    <row r="190" spans="13:13" x14ac:dyDescent="0.25">
      <c r="M190" s="88"/>
    </row>
    <row r="191" spans="13:13" x14ac:dyDescent="0.25">
      <c r="M191" s="88"/>
    </row>
    <row r="192" spans="13:13" x14ac:dyDescent="0.25">
      <c r="M192" s="88"/>
    </row>
    <row r="193" spans="13:13" x14ac:dyDescent="0.25">
      <c r="M193" s="88"/>
    </row>
    <row r="194" spans="13:13" x14ac:dyDescent="0.25">
      <c r="M194" s="88"/>
    </row>
    <row r="195" spans="13:13" x14ac:dyDescent="0.25">
      <c r="M195" s="88"/>
    </row>
    <row r="196" spans="13:13" x14ac:dyDescent="0.25">
      <c r="M196" s="88"/>
    </row>
    <row r="197" spans="13:13" x14ac:dyDescent="0.25">
      <c r="M197" s="88"/>
    </row>
    <row r="198" spans="13:13" x14ac:dyDescent="0.25">
      <c r="M198" s="88"/>
    </row>
    <row r="199" spans="13:13" x14ac:dyDescent="0.25">
      <c r="M199" s="88"/>
    </row>
    <row r="200" spans="13:13" x14ac:dyDescent="0.25">
      <c r="M200" s="88"/>
    </row>
    <row r="201" spans="13:13" x14ac:dyDescent="0.25">
      <c r="M201" s="88"/>
    </row>
    <row r="202" spans="13:13" x14ac:dyDescent="0.25">
      <c r="M202" s="88"/>
    </row>
    <row r="203" spans="13:13" x14ac:dyDescent="0.25">
      <c r="M203" s="88"/>
    </row>
    <row r="204" spans="13:13" x14ac:dyDescent="0.25">
      <c r="M204" s="88"/>
    </row>
    <row r="205" spans="13:13" x14ac:dyDescent="0.25">
      <c r="M205" s="88"/>
    </row>
    <row r="206" spans="13:13" x14ac:dyDescent="0.25">
      <c r="M206" s="88"/>
    </row>
    <row r="207" spans="13:13" x14ac:dyDescent="0.25">
      <c r="M207" s="88"/>
    </row>
    <row r="208" spans="13:13" x14ac:dyDescent="0.25">
      <c r="M208" s="88"/>
    </row>
    <row r="209" spans="13:13" x14ac:dyDescent="0.25">
      <c r="M209" s="88"/>
    </row>
    <row r="210" spans="13:13" x14ac:dyDescent="0.25">
      <c r="M210" s="88"/>
    </row>
    <row r="211" spans="13:13" x14ac:dyDescent="0.25">
      <c r="M211" s="88"/>
    </row>
    <row r="212" spans="13:13" x14ac:dyDescent="0.25">
      <c r="M212" s="88"/>
    </row>
    <row r="213" spans="13:13" x14ac:dyDescent="0.25">
      <c r="M213" s="88"/>
    </row>
    <row r="214" spans="13:13" x14ac:dyDescent="0.25">
      <c r="M214" s="88"/>
    </row>
    <row r="215" spans="13:13" x14ac:dyDescent="0.25">
      <c r="M215" s="88"/>
    </row>
    <row r="216" spans="13:13" x14ac:dyDescent="0.25">
      <c r="M216" s="88"/>
    </row>
    <row r="217" spans="13:13" x14ac:dyDescent="0.25">
      <c r="M217" s="88"/>
    </row>
    <row r="218" spans="13:13" x14ac:dyDescent="0.25">
      <c r="M218" s="88"/>
    </row>
    <row r="219" spans="13:13" x14ac:dyDescent="0.25">
      <c r="M219" s="88"/>
    </row>
    <row r="220" spans="13:13" x14ac:dyDescent="0.25">
      <c r="M220" s="88"/>
    </row>
    <row r="221" spans="13:13" x14ac:dyDescent="0.25">
      <c r="M221" s="88"/>
    </row>
    <row r="222" spans="13:13" x14ac:dyDescent="0.25">
      <c r="M222" s="88"/>
    </row>
    <row r="223" spans="13:13" x14ac:dyDescent="0.25">
      <c r="M223" s="88"/>
    </row>
    <row r="224" spans="13:13" x14ac:dyDescent="0.25">
      <c r="M224" s="88"/>
    </row>
    <row r="225" spans="13:13" x14ac:dyDescent="0.25">
      <c r="M225" s="88"/>
    </row>
    <row r="226" spans="13:13" x14ac:dyDescent="0.25">
      <c r="M226" s="88"/>
    </row>
    <row r="227" spans="13:13" x14ac:dyDescent="0.25">
      <c r="M227" s="88"/>
    </row>
    <row r="228" spans="13:13" x14ac:dyDescent="0.25">
      <c r="M228" s="88"/>
    </row>
    <row r="229" spans="13:13" x14ac:dyDescent="0.25">
      <c r="M229" s="88"/>
    </row>
    <row r="230" spans="13:13" x14ac:dyDescent="0.25">
      <c r="M230" s="88"/>
    </row>
    <row r="231" spans="13:13" x14ac:dyDescent="0.25">
      <c r="M231" s="88"/>
    </row>
    <row r="232" spans="13:13" x14ac:dyDescent="0.25">
      <c r="M232" s="88"/>
    </row>
    <row r="233" spans="13:13" x14ac:dyDescent="0.25">
      <c r="M233" s="88"/>
    </row>
    <row r="234" spans="13:13" x14ac:dyDescent="0.25">
      <c r="M234" s="88"/>
    </row>
    <row r="235" spans="13:13" x14ac:dyDescent="0.25">
      <c r="M235" s="88"/>
    </row>
    <row r="236" spans="13:13" x14ac:dyDescent="0.25">
      <c r="M236" s="88"/>
    </row>
    <row r="237" spans="13:13" x14ac:dyDescent="0.25">
      <c r="M237" s="88"/>
    </row>
    <row r="238" spans="13:13" x14ac:dyDescent="0.25">
      <c r="M238" s="88"/>
    </row>
    <row r="239" spans="13:13" x14ac:dyDescent="0.25">
      <c r="M239" s="88"/>
    </row>
    <row r="240" spans="13:13" x14ac:dyDescent="0.25">
      <c r="M240" s="88"/>
    </row>
    <row r="241" spans="13:13" x14ac:dyDescent="0.25">
      <c r="M241" s="88"/>
    </row>
    <row r="242" spans="13:13" x14ac:dyDescent="0.25">
      <c r="M242" s="88"/>
    </row>
    <row r="243" spans="13:13" x14ac:dyDescent="0.25">
      <c r="M243" s="88"/>
    </row>
    <row r="244" spans="13:13" x14ac:dyDescent="0.25">
      <c r="M244" s="88"/>
    </row>
    <row r="245" spans="13:13" x14ac:dyDescent="0.25">
      <c r="M245" s="88"/>
    </row>
    <row r="246" spans="13:13" x14ac:dyDescent="0.25">
      <c r="M246" s="88"/>
    </row>
    <row r="247" spans="13:13" x14ac:dyDescent="0.25">
      <c r="M247" s="88"/>
    </row>
    <row r="248" spans="13:13" x14ac:dyDescent="0.25">
      <c r="M248" s="88"/>
    </row>
    <row r="249" spans="13:13" x14ac:dyDescent="0.25">
      <c r="M249" s="88"/>
    </row>
    <row r="250" spans="13:13" x14ac:dyDescent="0.25">
      <c r="M250" s="88"/>
    </row>
    <row r="251" spans="13:13" x14ac:dyDescent="0.25">
      <c r="M251" s="88"/>
    </row>
    <row r="252" spans="13:13" x14ac:dyDescent="0.25">
      <c r="M252" s="88"/>
    </row>
    <row r="253" spans="13:13" x14ac:dyDescent="0.25">
      <c r="M253" s="88"/>
    </row>
    <row r="254" spans="13:13" x14ac:dyDescent="0.25">
      <c r="M254" s="88"/>
    </row>
    <row r="255" spans="13:13" x14ac:dyDescent="0.25">
      <c r="M255" s="88"/>
    </row>
    <row r="256" spans="13:13" x14ac:dyDescent="0.25">
      <c r="M256" s="88"/>
    </row>
    <row r="257" spans="13:13" x14ac:dyDescent="0.25">
      <c r="M257" s="88"/>
    </row>
    <row r="258" spans="13:13" x14ac:dyDescent="0.25">
      <c r="M258" s="88"/>
    </row>
    <row r="259" spans="13:13" x14ac:dyDescent="0.25">
      <c r="M259" s="88"/>
    </row>
    <row r="260" spans="13:13" x14ac:dyDescent="0.25">
      <c r="M260" s="88"/>
    </row>
    <row r="261" spans="13:13" x14ac:dyDescent="0.25">
      <c r="M261" s="88"/>
    </row>
    <row r="262" spans="13:13" x14ac:dyDescent="0.25">
      <c r="M262" s="88"/>
    </row>
    <row r="263" spans="13:13" x14ac:dyDescent="0.25">
      <c r="M263" s="88"/>
    </row>
    <row r="264" spans="13:13" x14ac:dyDescent="0.25">
      <c r="M264" s="88"/>
    </row>
    <row r="265" spans="13:13" x14ac:dyDescent="0.25">
      <c r="M265" s="88"/>
    </row>
    <row r="266" spans="13:13" x14ac:dyDescent="0.25">
      <c r="M266" s="88"/>
    </row>
    <row r="267" spans="13:13" x14ac:dyDescent="0.25">
      <c r="M267" s="88"/>
    </row>
    <row r="268" spans="13:13" x14ac:dyDescent="0.25">
      <c r="M268" s="88"/>
    </row>
    <row r="269" spans="13:13" x14ac:dyDescent="0.25">
      <c r="M269" s="88"/>
    </row>
    <row r="270" spans="13:13" x14ac:dyDescent="0.25">
      <c r="M270" s="88"/>
    </row>
    <row r="271" spans="13:13" x14ac:dyDescent="0.25">
      <c r="M271" s="88"/>
    </row>
    <row r="272" spans="13:13" x14ac:dyDescent="0.25">
      <c r="M272" s="88"/>
    </row>
    <row r="273" spans="13:13" x14ac:dyDescent="0.25">
      <c r="M273" s="88"/>
    </row>
    <row r="274" spans="13:13" x14ac:dyDescent="0.25">
      <c r="M274" s="88"/>
    </row>
    <row r="275" spans="13:13" x14ac:dyDescent="0.25">
      <c r="M275" s="88"/>
    </row>
    <row r="276" spans="13:13" x14ac:dyDescent="0.25">
      <c r="M276" s="88"/>
    </row>
    <row r="277" spans="13:13" x14ac:dyDescent="0.25">
      <c r="M277" s="88"/>
    </row>
    <row r="278" spans="13:13" x14ac:dyDescent="0.25">
      <c r="M278" s="88"/>
    </row>
    <row r="279" spans="13:13" x14ac:dyDescent="0.25">
      <c r="M279" s="88"/>
    </row>
    <row r="280" spans="13:13" x14ac:dyDescent="0.25">
      <c r="M280" s="88"/>
    </row>
    <row r="281" spans="13:13" x14ac:dyDescent="0.25">
      <c r="M281" s="88"/>
    </row>
    <row r="282" spans="13:13" x14ac:dyDescent="0.25">
      <c r="M282" s="88"/>
    </row>
    <row r="283" spans="13:13" x14ac:dyDescent="0.25">
      <c r="M283" s="88"/>
    </row>
    <row r="284" spans="13:13" x14ac:dyDescent="0.25">
      <c r="M284" s="88"/>
    </row>
    <row r="285" spans="13:13" x14ac:dyDescent="0.25">
      <c r="M285" s="88"/>
    </row>
    <row r="286" spans="13:13" x14ac:dyDescent="0.25">
      <c r="M286" s="88"/>
    </row>
    <row r="287" spans="13:13" x14ac:dyDescent="0.25">
      <c r="M287" s="88"/>
    </row>
    <row r="288" spans="13:13" x14ac:dyDescent="0.25">
      <c r="M288" s="88"/>
    </row>
    <row r="289" spans="13:13" x14ac:dyDescent="0.25">
      <c r="M289" s="88"/>
    </row>
    <row r="290" spans="13:13" x14ac:dyDescent="0.25">
      <c r="M290" s="88"/>
    </row>
    <row r="291" spans="13:13" x14ac:dyDescent="0.25">
      <c r="M291" s="88"/>
    </row>
    <row r="292" spans="13:13" x14ac:dyDescent="0.25">
      <c r="M292" s="88"/>
    </row>
    <row r="293" spans="13:13" x14ac:dyDescent="0.25">
      <c r="M293" s="88"/>
    </row>
    <row r="294" spans="13:13" x14ac:dyDescent="0.25">
      <c r="M294" s="88"/>
    </row>
    <row r="295" spans="13:13" x14ac:dyDescent="0.25">
      <c r="M295" s="88"/>
    </row>
    <row r="296" spans="13:13" x14ac:dyDescent="0.25">
      <c r="M296" s="88"/>
    </row>
    <row r="297" spans="13:13" x14ac:dyDescent="0.25">
      <c r="M297" s="88"/>
    </row>
    <row r="298" spans="13:13" x14ac:dyDescent="0.25">
      <c r="M298" s="88"/>
    </row>
    <row r="299" spans="13:13" x14ac:dyDescent="0.25">
      <c r="M299" s="88"/>
    </row>
    <row r="300" spans="13:13" x14ac:dyDescent="0.25">
      <c r="M300" s="88"/>
    </row>
    <row r="301" spans="13:13" x14ac:dyDescent="0.25">
      <c r="M301" s="88"/>
    </row>
    <row r="302" spans="13:13" x14ac:dyDescent="0.25">
      <c r="M302" s="88"/>
    </row>
    <row r="303" spans="13:13" x14ac:dyDescent="0.25">
      <c r="M303" s="88"/>
    </row>
    <row r="304" spans="13:13" x14ac:dyDescent="0.25">
      <c r="M304" s="88"/>
    </row>
    <row r="305" spans="13:13" x14ac:dyDescent="0.25">
      <c r="M305" s="88"/>
    </row>
    <row r="306" spans="13:13" x14ac:dyDescent="0.25">
      <c r="M306" s="88"/>
    </row>
    <row r="307" spans="13:13" x14ac:dyDescent="0.25">
      <c r="M307" s="88"/>
    </row>
    <row r="308" spans="13:13" x14ac:dyDescent="0.25">
      <c r="M308" s="88"/>
    </row>
    <row r="309" spans="13:13" x14ac:dyDescent="0.25">
      <c r="M309" s="88"/>
    </row>
    <row r="310" spans="13:13" x14ac:dyDescent="0.25">
      <c r="M310" s="88"/>
    </row>
    <row r="311" spans="13:13" x14ac:dyDescent="0.25">
      <c r="M311" s="88"/>
    </row>
    <row r="312" spans="13:13" x14ac:dyDescent="0.25">
      <c r="M312" s="88"/>
    </row>
    <row r="313" spans="13:13" x14ac:dyDescent="0.25">
      <c r="M313" s="88"/>
    </row>
    <row r="314" spans="13:13" x14ac:dyDescent="0.25">
      <c r="M314" s="88"/>
    </row>
    <row r="315" spans="13:13" x14ac:dyDescent="0.25">
      <c r="M315" s="88"/>
    </row>
    <row r="316" spans="13:13" x14ac:dyDescent="0.25">
      <c r="M316" s="88"/>
    </row>
    <row r="317" spans="13:13" x14ac:dyDescent="0.25">
      <c r="M317" s="88"/>
    </row>
    <row r="318" spans="13:13" x14ac:dyDescent="0.25">
      <c r="M318" s="88"/>
    </row>
    <row r="319" spans="13:13" x14ac:dyDescent="0.25">
      <c r="M319" s="88"/>
    </row>
    <row r="320" spans="13:13" x14ac:dyDescent="0.25">
      <c r="M320" s="88"/>
    </row>
    <row r="321" spans="13:13" x14ac:dyDescent="0.25">
      <c r="M321" s="88"/>
    </row>
    <row r="322" spans="13:13" x14ac:dyDescent="0.25">
      <c r="M322" s="88"/>
    </row>
    <row r="323" spans="13:13" x14ac:dyDescent="0.25">
      <c r="M323" s="88"/>
    </row>
    <row r="324" spans="13:13" x14ac:dyDescent="0.25">
      <c r="M324" s="88"/>
    </row>
    <row r="325" spans="13:13" x14ac:dyDescent="0.25">
      <c r="M325" s="88"/>
    </row>
    <row r="326" spans="13:13" x14ac:dyDescent="0.25">
      <c r="M326" s="88"/>
    </row>
    <row r="327" spans="13:13" x14ac:dyDescent="0.25">
      <c r="M327" s="88"/>
    </row>
    <row r="328" spans="13:13" x14ac:dyDescent="0.25">
      <c r="M328" s="88"/>
    </row>
    <row r="329" spans="13:13" x14ac:dyDescent="0.25">
      <c r="M329" s="88"/>
    </row>
    <row r="330" spans="13:13" x14ac:dyDescent="0.25">
      <c r="M330" s="88"/>
    </row>
    <row r="331" spans="13:13" x14ac:dyDescent="0.25">
      <c r="M331" s="88"/>
    </row>
    <row r="332" spans="13:13" x14ac:dyDescent="0.25">
      <c r="M332" s="88"/>
    </row>
    <row r="333" spans="13:13" x14ac:dyDescent="0.25">
      <c r="M333" s="88"/>
    </row>
    <row r="334" spans="13:13" x14ac:dyDescent="0.25">
      <c r="M334" s="88"/>
    </row>
    <row r="335" spans="13:13" x14ac:dyDescent="0.25">
      <c r="M335" s="88"/>
    </row>
    <row r="336" spans="13:13" x14ac:dyDescent="0.25">
      <c r="M336" s="88"/>
    </row>
    <row r="337" spans="13:13" x14ac:dyDescent="0.25">
      <c r="M337" s="88"/>
    </row>
    <row r="338" spans="13:13" x14ac:dyDescent="0.25">
      <c r="M338" s="88"/>
    </row>
    <row r="339" spans="13:13" x14ac:dyDescent="0.25">
      <c r="M339" s="88"/>
    </row>
    <row r="340" spans="13:13" x14ac:dyDescent="0.25">
      <c r="M340" s="88"/>
    </row>
    <row r="341" spans="13:13" x14ac:dyDescent="0.25">
      <c r="M341" s="88"/>
    </row>
    <row r="342" spans="13:13" x14ac:dyDescent="0.25">
      <c r="M342" s="88"/>
    </row>
    <row r="343" spans="13:13" x14ac:dyDescent="0.25">
      <c r="M343" s="88"/>
    </row>
    <row r="344" spans="13:13" x14ac:dyDescent="0.25">
      <c r="M344" s="88"/>
    </row>
    <row r="345" spans="13:13" x14ac:dyDescent="0.25">
      <c r="M345" s="88"/>
    </row>
    <row r="346" spans="13:13" x14ac:dyDescent="0.25">
      <c r="M346" s="88"/>
    </row>
    <row r="347" spans="13:13" x14ac:dyDescent="0.25">
      <c r="M347" s="88"/>
    </row>
    <row r="348" spans="13:13" x14ac:dyDescent="0.25">
      <c r="M348" s="88"/>
    </row>
    <row r="349" spans="13:13" x14ac:dyDescent="0.25">
      <c r="M349" s="88"/>
    </row>
    <row r="350" spans="13:13" x14ac:dyDescent="0.25">
      <c r="M350" s="88"/>
    </row>
    <row r="351" spans="13:13" x14ac:dyDescent="0.25">
      <c r="M351" s="88"/>
    </row>
    <row r="352" spans="13:13" x14ac:dyDescent="0.25">
      <c r="M352" s="88"/>
    </row>
    <row r="353" spans="13:13" x14ac:dyDescent="0.25">
      <c r="M353" s="88"/>
    </row>
    <row r="354" spans="13:13" x14ac:dyDescent="0.25">
      <c r="M354" s="88"/>
    </row>
    <row r="355" spans="13:13" x14ac:dyDescent="0.25">
      <c r="M355" s="88"/>
    </row>
    <row r="356" spans="13:13" x14ac:dyDescent="0.25">
      <c r="M356" s="88"/>
    </row>
    <row r="357" spans="13:13" x14ac:dyDescent="0.25">
      <c r="M357" s="88"/>
    </row>
    <row r="358" spans="13:13" x14ac:dyDescent="0.25">
      <c r="M358" s="88"/>
    </row>
    <row r="359" spans="13:13" x14ac:dyDescent="0.25">
      <c r="M359" s="88"/>
    </row>
    <row r="360" spans="13:13" x14ac:dyDescent="0.25">
      <c r="M360" s="88"/>
    </row>
    <row r="361" spans="13:13" x14ac:dyDescent="0.25">
      <c r="M361" s="88"/>
    </row>
    <row r="362" spans="13:13" x14ac:dyDescent="0.25">
      <c r="M362" s="88"/>
    </row>
    <row r="363" spans="13:13" x14ac:dyDescent="0.25">
      <c r="M363" s="88"/>
    </row>
    <row r="364" spans="13:13" x14ac:dyDescent="0.25">
      <c r="M364" s="88"/>
    </row>
    <row r="365" spans="13:13" x14ac:dyDescent="0.25">
      <c r="M365" s="88"/>
    </row>
    <row r="366" spans="13:13" x14ac:dyDescent="0.25">
      <c r="M366" s="88"/>
    </row>
    <row r="367" spans="13:13" x14ac:dyDescent="0.25">
      <c r="M367" s="88"/>
    </row>
    <row r="368" spans="13:13" x14ac:dyDescent="0.25">
      <c r="M368" s="88"/>
    </row>
    <row r="369" spans="13:13" x14ac:dyDescent="0.25">
      <c r="M369" s="88"/>
    </row>
    <row r="370" spans="13:13" x14ac:dyDescent="0.25">
      <c r="M370" s="88"/>
    </row>
    <row r="371" spans="13:13" x14ac:dyDescent="0.25">
      <c r="M371" s="88"/>
    </row>
    <row r="372" spans="13:13" x14ac:dyDescent="0.25">
      <c r="M372" s="88"/>
    </row>
    <row r="373" spans="13:13" x14ac:dyDescent="0.25">
      <c r="M373" s="88"/>
    </row>
    <row r="374" spans="13:13" x14ac:dyDescent="0.25">
      <c r="M374" s="88"/>
    </row>
    <row r="375" spans="13:13" x14ac:dyDescent="0.25">
      <c r="M375" s="88"/>
    </row>
    <row r="376" spans="13:13" x14ac:dyDescent="0.25">
      <c r="M376" s="88"/>
    </row>
    <row r="377" spans="13:13" x14ac:dyDescent="0.25">
      <c r="M377" s="88"/>
    </row>
    <row r="378" spans="13:13" x14ac:dyDescent="0.25">
      <c r="M378" s="88"/>
    </row>
    <row r="379" spans="13:13" x14ac:dyDescent="0.25">
      <c r="M379" s="88"/>
    </row>
    <row r="380" spans="13:13" x14ac:dyDescent="0.25">
      <c r="M380" s="88"/>
    </row>
    <row r="381" spans="13:13" x14ac:dyDescent="0.25">
      <c r="M381" s="88"/>
    </row>
    <row r="382" spans="13:13" x14ac:dyDescent="0.25">
      <c r="M382" s="88"/>
    </row>
    <row r="383" spans="13:13" x14ac:dyDescent="0.25">
      <c r="M383" s="88"/>
    </row>
    <row r="384" spans="13:13" x14ac:dyDescent="0.25">
      <c r="M384" s="88"/>
    </row>
    <row r="385" spans="13:13" x14ac:dyDescent="0.25">
      <c r="M385" s="88"/>
    </row>
    <row r="386" spans="13:13" x14ac:dyDescent="0.25">
      <c r="M386" s="88"/>
    </row>
    <row r="387" spans="13:13" x14ac:dyDescent="0.25">
      <c r="M387" s="88"/>
    </row>
    <row r="388" spans="13:13" x14ac:dyDescent="0.25">
      <c r="M388" s="88"/>
    </row>
    <row r="389" spans="13:13" x14ac:dyDescent="0.25">
      <c r="M389" s="88"/>
    </row>
    <row r="390" spans="13:13" x14ac:dyDescent="0.25">
      <c r="M390" s="88"/>
    </row>
    <row r="391" spans="13:13" x14ac:dyDescent="0.25">
      <c r="M391" s="88"/>
    </row>
    <row r="392" spans="13:13" x14ac:dyDescent="0.25">
      <c r="M392" s="88"/>
    </row>
    <row r="393" spans="13:13" x14ac:dyDescent="0.25">
      <c r="M393" s="88"/>
    </row>
    <row r="394" spans="13:13" x14ac:dyDescent="0.25">
      <c r="M394" s="88"/>
    </row>
    <row r="395" spans="13:13" x14ac:dyDescent="0.25">
      <c r="M395" s="88"/>
    </row>
    <row r="396" spans="13:13" x14ac:dyDescent="0.25">
      <c r="M396" s="88"/>
    </row>
    <row r="397" spans="13:13" x14ac:dyDescent="0.25">
      <c r="M397" s="88"/>
    </row>
    <row r="398" spans="13:13" x14ac:dyDescent="0.25">
      <c r="M398" s="88"/>
    </row>
    <row r="399" spans="13:13" x14ac:dyDescent="0.25">
      <c r="M399" s="88"/>
    </row>
    <row r="400" spans="13:13" x14ac:dyDescent="0.25">
      <c r="M400" s="88"/>
    </row>
    <row r="401" spans="13:13" x14ac:dyDescent="0.25">
      <c r="M401" s="88"/>
    </row>
    <row r="402" spans="13:13" x14ac:dyDescent="0.25">
      <c r="M402" s="88"/>
    </row>
    <row r="403" spans="13:13" x14ac:dyDescent="0.25">
      <c r="M403" s="88"/>
    </row>
    <row r="404" spans="13:13" x14ac:dyDescent="0.25">
      <c r="M404" s="88"/>
    </row>
    <row r="405" spans="13:13" x14ac:dyDescent="0.25">
      <c r="M405" s="88"/>
    </row>
    <row r="406" spans="13:13" x14ac:dyDescent="0.25">
      <c r="M406" s="88"/>
    </row>
    <row r="407" spans="13:13" x14ac:dyDescent="0.25">
      <c r="M407" s="88"/>
    </row>
    <row r="408" spans="13:13" x14ac:dyDescent="0.25">
      <c r="M408" s="88"/>
    </row>
    <row r="409" spans="13:13" x14ac:dyDescent="0.25">
      <c r="M409" s="88"/>
    </row>
    <row r="410" spans="13:13" x14ac:dyDescent="0.25">
      <c r="M410" s="88"/>
    </row>
    <row r="411" spans="13:13" x14ac:dyDescent="0.25">
      <c r="M411" s="88"/>
    </row>
    <row r="412" spans="13:13" x14ac:dyDescent="0.25">
      <c r="M412" s="88"/>
    </row>
    <row r="413" spans="13:13" x14ac:dyDescent="0.25">
      <c r="M413" s="88"/>
    </row>
    <row r="414" spans="13:13" x14ac:dyDescent="0.25">
      <c r="M414" s="88"/>
    </row>
    <row r="415" spans="13:13" x14ac:dyDescent="0.25">
      <c r="M415" s="88"/>
    </row>
    <row r="416" spans="13:13" x14ac:dyDescent="0.25">
      <c r="M416" s="88"/>
    </row>
    <row r="417" spans="13:13" x14ac:dyDescent="0.25">
      <c r="M417" s="88"/>
    </row>
    <row r="418" spans="13:13" x14ac:dyDescent="0.25">
      <c r="M418" s="88"/>
    </row>
    <row r="419" spans="13:13" x14ac:dyDescent="0.25">
      <c r="M419" s="88"/>
    </row>
    <row r="420" spans="13:13" x14ac:dyDescent="0.25">
      <c r="M420" s="88"/>
    </row>
    <row r="421" spans="13:13" x14ac:dyDescent="0.25">
      <c r="M421" s="88"/>
    </row>
    <row r="422" spans="13:13" x14ac:dyDescent="0.25">
      <c r="M422" s="88"/>
    </row>
    <row r="423" spans="13:13" x14ac:dyDescent="0.25">
      <c r="M423" s="88"/>
    </row>
    <row r="424" spans="13:13" x14ac:dyDescent="0.25">
      <c r="M424" s="88"/>
    </row>
    <row r="425" spans="13:13" x14ac:dyDescent="0.25">
      <c r="M425" s="88"/>
    </row>
    <row r="426" spans="13:13" x14ac:dyDescent="0.25">
      <c r="M426" s="88"/>
    </row>
    <row r="427" spans="13:13" x14ac:dyDescent="0.25">
      <c r="M427" s="88"/>
    </row>
    <row r="428" spans="13:13" x14ac:dyDescent="0.25">
      <c r="M428" s="88"/>
    </row>
    <row r="429" spans="13:13" x14ac:dyDescent="0.25">
      <c r="M429" s="88"/>
    </row>
    <row r="430" spans="13:13" x14ac:dyDescent="0.25">
      <c r="M430" s="88"/>
    </row>
    <row r="431" spans="13:13" x14ac:dyDescent="0.25">
      <c r="M431" s="88"/>
    </row>
    <row r="432" spans="13:13" x14ac:dyDescent="0.25">
      <c r="M432" s="88"/>
    </row>
    <row r="433" spans="13:13" x14ac:dyDescent="0.25">
      <c r="M433" s="88"/>
    </row>
    <row r="434" spans="13:13" x14ac:dyDescent="0.25">
      <c r="M434" s="88"/>
    </row>
    <row r="435" spans="13:13" x14ac:dyDescent="0.25">
      <c r="M435" s="88"/>
    </row>
    <row r="436" spans="13:13" x14ac:dyDescent="0.25">
      <c r="M436" s="88"/>
    </row>
    <row r="437" spans="13:13" x14ac:dyDescent="0.25">
      <c r="M437" s="88"/>
    </row>
    <row r="438" spans="13:13" x14ac:dyDescent="0.25">
      <c r="M438" s="88"/>
    </row>
    <row r="439" spans="13:13" x14ac:dyDescent="0.25">
      <c r="M439" s="88"/>
    </row>
    <row r="440" spans="13:13" x14ac:dyDescent="0.25">
      <c r="M440" s="88"/>
    </row>
    <row r="441" spans="13:13" x14ac:dyDescent="0.25">
      <c r="M441" s="88"/>
    </row>
    <row r="442" spans="13:13" x14ac:dyDescent="0.25">
      <c r="M442" s="88"/>
    </row>
    <row r="443" spans="13:13" x14ac:dyDescent="0.25">
      <c r="M443" s="88"/>
    </row>
    <row r="444" spans="13:13" x14ac:dyDescent="0.25">
      <c r="M444" s="88"/>
    </row>
    <row r="445" spans="13:13" x14ac:dyDescent="0.25">
      <c r="M445" s="88"/>
    </row>
    <row r="446" spans="13:13" x14ac:dyDescent="0.25">
      <c r="M446" s="88"/>
    </row>
    <row r="447" spans="13:13" x14ac:dyDescent="0.25">
      <c r="M447" s="88"/>
    </row>
    <row r="448" spans="13:13" x14ac:dyDescent="0.25">
      <c r="M448" s="88"/>
    </row>
    <row r="449" spans="13:13" x14ac:dyDescent="0.25">
      <c r="M449" s="88"/>
    </row>
    <row r="450" spans="13:13" x14ac:dyDescent="0.25">
      <c r="M450" s="88"/>
    </row>
    <row r="451" spans="13:13" x14ac:dyDescent="0.25">
      <c r="M451" s="88"/>
    </row>
    <row r="452" spans="13:13" x14ac:dyDescent="0.25">
      <c r="M452" s="88"/>
    </row>
    <row r="453" spans="13:13" x14ac:dyDescent="0.25">
      <c r="M453" s="88"/>
    </row>
    <row r="454" spans="13:13" x14ac:dyDescent="0.25">
      <c r="M454" s="88"/>
    </row>
    <row r="455" spans="13:13" x14ac:dyDescent="0.25">
      <c r="M455" s="88"/>
    </row>
    <row r="456" spans="13:13" x14ac:dyDescent="0.25">
      <c r="M456" s="88"/>
    </row>
    <row r="457" spans="13:13" x14ac:dyDescent="0.25">
      <c r="M457" s="88"/>
    </row>
    <row r="458" spans="13:13" x14ac:dyDescent="0.25">
      <c r="M458" s="88"/>
    </row>
    <row r="459" spans="13:13" x14ac:dyDescent="0.25">
      <c r="M459" s="88"/>
    </row>
    <row r="460" spans="13:13" x14ac:dyDescent="0.25">
      <c r="M460" s="88"/>
    </row>
    <row r="461" spans="13:13" x14ac:dyDescent="0.25">
      <c r="M461" s="88"/>
    </row>
    <row r="462" spans="13:13" x14ac:dyDescent="0.25">
      <c r="M462" s="88"/>
    </row>
    <row r="463" spans="13:13" x14ac:dyDescent="0.25">
      <c r="M463" s="88"/>
    </row>
    <row r="464" spans="13:13" x14ac:dyDescent="0.25">
      <c r="M464" s="88"/>
    </row>
    <row r="465" spans="13:13" x14ac:dyDescent="0.25">
      <c r="M465" s="88"/>
    </row>
    <row r="466" spans="13:13" x14ac:dyDescent="0.25">
      <c r="M466" s="88"/>
    </row>
    <row r="467" spans="13:13" x14ac:dyDescent="0.25">
      <c r="M467" s="88"/>
    </row>
    <row r="468" spans="13:13" x14ac:dyDescent="0.25">
      <c r="M468" s="88"/>
    </row>
    <row r="469" spans="13:13" x14ac:dyDescent="0.25">
      <c r="M469" s="88"/>
    </row>
    <row r="470" spans="13:13" x14ac:dyDescent="0.25">
      <c r="M470" s="88"/>
    </row>
    <row r="471" spans="13:13" x14ac:dyDescent="0.25">
      <c r="M471" s="88"/>
    </row>
    <row r="472" spans="13:13" x14ac:dyDescent="0.25">
      <c r="M472" s="88"/>
    </row>
    <row r="473" spans="13:13" x14ac:dyDescent="0.25">
      <c r="M473" s="88"/>
    </row>
    <row r="474" spans="13:13" x14ac:dyDescent="0.25">
      <c r="M474" s="88"/>
    </row>
    <row r="475" spans="13:13" x14ac:dyDescent="0.25">
      <c r="M475" s="88"/>
    </row>
    <row r="476" spans="13:13" x14ac:dyDescent="0.25">
      <c r="M476" s="88"/>
    </row>
    <row r="477" spans="13:13" x14ac:dyDescent="0.25">
      <c r="M477" s="88"/>
    </row>
    <row r="478" spans="13:13" x14ac:dyDescent="0.25">
      <c r="M478" s="88"/>
    </row>
    <row r="479" spans="13:13" x14ac:dyDescent="0.25">
      <c r="M479" s="88"/>
    </row>
    <row r="480" spans="13:13" x14ac:dyDescent="0.25">
      <c r="M480" s="88"/>
    </row>
    <row r="481" spans="13:13" x14ac:dyDescent="0.25">
      <c r="M481" s="88"/>
    </row>
    <row r="482" spans="13:13" x14ac:dyDescent="0.25">
      <c r="M482" s="88"/>
    </row>
    <row r="483" spans="13:13" x14ac:dyDescent="0.25">
      <c r="M483" s="88"/>
    </row>
    <row r="484" spans="13:13" x14ac:dyDescent="0.25">
      <c r="M484" s="88"/>
    </row>
    <row r="485" spans="13:13" x14ac:dyDescent="0.25">
      <c r="M485" s="88"/>
    </row>
    <row r="486" spans="13:13" x14ac:dyDescent="0.25">
      <c r="M486" s="88"/>
    </row>
    <row r="487" spans="13:13" x14ac:dyDescent="0.25">
      <c r="M487" s="88"/>
    </row>
    <row r="488" spans="13:13" x14ac:dyDescent="0.25">
      <c r="M488" s="88"/>
    </row>
    <row r="489" spans="13:13" x14ac:dyDescent="0.25">
      <c r="M489" s="88"/>
    </row>
    <row r="490" spans="13:13" x14ac:dyDescent="0.25">
      <c r="M490" s="88"/>
    </row>
    <row r="491" spans="13:13" x14ac:dyDescent="0.25">
      <c r="M491" s="88"/>
    </row>
    <row r="492" spans="13:13" x14ac:dyDescent="0.25">
      <c r="M492" s="88"/>
    </row>
    <row r="493" spans="13:13" x14ac:dyDescent="0.25">
      <c r="M493" s="88"/>
    </row>
    <row r="494" spans="13:13" x14ac:dyDescent="0.25">
      <c r="M494" s="88"/>
    </row>
    <row r="495" spans="13:13" x14ac:dyDescent="0.25">
      <c r="M495" s="88"/>
    </row>
    <row r="496" spans="13:13" x14ac:dyDescent="0.25">
      <c r="M496" s="88"/>
    </row>
    <row r="497" spans="13:13" x14ac:dyDescent="0.25">
      <c r="M497" s="88"/>
    </row>
    <row r="498" spans="13:13" x14ac:dyDescent="0.25">
      <c r="M498" s="88"/>
    </row>
    <row r="499" spans="13:13" x14ac:dyDescent="0.25">
      <c r="M499" s="88"/>
    </row>
    <row r="500" spans="13:13" x14ac:dyDescent="0.25">
      <c r="M500" s="88"/>
    </row>
    <row r="501" spans="13:13" x14ac:dyDescent="0.25">
      <c r="M501" s="88"/>
    </row>
    <row r="502" spans="13:13" x14ac:dyDescent="0.25">
      <c r="M502" s="88"/>
    </row>
    <row r="503" spans="13:13" x14ac:dyDescent="0.25">
      <c r="M503" s="88"/>
    </row>
    <row r="504" spans="13:13" x14ac:dyDescent="0.25">
      <c r="M504" s="88"/>
    </row>
    <row r="505" spans="13:13" x14ac:dyDescent="0.25">
      <c r="M505" s="88"/>
    </row>
    <row r="506" spans="13:13" x14ac:dyDescent="0.25">
      <c r="M506" s="88"/>
    </row>
    <row r="507" spans="13:13" x14ac:dyDescent="0.25">
      <c r="M507" s="88"/>
    </row>
    <row r="508" spans="13:13" x14ac:dyDescent="0.25">
      <c r="M508" s="88"/>
    </row>
    <row r="509" spans="13:13" x14ac:dyDescent="0.25">
      <c r="M509" s="88"/>
    </row>
    <row r="510" spans="13:13" x14ac:dyDescent="0.25">
      <c r="M510" s="88"/>
    </row>
    <row r="511" spans="13:13" x14ac:dyDescent="0.25">
      <c r="M511" s="88"/>
    </row>
    <row r="512" spans="13:13" x14ac:dyDescent="0.25">
      <c r="M512" s="88"/>
    </row>
    <row r="513" spans="13:13" x14ac:dyDescent="0.25">
      <c r="M513" s="88"/>
    </row>
    <row r="514" spans="13:13" x14ac:dyDescent="0.25">
      <c r="M514" s="88"/>
    </row>
    <row r="515" spans="13:13" x14ac:dyDescent="0.25">
      <c r="M515" s="88"/>
    </row>
    <row r="516" spans="13:13" x14ac:dyDescent="0.25">
      <c r="M516" s="88"/>
    </row>
    <row r="517" spans="13:13" x14ac:dyDescent="0.25">
      <c r="M517" s="88"/>
    </row>
    <row r="518" spans="13:13" x14ac:dyDescent="0.25">
      <c r="M518" s="88"/>
    </row>
    <row r="519" spans="13:13" x14ac:dyDescent="0.25">
      <c r="M519" s="88"/>
    </row>
    <row r="520" spans="13:13" x14ac:dyDescent="0.25">
      <c r="M520" s="88"/>
    </row>
    <row r="521" spans="13:13" x14ac:dyDescent="0.25">
      <c r="M521" s="88"/>
    </row>
    <row r="522" spans="13:13" x14ac:dyDescent="0.25">
      <c r="M522" s="88"/>
    </row>
    <row r="523" spans="13:13" x14ac:dyDescent="0.25">
      <c r="M523" s="88"/>
    </row>
    <row r="524" spans="13:13" x14ac:dyDescent="0.25">
      <c r="M524" s="88"/>
    </row>
    <row r="525" spans="13:13" x14ac:dyDescent="0.25">
      <c r="M525" s="88"/>
    </row>
    <row r="526" spans="13:13" x14ac:dyDescent="0.25">
      <c r="M526" s="88"/>
    </row>
    <row r="527" spans="13:13" x14ac:dyDescent="0.25">
      <c r="M527" s="88"/>
    </row>
    <row r="528" spans="13:13" x14ac:dyDescent="0.25">
      <c r="M528" s="88"/>
    </row>
    <row r="529" spans="13:13" x14ac:dyDescent="0.25">
      <c r="M529" s="88"/>
    </row>
    <row r="530" spans="13:13" x14ac:dyDescent="0.25">
      <c r="M530" s="88"/>
    </row>
    <row r="531" spans="13:13" x14ac:dyDescent="0.25">
      <c r="M531" s="88"/>
    </row>
    <row r="532" spans="13:13" x14ac:dyDescent="0.25">
      <c r="M532" s="88"/>
    </row>
    <row r="533" spans="13:13" x14ac:dyDescent="0.25">
      <c r="M533" s="88"/>
    </row>
    <row r="534" spans="13:13" x14ac:dyDescent="0.25">
      <c r="M534" s="88"/>
    </row>
    <row r="535" spans="13:13" x14ac:dyDescent="0.25">
      <c r="M535" s="88"/>
    </row>
    <row r="536" spans="13:13" x14ac:dyDescent="0.25">
      <c r="M536" s="88"/>
    </row>
    <row r="537" spans="13:13" x14ac:dyDescent="0.25">
      <c r="M537" s="88"/>
    </row>
    <row r="538" spans="13:13" x14ac:dyDescent="0.25">
      <c r="M538" s="88"/>
    </row>
    <row r="539" spans="13:13" x14ac:dyDescent="0.25">
      <c r="M539" s="88"/>
    </row>
    <row r="540" spans="13:13" x14ac:dyDescent="0.25">
      <c r="M540" s="88"/>
    </row>
    <row r="541" spans="13:13" x14ac:dyDescent="0.25">
      <c r="M541" s="88"/>
    </row>
    <row r="542" spans="13:13" x14ac:dyDescent="0.25">
      <c r="M542" s="88"/>
    </row>
    <row r="543" spans="13:13" x14ac:dyDescent="0.25">
      <c r="M543" s="88"/>
    </row>
    <row r="544" spans="13:13" x14ac:dyDescent="0.25">
      <c r="M544" s="88"/>
    </row>
    <row r="545" spans="13:13" x14ac:dyDescent="0.25">
      <c r="M545" s="88"/>
    </row>
    <row r="546" spans="13:13" x14ac:dyDescent="0.25">
      <c r="M546" s="88"/>
    </row>
    <row r="547" spans="13:13" x14ac:dyDescent="0.25">
      <c r="M547" s="88"/>
    </row>
    <row r="548" spans="13:13" x14ac:dyDescent="0.25">
      <c r="M548" s="88"/>
    </row>
    <row r="549" spans="13:13" x14ac:dyDescent="0.25">
      <c r="M549" s="88"/>
    </row>
    <row r="550" spans="13:13" x14ac:dyDescent="0.25">
      <c r="M550" s="88"/>
    </row>
    <row r="551" spans="13:13" x14ac:dyDescent="0.25">
      <c r="M551" s="88"/>
    </row>
    <row r="552" spans="13:13" x14ac:dyDescent="0.25">
      <c r="M552" s="88"/>
    </row>
    <row r="553" spans="13:13" x14ac:dyDescent="0.25">
      <c r="M553" s="88"/>
    </row>
    <row r="554" spans="13:13" x14ac:dyDescent="0.25">
      <c r="M554" s="88"/>
    </row>
    <row r="555" spans="13:13" x14ac:dyDescent="0.25">
      <c r="M555" s="88"/>
    </row>
    <row r="556" spans="13:13" x14ac:dyDescent="0.25">
      <c r="M556" s="88"/>
    </row>
    <row r="557" spans="13:13" x14ac:dyDescent="0.25">
      <c r="M557" s="88"/>
    </row>
    <row r="558" spans="13:13" x14ac:dyDescent="0.25">
      <c r="M558" s="88"/>
    </row>
    <row r="559" spans="13:13" x14ac:dyDescent="0.25">
      <c r="M559" s="88"/>
    </row>
    <row r="560" spans="13:13" x14ac:dyDescent="0.25">
      <c r="M560" s="88"/>
    </row>
    <row r="561" spans="13:13" x14ac:dyDescent="0.25">
      <c r="M561" s="88"/>
    </row>
    <row r="562" spans="13:13" x14ac:dyDescent="0.25">
      <c r="M562" s="88"/>
    </row>
    <row r="563" spans="13:13" x14ac:dyDescent="0.25">
      <c r="M563" s="88"/>
    </row>
    <row r="564" spans="13:13" x14ac:dyDescent="0.25">
      <c r="M564" s="88"/>
    </row>
    <row r="565" spans="13:13" x14ac:dyDescent="0.25">
      <c r="M565" s="88"/>
    </row>
    <row r="566" spans="13:13" x14ac:dyDescent="0.25">
      <c r="M566" s="88"/>
    </row>
    <row r="567" spans="13:13" x14ac:dyDescent="0.25">
      <c r="M567" s="88"/>
    </row>
    <row r="568" spans="13:13" x14ac:dyDescent="0.25">
      <c r="M568" s="88"/>
    </row>
    <row r="569" spans="13:13" x14ac:dyDescent="0.25">
      <c r="M569" s="88"/>
    </row>
    <row r="570" spans="13:13" x14ac:dyDescent="0.25">
      <c r="M570" s="88"/>
    </row>
    <row r="571" spans="13:13" x14ac:dyDescent="0.25">
      <c r="M571" s="88"/>
    </row>
    <row r="572" spans="13:13" x14ac:dyDescent="0.25">
      <c r="M572" s="88"/>
    </row>
    <row r="573" spans="13:13" x14ac:dyDescent="0.25">
      <c r="M573" s="88"/>
    </row>
    <row r="574" spans="13:13" x14ac:dyDescent="0.25">
      <c r="M574" s="88"/>
    </row>
    <row r="575" spans="13:13" x14ac:dyDescent="0.25">
      <c r="M575" s="88"/>
    </row>
    <row r="576" spans="13:13" x14ac:dyDescent="0.25">
      <c r="M576" s="88"/>
    </row>
    <row r="577" spans="13:13" x14ac:dyDescent="0.25">
      <c r="M577" s="88"/>
    </row>
    <row r="578" spans="13:13" x14ac:dyDescent="0.25">
      <c r="M578" s="88"/>
    </row>
    <row r="579" spans="13:13" x14ac:dyDescent="0.25">
      <c r="M579" s="88"/>
    </row>
    <row r="580" spans="13:13" x14ac:dyDescent="0.25">
      <c r="M580" s="88"/>
    </row>
    <row r="581" spans="13:13" x14ac:dyDescent="0.25">
      <c r="M581" s="88"/>
    </row>
    <row r="582" spans="13:13" x14ac:dyDescent="0.25">
      <c r="M582" s="88"/>
    </row>
    <row r="583" spans="13:13" x14ac:dyDescent="0.25">
      <c r="M583" s="88"/>
    </row>
    <row r="584" spans="13:13" x14ac:dyDescent="0.25">
      <c r="M584" s="88"/>
    </row>
    <row r="585" spans="13:13" x14ac:dyDescent="0.25">
      <c r="M585" s="88"/>
    </row>
    <row r="586" spans="13:13" x14ac:dyDescent="0.25">
      <c r="M586" s="88"/>
    </row>
    <row r="587" spans="13:13" x14ac:dyDescent="0.25">
      <c r="M587" s="88"/>
    </row>
    <row r="588" spans="13:13" x14ac:dyDescent="0.25">
      <c r="M588" s="88"/>
    </row>
    <row r="589" spans="13:13" x14ac:dyDescent="0.25">
      <c r="M589" s="88"/>
    </row>
    <row r="590" spans="13:13" x14ac:dyDescent="0.25">
      <c r="M590" s="88"/>
    </row>
    <row r="591" spans="13:13" x14ac:dyDescent="0.25">
      <c r="M591" s="88"/>
    </row>
    <row r="592" spans="13:13" x14ac:dyDescent="0.25">
      <c r="M592" s="88"/>
    </row>
    <row r="593" spans="13:13" x14ac:dyDescent="0.25">
      <c r="M593" s="88"/>
    </row>
    <row r="594" spans="13:13" x14ac:dyDescent="0.25">
      <c r="M594" s="88"/>
    </row>
    <row r="595" spans="13:13" x14ac:dyDescent="0.25">
      <c r="M595" s="88"/>
    </row>
    <row r="596" spans="13:13" x14ac:dyDescent="0.25">
      <c r="M596" s="88"/>
    </row>
    <row r="597" spans="13:13" x14ac:dyDescent="0.25">
      <c r="M597" s="88"/>
    </row>
    <row r="598" spans="13:13" x14ac:dyDescent="0.25">
      <c r="M598" s="88"/>
    </row>
    <row r="599" spans="13:13" x14ac:dyDescent="0.25">
      <c r="M599" s="88"/>
    </row>
    <row r="600" spans="13:13" x14ac:dyDescent="0.25">
      <c r="M600" s="88"/>
    </row>
    <row r="601" spans="13:13" x14ac:dyDescent="0.25">
      <c r="M601" s="88"/>
    </row>
    <row r="602" spans="13:13" x14ac:dyDescent="0.25">
      <c r="M602" s="88"/>
    </row>
    <row r="603" spans="13:13" x14ac:dyDescent="0.25">
      <c r="M603" s="88"/>
    </row>
    <row r="604" spans="13:13" x14ac:dyDescent="0.25">
      <c r="M604" s="88"/>
    </row>
    <row r="605" spans="13:13" x14ac:dyDescent="0.25">
      <c r="M605" s="88"/>
    </row>
    <row r="606" spans="13:13" x14ac:dyDescent="0.25">
      <c r="M606" s="88"/>
    </row>
    <row r="607" spans="13:13" x14ac:dyDescent="0.25">
      <c r="M607" s="88"/>
    </row>
    <row r="608" spans="13:13" x14ac:dyDescent="0.25">
      <c r="M608" s="88"/>
    </row>
    <row r="609" spans="13:13" x14ac:dyDescent="0.25">
      <c r="M609" s="88"/>
    </row>
    <row r="610" spans="13:13" x14ac:dyDescent="0.25">
      <c r="M610" s="88"/>
    </row>
    <row r="611" spans="13:13" x14ac:dyDescent="0.25">
      <c r="M611" s="88"/>
    </row>
    <row r="612" spans="13:13" x14ac:dyDescent="0.25">
      <c r="M612" s="88"/>
    </row>
    <row r="613" spans="13:13" x14ac:dyDescent="0.25">
      <c r="M613" s="88"/>
    </row>
    <row r="614" spans="13:13" x14ac:dyDescent="0.25">
      <c r="M614" s="88"/>
    </row>
    <row r="615" spans="13:13" x14ac:dyDescent="0.25">
      <c r="M615" s="88"/>
    </row>
    <row r="616" spans="13:13" x14ac:dyDescent="0.25">
      <c r="M616" s="88"/>
    </row>
    <row r="617" spans="13:13" x14ac:dyDescent="0.25">
      <c r="M617" s="88"/>
    </row>
    <row r="618" spans="13:13" x14ac:dyDescent="0.25">
      <c r="M618" s="88"/>
    </row>
    <row r="619" spans="13:13" x14ac:dyDescent="0.25">
      <c r="M619" s="88"/>
    </row>
    <row r="620" spans="13:13" x14ac:dyDescent="0.25">
      <c r="M620" s="88"/>
    </row>
    <row r="621" spans="13:13" x14ac:dyDescent="0.25">
      <c r="M621" s="88"/>
    </row>
    <row r="622" spans="13:13" x14ac:dyDescent="0.25">
      <c r="M622" s="88"/>
    </row>
    <row r="623" spans="13:13" x14ac:dyDescent="0.25">
      <c r="M623" s="88"/>
    </row>
    <row r="624" spans="13:13" x14ac:dyDescent="0.25">
      <c r="M624" s="88"/>
    </row>
    <row r="625" spans="13:13" x14ac:dyDescent="0.25">
      <c r="M625" s="88"/>
    </row>
    <row r="626" spans="13:13" x14ac:dyDescent="0.25">
      <c r="M626" s="88"/>
    </row>
    <row r="627" spans="13:13" x14ac:dyDescent="0.25">
      <c r="M627" s="88"/>
    </row>
    <row r="628" spans="13:13" x14ac:dyDescent="0.25">
      <c r="M628" s="88"/>
    </row>
    <row r="629" spans="13:13" x14ac:dyDescent="0.25">
      <c r="M629" s="88"/>
    </row>
    <row r="630" spans="13:13" x14ac:dyDescent="0.25">
      <c r="M630" s="88"/>
    </row>
    <row r="631" spans="13:13" x14ac:dyDescent="0.25">
      <c r="M631" s="88"/>
    </row>
    <row r="632" spans="13:13" x14ac:dyDescent="0.25">
      <c r="M632" s="88"/>
    </row>
    <row r="633" spans="13:13" x14ac:dyDescent="0.25">
      <c r="M633" s="88"/>
    </row>
    <row r="634" spans="13:13" x14ac:dyDescent="0.25">
      <c r="M634" s="88"/>
    </row>
    <row r="635" spans="13:13" x14ac:dyDescent="0.25">
      <c r="M635" s="88"/>
    </row>
    <row r="636" spans="13:13" x14ac:dyDescent="0.25">
      <c r="M636" s="88"/>
    </row>
    <row r="637" spans="13:13" x14ac:dyDescent="0.25">
      <c r="M637" s="88"/>
    </row>
    <row r="638" spans="13:13" x14ac:dyDescent="0.25">
      <c r="M638" s="88"/>
    </row>
    <row r="639" spans="13:13" x14ac:dyDescent="0.25">
      <c r="M639" s="88"/>
    </row>
    <row r="640" spans="13:13" x14ac:dyDescent="0.25">
      <c r="M640" s="88"/>
    </row>
    <row r="641" spans="13:13" x14ac:dyDescent="0.25">
      <c r="M641" s="88"/>
    </row>
    <row r="642" spans="13:13" x14ac:dyDescent="0.25">
      <c r="M642" s="88"/>
    </row>
    <row r="643" spans="13:13" x14ac:dyDescent="0.25">
      <c r="M643" s="88"/>
    </row>
    <row r="644" spans="13:13" x14ac:dyDescent="0.25">
      <c r="M644" s="88"/>
    </row>
    <row r="645" spans="13:13" x14ac:dyDescent="0.25">
      <c r="M645" s="88"/>
    </row>
    <row r="646" spans="13:13" x14ac:dyDescent="0.25">
      <c r="M646" s="88"/>
    </row>
    <row r="647" spans="13:13" x14ac:dyDescent="0.25">
      <c r="M647" s="88"/>
    </row>
    <row r="648" spans="13:13" x14ac:dyDescent="0.25">
      <c r="M648" s="88"/>
    </row>
    <row r="649" spans="13:13" x14ac:dyDescent="0.25">
      <c r="M649" s="88"/>
    </row>
    <row r="650" spans="13:13" x14ac:dyDescent="0.25">
      <c r="M650" s="88"/>
    </row>
    <row r="651" spans="13:13" x14ac:dyDescent="0.25">
      <c r="M651" s="88"/>
    </row>
    <row r="652" spans="13:13" x14ac:dyDescent="0.25">
      <c r="M652" s="88"/>
    </row>
    <row r="653" spans="13:13" x14ac:dyDescent="0.25">
      <c r="M653" s="88"/>
    </row>
    <row r="654" spans="13:13" x14ac:dyDescent="0.25">
      <c r="M654" s="88"/>
    </row>
    <row r="655" spans="13:13" x14ac:dyDescent="0.25">
      <c r="M655" s="88"/>
    </row>
    <row r="656" spans="13:13" x14ac:dyDescent="0.25">
      <c r="M656" s="88"/>
    </row>
    <row r="657" spans="13:13" x14ac:dyDescent="0.25">
      <c r="M657" s="88"/>
    </row>
    <row r="658" spans="13:13" x14ac:dyDescent="0.25">
      <c r="M658" s="88"/>
    </row>
    <row r="659" spans="13:13" x14ac:dyDescent="0.25">
      <c r="M659" s="88"/>
    </row>
    <row r="660" spans="13:13" x14ac:dyDescent="0.25">
      <c r="M660" s="88"/>
    </row>
    <row r="661" spans="13:13" x14ac:dyDescent="0.25">
      <c r="M661" s="88"/>
    </row>
    <row r="662" spans="13:13" x14ac:dyDescent="0.25">
      <c r="M662" s="88"/>
    </row>
    <row r="663" spans="13:13" x14ac:dyDescent="0.25">
      <c r="M663" s="88"/>
    </row>
    <row r="664" spans="13:13" x14ac:dyDescent="0.25">
      <c r="M664" s="88"/>
    </row>
    <row r="665" spans="13:13" x14ac:dyDescent="0.25">
      <c r="M665" s="88"/>
    </row>
    <row r="666" spans="13:13" x14ac:dyDescent="0.25">
      <c r="M666" s="88"/>
    </row>
    <row r="667" spans="13:13" x14ac:dyDescent="0.25">
      <c r="M667" s="88"/>
    </row>
    <row r="668" spans="13:13" x14ac:dyDescent="0.25">
      <c r="M668" s="88"/>
    </row>
    <row r="669" spans="13:13" x14ac:dyDescent="0.25">
      <c r="M669" s="88"/>
    </row>
    <row r="670" spans="13:13" x14ac:dyDescent="0.25">
      <c r="M670" s="88"/>
    </row>
    <row r="671" spans="13:13" x14ac:dyDescent="0.25">
      <c r="M671" s="88"/>
    </row>
    <row r="672" spans="13:13" x14ac:dyDescent="0.25">
      <c r="M672" s="88"/>
    </row>
    <row r="673" spans="13:13" x14ac:dyDescent="0.25">
      <c r="M673" s="88"/>
    </row>
    <row r="674" spans="13:13" x14ac:dyDescent="0.25">
      <c r="M674" s="88"/>
    </row>
    <row r="675" spans="13:13" x14ac:dyDescent="0.25">
      <c r="M675" s="88"/>
    </row>
    <row r="676" spans="13:13" x14ac:dyDescent="0.25">
      <c r="M676" s="88"/>
    </row>
    <row r="677" spans="13:13" x14ac:dyDescent="0.25">
      <c r="M677" s="88"/>
    </row>
    <row r="678" spans="13:13" x14ac:dyDescent="0.25">
      <c r="M678" s="88"/>
    </row>
    <row r="679" spans="13:13" x14ac:dyDescent="0.25">
      <c r="M679" s="88"/>
    </row>
    <row r="680" spans="13:13" x14ac:dyDescent="0.25">
      <c r="M680" s="88"/>
    </row>
    <row r="681" spans="13:13" x14ac:dyDescent="0.25">
      <c r="M681" s="88"/>
    </row>
    <row r="682" spans="13:13" x14ac:dyDescent="0.25">
      <c r="M682" s="88"/>
    </row>
    <row r="683" spans="13:13" x14ac:dyDescent="0.25">
      <c r="M683" s="88"/>
    </row>
    <row r="684" spans="13:13" x14ac:dyDescent="0.25">
      <c r="M684" s="88"/>
    </row>
    <row r="685" spans="13:13" x14ac:dyDescent="0.25">
      <c r="M685" s="88"/>
    </row>
    <row r="686" spans="13:13" x14ac:dyDescent="0.25">
      <c r="M686" s="88"/>
    </row>
    <row r="687" spans="13:13" x14ac:dyDescent="0.25">
      <c r="M687" s="88"/>
    </row>
    <row r="688" spans="13:13" x14ac:dyDescent="0.25">
      <c r="M688" s="88"/>
    </row>
    <row r="689" spans="13:13" x14ac:dyDescent="0.25">
      <c r="M689" s="88"/>
    </row>
    <row r="690" spans="13:13" x14ac:dyDescent="0.25">
      <c r="M690" s="88"/>
    </row>
    <row r="691" spans="13:13" x14ac:dyDescent="0.25">
      <c r="M691" s="88"/>
    </row>
    <row r="692" spans="13:13" x14ac:dyDescent="0.25">
      <c r="M692" s="88"/>
    </row>
    <row r="693" spans="13:13" x14ac:dyDescent="0.25">
      <c r="M693" s="88"/>
    </row>
    <row r="694" spans="13:13" x14ac:dyDescent="0.25">
      <c r="M694" s="88"/>
    </row>
    <row r="695" spans="13:13" x14ac:dyDescent="0.25">
      <c r="M695" s="88"/>
    </row>
    <row r="696" spans="13:13" x14ac:dyDescent="0.25">
      <c r="M696" s="88"/>
    </row>
    <row r="697" spans="13:13" x14ac:dyDescent="0.25">
      <c r="M697" s="88"/>
    </row>
    <row r="698" spans="13:13" x14ac:dyDescent="0.25">
      <c r="M698" s="88"/>
    </row>
    <row r="699" spans="13:13" x14ac:dyDescent="0.25">
      <c r="M699" s="88"/>
    </row>
    <row r="700" spans="13:13" x14ac:dyDescent="0.25">
      <c r="M700" s="88"/>
    </row>
    <row r="701" spans="13:13" x14ac:dyDescent="0.25">
      <c r="M701" s="88"/>
    </row>
    <row r="702" spans="13:13" x14ac:dyDescent="0.25">
      <c r="M702" s="88"/>
    </row>
    <row r="703" spans="13:13" x14ac:dyDescent="0.25">
      <c r="M703" s="88"/>
    </row>
    <row r="704" spans="13:13" x14ac:dyDescent="0.25">
      <c r="M704" s="88"/>
    </row>
    <row r="705" spans="13:13" x14ac:dyDescent="0.25">
      <c r="M705" s="88"/>
    </row>
    <row r="706" spans="13:13" x14ac:dyDescent="0.25">
      <c r="M706" s="88"/>
    </row>
    <row r="707" spans="13:13" x14ac:dyDescent="0.25">
      <c r="M707" s="88"/>
    </row>
    <row r="708" spans="13:13" x14ac:dyDescent="0.25">
      <c r="M708" s="88"/>
    </row>
    <row r="709" spans="13:13" x14ac:dyDescent="0.25">
      <c r="M709" s="88"/>
    </row>
    <row r="710" spans="13:13" x14ac:dyDescent="0.25">
      <c r="M710" s="88"/>
    </row>
    <row r="711" spans="13:13" x14ac:dyDescent="0.25">
      <c r="M711" s="88"/>
    </row>
    <row r="712" spans="13:13" x14ac:dyDescent="0.25">
      <c r="M712" s="88"/>
    </row>
    <row r="713" spans="13:13" x14ac:dyDescent="0.25">
      <c r="M713" s="88"/>
    </row>
    <row r="714" spans="13:13" x14ac:dyDescent="0.25">
      <c r="M714" s="88"/>
    </row>
    <row r="715" spans="13:13" x14ac:dyDescent="0.25">
      <c r="M715" s="88"/>
    </row>
    <row r="716" spans="13:13" x14ac:dyDescent="0.25">
      <c r="M716" s="88"/>
    </row>
    <row r="717" spans="13:13" x14ac:dyDescent="0.25">
      <c r="M717" s="88"/>
    </row>
    <row r="718" spans="13:13" x14ac:dyDescent="0.25">
      <c r="M718" s="88"/>
    </row>
    <row r="719" spans="13:13" x14ac:dyDescent="0.25">
      <c r="M719" s="88"/>
    </row>
    <row r="720" spans="13:13" x14ac:dyDescent="0.25">
      <c r="M720" s="88"/>
    </row>
    <row r="721" spans="13:13" x14ac:dyDescent="0.25">
      <c r="M721" s="88"/>
    </row>
    <row r="722" spans="13:13" x14ac:dyDescent="0.25">
      <c r="M722" s="88"/>
    </row>
    <row r="723" spans="13:13" x14ac:dyDescent="0.25">
      <c r="M723" s="88"/>
    </row>
    <row r="724" spans="13:13" x14ac:dyDescent="0.25">
      <c r="M724" s="88"/>
    </row>
    <row r="725" spans="13:13" x14ac:dyDescent="0.25">
      <c r="M725" s="88"/>
    </row>
    <row r="726" spans="13:13" x14ac:dyDescent="0.25">
      <c r="M726" s="88"/>
    </row>
    <row r="727" spans="13:13" x14ac:dyDescent="0.25">
      <c r="M727" s="88"/>
    </row>
    <row r="728" spans="13:13" x14ac:dyDescent="0.25">
      <c r="M728" s="88"/>
    </row>
    <row r="729" spans="13:13" x14ac:dyDescent="0.25">
      <c r="M729" s="88"/>
    </row>
    <row r="730" spans="13:13" x14ac:dyDescent="0.25">
      <c r="M730" s="88"/>
    </row>
    <row r="731" spans="13:13" x14ac:dyDescent="0.25">
      <c r="M731" s="88"/>
    </row>
    <row r="732" spans="13:13" x14ac:dyDescent="0.25">
      <c r="M732" s="88"/>
    </row>
    <row r="733" spans="13:13" x14ac:dyDescent="0.25">
      <c r="M733" s="88"/>
    </row>
    <row r="734" spans="13:13" x14ac:dyDescent="0.25">
      <c r="M734" s="88"/>
    </row>
    <row r="735" spans="13:13" x14ac:dyDescent="0.25">
      <c r="M735" s="88"/>
    </row>
    <row r="736" spans="13:13" x14ac:dyDescent="0.25">
      <c r="M736" s="88"/>
    </row>
    <row r="737" spans="13:13" x14ac:dyDescent="0.25">
      <c r="M737" s="88"/>
    </row>
    <row r="738" spans="13:13" x14ac:dyDescent="0.25">
      <c r="M738" s="88"/>
    </row>
    <row r="739" spans="13:13" x14ac:dyDescent="0.25">
      <c r="M739" s="88"/>
    </row>
    <row r="740" spans="13:13" x14ac:dyDescent="0.25">
      <c r="M740" s="88"/>
    </row>
    <row r="741" spans="13:13" x14ac:dyDescent="0.25">
      <c r="M741" s="88"/>
    </row>
    <row r="742" spans="13:13" x14ac:dyDescent="0.25">
      <c r="M742" s="88"/>
    </row>
    <row r="743" spans="13:13" x14ac:dyDescent="0.25">
      <c r="M743" s="88"/>
    </row>
    <row r="744" spans="13:13" x14ac:dyDescent="0.25">
      <c r="M744" s="88"/>
    </row>
    <row r="745" spans="13:13" x14ac:dyDescent="0.25">
      <c r="M745" s="88"/>
    </row>
    <row r="746" spans="13:13" x14ac:dyDescent="0.25">
      <c r="M746" s="88"/>
    </row>
    <row r="747" spans="13:13" x14ac:dyDescent="0.25">
      <c r="M747" s="88"/>
    </row>
    <row r="748" spans="13:13" x14ac:dyDescent="0.25">
      <c r="M748" s="88"/>
    </row>
    <row r="749" spans="13:13" x14ac:dyDescent="0.25">
      <c r="M749" s="88"/>
    </row>
    <row r="750" spans="13:13" x14ac:dyDescent="0.25">
      <c r="M750" s="88"/>
    </row>
    <row r="751" spans="13:13" x14ac:dyDescent="0.25">
      <c r="M751" s="88"/>
    </row>
    <row r="752" spans="13:13" x14ac:dyDescent="0.25">
      <c r="M752" s="88"/>
    </row>
    <row r="753" spans="13:13" x14ac:dyDescent="0.25">
      <c r="M753" s="88"/>
    </row>
    <row r="754" spans="13:13" x14ac:dyDescent="0.25">
      <c r="M754" s="88"/>
    </row>
    <row r="755" spans="13:13" x14ac:dyDescent="0.25">
      <c r="M755" s="88"/>
    </row>
    <row r="756" spans="13:13" x14ac:dyDescent="0.25">
      <c r="M756" s="88"/>
    </row>
    <row r="757" spans="13:13" x14ac:dyDescent="0.25">
      <c r="M757" s="88"/>
    </row>
    <row r="758" spans="13:13" x14ac:dyDescent="0.25">
      <c r="M758" s="88"/>
    </row>
    <row r="759" spans="13:13" x14ac:dyDescent="0.25">
      <c r="M759" s="88"/>
    </row>
    <row r="760" spans="13:13" x14ac:dyDescent="0.25">
      <c r="M760" s="88"/>
    </row>
    <row r="761" spans="13:13" x14ac:dyDescent="0.25">
      <c r="M761" s="88"/>
    </row>
    <row r="762" spans="13:13" x14ac:dyDescent="0.25">
      <c r="M762" s="88"/>
    </row>
    <row r="763" spans="13:13" x14ac:dyDescent="0.25">
      <c r="M763" s="88"/>
    </row>
    <row r="764" spans="13:13" x14ac:dyDescent="0.25">
      <c r="M764" s="88"/>
    </row>
    <row r="765" spans="13:13" x14ac:dyDescent="0.25">
      <c r="M765" s="88"/>
    </row>
    <row r="766" spans="13:13" x14ac:dyDescent="0.25">
      <c r="M766" s="88"/>
    </row>
    <row r="767" spans="13:13" x14ac:dyDescent="0.25">
      <c r="M767" s="88"/>
    </row>
    <row r="768" spans="13:13" x14ac:dyDescent="0.25">
      <c r="M768" s="88"/>
    </row>
    <row r="769" spans="13:13" x14ac:dyDescent="0.25">
      <c r="M769" s="88"/>
    </row>
    <row r="770" spans="13:13" x14ac:dyDescent="0.25">
      <c r="M770" s="88"/>
    </row>
    <row r="771" spans="13:13" x14ac:dyDescent="0.25">
      <c r="M771" s="88"/>
    </row>
    <row r="772" spans="13:13" x14ac:dyDescent="0.25">
      <c r="M772" s="88"/>
    </row>
    <row r="773" spans="13:13" x14ac:dyDescent="0.25">
      <c r="M773" s="88"/>
    </row>
    <row r="774" spans="13:13" x14ac:dyDescent="0.25">
      <c r="M774" s="88"/>
    </row>
    <row r="775" spans="13:13" x14ac:dyDescent="0.25">
      <c r="M775" s="88"/>
    </row>
    <row r="776" spans="13:13" x14ac:dyDescent="0.25">
      <c r="M776" s="88"/>
    </row>
    <row r="777" spans="13:13" x14ac:dyDescent="0.25">
      <c r="M777" s="88"/>
    </row>
    <row r="778" spans="13:13" x14ac:dyDescent="0.25">
      <c r="M778" s="88"/>
    </row>
    <row r="779" spans="13:13" x14ac:dyDescent="0.25">
      <c r="M779" s="88"/>
    </row>
    <row r="780" spans="13:13" x14ac:dyDescent="0.25">
      <c r="M780" s="88"/>
    </row>
    <row r="781" spans="13:13" x14ac:dyDescent="0.25">
      <c r="M781" s="88"/>
    </row>
    <row r="782" spans="13:13" x14ac:dyDescent="0.25">
      <c r="M782" s="88"/>
    </row>
    <row r="783" spans="13:13" x14ac:dyDescent="0.25">
      <c r="M783" s="88"/>
    </row>
    <row r="784" spans="13:13" x14ac:dyDescent="0.25">
      <c r="M784" s="88"/>
    </row>
    <row r="785" spans="13:13" x14ac:dyDescent="0.25">
      <c r="M785" s="88"/>
    </row>
    <row r="786" spans="13:13" x14ac:dyDescent="0.25">
      <c r="M786" s="88"/>
    </row>
    <row r="787" spans="13:13" x14ac:dyDescent="0.25">
      <c r="M787" s="88"/>
    </row>
    <row r="788" spans="13:13" x14ac:dyDescent="0.25">
      <c r="M788" s="88"/>
    </row>
    <row r="789" spans="13:13" x14ac:dyDescent="0.25">
      <c r="M789" s="88"/>
    </row>
    <row r="790" spans="13:13" x14ac:dyDescent="0.25">
      <c r="M790" s="88"/>
    </row>
    <row r="791" spans="13:13" x14ac:dyDescent="0.25">
      <c r="M791" s="88"/>
    </row>
    <row r="792" spans="13:13" x14ac:dyDescent="0.25">
      <c r="M792" s="88"/>
    </row>
    <row r="793" spans="13:13" x14ac:dyDescent="0.25">
      <c r="M793" s="88"/>
    </row>
    <row r="794" spans="13:13" x14ac:dyDescent="0.25">
      <c r="M794" s="88"/>
    </row>
    <row r="795" spans="13:13" x14ac:dyDescent="0.25">
      <c r="M795" s="88"/>
    </row>
    <row r="796" spans="13:13" x14ac:dyDescent="0.25">
      <c r="M796" s="88"/>
    </row>
    <row r="797" spans="13:13" x14ac:dyDescent="0.25">
      <c r="M797" s="88"/>
    </row>
    <row r="798" spans="13:13" x14ac:dyDescent="0.25">
      <c r="M798" s="88"/>
    </row>
    <row r="799" spans="13:13" x14ac:dyDescent="0.25">
      <c r="M799" s="88"/>
    </row>
    <row r="800" spans="13:13" x14ac:dyDescent="0.25">
      <c r="M800" s="88"/>
    </row>
    <row r="801" spans="13:13" x14ac:dyDescent="0.25">
      <c r="M801" s="88"/>
    </row>
    <row r="802" spans="13:13" x14ac:dyDescent="0.25">
      <c r="M802" s="88"/>
    </row>
    <row r="803" spans="13:13" x14ac:dyDescent="0.25">
      <c r="M803" s="88"/>
    </row>
    <row r="804" spans="13:13" x14ac:dyDescent="0.25">
      <c r="M804" s="88"/>
    </row>
    <row r="805" spans="13:13" x14ac:dyDescent="0.25">
      <c r="M805" s="88"/>
    </row>
    <row r="806" spans="13:13" x14ac:dyDescent="0.25">
      <c r="M806" s="88"/>
    </row>
    <row r="807" spans="13:13" x14ac:dyDescent="0.25">
      <c r="M807" s="88"/>
    </row>
    <row r="808" spans="13:13" x14ac:dyDescent="0.25">
      <c r="M808" s="88"/>
    </row>
    <row r="809" spans="13:13" x14ac:dyDescent="0.25">
      <c r="M809" s="88"/>
    </row>
    <row r="810" spans="13:13" x14ac:dyDescent="0.25">
      <c r="M810" s="88"/>
    </row>
    <row r="811" spans="13:13" x14ac:dyDescent="0.25">
      <c r="M811" s="88"/>
    </row>
    <row r="812" spans="13:13" x14ac:dyDescent="0.25">
      <c r="M812" s="88"/>
    </row>
    <row r="813" spans="13:13" x14ac:dyDescent="0.25">
      <c r="M813" s="88"/>
    </row>
    <row r="814" spans="13:13" x14ac:dyDescent="0.25">
      <c r="M814" s="88"/>
    </row>
    <row r="815" spans="13:13" x14ac:dyDescent="0.25">
      <c r="M815" s="88"/>
    </row>
    <row r="816" spans="13:13" x14ac:dyDescent="0.25">
      <c r="M816" s="88"/>
    </row>
    <row r="817" spans="13:13" x14ac:dyDescent="0.25">
      <c r="M817" s="88"/>
    </row>
    <row r="818" spans="13:13" x14ac:dyDescent="0.25">
      <c r="M818" s="88"/>
    </row>
    <row r="819" spans="13:13" x14ac:dyDescent="0.25">
      <c r="M819" s="88"/>
    </row>
    <row r="820" spans="13:13" x14ac:dyDescent="0.25">
      <c r="M820" s="88"/>
    </row>
    <row r="821" spans="13:13" x14ac:dyDescent="0.25">
      <c r="M821" s="88"/>
    </row>
    <row r="822" spans="13:13" x14ac:dyDescent="0.25">
      <c r="M822" s="88"/>
    </row>
    <row r="823" spans="13:13" x14ac:dyDescent="0.25">
      <c r="M823" s="88"/>
    </row>
    <row r="824" spans="13:13" x14ac:dyDescent="0.25">
      <c r="M824" s="88"/>
    </row>
    <row r="825" spans="13:13" x14ac:dyDescent="0.25">
      <c r="M825" s="88"/>
    </row>
    <row r="826" spans="13:13" x14ac:dyDescent="0.25">
      <c r="M826" s="88"/>
    </row>
    <row r="827" spans="13:13" x14ac:dyDescent="0.25">
      <c r="M827" s="88"/>
    </row>
    <row r="828" spans="13:13" x14ac:dyDescent="0.25">
      <c r="M828" s="88"/>
    </row>
    <row r="829" spans="13:13" x14ac:dyDescent="0.25">
      <c r="M829" s="88"/>
    </row>
    <row r="830" spans="13:13" x14ac:dyDescent="0.25">
      <c r="M830" s="88"/>
    </row>
    <row r="831" spans="13:13" x14ac:dyDescent="0.25">
      <c r="M831" s="88"/>
    </row>
    <row r="832" spans="13:13" x14ac:dyDescent="0.25">
      <c r="M832" s="88"/>
    </row>
    <row r="833" spans="13:13" x14ac:dyDescent="0.25">
      <c r="M833" s="88"/>
    </row>
    <row r="834" spans="13:13" x14ac:dyDescent="0.25">
      <c r="M834" s="88"/>
    </row>
    <row r="835" spans="13:13" x14ac:dyDescent="0.25">
      <c r="M835" s="88"/>
    </row>
    <row r="836" spans="13:13" x14ac:dyDescent="0.25">
      <c r="M836" s="88"/>
    </row>
    <row r="837" spans="13:13" x14ac:dyDescent="0.25">
      <c r="M837" s="88"/>
    </row>
    <row r="838" spans="13:13" x14ac:dyDescent="0.25">
      <c r="M838" s="88"/>
    </row>
    <row r="839" spans="13:13" x14ac:dyDescent="0.25">
      <c r="M839" s="88"/>
    </row>
    <row r="840" spans="13:13" x14ac:dyDescent="0.25">
      <c r="M840" s="88"/>
    </row>
    <row r="841" spans="13:13" x14ac:dyDescent="0.25">
      <c r="M841" s="88"/>
    </row>
    <row r="842" spans="13:13" x14ac:dyDescent="0.25">
      <c r="M842" s="88"/>
    </row>
    <row r="843" spans="13:13" x14ac:dyDescent="0.25">
      <c r="M843" s="88"/>
    </row>
    <row r="844" spans="13:13" x14ac:dyDescent="0.25">
      <c r="M844" s="88"/>
    </row>
    <row r="845" spans="13:13" x14ac:dyDescent="0.25">
      <c r="M845" s="88"/>
    </row>
    <row r="846" spans="13:13" x14ac:dyDescent="0.25">
      <c r="M846" s="88"/>
    </row>
    <row r="847" spans="13:13" x14ac:dyDescent="0.25">
      <c r="M847" s="88"/>
    </row>
    <row r="848" spans="13:13" x14ac:dyDescent="0.25">
      <c r="M848" s="88"/>
    </row>
    <row r="849" spans="13:13" x14ac:dyDescent="0.25">
      <c r="M849" s="88"/>
    </row>
    <row r="850" spans="13:13" x14ac:dyDescent="0.25">
      <c r="M850" s="88"/>
    </row>
    <row r="851" spans="13:13" x14ac:dyDescent="0.25">
      <c r="M851" s="88"/>
    </row>
    <row r="852" spans="13:13" x14ac:dyDescent="0.25">
      <c r="M852" s="88"/>
    </row>
    <row r="853" spans="13:13" x14ac:dyDescent="0.25">
      <c r="M853" s="88"/>
    </row>
    <row r="854" spans="13:13" x14ac:dyDescent="0.25">
      <c r="M854" s="88"/>
    </row>
    <row r="855" spans="13:13" x14ac:dyDescent="0.25">
      <c r="M855" s="88"/>
    </row>
    <row r="856" spans="13:13" x14ac:dyDescent="0.25">
      <c r="M856" s="88"/>
    </row>
    <row r="857" spans="13:13" x14ac:dyDescent="0.25">
      <c r="M857" s="88"/>
    </row>
    <row r="858" spans="13:13" x14ac:dyDescent="0.25">
      <c r="M858" s="88"/>
    </row>
    <row r="859" spans="13:13" x14ac:dyDescent="0.25">
      <c r="M859" s="88"/>
    </row>
    <row r="860" spans="13:13" x14ac:dyDescent="0.25">
      <c r="M860" s="88"/>
    </row>
    <row r="861" spans="13:13" x14ac:dyDescent="0.25">
      <c r="M861" s="88"/>
    </row>
    <row r="862" spans="13:13" x14ac:dyDescent="0.25">
      <c r="M862" s="88"/>
    </row>
    <row r="863" spans="13:13" x14ac:dyDescent="0.25">
      <c r="M863" s="88"/>
    </row>
    <row r="864" spans="13:13" x14ac:dyDescent="0.25">
      <c r="M864" s="88"/>
    </row>
    <row r="865" spans="13:13" x14ac:dyDescent="0.25">
      <c r="M865" s="88"/>
    </row>
    <row r="866" spans="13:13" x14ac:dyDescent="0.25">
      <c r="M866" s="88"/>
    </row>
    <row r="867" spans="13:13" x14ac:dyDescent="0.25">
      <c r="M867" s="88"/>
    </row>
    <row r="868" spans="13:13" x14ac:dyDescent="0.25">
      <c r="M868" s="88"/>
    </row>
    <row r="869" spans="13:13" x14ac:dyDescent="0.25">
      <c r="M869" s="88"/>
    </row>
    <row r="870" spans="13:13" x14ac:dyDescent="0.25">
      <c r="M870" s="88"/>
    </row>
    <row r="871" spans="13:13" x14ac:dyDescent="0.25">
      <c r="M871" s="88"/>
    </row>
    <row r="872" spans="13:13" x14ac:dyDescent="0.25">
      <c r="M872" s="88"/>
    </row>
    <row r="873" spans="13:13" x14ac:dyDescent="0.25">
      <c r="M873" s="88"/>
    </row>
    <row r="874" spans="13:13" x14ac:dyDescent="0.25">
      <c r="M874" s="88"/>
    </row>
    <row r="875" spans="13:13" x14ac:dyDescent="0.25">
      <c r="M875" s="88"/>
    </row>
    <row r="876" spans="13:13" x14ac:dyDescent="0.25">
      <c r="M876" s="88"/>
    </row>
    <row r="877" spans="13:13" x14ac:dyDescent="0.25">
      <c r="M877" s="88"/>
    </row>
    <row r="878" spans="13:13" x14ac:dyDescent="0.25">
      <c r="M878" s="88"/>
    </row>
    <row r="879" spans="13:13" x14ac:dyDescent="0.25">
      <c r="M879" s="88"/>
    </row>
    <row r="880" spans="13:13" x14ac:dyDescent="0.25">
      <c r="M880" s="88"/>
    </row>
    <row r="881" spans="13:13" x14ac:dyDescent="0.25">
      <c r="M881" s="88"/>
    </row>
    <row r="882" spans="13:13" x14ac:dyDescent="0.25">
      <c r="M882" s="88"/>
    </row>
    <row r="883" spans="13:13" x14ac:dyDescent="0.25">
      <c r="M883" s="88"/>
    </row>
    <row r="884" spans="13:13" x14ac:dyDescent="0.25">
      <c r="M884" s="88"/>
    </row>
    <row r="885" spans="13:13" x14ac:dyDescent="0.25">
      <c r="M885" s="88"/>
    </row>
    <row r="886" spans="13:13" x14ac:dyDescent="0.25">
      <c r="M886" s="88"/>
    </row>
    <row r="887" spans="13:13" x14ac:dyDescent="0.25">
      <c r="M887" s="88"/>
    </row>
    <row r="888" spans="13:13" x14ac:dyDescent="0.25">
      <c r="M888" s="88"/>
    </row>
    <row r="889" spans="13:13" x14ac:dyDescent="0.25">
      <c r="M889" s="88"/>
    </row>
    <row r="890" spans="13:13" x14ac:dyDescent="0.25">
      <c r="M890" s="88"/>
    </row>
    <row r="891" spans="13:13" x14ac:dyDescent="0.25">
      <c r="M891" s="88"/>
    </row>
    <row r="892" spans="13:13" x14ac:dyDescent="0.25">
      <c r="M892" s="88"/>
    </row>
    <row r="893" spans="13:13" x14ac:dyDescent="0.25">
      <c r="M893" s="88"/>
    </row>
    <row r="894" spans="13:13" x14ac:dyDescent="0.25">
      <c r="M894" s="88"/>
    </row>
    <row r="895" spans="13:13" x14ac:dyDescent="0.25">
      <c r="M895" s="88"/>
    </row>
    <row r="896" spans="13:13" x14ac:dyDescent="0.25">
      <c r="M896" s="88"/>
    </row>
    <row r="897" spans="13:13" x14ac:dyDescent="0.25">
      <c r="M897" s="88"/>
    </row>
    <row r="898" spans="13:13" x14ac:dyDescent="0.25">
      <c r="M898" s="88"/>
    </row>
    <row r="899" spans="13:13" x14ac:dyDescent="0.25">
      <c r="M899" s="88"/>
    </row>
    <row r="900" spans="13:13" x14ac:dyDescent="0.25">
      <c r="M900" s="88"/>
    </row>
    <row r="901" spans="13:13" x14ac:dyDescent="0.25">
      <c r="M901" s="88"/>
    </row>
    <row r="902" spans="13:13" x14ac:dyDescent="0.25">
      <c r="M902" s="88"/>
    </row>
    <row r="903" spans="13:13" x14ac:dyDescent="0.25">
      <c r="M903" s="88"/>
    </row>
    <row r="904" spans="13:13" x14ac:dyDescent="0.25">
      <c r="M904" s="88"/>
    </row>
    <row r="905" spans="13:13" x14ac:dyDescent="0.25">
      <c r="M905" s="88"/>
    </row>
    <row r="906" spans="13:13" x14ac:dyDescent="0.25">
      <c r="M906" s="88"/>
    </row>
    <row r="907" spans="13:13" x14ac:dyDescent="0.25">
      <c r="M907" s="88"/>
    </row>
    <row r="908" spans="13:13" x14ac:dyDescent="0.25">
      <c r="M908" s="88"/>
    </row>
    <row r="909" spans="13:13" x14ac:dyDescent="0.25">
      <c r="M909" s="88"/>
    </row>
    <row r="910" spans="13:13" x14ac:dyDescent="0.25">
      <c r="M910" s="88"/>
    </row>
    <row r="911" spans="13:13" x14ac:dyDescent="0.25">
      <c r="M911" s="88"/>
    </row>
    <row r="912" spans="13:13" x14ac:dyDescent="0.25">
      <c r="M912" s="88"/>
    </row>
    <row r="913" spans="13:13" x14ac:dyDescent="0.25">
      <c r="M913" s="88"/>
    </row>
    <row r="914" spans="13:13" x14ac:dyDescent="0.25">
      <c r="M914" s="88"/>
    </row>
    <row r="915" spans="13:13" x14ac:dyDescent="0.25">
      <c r="M915" s="88"/>
    </row>
    <row r="916" spans="13:13" x14ac:dyDescent="0.25">
      <c r="M916" s="88"/>
    </row>
    <row r="917" spans="13:13" x14ac:dyDescent="0.25">
      <c r="M917" s="88"/>
    </row>
    <row r="918" spans="13:13" x14ac:dyDescent="0.25">
      <c r="M918" s="88"/>
    </row>
    <row r="919" spans="13:13" x14ac:dyDescent="0.25">
      <c r="M919" s="88"/>
    </row>
    <row r="920" spans="13:13" x14ac:dyDescent="0.25">
      <c r="M920" s="88"/>
    </row>
    <row r="921" spans="13:13" x14ac:dyDescent="0.25">
      <c r="M921" s="88"/>
    </row>
    <row r="922" spans="13:13" x14ac:dyDescent="0.25">
      <c r="M922" s="88"/>
    </row>
    <row r="923" spans="13:13" x14ac:dyDescent="0.25">
      <c r="M923" s="88"/>
    </row>
    <row r="924" spans="13:13" x14ac:dyDescent="0.25">
      <c r="M924" s="88"/>
    </row>
    <row r="925" spans="13:13" x14ac:dyDescent="0.25">
      <c r="M925" s="88"/>
    </row>
    <row r="926" spans="13:13" x14ac:dyDescent="0.25">
      <c r="M926" s="88"/>
    </row>
    <row r="927" spans="13:13" x14ac:dyDescent="0.25">
      <c r="M927" s="88"/>
    </row>
    <row r="928" spans="13:13" x14ac:dyDescent="0.25">
      <c r="M928" s="88"/>
    </row>
    <row r="929" spans="13:13" x14ac:dyDescent="0.25">
      <c r="M929" s="88"/>
    </row>
    <row r="930" spans="13:13" x14ac:dyDescent="0.25">
      <c r="M930" s="88"/>
    </row>
    <row r="931" spans="13:13" x14ac:dyDescent="0.25">
      <c r="M931" s="88"/>
    </row>
    <row r="932" spans="13:13" x14ac:dyDescent="0.25">
      <c r="M932" s="88"/>
    </row>
    <row r="933" spans="13:13" x14ac:dyDescent="0.25">
      <c r="M933" s="88"/>
    </row>
    <row r="934" spans="13:13" x14ac:dyDescent="0.25">
      <c r="M934" s="88"/>
    </row>
    <row r="935" spans="13:13" x14ac:dyDescent="0.25">
      <c r="M935" s="88"/>
    </row>
    <row r="936" spans="13:13" x14ac:dyDescent="0.25">
      <c r="M936" s="88"/>
    </row>
    <row r="937" spans="13:13" x14ac:dyDescent="0.25">
      <c r="M937" s="88"/>
    </row>
    <row r="938" spans="13:13" x14ac:dyDescent="0.25">
      <c r="M938" s="88"/>
    </row>
    <row r="939" spans="13:13" x14ac:dyDescent="0.25">
      <c r="M939" s="88"/>
    </row>
    <row r="940" spans="13:13" x14ac:dyDescent="0.25">
      <c r="M940" s="88"/>
    </row>
    <row r="941" spans="13:13" x14ac:dyDescent="0.25">
      <c r="M941" s="88"/>
    </row>
    <row r="942" spans="13:13" x14ac:dyDescent="0.25">
      <c r="M942" s="88"/>
    </row>
    <row r="943" spans="13:13" x14ac:dyDescent="0.25">
      <c r="M943" s="88"/>
    </row>
    <row r="944" spans="13:13" x14ac:dyDescent="0.25">
      <c r="M944" s="88"/>
    </row>
    <row r="945" spans="13:13" x14ac:dyDescent="0.25">
      <c r="M945" s="88"/>
    </row>
    <row r="946" spans="13:13" x14ac:dyDescent="0.25">
      <c r="M946" s="88"/>
    </row>
    <row r="947" spans="13:13" x14ac:dyDescent="0.25">
      <c r="M947" s="88"/>
    </row>
    <row r="948" spans="13:13" x14ac:dyDescent="0.25">
      <c r="M948" s="88"/>
    </row>
    <row r="949" spans="13:13" x14ac:dyDescent="0.25">
      <c r="M949" s="88"/>
    </row>
    <row r="950" spans="13:13" x14ac:dyDescent="0.25">
      <c r="M950" s="88"/>
    </row>
    <row r="951" spans="13:13" x14ac:dyDescent="0.25">
      <c r="M951" s="88"/>
    </row>
    <row r="952" spans="13:13" x14ac:dyDescent="0.25">
      <c r="M952" s="88"/>
    </row>
    <row r="953" spans="13:13" x14ac:dyDescent="0.25">
      <c r="M953" s="88"/>
    </row>
    <row r="954" spans="13:13" x14ac:dyDescent="0.25">
      <c r="M954" s="88"/>
    </row>
    <row r="955" spans="13:13" x14ac:dyDescent="0.25">
      <c r="M955" s="88"/>
    </row>
    <row r="956" spans="13:13" x14ac:dyDescent="0.25">
      <c r="M956" s="88"/>
    </row>
    <row r="957" spans="13:13" x14ac:dyDescent="0.25">
      <c r="M957" s="88"/>
    </row>
    <row r="958" spans="13:13" x14ac:dyDescent="0.25">
      <c r="M958" s="88"/>
    </row>
    <row r="959" spans="13:13" x14ac:dyDescent="0.25">
      <c r="M959" s="88"/>
    </row>
    <row r="960" spans="13:13" x14ac:dyDescent="0.25">
      <c r="M960" s="88"/>
    </row>
    <row r="961" spans="13:13" x14ac:dyDescent="0.25">
      <c r="M961" s="88"/>
    </row>
    <row r="962" spans="13:13" x14ac:dyDescent="0.25">
      <c r="M962" s="88"/>
    </row>
    <row r="963" spans="13:13" x14ac:dyDescent="0.25">
      <c r="M963" s="88"/>
    </row>
    <row r="964" spans="13:13" x14ac:dyDescent="0.25">
      <c r="M964" s="88"/>
    </row>
    <row r="965" spans="13:13" x14ac:dyDescent="0.25">
      <c r="M965" s="88"/>
    </row>
    <row r="966" spans="13:13" x14ac:dyDescent="0.25">
      <c r="M966" s="88"/>
    </row>
    <row r="967" spans="13:13" x14ac:dyDescent="0.25">
      <c r="M967" s="88"/>
    </row>
    <row r="968" spans="13:13" x14ac:dyDescent="0.25">
      <c r="M968" s="88"/>
    </row>
    <row r="969" spans="13:13" x14ac:dyDescent="0.25">
      <c r="M969" s="88"/>
    </row>
    <row r="970" spans="13:13" x14ac:dyDescent="0.25">
      <c r="M970" s="88"/>
    </row>
    <row r="971" spans="13:13" x14ac:dyDescent="0.25">
      <c r="M971" s="88"/>
    </row>
    <row r="972" spans="13:13" x14ac:dyDescent="0.25">
      <c r="M972" s="88"/>
    </row>
    <row r="973" spans="13:13" x14ac:dyDescent="0.25">
      <c r="M973" s="88"/>
    </row>
    <row r="974" spans="13:13" x14ac:dyDescent="0.25">
      <c r="M974" s="88"/>
    </row>
    <row r="975" spans="13:13" x14ac:dyDescent="0.25">
      <c r="M975" s="88"/>
    </row>
    <row r="976" spans="13:13" x14ac:dyDescent="0.25">
      <c r="M976" s="88"/>
    </row>
    <row r="977" spans="13:13" x14ac:dyDescent="0.25">
      <c r="M977" s="88"/>
    </row>
    <row r="978" spans="13:13" x14ac:dyDescent="0.25">
      <c r="M978" s="88"/>
    </row>
    <row r="979" spans="13:13" x14ac:dyDescent="0.25">
      <c r="M979" s="88"/>
    </row>
    <row r="980" spans="13:13" x14ac:dyDescent="0.25">
      <c r="M980" s="88"/>
    </row>
    <row r="981" spans="13:13" x14ac:dyDescent="0.25">
      <c r="M981" s="88"/>
    </row>
    <row r="982" spans="13:13" x14ac:dyDescent="0.25">
      <c r="M982" s="88"/>
    </row>
    <row r="983" spans="13:13" x14ac:dyDescent="0.25">
      <c r="M983" s="88"/>
    </row>
    <row r="984" spans="13:13" x14ac:dyDescent="0.25">
      <c r="M984" s="88"/>
    </row>
    <row r="985" spans="13:13" x14ac:dyDescent="0.25">
      <c r="M985" s="88"/>
    </row>
    <row r="986" spans="13:13" x14ac:dyDescent="0.25">
      <c r="M986" s="88"/>
    </row>
    <row r="987" spans="13:13" x14ac:dyDescent="0.25">
      <c r="M987" s="88"/>
    </row>
    <row r="988" spans="13:13" x14ac:dyDescent="0.25">
      <c r="M988" s="88"/>
    </row>
    <row r="989" spans="13:13" x14ac:dyDescent="0.25">
      <c r="M989" s="88"/>
    </row>
    <row r="990" spans="13:13" x14ac:dyDescent="0.25">
      <c r="M990" s="88"/>
    </row>
    <row r="991" spans="13:13" x14ac:dyDescent="0.25">
      <c r="M991" s="88"/>
    </row>
    <row r="992" spans="13:13" x14ac:dyDescent="0.25">
      <c r="M992" s="88"/>
    </row>
    <row r="993" spans="13:13" x14ac:dyDescent="0.25">
      <c r="M993" s="88"/>
    </row>
    <row r="994" spans="13:13" x14ac:dyDescent="0.25">
      <c r="M994" s="88"/>
    </row>
    <row r="995" spans="13:13" x14ac:dyDescent="0.25">
      <c r="M995" s="88"/>
    </row>
    <row r="996" spans="13:13" x14ac:dyDescent="0.25">
      <c r="M996" s="88"/>
    </row>
    <row r="997" spans="13:13" x14ac:dyDescent="0.25">
      <c r="M997" s="88"/>
    </row>
    <row r="998" spans="13:13" x14ac:dyDescent="0.25">
      <c r="M998" s="88"/>
    </row>
    <row r="999" spans="13:13" x14ac:dyDescent="0.25">
      <c r="M999" s="88"/>
    </row>
    <row r="1000" spans="13:13" x14ac:dyDescent="0.25">
      <c r="M1000" s="88"/>
    </row>
    <row r="1001" spans="13:13" x14ac:dyDescent="0.25">
      <c r="M1001" s="88"/>
    </row>
    <row r="1002" spans="13:13" x14ac:dyDescent="0.25">
      <c r="M1002" s="88"/>
    </row>
    <row r="1003" spans="13:13" x14ac:dyDescent="0.25">
      <c r="M1003" s="88"/>
    </row>
    <row r="1004" spans="13:13" x14ac:dyDescent="0.25">
      <c r="M1004" s="88"/>
    </row>
    <row r="1005" spans="13:13" x14ac:dyDescent="0.25">
      <c r="M1005" s="88"/>
    </row>
    <row r="1006" spans="13:13" x14ac:dyDescent="0.25">
      <c r="M1006" s="88"/>
    </row>
    <row r="1007" spans="13:13" x14ac:dyDescent="0.25">
      <c r="M1007" s="88"/>
    </row>
    <row r="1008" spans="13:13" x14ac:dyDescent="0.25">
      <c r="M1008" s="88"/>
    </row>
    <row r="1009" spans="13:13" x14ac:dyDescent="0.25">
      <c r="M1009" s="88"/>
    </row>
    <row r="1010" spans="13:13" x14ac:dyDescent="0.25">
      <c r="M1010" s="88"/>
    </row>
    <row r="1011" spans="13:13" x14ac:dyDescent="0.25">
      <c r="M1011" s="88"/>
    </row>
    <row r="1012" spans="13:13" x14ac:dyDescent="0.25">
      <c r="M1012" s="88"/>
    </row>
    <row r="1013" spans="13:13" x14ac:dyDescent="0.25">
      <c r="M1013" s="88"/>
    </row>
    <row r="1014" spans="13:13" x14ac:dyDescent="0.25">
      <c r="M1014" s="88"/>
    </row>
    <row r="1015" spans="13:13" x14ac:dyDescent="0.25">
      <c r="M1015" s="88"/>
    </row>
    <row r="1016" spans="13:13" x14ac:dyDescent="0.25">
      <c r="M1016" s="88"/>
    </row>
    <row r="1017" spans="13:13" x14ac:dyDescent="0.25">
      <c r="M1017" s="88"/>
    </row>
    <row r="1018" spans="13:13" x14ac:dyDescent="0.25">
      <c r="M1018" s="88"/>
    </row>
    <row r="1019" spans="13:13" x14ac:dyDescent="0.25">
      <c r="M1019" s="88"/>
    </row>
    <row r="1020" spans="13:13" x14ac:dyDescent="0.25">
      <c r="M1020" s="88"/>
    </row>
    <row r="1021" spans="13:13" x14ac:dyDescent="0.25">
      <c r="M1021" s="88"/>
    </row>
    <row r="1022" spans="13:13" x14ac:dyDescent="0.25">
      <c r="M1022" s="88"/>
    </row>
    <row r="1023" spans="13:13" x14ac:dyDescent="0.25">
      <c r="M1023" s="88"/>
    </row>
    <row r="1024" spans="13:13" x14ac:dyDescent="0.25">
      <c r="M1024" s="88"/>
    </row>
    <row r="1025" spans="13:13" x14ac:dyDescent="0.25">
      <c r="M1025" s="88"/>
    </row>
    <row r="1026" spans="13:13" x14ac:dyDescent="0.25">
      <c r="M1026" s="88"/>
    </row>
    <row r="1027" spans="13:13" x14ac:dyDescent="0.25">
      <c r="M1027" s="88"/>
    </row>
    <row r="1028" spans="13:13" x14ac:dyDescent="0.25">
      <c r="M1028" s="88"/>
    </row>
    <row r="1029" spans="13:13" x14ac:dyDescent="0.25">
      <c r="M1029" s="88"/>
    </row>
    <row r="1030" spans="13:13" x14ac:dyDescent="0.25">
      <c r="M1030" s="88"/>
    </row>
    <row r="1031" spans="13:13" x14ac:dyDescent="0.25">
      <c r="M1031" s="88"/>
    </row>
    <row r="1032" spans="13:13" x14ac:dyDescent="0.25">
      <c r="M1032" s="88"/>
    </row>
    <row r="1033" spans="13:13" x14ac:dyDescent="0.25">
      <c r="M1033" s="88"/>
    </row>
    <row r="1034" spans="13:13" x14ac:dyDescent="0.25">
      <c r="M1034" s="88"/>
    </row>
    <row r="1035" spans="13:13" x14ac:dyDescent="0.25">
      <c r="M1035" s="88"/>
    </row>
    <row r="1036" spans="13:13" x14ac:dyDescent="0.25">
      <c r="M1036" s="88"/>
    </row>
    <row r="1037" spans="13:13" x14ac:dyDescent="0.25">
      <c r="M1037" s="88"/>
    </row>
    <row r="1038" spans="13:13" x14ac:dyDescent="0.25">
      <c r="M1038" s="88"/>
    </row>
    <row r="1039" spans="13:13" x14ac:dyDescent="0.25">
      <c r="M1039" s="88"/>
    </row>
    <row r="1040" spans="13:13" x14ac:dyDescent="0.25">
      <c r="M1040" s="88"/>
    </row>
    <row r="1041" spans="13:13" x14ac:dyDescent="0.25">
      <c r="M1041" s="88"/>
    </row>
    <row r="1042" spans="13:13" x14ac:dyDescent="0.25">
      <c r="M1042" s="88"/>
    </row>
    <row r="1043" spans="13:13" x14ac:dyDescent="0.25">
      <c r="M1043" s="88"/>
    </row>
    <row r="1044" spans="13:13" x14ac:dyDescent="0.25">
      <c r="M1044" s="88"/>
    </row>
    <row r="1045" spans="13:13" x14ac:dyDescent="0.25">
      <c r="M1045" s="88"/>
    </row>
    <row r="1046" spans="13:13" x14ac:dyDescent="0.25">
      <c r="M1046" s="88"/>
    </row>
    <row r="1047" spans="13:13" x14ac:dyDescent="0.25">
      <c r="M1047" s="88"/>
    </row>
    <row r="1048" spans="13:13" x14ac:dyDescent="0.25">
      <c r="M1048" s="88"/>
    </row>
    <row r="1049" spans="13:13" x14ac:dyDescent="0.25">
      <c r="M1049" s="88"/>
    </row>
    <row r="1050" spans="13:13" x14ac:dyDescent="0.25">
      <c r="M1050" s="88"/>
    </row>
    <row r="1051" spans="13:13" x14ac:dyDescent="0.25">
      <c r="M1051" s="88"/>
    </row>
    <row r="1052" spans="13:13" x14ac:dyDescent="0.25">
      <c r="M1052" s="88"/>
    </row>
    <row r="1053" spans="13:13" x14ac:dyDescent="0.25">
      <c r="M1053" s="88"/>
    </row>
    <row r="1054" spans="13:13" x14ac:dyDescent="0.25">
      <c r="M1054" s="88"/>
    </row>
    <row r="1055" spans="13:13" x14ac:dyDescent="0.25">
      <c r="M1055" s="88"/>
    </row>
    <row r="1056" spans="13:13" x14ac:dyDescent="0.25">
      <c r="M1056" s="88"/>
    </row>
    <row r="1057" spans="13:13" x14ac:dyDescent="0.25">
      <c r="M1057" s="88"/>
    </row>
    <row r="1058" spans="13:13" x14ac:dyDescent="0.25">
      <c r="M1058" s="88"/>
    </row>
    <row r="1059" spans="13:13" x14ac:dyDescent="0.25">
      <c r="M1059" s="88"/>
    </row>
    <row r="1060" spans="13:13" x14ac:dyDescent="0.25">
      <c r="M1060" s="88"/>
    </row>
    <row r="1061" spans="13:13" x14ac:dyDescent="0.25">
      <c r="M1061" s="88"/>
    </row>
    <row r="1062" spans="13:13" x14ac:dyDescent="0.25">
      <c r="M1062" s="88"/>
    </row>
    <row r="1063" spans="13:13" x14ac:dyDescent="0.25">
      <c r="M1063" s="88"/>
    </row>
    <row r="1064" spans="13:13" x14ac:dyDescent="0.25">
      <c r="M1064" s="88"/>
    </row>
    <row r="1065" spans="13:13" x14ac:dyDescent="0.25">
      <c r="M1065" s="88"/>
    </row>
    <row r="1066" spans="13:13" x14ac:dyDescent="0.25">
      <c r="M1066" s="88"/>
    </row>
    <row r="1067" spans="13:13" x14ac:dyDescent="0.25">
      <c r="M1067" s="88"/>
    </row>
    <row r="1068" spans="13:13" x14ac:dyDescent="0.25">
      <c r="M1068" s="88"/>
    </row>
    <row r="1069" spans="13:13" x14ac:dyDescent="0.25">
      <c r="M1069" s="88"/>
    </row>
    <row r="1070" spans="13:13" x14ac:dyDescent="0.25">
      <c r="M1070" s="88"/>
    </row>
    <row r="1071" spans="13:13" x14ac:dyDescent="0.25">
      <c r="M1071" s="88"/>
    </row>
    <row r="1072" spans="13:13" x14ac:dyDescent="0.25">
      <c r="M1072" s="88"/>
    </row>
    <row r="1073" spans="13:13" x14ac:dyDescent="0.25">
      <c r="M1073" s="88"/>
    </row>
    <row r="1074" spans="13:13" x14ac:dyDescent="0.25">
      <c r="M1074" s="88"/>
    </row>
    <row r="1075" spans="13:13" x14ac:dyDescent="0.25">
      <c r="M1075" s="88"/>
    </row>
    <row r="1076" spans="13:13" x14ac:dyDescent="0.25">
      <c r="M1076" s="88"/>
    </row>
    <row r="1077" spans="13:13" x14ac:dyDescent="0.25">
      <c r="M1077" s="88"/>
    </row>
    <row r="1078" spans="13:13" x14ac:dyDescent="0.25">
      <c r="M1078" s="88"/>
    </row>
    <row r="1079" spans="13:13" x14ac:dyDescent="0.25">
      <c r="M1079" s="88"/>
    </row>
    <row r="1080" spans="13:13" x14ac:dyDescent="0.25">
      <c r="M1080" s="88"/>
    </row>
    <row r="1081" spans="13:13" x14ac:dyDescent="0.25">
      <c r="M1081" s="88"/>
    </row>
    <row r="1082" spans="13:13" x14ac:dyDescent="0.25">
      <c r="M1082" s="88"/>
    </row>
    <row r="1083" spans="13:13" x14ac:dyDescent="0.25">
      <c r="M1083" s="88"/>
    </row>
    <row r="1084" spans="13:13" x14ac:dyDescent="0.25">
      <c r="M1084" s="88"/>
    </row>
    <row r="1085" spans="13:13" x14ac:dyDescent="0.25">
      <c r="M1085" s="88"/>
    </row>
    <row r="1086" spans="13:13" x14ac:dyDescent="0.25">
      <c r="M1086" s="88"/>
    </row>
    <row r="1087" spans="13:13" x14ac:dyDescent="0.25">
      <c r="M1087" s="88"/>
    </row>
    <row r="1088" spans="13:13" x14ac:dyDescent="0.25">
      <c r="M1088" s="88"/>
    </row>
    <row r="1089" spans="13:13" x14ac:dyDescent="0.25">
      <c r="M1089" s="88"/>
    </row>
    <row r="1090" spans="13:13" x14ac:dyDescent="0.25">
      <c r="M1090" s="88"/>
    </row>
    <row r="1091" spans="13:13" x14ac:dyDescent="0.25">
      <c r="M1091" s="88"/>
    </row>
    <row r="1092" spans="13:13" x14ac:dyDescent="0.25">
      <c r="M1092" s="88"/>
    </row>
    <row r="1093" spans="13:13" x14ac:dyDescent="0.25">
      <c r="M1093" s="88"/>
    </row>
    <row r="1094" spans="13:13" x14ac:dyDescent="0.25">
      <c r="M1094" s="88"/>
    </row>
    <row r="1095" spans="13:13" x14ac:dyDescent="0.25">
      <c r="M1095" s="88"/>
    </row>
    <row r="1096" spans="13:13" x14ac:dyDescent="0.25">
      <c r="M1096" s="88"/>
    </row>
    <row r="1097" spans="13:13" x14ac:dyDescent="0.25">
      <c r="M1097" s="88"/>
    </row>
    <row r="1098" spans="13:13" x14ac:dyDescent="0.25">
      <c r="M1098" s="88"/>
    </row>
    <row r="1099" spans="13:13" x14ac:dyDescent="0.25">
      <c r="M1099" s="88"/>
    </row>
    <row r="1100" spans="13:13" x14ac:dyDescent="0.25">
      <c r="M1100" s="88"/>
    </row>
    <row r="1101" spans="13:13" x14ac:dyDescent="0.25">
      <c r="M1101" s="88"/>
    </row>
    <row r="1102" spans="13:13" x14ac:dyDescent="0.25">
      <c r="M1102" s="88"/>
    </row>
    <row r="1103" spans="13:13" x14ac:dyDescent="0.25">
      <c r="M1103" s="88"/>
    </row>
    <row r="1104" spans="13:13" x14ac:dyDescent="0.25">
      <c r="M1104" s="88"/>
    </row>
    <row r="1105" spans="13:13" x14ac:dyDescent="0.25">
      <c r="M1105" s="88"/>
    </row>
    <row r="1106" spans="13:13" x14ac:dyDescent="0.25">
      <c r="M1106" s="88"/>
    </row>
    <row r="1107" spans="13:13" x14ac:dyDescent="0.25">
      <c r="M1107" s="88"/>
    </row>
    <row r="1108" spans="13:13" x14ac:dyDescent="0.25">
      <c r="M1108" s="88"/>
    </row>
    <row r="1109" spans="13:13" x14ac:dyDescent="0.25">
      <c r="M1109" s="88"/>
    </row>
    <row r="1110" spans="13:13" x14ac:dyDescent="0.25">
      <c r="M1110" s="88"/>
    </row>
    <row r="1111" spans="13:13" x14ac:dyDescent="0.25">
      <c r="M1111" s="88"/>
    </row>
    <row r="1112" spans="13:13" x14ac:dyDescent="0.25">
      <c r="M1112" s="88"/>
    </row>
    <row r="1113" spans="13:13" x14ac:dyDescent="0.25">
      <c r="M1113" s="88"/>
    </row>
    <row r="1114" spans="13:13" x14ac:dyDescent="0.25">
      <c r="M1114" s="88"/>
    </row>
    <row r="1115" spans="13:13" x14ac:dyDescent="0.25">
      <c r="M1115" s="88"/>
    </row>
    <row r="1116" spans="13:13" x14ac:dyDescent="0.25">
      <c r="M1116" s="88"/>
    </row>
    <row r="1117" spans="13:13" x14ac:dyDescent="0.25">
      <c r="M1117" s="88"/>
    </row>
    <row r="1118" spans="13:13" x14ac:dyDescent="0.25">
      <c r="M1118" s="88"/>
    </row>
    <row r="1119" spans="13:13" x14ac:dyDescent="0.25">
      <c r="M1119" s="88"/>
    </row>
    <row r="1120" spans="13:13" x14ac:dyDescent="0.25">
      <c r="M1120" s="88"/>
    </row>
    <row r="1121" spans="13:13" x14ac:dyDescent="0.25">
      <c r="M1121" s="88"/>
    </row>
    <row r="1122" spans="13:13" x14ac:dyDescent="0.25">
      <c r="M1122" s="88"/>
    </row>
    <row r="1123" spans="13:13" x14ac:dyDescent="0.25">
      <c r="M1123" s="88"/>
    </row>
    <row r="1124" spans="13:13" x14ac:dyDescent="0.25">
      <c r="M1124" s="88"/>
    </row>
    <row r="1125" spans="13:13" x14ac:dyDescent="0.25">
      <c r="M1125" s="88"/>
    </row>
    <row r="1126" spans="13:13" x14ac:dyDescent="0.25">
      <c r="M1126" s="88"/>
    </row>
    <row r="1127" spans="13:13" x14ac:dyDescent="0.25">
      <c r="M1127" s="88"/>
    </row>
    <row r="1128" spans="13:13" x14ac:dyDescent="0.25">
      <c r="M1128" s="88"/>
    </row>
    <row r="1129" spans="13:13" x14ac:dyDescent="0.25">
      <c r="M1129" s="88"/>
    </row>
    <row r="1130" spans="13:13" x14ac:dyDescent="0.25">
      <c r="M1130" s="88"/>
    </row>
    <row r="1131" spans="13:13" x14ac:dyDescent="0.25">
      <c r="M1131" s="88"/>
    </row>
    <row r="1132" spans="13:13" x14ac:dyDescent="0.25">
      <c r="M1132" s="88"/>
    </row>
    <row r="1133" spans="13:13" x14ac:dyDescent="0.25">
      <c r="M1133" s="88"/>
    </row>
    <row r="1134" spans="13:13" x14ac:dyDescent="0.25">
      <c r="M1134" s="88"/>
    </row>
    <row r="1135" spans="13:13" x14ac:dyDescent="0.25">
      <c r="M1135" s="88"/>
    </row>
    <row r="1136" spans="13:13" x14ac:dyDescent="0.25">
      <c r="M1136" s="88"/>
    </row>
    <row r="1137" spans="13:13" x14ac:dyDescent="0.25">
      <c r="M1137" s="88"/>
    </row>
    <row r="1138" spans="13:13" x14ac:dyDescent="0.25">
      <c r="M1138" s="88"/>
    </row>
    <row r="1139" spans="13:13" x14ac:dyDescent="0.25">
      <c r="M1139" s="88"/>
    </row>
    <row r="1140" spans="13:13" x14ac:dyDescent="0.25">
      <c r="M1140" s="88"/>
    </row>
    <row r="1141" spans="13:13" x14ac:dyDescent="0.25">
      <c r="M1141" s="88"/>
    </row>
    <row r="1142" spans="13:13" x14ac:dyDescent="0.25">
      <c r="M1142" s="88"/>
    </row>
    <row r="1143" spans="13:13" x14ac:dyDescent="0.25">
      <c r="M1143" s="88"/>
    </row>
    <row r="1144" spans="13:13" x14ac:dyDescent="0.25">
      <c r="M1144" s="88"/>
    </row>
    <row r="1145" spans="13:13" x14ac:dyDescent="0.25">
      <c r="M1145" s="88"/>
    </row>
    <row r="1146" spans="13:13" x14ac:dyDescent="0.25">
      <c r="M1146" s="88"/>
    </row>
    <row r="1147" spans="13:13" x14ac:dyDescent="0.25">
      <c r="M1147" s="88"/>
    </row>
    <row r="1148" spans="13:13" x14ac:dyDescent="0.25">
      <c r="M1148" s="88"/>
    </row>
    <row r="1149" spans="13:13" x14ac:dyDescent="0.25">
      <c r="M1149" s="88"/>
    </row>
    <row r="1150" spans="13:13" x14ac:dyDescent="0.25">
      <c r="M1150" s="88"/>
    </row>
    <row r="1151" spans="13:13" x14ac:dyDescent="0.25">
      <c r="M1151" s="88"/>
    </row>
    <row r="1152" spans="13:13" x14ac:dyDescent="0.25">
      <c r="M1152" s="88"/>
    </row>
    <row r="1153" spans="13:13" x14ac:dyDescent="0.25">
      <c r="M1153" s="88"/>
    </row>
    <row r="1154" spans="13:13" x14ac:dyDescent="0.25">
      <c r="M1154" s="88"/>
    </row>
    <row r="1155" spans="13:13" x14ac:dyDescent="0.25">
      <c r="M1155" s="88"/>
    </row>
    <row r="1156" spans="13:13" x14ac:dyDescent="0.25">
      <c r="M1156" s="88"/>
    </row>
    <row r="1157" spans="13:13" x14ac:dyDescent="0.25">
      <c r="M1157" s="88"/>
    </row>
    <row r="1158" spans="13:13" x14ac:dyDescent="0.25">
      <c r="M1158" s="88"/>
    </row>
    <row r="1159" spans="13:13" x14ac:dyDescent="0.25">
      <c r="M1159" s="88"/>
    </row>
    <row r="1160" spans="13:13" x14ac:dyDescent="0.25">
      <c r="M1160" s="88"/>
    </row>
    <row r="1161" spans="13:13" x14ac:dyDescent="0.25">
      <c r="M1161" s="88"/>
    </row>
    <row r="1162" spans="13:13" x14ac:dyDescent="0.25">
      <c r="M1162" s="88"/>
    </row>
    <row r="1163" spans="13:13" x14ac:dyDescent="0.25">
      <c r="M1163" s="88"/>
    </row>
    <row r="1164" spans="13:13" x14ac:dyDescent="0.25">
      <c r="M1164" s="88"/>
    </row>
    <row r="1165" spans="13:13" x14ac:dyDescent="0.25">
      <c r="M1165" s="88"/>
    </row>
    <row r="1166" spans="13:13" x14ac:dyDescent="0.25">
      <c r="M1166" s="88"/>
    </row>
    <row r="1167" spans="13:13" x14ac:dyDescent="0.25">
      <c r="M1167" s="88"/>
    </row>
    <row r="1168" spans="13:13" x14ac:dyDescent="0.25">
      <c r="M1168" s="88"/>
    </row>
    <row r="1169" spans="13:13" x14ac:dyDescent="0.25">
      <c r="M1169" s="88"/>
    </row>
    <row r="1170" spans="13:13" x14ac:dyDescent="0.25">
      <c r="M1170" s="88"/>
    </row>
    <row r="1171" spans="13:13" x14ac:dyDescent="0.25">
      <c r="M1171" s="88"/>
    </row>
    <row r="1172" spans="13:13" x14ac:dyDescent="0.25">
      <c r="M1172" s="88"/>
    </row>
    <row r="1173" spans="13:13" x14ac:dyDescent="0.25">
      <c r="M1173" s="88"/>
    </row>
    <row r="1174" spans="13:13" x14ac:dyDescent="0.25">
      <c r="M1174" s="88"/>
    </row>
    <row r="1175" spans="13:13" x14ac:dyDescent="0.25">
      <c r="M1175" s="88"/>
    </row>
    <row r="1176" spans="13:13" x14ac:dyDescent="0.25">
      <c r="M1176" s="88"/>
    </row>
    <row r="1177" spans="13:13" x14ac:dyDescent="0.25">
      <c r="M1177" s="88"/>
    </row>
    <row r="1178" spans="13:13" x14ac:dyDescent="0.25">
      <c r="M1178" s="88"/>
    </row>
    <row r="1179" spans="13:13" x14ac:dyDescent="0.25">
      <c r="M1179" s="88"/>
    </row>
    <row r="1180" spans="13:13" x14ac:dyDescent="0.25">
      <c r="M1180" s="88"/>
    </row>
    <row r="1181" spans="13:13" x14ac:dyDescent="0.25">
      <c r="M1181" s="88"/>
    </row>
    <row r="1182" spans="13:13" x14ac:dyDescent="0.25">
      <c r="M1182" s="88"/>
    </row>
    <row r="1183" spans="13:13" x14ac:dyDescent="0.25">
      <c r="M1183" s="88"/>
    </row>
    <row r="1184" spans="13:13" x14ac:dyDescent="0.25">
      <c r="M1184" s="88"/>
    </row>
    <row r="1185" spans="13:13" x14ac:dyDescent="0.25">
      <c r="M1185" s="88"/>
    </row>
    <row r="1186" spans="13:13" x14ac:dyDescent="0.25">
      <c r="M1186" s="88"/>
    </row>
    <row r="1187" spans="13:13" x14ac:dyDescent="0.25">
      <c r="M1187" s="88"/>
    </row>
    <row r="1188" spans="13:13" x14ac:dyDescent="0.25">
      <c r="M1188" s="88"/>
    </row>
    <row r="1189" spans="13:13" x14ac:dyDescent="0.25">
      <c r="M1189" s="88"/>
    </row>
    <row r="1190" spans="13:13" x14ac:dyDescent="0.25">
      <c r="M1190" s="88"/>
    </row>
    <row r="1191" spans="13:13" x14ac:dyDescent="0.25">
      <c r="M1191" s="88"/>
    </row>
    <row r="1192" spans="13:13" x14ac:dyDescent="0.25">
      <c r="M1192" s="88"/>
    </row>
    <row r="1193" spans="13:13" x14ac:dyDescent="0.25">
      <c r="M1193" s="88"/>
    </row>
    <row r="1194" spans="13:13" x14ac:dyDescent="0.25">
      <c r="M1194" s="88"/>
    </row>
    <row r="1195" spans="13:13" x14ac:dyDescent="0.25">
      <c r="M1195" s="88"/>
    </row>
    <row r="1196" spans="13:13" x14ac:dyDescent="0.25">
      <c r="M1196" s="88"/>
    </row>
    <row r="1197" spans="13:13" x14ac:dyDescent="0.25">
      <c r="M1197" s="88"/>
    </row>
    <row r="1198" spans="13:13" x14ac:dyDescent="0.25">
      <c r="M1198" s="88"/>
    </row>
    <row r="1199" spans="13:13" x14ac:dyDescent="0.25">
      <c r="M1199" s="88"/>
    </row>
    <row r="1200" spans="13:13" x14ac:dyDescent="0.25">
      <c r="M1200" s="88"/>
    </row>
    <row r="1201" spans="13:13" x14ac:dyDescent="0.25">
      <c r="M1201" s="88"/>
    </row>
    <row r="1202" spans="13:13" x14ac:dyDescent="0.25">
      <c r="M1202" s="88"/>
    </row>
    <row r="1203" spans="13:13" x14ac:dyDescent="0.25">
      <c r="M1203" s="88"/>
    </row>
    <row r="1204" spans="13:13" x14ac:dyDescent="0.25">
      <c r="M1204" s="88"/>
    </row>
    <row r="1205" spans="13:13" x14ac:dyDescent="0.25">
      <c r="M1205" s="88"/>
    </row>
    <row r="1206" spans="13:13" x14ac:dyDescent="0.25">
      <c r="M1206" s="88"/>
    </row>
    <row r="1207" spans="13:13" x14ac:dyDescent="0.25">
      <c r="M1207" s="88"/>
    </row>
    <row r="1208" spans="13:13" x14ac:dyDescent="0.25">
      <c r="M1208" s="88"/>
    </row>
    <row r="1209" spans="13:13" x14ac:dyDescent="0.25">
      <c r="M1209" s="88"/>
    </row>
    <row r="1210" spans="13:13" x14ac:dyDescent="0.25">
      <c r="M1210" s="88"/>
    </row>
    <row r="1211" spans="13:13" x14ac:dyDescent="0.25">
      <c r="M1211" s="88"/>
    </row>
    <row r="1212" spans="13:13" x14ac:dyDescent="0.25">
      <c r="M1212" s="88"/>
    </row>
    <row r="1213" spans="13:13" x14ac:dyDescent="0.25">
      <c r="M1213" s="88"/>
    </row>
    <row r="1214" spans="13:13" x14ac:dyDescent="0.25">
      <c r="M1214" s="88"/>
    </row>
    <row r="1215" spans="13:13" x14ac:dyDescent="0.25">
      <c r="M1215" s="88"/>
    </row>
    <row r="1216" spans="13:13" x14ac:dyDescent="0.25">
      <c r="M1216" s="88"/>
    </row>
    <row r="1217" spans="13:13" x14ac:dyDescent="0.25">
      <c r="M1217" s="88"/>
    </row>
    <row r="1218" spans="13:13" x14ac:dyDescent="0.25">
      <c r="M1218" s="88"/>
    </row>
    <row r="1219" spans="13:13" x14ac:dyDescent="0.25">
      <c r="M1219" s="88"/>
    </row>
    <row r="1220" spans="13:13" x14ac:dyDescent="0.25">
      <c r="M1220" s="88"/>
    </row>
    <row r="1221" spans="13:13" x14ac:dyDescent="0.25">
      <c r="M1221" s="88"/>
    </row>
    <row r="1222" spans="13:13" x14ac:dyDescent="0.25">
      <c r="M1222" s="88"/>
    </row>
    <row r="1223" spans="13:13" x14ac:dyDescent="0.25">
      <c r="M1223" s="88"/>
    </row>
    <row r="1224" spans="13:13" x14ac:dyDescent="0.25">
      <c r="M1224" s="88"/>
    </row>
    <row r="1225" spans="13:13" x14ac:dyDescent="0.25">
      <c r="M1225" s="88"/>
    </row>
    <row r="1226" spans="13:13" x14ac:dyDescent="0.25">
      <c r="M1226" s="88"/>
    </row>
    <row r="1227" spans="13:13" x14ac:dyDescent="0.25">
      <c r="M1227" s="88"/>
    </row>
    <row r="1228" spans="13:13" x14ac:dyDescent="0.25">
      <c r="M1228" s="88"/>
    </row>
    <row r="1229" spans="13:13" x14ac:dyDescent="0.25">
      <c r="M1229" s="88"/>
    </row>
    <row r="1230" spans="13:13" x14ac:dyDescent="0.25">
      <c r="M1230" s="88"/>
    </row>
    <row r="1231" spans="13:13" x14ac:dyDescent="0.25">
      <c r="M1231" s="88"/>
    </row>
    <row r="1232" spans="13:13" x14ac:dyDescent="0.25">
      <c r="M1232" s="88"/>
    </row>
    <row r="1233" spans="13:13" x14ac:dyDescent="0.25">
      <c r="M1233" s="88"/>
    </row>
    <row r="1234" spans="13:13" x14ac:dyDescent="0.25">
      <c r="M1234" s="88"/>
    </row>
    <row r="1235" spans="13:13" x14ac:dyDescent="0.25">
      <c r="M1235" s="88"/>
    </row>
    <row r="1236" spans="13:13" x14ac:dyDescent="0.25">
      <c r="M1236" s="88"/>
    </row>
    <row r="1237" spans="13:13" x14ac:dyDescent="0.25">
      <c r="M1237" s="88"/>
    </row>
    <row r="1238" spans="13:13" x14ac:dyDescent="0.25">
      <c r="M1238" s="88"/>
    </row>
    <row r="1239" spans="13:13" x14ac:dyDescent="0.25">
      <c r="M1239" s="88"/>
    </row>
    <row r="1240" spans="13:13" x14ac:dyDescent="0.25">
      <c r="M1240" s="88"/>
    </row>
    <row r="1241" spans="13:13" x14ac:dyDescent="0.25">
      <c r="M1241" s="88"/>
    </row>
    <row r="1242" spans="13:13" x14ac:dyDescent="0.25">
      <c r="M1242" s="88"/>
    </row>
    <row r="1243" spans="13:13" x14ac:dyDescent="0.25">
      <c r="M1243" s="88"/>
    </row>
    <row r="1244" spans="13:13" x14ac:dyDescent="0.25">
      <c r="M1244" s="88"/>
    </row>
    <row r="1245" spans="13:13" x14ac:dyDescent="0.25">
      <c r="M1245" s="88"/>
    </row>
    <row r="1246" spans="13:13" x14ac:dyDescent="0.25">
      <c r="M1246" s="88"/>
    </row>
    <row r="1247" spans="13:13" x14ac:dyDescent="0.25">
      <c r="M1247" s="88"/>
    </row>
    <row r="1248" spans="13:13" x14ac:dyDescent="0.25">
      <c r="M1248" s="88"/>
    </row>
    <row r="1249" spans="13:13" x14ac:dyDescent="0.25">
      <c r="M1249" s="88"/>
    </row>
    <row r="1250" spans="13:13" x14ac:dyDescent="0.25">
      <c r="M1250" s="88"/>
    </row>
    <row r="1251" spans="13:13" x14ac:dyDescent="0.25">
      <c r="M1251" s="88"/>
    </row>
    <row r="1252" spans="13:13" x14ac:dyDescent="0.25">
      <c r="M1252" s="88"/>
    </row>
    <row r="1253" spans="13:13" x14ac:dyDescent="0.25">
      <c r="M1253" s="88"/>
    </row>
    <row r="1254" spans="13:13" x14ac:dyDescent="0.25">
      <c r="M1254" s="88"/>
    </row>
    <row r="1255" spans="13:13" x14ac:dyDescent="0.25">
      <c r="M1255" s="88"/>
    </row>
    <row r="1256" spans="13:13" x14ac:dyDescent="0.25">
      <c r="M1256" s="88"/>
    </row>
    <row r="1257" spans="13:13" x14ac:dyDescent="0.25">
      <c r="M1257" s="88"/>
    </row>
    <row r="1258" spans="13:13" x14ac:dyDescent="0.25">
      <c r="M1258" s="88"/>
    </row>
    <row r="1259" spans="13:13" x14ac:dyDescent="0.25">
      <c r="M1259" s="88"/>
    </row>
    <row r="1260" spans="13:13" x14ac:dyDescent="0.25">
      <c r="M1260" s="88"/>
    </row>
    <row r="1261" spans="13:13" x14ac:dyDescent="0.25">
      <c r="M1261" s="88"/>
    </row>
    <row r="1262" spans="13:13" x14ac:dyDescent="0.25">
      <c r="M1262" s="88"/>
    </row>
    <row r="1263" spans="13:13" x14ac:dyDescent="0.25">
      <c r="M1263" s="88"/>
    </row>
    <row r="1264" spans="13:13" x14ac:dyDescent="0.25">
      <c r="M1264" s="88"/>
    </row>
    <row r="1265" spans="13:13" x14ac:dyDescent="0.25">
      <c r="M1265" s="88"/>
    </row>
    <row r="1266" spans="13:13" x14ac:dyDescent="0.25">
      <c r="M1266" s="88"/>
    </row>
    <row r="1267" spans="13:13" x14ac:dyDescent="0.25">
      <c r="M1267" s="88"/>
    </row>
    <row r="1268" spans="13:13" x14ac:dyDescent="0.25">
      <c r="M1268" s="88"/>
    </row>
    <row r="1269" spans="13:13" x14ac:dyDescent="0.25">
      <c r="M1269" s="88"/>
    </row>
    <row r="1270" spans="13:13" x14ac:dyDescent="0.25">
      <c r="M1270" s="88"/>
    </row>
    <row r="1271" spans="13:13" x14ac:dyDescent="0.25">
      <c r="M1271" s="88"/>
    </row>
    <row r="1272" spans="13:13" x14ac:dyDescent="0.25">
      <c r="M1272" s="88"/>
    </row>
    <row r="1273" spans="13:13" x14ac:dyDescent="0.25">
      <c r="M1273" s="88"/>
    </row>
    <row r="1274" spans="13:13" x14ac:dyDescent="0.25">
      <c r="M1274" s="88"/>
    </row>
    <row r="1275" spans="13:13" x14ac:dyDescent="0.25">
      <c r="M1275" s="88"/>
    </row>
    <row r="1276" spans="13:13" x14ac:dyDescent="0.25">
      <c r="M1276" s="88"/>
    </row>
    <row r="1277" spans="13:13" x14ac:dyDescent="0.25">
      <c r="M1277" s="88"/>
    </row>
    <row r="1278" spans="13:13" x14ac:dyDescent="0.25">
      <c r="M1278" s="88"/>
    </row>
    <row r="1279" spans="13:13" x14ac:dyDescent="0.25">
      <c r="M1279" s="88"/>
    </row>
    <row r="1280" spans="13:13" x14ac:dyDescent="0.25">
      <c r="M1280" s="88"/>
    </row>
    <row r="1281" spans="13:13" x14ac:dyDescent="0.25">
      <c r="M1281" s="88"/>
    </row>
    <row r="1282" spans="13:13" x14ac:dyDescent="0.25">
      <c r="M1282" s="88"/>
    </row>
    <row r="1283" spans="13:13" x14ac:dyDescent="0.25">
      <c r="M1283" s="88"/>
    </row>
    <row r="1284" spans="13:13" x14ac:dyDescent="0.25">
      <c r="M1284" s="88"/>
    </row>
    <row r="1285" spans="13:13" x14ac:dyDescent="0.25">
      <c r="M1285" s="88"/>
    </row>
    <row r="1286" spans="13:13" x14ac:dyDescent="0.25">
      <c r="M1286" s="88"/>
    </row>
    <row r="1287" spans="13:13" x14ac:dyDescent="0.25">
      <c r="M1287" s="88"/>
    </row>
    <row r="1288" spans="13:13" x14ac:dyDescent="0.25">
      <c r="M1288" s="88"/>
    </row>
    <row r="1289" spans="13:13" x14ac:dyDescent="0.25">
      <c r="M1289" s="88"/>
    </row>
    <row r="1290" spans="13:13" x14ac:dyDescent="0.25">
      <c r="M1290" s="88"/>
    </row>
    <row r="1291" spans="13:13" x14ac:dyDescent="0.25">
      <c r="M1291" s="88"/>
    </row>
    <row r="1292" spans="13:13" x14ac:dyDescent="0.25">
      <c r="M1292" s="88"/>
    </row>
    <row r="1293" spans="13:13" x14ac:dyDescent="0.25">
      <c r="M1293" s="88"/>
    </row>
    <row r="1294" spans="13:13" x14ac:dyDescent="0.25">
      <c r="M1294" s="88"/>
    </row>
    <row r="1295" spans="13:13" x14ac:dyDescent="0.25">
      <c r="M1295" s="88"/>
    </row>
    <row r="1296" spans="13:13" x14ac:dyDescent="0.25">
      <c r="M1296" s="88"/>
    </row>
    <row r="1297" spans="13:13" x14ac:dyDescent="0.25">
      <c r="M1297" s="88"/>
    </row>
    <row r="1298" spans="13:13" x14ac:dyDescent="0.25">
      <c r="M1298" s="88"/>
    </row>
    <row r="1299" spans="13:13" x14ac:dyDescent="0.25">
      <c r="M1299" s="88"/>
    </row>
    <row r="1300" spans="13:13" x14ac:dyDescent="0.25">
      <c r="M1300" s="88"/>
    </row>
    <row r="1301" spans="13:13" x14ac:dyDescent="0.25">
      <c r="M1301" s="88"/>
    </row>
    <row r="1302" spans="13:13" x14ac:dyDescent="0.25">
      <c r="M1302" s="88"/>
    </row>
    <row r="1303" spans="13:13" x14ac:dyDescent="0.25">
      <c r="M1303" s="88"/>
    </row>
    <row r="1304" spans="13:13" x14ac:dyDescent="0.25">
      <c r="M1304" s="88"/>
    </row>
    <row r="1305" spans="13:13" x14ac:dyDescent="0.25">
      <c r="M1305" s="88"/>
    </row>
    <row r="1306" spans="13:13" x14ac:dyDescent="0.25">
      <c r="M1306" s="88"/>
    </row>
    <row r="1307" spans="13:13" x14ac:dyDescent="0.25">
      <c r="M1307" s="88"/>
    </row>
    <row r="1308" spans="13:13" x14ac:dyDescent="0.25">
      <c r="M1308" s="88"/>
    </row>
    <row r="1309" spans="13:13" x14ac:dyDescent="0.25">
      <c r="M1309" s="88"/>
    </row>
    <row r="1310" spans="13:13" x14ac:dyDescent="0.25">
      <c r="M1310" s="88"/>
    </row>
    <row r="1311" spans="13:13" x14ac:dyDescent="0.25">
      <c r="M1311" s="88"/>
    </row>
    <row r="1312" spans="13:13" x14ac:dyDescent="0.25">
      <c r="M1312" s="88"/>
    </row>
    <row r="1313" spans="13:13" x14ac:dyDescent="0.25">
      <c r="M1313" s="88"/>
    </row>
    <row r="1314" spans="13:13" x14ac:dyDescent="0.25">
      <c r="M1314" s="88"/>
    </row>
    <row r="1315" spans="13:13" x14ac:dyDescent="0.25">
      <c r="M1315" s="88"/>
    </row>
    <row r="1316" spans="13:13" x14ac:dyDescent="0.25">
      <c r="M1316" s="88"/>
    </row>
    <row r="1317" spans="13:13" x14ac:dyDescent="0.25">
      <c r="M1317" s="88"/>
    </row>
    <row r="1318" spans="13:13" x14ac:dyDescent="0.25">
      <c r="M1318" s="88"/>
    </row>
    <row r="1319" spans="13:13" x14ac:dyDescent="0.25">
      <c r="M1319" s="88"/>
    </row>
    <row r="1320" spans="13:13" x14ac:dyDescent="0.25">
      <c r="M1320" s="88"/>
    </row>
    <row r="1321" spans="13:13" x14ac:dyDescent="0.25">
      <c r="M1321" s="88"/>
    </row>
    <row r="1322" spans="13:13" x14ac:dyDescent="0.25">
      <c r="M1322" s="88"/>
    </row>
    <row r="1323" spans="13:13" x14ac:dyDescent="0.25">
      <c r="M1323" s="88"/>
    </row>
    <row r="1324" spans="13:13" x14ac:dyDescent="0.25">
      <c r="M1324" s="88"/>
    </row>
    <row r="1325" spans="13:13" x14ac:dyDescent="0.25">
      <c r="M1325" s="88"/>
    </row>
    <row r="1326" spans="13:13" x14ac:dyDescent="0.25">
      <c r="M1326" s="88"/>
    </row>
    <row r="1327" spans="13:13" x14ac:dyDescent="0.25">
      <c r="M1327" s="88"/>
    </row>
    <row r="1328" spans="13:13" x14ac:dyDescent="0.25">
      <c r="M1328" s="88"/>
    </row>
    <row r="1329" spans="13:13" x14ac:dyDescent="0.25">
      <c r="M1329" s="88"/>
    </row>
    <row r="1330" spans="13:13" x14ac:dyDescent="0.25">
      <c r="M1330" s="88"/>
    </row>
    <row r="1331" spans="13:13" x14ac:dyDescent="0.25">
      <c r="M1331" s="88"/>
    </row>
    <row r="1332" spans="13:13" x14ac:dyDescent="0.25">
      <c r="M1332" s="88"/>
    </row>
    <row r="1333" spans="13:13" x14ac:dyDescent="0.25">
      <c r="M1333" s="88"/>
    </row>
    <row r="1334" spans="13:13" x14ac:dyDescent="0.25">
      <c r="M1334" s="88"/>
    </row>
    <row r="1335" spans="13:13" x14ac:dyDescent="0.25">
      <c r="M1335" s="88"/>
    </row>
    <row r="1336" spans="13:13" x14ac:dyDescent="0.25">
      <c r="M1336" s="88"/>
    </row>
    <row r="1337" spans="13:13" x14ac:dyDescent="0.25">
      <c r="M1337" s="88"/>
    </row>
    <row r="1338" spans="13:13" x14ac:dyDescent="0.25">
      <c r="M1338" s="88"/>
    </row>
    <row r="1339" spans="13:13" x14ac:dyDescent="0.25">
      <c r="M1339" s="88"/>
    </row>
    <row r="1340" spans="13:13" x14ac:dyDescent="0.25">
      <c r="M1340" s="88"/>
    </row>
    <row r="1341" spans="13:13" x14ac:dyDescent="0.25">
      <c r="M1341" s="88"/>
    </row>
    <row r="1342" spans="13:13" x14ac:dyDescent="0.25">
      <c r="M1342" s="88"/>
    </row>
    <row r="1343" spans="13:13" x14ac:dyDescent="0.25">
      <c r="M1343" s="88"/>
    </row>
    <row r="1344" spans="13:13" x14ac:dyDescent="0.25">
      <c r="M1344" s="88"/>
    </row>
    <row r="1345" spans="13:13" x14ac:dyDescent="0.25">
      <c r="M1345" s="88"/>
    </row>
    <row r="1346" spans="13:13" x14ac:dyDescent="0.25">
      <c r="M1346" s="88"/>
    </row>
    <row r="1347" spans="13:13" x14ac:dyDescent="0.25">
      <c r="M1347" s="88"/>
    </row>
    <row r="1348" spans="13:13" x14ac:dyDescent="0.25">
      <c r="M1348" s="88"/>
    </row>
    <row r="1349" spans="13:13" x14ac:dyDescent="0.25">
      <c r="M1349" s="88"/>
    </row>
    <row r="1350" spans="13:13" x14ac:dyDescent="0.25">
      <c r="M1350" s="88"/>
    </row>
    <row r="1351" spans="13:13" x14ac:dyDescent="0.25">
      <c r="M1351" s="88"/>
    </row>
    <row r="1352" spans="13:13" x14ac:dyDescent="0.25">
      <c r="M1352" s="88"/>
    </row>
    <row r="1353" spans="13:13" x14ac:dyDescent="0.25">
      <c r="M1353" s="88"/>
    </row>
    <row r="1354" spans="13:13" x14ac:dyDescent="0.25">
      <c r="M1354" s="88"/>
    </row>
    <row r="1355" spans="13:13" x14ac:dyDescent="0.25">
      <c r="M1355" s="88"/>
    </row>
    <row r="1356" spans="13:13" x14ac:dyDescent="0.25">
      <c r="M1356" s="88"/>
    </row>
    <row r="1357" spans="13:13" x14ac:dyDescent="0.25">
      <c r="M1357" s="88"/>
    </row>
    <row r="1358" spans="13:13" x14ac:dyDescent="0.25">
      <c r="M1358" s="88"/>
    </row>
    <row r="1359" spans="13:13" x14ac:dyDescent="0.25">
      <c r="M1359" s="88"/>
    </row>
    <row r="1360" spans="13:13" x14ac:dyDescent="0.25">
      <c r="M1360" s="88"/>
    </row>
    <row r="1361" spans="13:13" x14ac:dyDescent="0.25">
      <c r="M1361" s="88"/>
    </row>
    <row r="1362" spans="13:13" x14ac:dyDescent="0.25">
      <c r="M1362" s="88"/>
    </row>
    <row r="1363" spans="13:13" x14ac:dyDescent="0.25">
      <c r="M1363" s="88"/>
    </row>
    <row r="1364" spans="13:13" x14ac:dyDescent="0.25">
      <c r="M1364" s="88"/>
    </row>
    <row r="1365" spans="13:13" x14ac:dyDescent="0.25">
      <c r="M1365" s="88"/>
    </row>
    <row r="1366" spans="13:13" x14ac:dyDescent="0.25">
      <c r="M1366" s="88"/>
    </row>
    <row r="1367" spans="13:13" x14ac:dyDescent="0.25">
      <c r="M1367" s="88"/>
    </row>
    <row r="1368" spans="13:13" x14ac:dyDescent="0.25">
      <c r="M1368" s="88"/>
    </row>
    <row r="1369" spans="13:13" x14ac:dyDescent="0.25">
      <c r="M1369" s="88"/>
    </row>
    <row r="1370" spans="13:13" x14ac:dyDescent="0.25">
      <c r="M1370" s="88"/>
    </row>
    <row r="1371" spans="13:13" x14ac:dyDescent="0.25">
      <c r="M1371" s="88"/>
    </row>
    <row r="1372" spans="13:13" x14ac:dyDescent="0.25">
      <c r="M1372" s="88"/>
    </row>
    <row r="1373" spans="13:13" x14ac:dyDescent="0.25">
      <c r="M1373" s="88"/>
    </row>
    <row r="1374" spans="13:13" x14ac:dyDescent="0.25">
      <c r="M1374" s="88"/>
    </row>
    <row r="1375" spans="13:13" x14ac:dyDescent="0.25">
      <c r="M1375" s="88"/>
    </row>
    <row r="1376" spans="13:13" x14ac:dyDescent="0.25">
      <c r="M1376" s="88"/>
    </row>
    <row r="1377" spans="13:13" x14ac:dyDescent="0.25">
      <c r="M1377" s="88"/>
    </row>
    <row r="1378" spans="13:13" x14ac:dyDescent="0.25">
      <c r="M1378" s="88"/>
    </row>
    <row r="1379" spans="13:13" x14ac:dyDescent="0.25">
      <c r="M1379" s="88"/>
    </row>
    <row r="1380" spans="13:13" x14ac:dyDescent="0.25">
      <c r="M1380" s="88"/>
    </row>
    <row r="1381" spans="13:13" x14ac:dyDescent="0.25">
      <c r="M1381" s="88"/>
    </row>
    <row r="1382" spans="13:13" x14ac:dyDescent="0.25">
      <c r="M1382" s="88"/>
    </row>
    <row r="1383" spans="13:13" x14ac:dyDescent="0.25">
      <c r="M1383" s="88"/>
    </row>
    <row r="1384" spans="13:13" x14ac:dyDescent="0.25">
      <c r="M1384" s="88"/>
    </row>
    <row r="1385" spans="13:13" x14ac:dyDescent="0.25">
      <c r="M1385" s="88"/>
    </row>
    <row r="1386" spans="13:13" x14ac:dyDescent="0.25">
      <c r="M1386" s="88"/>
    </row>
    <row r="1387" spans="13:13" x14ac:dyDescent="0.25">
      <c r="M1387" s="88"/>
    </row>
    <row r="1388" spans="13:13" x14ac:dyDescent="0.25">
      <c r="M1388" s="88"/>
    </row>
    <row r="1389" spans="13:13" x14ac:dyDescent="0.25">
      <c r="M1389" s="88"/>
    </row>
    <row r="1390" spans="13:13" x14ac:dyDescent="0.25">
      <c r="M1390" s="88"/>
    </row>
    <row r="1391" spans="13:13" x14ac:dyDescent="0.25">
      <c r="M1391" s="88"/>
    </row>
    <row r="1392" spans="13:13" x14ac:dyDescent="0.25">
      <c r="M1392" s="88"/>
    </row>
    <row r="1393" spans="13:13" x14ac:dyDescent="0.25">
      <c r="M1393" s="88"/>
    </row>
    <row r="1394" spans="13:13" x14ac:dyDescent="0.25">
      <c r="M1394" s="88"/>
    </row>
    <row r="1395" spans="13:13" x14ac:dyDescent="0.25">
      <c r="M1395" s="88"/>
    </row>
    <row r="1396" spans="13:13" x14ac:dyDescent="0.25">
      <c r="M1396" s="88"/>
    </row>
    <row r="1397" spans="13:13" x14ac:dyDescent="0.25">
      <c r="M1397" s="88"/>
    </row>
    <row r="1398" spans="13:13" x14ac:dyDescent="0.25">
      <c r="M1398" s="88"/>
    </row>
    <row r="1399" spans="13:13" x14ac:dyDescent="0.25">
      <c r="M1399" s="88"/>
    </row>
    <row r="1400" spans="13:13" x14ac:dyDescent="0.25">
      <c r="M1400" s="88"/>
    </row>
    <row r="1401" spans="13:13" x14ac:dyDescent="0.25">
      <c r="M1401" s="88"/>
    </row>
    <row r="1402" spans="13:13" x14ac:dyDescent="0.25">
      <c r="M1402" s="88"/>
    </row>
    <row r="1403" spans="13:13" x14ac:dyDescent="0.25">
      <c r="M1403" s="88"/>
    </row>
    <row r="1404" spans="13:13" x14ac:dyDescent="0.25">
      <c r="M1404" s="88"/>
    </row>
    <row r="1405" spans="13:13" x14ac:dyDescent="0.25">
      <c r="M1405" s="88"/>
    </row>
    <row r="1406" spans="13:13" x14ac:dyDescent="0.25">
      <c r="M1406" s="88"/>
    </row>
    <row r="1407" spans="13:13" x14ac:dyDescent="0.25">
      <c r="M1407" s="88"/>
    </row>
    <row r="1408" spans="13:13" x14ac:dyDescent="0.25">
      <c r="M1408" s="88"/>
    </row>
    <row r="1409" spans="13:13" x14ac:dyDescent="0.25">
      <c r="M1409" s="88"/>
    </row>
    <row r="1410" spans="13:13" x14ac:dyDescent="0.25">
      <c r="M1410" s="88"/>
    </row>
    <row r="1411" spans="13:13" x14ac:dyDescent="0.25">
      <c r="M1411" s="88"/>
    </row>
    <row r="1412" spans="13:13" x14ac:dyDescent="0.25">
      <c r="M1412" s="88"/>
    </row>
    <row r="1413" spans="13:13" x14ac:dyDescent="0.25">
      <c r="M1413" s="88"/>
    </row>
    <row r="1414" spans="13:13" x14ac:dyDescent="0.25">
      <c r="M1414" s="88"/>
    </row>
    <row r="1415" spans="13:13" x14ac:dyDescent="0.25">
      <c r="M1415" s="88"/>
    </row>
    <row r="1416" spans="13:13" x14ac:dyDescent="0.25">
      <c r="M1416" s="88"/>
    </row>
    <row r="1417" spans="13:13" x14ac:dyDescent="0.25">
      <c r="M1417" s="88"/>
    </row>
    <row r="1418" spans="13:13" x14ac:dyDescent="0.25">
      <c r="M1418" s="88"/>
    </row>
    <row r="1419" spans="13:13" x14ac:dyDescent="0.25">
      <c r="M1419" s="88"/>
    </row>
    <row r="1420" spans="13:13" x14ac:dyDescent="0.25">
      <c r="M1420" s="88"/>
    </row>
    <row r="1421" spans="13:13" x14ac:dyDescent="0.25">
      <c r="M1421" s="88"/>
    </row>
    <row r="1422" spans="13:13" x14ac:dyDescent="0.25">
      <c r="M1422" s="88"/>
    </row>
    <row r="1423" spans="13:13" x14ac:dyDescent="0.25">
      <c r="M1423" s="88"/>
    </row>
    <row r="1424" spans="13:13" x14ac:dyDescent="0.25">
      <c r="M1424" s="88"/>
    </row>
    <row r="1425" spans="13:13" x14ac:dyDescent="0.25">
      <c r="M1425" s="88"/>
    </row>
    <row r="1426" spans="13:13" x14ac:dyDescent="0.25">
      <c r="M1426" s="88"/>
    </row>
    <row r="1427" spans="13:13" x14ac:dyDescent="0.25">
      <c r="M1427" s="88"/>
    </row>
    <row r="1428" spans="13:13" x14ac:dyDescent="0.25">
      <c r="M1428" s="88"/>
    </row>
    <row r="1429" spans="13:13" x14ac:dyDescent="0.25">
      <c r="M1429" s="88"/>
    </row>
    <row r="1430" spans="13:13" x14ac:dyDescent="0.25">
      <c r="M1430" s="88"/>
    </row>
    <row r="1431" spans="13:13" x14ac:dyDescent="0.25">
      <c r="M1431" s="88"/>
    </row>
    <row r="1432" spans="13:13" x14ac:dyDescent="0.25">
      <c r="M1432" s="88"/>
    </row>
    <row r="1433" spans="13:13" x14ac:dyDescent="0.25">
      <c r="M1433" s="88"/>
    </row>
    <row r="1434" spans="13:13" x14ac:dyDescent="0.25">
      <c r="M1434" s="88"/>
    </row>
    <row r="1435" spans="13:13" x14ac:dyDescent="0.25">
      <c r="M1435" s="88"/>
    </row>
    <row r="1436" spans="13:13" x14ac:dyDescent="0.25">
      <c r="M1436" s="88"/>
    </row>
    <row r="1437" spans="13:13" x14ac:dyDescent="0.25">
      <c r="M1437" s="88"/>
    </row>
    <row r="1438" spans="13:13" x14ac:dyDescent="0.25">
      <c r="M1438" s="88"/>
    </row>
    <row r="1439" spans="13:13" x14ac:dyDescent="0.25">
      <c r="M1439" s="88"/>
    </row>
    <row r="1440" spans="13:13" x14ac:dyDescent="0.25">
      <c r="M1440" s="88"/>
    </row>
    <row r="1441" spans="13:13" x14ac:dyDescent="0.25">
      <c r="M1441" s="88"/>
    </row>
    <row r="1442" spans="13:13" x14ac:dyDescent="0.25">
      <c r="M1442" s="88"/>
    </row>
    <row r="1443" spans="13:13" x14ac:dyDescent="0.25">
      <c r="M1443" s="88"/>
    </row>
    <row r="1444" spans="13:13" x14ac:dyDescent="0.25">
      <c r="M1444" s="88"/>
    </row>
    <row r="1445" spans="13:13" x14ac:dyDescent="0.25">
      <c r="M1445" s="88"/>
    </row>
    <row r="1446" spans="13:13" x14ac:dyDescent="0.25">
      <c r="M1446" s="88"/>
    </row>
    <row r="1447" spans="13:13" x14ac:dyDescent="0.25">
      <c r="M1447" s="88"/>
    </row>
    <row r="1448" spans="13:13" x14ac:dyDescent="0.25">
      <c r="M1448" s="88"/>
    </row>
    <row r="1449" spans="13:13" x14ac:dyDescent="0.25">
      <c r="M1449" s="88"/>
    </row>
    <row r="1450" spans="13:13" x14ac:dyDescent="0.25">
      <c r="M1450" s="88"/>
    </row>
    <row r="1451" spans="13:13" x14ac:dyDescent="0.25">
      <c r="M1451" s="88"/>
    </row>
    <row r="1452" spans="13:13" x14ac:dyDescent="0.25">
      <c r="M1452" s="88"/>
    </row>
    <row r="1453" spans="13:13" x14ac:dyDescent="0.25">
      <c r="M1453" s="88"/>
    </row>
    <row r="1454" spans="13:13" x14ac:dyDescent="0.25">
      <c r="M1454" s="88"/>
    </row>
    <row r="1455" spans="13:13" x14ac:dyDescent="0.25">
      <c r="M1455" s="88"/>
    </row>
    <row r="1456" spans="13:13" x14ac:dyDescent="0.25">
      <c r="M1456" s="88"/>
    </row>
    <row r="1457" spans="13:13" x14ac:dyDescent="0.25">
      <c r="M1457" s="88"/>
    </row>
    <row r="1458" spans="13:13" x14ac:dyDescent="0.25">
      <c r="M1458" s="88"/>
    </row>
    <row r="1459" spans="13:13" x14ac:dyDescent="0.25">
      <c r="M1459" s="88"/>
    </row>
    <row r="1460" spans="13:13" x14ac:dyDescent="0.25">
      <c r="M1460" s="88"/>
    </row>
    <row r="1461" spans="13:13" x14ac:dyDescent="0.25">
      <c r="M1461" s="88"/>
    </row>
    <row r="1462" spans="13:13" x14ac:dyDescent="0.25">
      <c r="M1462" s="88"/>
    </row>
    <row r="1463" spans="13:13" x14ac:dyDescent="0.25">
      <c r="M1463" s="88"/>
    </row>
    <row r="1464" spans="13:13" x14ac:dyDescent="0.25">
      <c r="M1464" s="88"/>
    </row>
    <row r="1465" spans="13:13" x14ac:dyDescent="0.25">
      <c r="M1465" s="88"/>
    </row>
    <row r="1466" spans="13:13" x14ac:dyDescent="0.25">
      <c r="M1466" s="88"/>
    </row>
    <row r="1467" spans="13:13" x14ac:dyDescent="0.25">
      <c r="M1467" s="88"/>
    </row>
    <row r="1468" spans="13:13" x14ac:dyDescent="0.25">
      <c r="M1468" s="88"/>
    </row>
    <row r="1469" spans="13:13" x14ac:dyDescent="0.25">
      <c r="M1469" s="88"/>
    </row>
    <row r="1470" spans="13:13" x14ac:dyDescent="0.25">
      <c r="M1470" s="88"/>
    </row>
    <row r="1471" spans="13:13" x14ac:dyDescent="0.25">
      <c r="M1471" s="88"/>
    </row>
    <row r="1472" spans="13:13" x14ac:dyDescent="0.25">
      <c r="M1472" s="88"/>
    </row>
    <row r="1473" spans="13:13" x14ac:dyDescent="0.25">
      <c r="M1473" s="88"/>
    </row>
    <row r="1474" spans="13:13" x14ac:dyDescent="0.25">
      <c r="M1474" s="88"/>
    </row>
    <row r="1475" spans="13:13" x14ac:dyDescent="0.25">
      <c r="M1475" s="88"/>
    </row>
    <row r="1476" spans="13:13" x14ac:dyDescent="0.25">
      <c r="M1476" s="88"/>
    </row>
    <row r="1477" spans="13:13" x14ac:dyDescent="0.25">
      <c r="M1477" s="88"/>
    </row>
    <row r="1478" spans="13:13" x14ac:dyDescent="0.25">
      <c r="M1478" s="88"/>
    </row>
    <row r="1479" spans="13:13" x14ac:dyDescent="0.25">
      <c r="M1479" s="88"/>
    </row>
    <row r="1480" spans="13:13" x14ac:dyDescent="0.25">
      <c r="M1480" s="88"/>
    </row>
    <row r="1481" spans="13:13" x14ac:dyDescent="0.25">
      <c r="M1481" s="88"/>
    </row>
    <row r="1482" spans="13:13" x14ac:dyDescent="0.25">
      <c r="M1482" s="88"/>
    </row>
    <row r="1483" spans="13:13" x14ac:dyDescent="0.25">
      <c r="M1483" s="88"/>
    </row>
    <row r="1484" spans="13:13" x14ac:dyDescent="0.25">
      <c r="M1484" s="88"/>
    </row>
    <row r="1485" spans="13:13" x14ac:dyDescent="0.25">
      <c r="M1485" s="88"/>
    </row>
    <row r="1486" spans="13:13" x14ac:dyDescent="0.25">
      <c r="M1486" s="88"/>
    </row>
    <row r="1487" spans="13:13" x14ac:dyDescent="0.25">
      <c r="M1487" s="88"/>
    </row>
    <row r="1488" spans="13:13" x14ac:dyDescent="0.25">
      <c r="M1488" s="88"/>
    </row>
    <row r="1489" spans="13:13" x14ac:dyDescent="0.25">
      <c r="M1489" s="88"/>
    </row>
    <row r="1490" spans="13:13" x14ac:dyDescent="0.25">
      <c r="M1490" s="88"/>
    </row>
    <row r="1491" spans="13:13" x14ac:dyDescent="0.25">
      <c r="M1491" s="88"/>
    </row>
    <row r="1492" spans="13:13" x14ac:dyDescent="0.25">
      <c r="M1492" s="88"/>
    </row>
    <row r="1493" spans="13:13" x14ac:dyDescent="0.25">
      <c r="M1493" s="88"/>
    </row>
    <row r="1494" spans="13:13" x14ac:dyDescent="0.25">
      <c r="M1494" s="88"/>
    </row>
    <row r="1495" spans="13:13" x14ac:dyDescent="0.25">
      <c r="M1495" s="88"/>
    </row>
    <row r="1496" spans="13:13" x14ac:dyDescent="0.25">
      <c r="M1496" s="88"/>
    </row>
    <row r="1497" spans="13:13" x14ac:dyDescent="0.25">
      <c r="M1497" s="88"/>
    </row>
    <row r="1498" spans="13:13" x14ac:dyDescent="0.25">
      <c r="M1498" s="88"/>
    </row>
    <row r="1499" spans="13:13" x14ac:dyDescent="0.25">
      <c r="M1499" s="88"/>
    </row>
    <row r="1500" spans="13:13" x14ac:dyDescent="0.25">
      <c r="M1500" s="88"/>
    </row>
    <row r="1501" spans="13:13" x14ac:dyDescent="0.25">
      <c r="M1501" s="88"/>
    </row>
    <row r="1502" spans="13:13" x14ac:dyDescent="0.25">
      <c r="M1502" s="88"/>
    </row>
    <row r="1503" spans="13:13" x14ac:dyDescent="0.25">
      <c r="M1503" s="88"/>
    </row>
    <row r="1504" spans="13:13" x14ac:dyDescent="0.25">
      <c r="M1504" s="88"/>
    </row>
    <row r="1505" spans="13:13" x14ac:dyDescent="0.25">
      <c r="M1505" s="88"/>
    </row>
    <row r="1506" spans="13:13" x14ac:dyDescent="0.25">
      <c r="M1506" s="88"/>
    </row>
    <row r="1507" spans="13:13" x14ac:dyDescent="0.25">
      <c r="M1507" s="88"/>
    </row>
    <row r="1508" spans="13:13" x14ac:dyDescent="0.25">
      <c r="M1508" s="88"/>
    </row>
    <row r="1509" spans="13:13" x14ac:dyDescent="0.25">
      <c r="M1509" s="88"/>
    </row>
    <row r="1510" spans="13:13" x14ac:dyDescent="0.25">
      <c r="M1510" s="88"/>
    </row>
    <row r="1511" spans="13:13" x14ac:dyDescent="0.25">
      <c r="M1511" s="88"/>
    </row>
    <row r="1512" spans="13:13" x14ac:dyDescent="0.25">
      <c r="M1512" s="88"/>
    </row>
    <row r="1513" spans="13:13" x14ac:dyDescent="0.25">
      <c r="M1513" s="88"/>
    </row>
    <row r="1514" spans="13:13" x14ac:dyDescent="0.25">
      <c r="M1514" s="88"/>
    </row>
    <row r="1515" spans="13:13" x14ac:dyDescent="0.25">
      <c r="M1515" s="88"/>
    </row>
    <row r="1516" spans="13:13" x14ac:dyDescent="0.25">
      <c r="M1516" s="88"/>
    </row>
    <row r="1517" spans="13:13" x14ac:dyDescent="0.25">
      <c r="M1517" s="88"/>
    </row>
    <row r="1518" spans="13:13" x14ac:dyDescent="0.25">
      <c r="M1518" s="88"/>
    </row>
    <row r="1519" spans="13:13" x14ac:dyDescent="0.25">
      <c r="M1519" s="88"/>
    </row>
    <row r="1520" spans="13:13" x14ac:dyDescent="0.25">
      <c r="M1520" s="88"/>
    </row>
    <row r="1521" spans="13:13" x14ac:dyDescent="0.25">
      <c r="M1521" s="88"/>
    </row>
    <row r="1522" spans="13:13" x14ac:dyDescent="0.25">
      <c r="M1522" s="88"/>
    </row>
    <row r="1523" spans="13:13" x14ac:dyDescent="0.25">
      <c r="M1523" s="88"/>
    </row>
    <row r="1524" spans="13:13" x14ac:dyDescent="0.25">
      <c r="M1524" s="88"/>
    </row>
    <row r="1525" spans="13:13" x14ac:dyDescent="0.25">
      <c r="M1525" s="88"/>
    </row>
    <row r="1526" spans="13:13" x14ac:dyDescent="0.25">
      <c r="M1526" s="88"/>
    </row>
    <row r="1527" spans="13:13" x14ac:dyDescent="0.25">
      <c r="M1527" s="88"/>
    </row>
    <row r="1528" spans="13:13" x14ac:dyDescent="0.25">
      <c r="M1528" s="88"/>
    </row>
    <row r="1529" spans="13:13" x14ac:dyDescent="0.25">
      <c r="M1529" s="88"/>
    </row>
    <row r="1530" spans="13:13" x14ac:dyDescent="0.25">
      <c r="M1530" s="88"/>
    </row>
    <row r="1531" spans="13:13" x14ac:dyDescent="0.25">
      <c r="M1531" s="88"/>
    </row>
    <row r="1532" spans="13:13" x14ac:dyDescent="0.25">
      <c r="M1532" s="88"/>
    </row>
    <row r="1533" spans="13:13" x14ac:dyDescent="0.25">
      <c r="M1533" s="88"/>
    </row>
    <row r="1534" spans="13:13" x14ac:dyDescent="0.25">
      <c r="M1534" s="88"/>
    </row>
    <row r="1535" spans="13:13" x14ac:dyDescent="0.25">
      <c r="M1535" s="88"/>
    </row>
    <row r="1536" spans="13:13" x14ac:dyDescent="0.25">
      <c r="M1536" s="88"/>
    </row>
    <row r="1537" spans="13:13" x14ac:dyDescent="0.25">
      <c r="M1537" s="88"/>
    </row>
    <row r="1538" spans="13:13" x14ac:dyDescent="0.25">
      <c r="M1538" s="88"/>
    </row>
    <row r="1539" spans="13:13" x14ac:dyDescent="0.25">
      <c r="M1539" s="88"/>
    </row>
    <row r="1540" spans="13:13" x14ac:dyDescent="0.25">
      <c r="M1540" s="88"/>
    </row>
    <row r="1541" spans="13:13" x14ac:dyDescent="0.25">
      <c r="M1541" s="88"/>
    </row>
    <row r="1542" spans="13:13" x14ac:dyDescent="0.25">
      <c r="M1542" s="88"/>
    </row>
    <row r="1543" spans="13:13" x14ac:dyDescent="0.25">
      <c r="M1543" s="88"/>
    </row>
    <row r="1544" spans="13:13" x14ac:dyDescent="0.25">
      <c r="M1544" s="88"/>
    </row>
    <row r="1545" spans="13:13" x14ac:dyDescent="0.25">
      <c r="M1545" s="88"/>
    </row>
    <row r="1546" spans="13:13" x14ac:dyDescent="0.25">
      <c r="M1546" s="88"/>
    </row>
    <row r="1547" spans="13:13" x14ac:dyDescent="0.25">
      <c r="M1547" s="88"/>
    </row>
    <row r="1548" spans="13:13" x14ac:dyDescent="0.25">
      <c r="M1548" s="88"/>
    </row>
    <row r="1549" spans="13:13" x14ac:dyDescent="0.25">
      <c r="M1549" s="88"/>
    </row>
    <row r="1550" spans="13:13" x14ac:dyDescent="0.25">
      <c r="M1550" s="88"/>
    </row>
    <row r="1551" spans="13:13" x14ac:dyDescent="0.25">
      <c r="M1551" s="88"/>
    </row>
    <row r="1552" spans="13:13" x14ac:dyDescent="0.25">
      <c r="M1552" s="88"/>
    </row>
    <row r="1553" spans="13:13" x14ac:dyDescent="0.25">
      <c r="M1553" s="88"/>
    </row>
    <row r="1554" spans="13:13" x14ac:dyDescent="0.25">
      <c r="M1554" s="88"/>
    </row>
    <row r="1555" spans="13:13" x14ac:dyDescent="0.25">
      <c r="M1555" s="88"/>
    </row>
    <row r="1556" spans="13:13" x14ac:dyDescent="0.25">
      <c r="M1556" s="88"/>
    </row>
    <row r="1557" spans="13:13" x14ac:dyDescent="0.25">
      <c r="M1557" s="88"/>
    </row>
    <row r="1558" spans="13:13" x14ac:dyDescent="0.25">
      <c r="M1558" s="88"/>
    </row>
    <row r="1559" spans="13:13" x14ac:dyDescent="0.25">
      <c r="M1559" s="88"/>
    </row>
    <row r="1560" spans="13:13" x14ac:dyDescent="0.25">
      <c r="M1560" s="88"/>
    </row>
    <row r="1561" spans="13:13" x14ac:dyDescent="0.25">
      <c r="M1561" s="88"/>
    </row>
    <row r="1562" spans="13:13" x14ac:dyDescent="0.25">
      <c r="M1562" s="88"/>
    </row>
    <row r="1563" spans="13:13" x14ac:dyDescent="0.25">
      <c r="M1563" s="88"/>
    </row>
    <row r="1564" spans="13:13" x14ac:dyDescent="0.25">
      <c r="M1564" s="88"/>
    </row>
    <row r="1565" spans="13:13" x14ac:dyDescent="0.25">
      <c r="M1565" s="88"/>
    </row>
    <row r="1566" spans="13:13" x14ac:dyDescent="0.25">
      <c r="M1566" s="88"/>
    </row>
    <row r="1567" spans="13:13" x14ac:dyDescent="0.25">
      <c r="M1567" s="88"/>
    </row>
    <row r="1568" spans="13:13" x14ac:dyDescent="0.25">
      <c r="M1568" s="88"/>
    </row>
    <row r="1569" spans="13:13" x14ac:dyDescent="0.25">
      <c r="M1569" s="88"/>
    </row>
    <row r="1570" spans="13:13" x14ac:dyDescent="0.25">
      <c r="M1570" s="88"/>
    </row>
    <row r="1571" spans="13:13" x14ac:dyDescent="0.25">
      <c r="M1571" s="88"/>
    </row>
    <row r="1572" spans="13:13" x14ac:dyDescent="0.25">
      <c r="M1572" s="88"/>
    </row>
    <row r="1573" spans="13:13" x14ac:dyDescent="0.25">
      <c r="M1573" s="88"/>
    </row>
    <row r="1574" spans="13:13" x14ac:dyDescent="0.25">
      <c r="M1574" s="88"/>
    </row>
    <row r="1575" spans="13:13" x14ac:dyDescent="0.25">
      <c r="M1575" s="88"/>
    </row>
    <row r="1576" spans="13:13" x14ac:dyDescent="0.25">
      <c r="M1576" s="88"/>
    </row>
    <row r="1577" spans="13:13" x14ac:dyDescent="0.25">
      <c r="M1577" s="88"/>
    </row>
    <row r="1578" spans="13:13" x14ac:dyDescent="0.25">
      <c r="M1578" s="88"/>
    </row>
    <row r="1579" spans="13:13" x14ac:dyDescent="0.25">
      <c r="M1579" s="88"/>
    </row>
    <row r="1580" spans="13:13" x14ac:dyDescent="0.25">
      <c r="M1580" s="88"/>
    </row>
    <row r="1581" spans="13:13" x14ac:dyDescent="0.25">
      <c r="M1581" s="88"/>
    </row>
    <row r="1582" spans="13:13" x14ac:dyDescent="0.25">
      <c r="M1582" s="88"/>
    </row>
    <row r="1583" spans="13:13" x14ac:dyDescent="0.25">
      <c r="M1583" s="88"/>
    </row>
    <row r="1584" spans="13:13" x14ac:dyDescent="0.25">
      <c r="M1584" s="88"/>
    </row>
    <row r="1585" spans="13:13" x14ac:dyDescent="0.25">
      <c r="M1585" s="88"/>
    </row>
    <row r="1586" spans="13:13" x14ac:dyDescent="0.25">
      <c r="M1586" s="88"/>
    </row>
    <row r="1587" spans="13:13" x14ac:dyDescent="0.25">
      <c r="M1587" s="88"/>
    </row>
    <row r="1588" spans="13:13" x14ac:dyDescent="0.25">
      <c r="M1588" s="88"/>
    </row>
    <row r="1589" spans="13:13" x14ac:dyDescent="0.25">
      <c r="M1589" s="88"/>
    </row>
    <row r="1590" spans="13:13" x14ac:dyDescent="0.25">
      <c r="M1590" s="88"/>
    </row>
    <row r="1591" spans="13:13" x14ac:dyDescent="0.25">
      <c r="M1591" s="88"/>
    </row>
    <row r="1592" spans="13:13" x14ac:dyDescent="0.25">
      <c r="M1592" s="88"/>
    </row>
    <row r="1593" spans="13:13" x14ac:dyDescent="0.25">
      <c r="M1593" s="88"/>
    </row>
    <row r="1594" spans="13:13" x14ac:dyDescent="0.25">
      <c r="M1594" s="88"/>
    </row>
    <row r="1595" spans="13:13" x14ac:dyDescent="0.25">
      <c r="M1595" s="88"/>
    </row>
    <row r="1596" spans="13:13" x14ac:dyDescent="0.25">
      <c r="M1596" s="88"/>
    </row>
    <row r="1597" spans="13:13" x14ac:dyDescent="0.25">
      <c r="M1597" s="88"/>
    </row>
    <row r="1598" spans="13:13" x14ac:dyDescent="0.25">
      <c r="M1598" s="88"/>
    </row>
    <row r="1599" spans="13:13" x14ac:dyDescent="0.25">
      <c r="M1599" s="88"/>
    </row>
    <row r="1600" spans="13:13" x14ac:dyDescent="0.25">
      <c r="M1600" s="88"/>
    </row>
    <row r="1601" spans="13:13" x14ac:dyDescent="0.25">
      <c r="M1601" s="88"/>
    </row>
    <row r="1602" spans="13:13" x14ac:dyDescent="0.25">
      <c r="M1602" s="88"/>
    </row>
    <row r="1603" spans="13:13" x14ac:dyDescent="0.25">
      <c r="M1603" s="88"/>
    </row>
    <row r="1604" spans="13:13" x14ac:dyDescent="0.25">
      <c r="M1604" s="88"/>
    </row>
    <row r="1605" spans="13:13" x14ac:dyDescent="0.25">
      <c r="M1605" s="88"/>
    </row>
    <row r="1606" spans="13:13" x14ac:dyDescent="0.25">
      <c r="M1606" s="88"/>
    </row>
    <row r="1607" spans="13:13" x14ac:dyDescent="0.25">
      <c r="M1607" s="88"/>
    </row>
    <row r="1608" spans="13:13" x14ac:dyDescent="0.25">
      <c r="M1608" s="88"/>
    </row>
    <row r="1609" spans="13:13" x14ac:dyDescent="0.25">
      <c r="M1609" s="88"/>
    </row>
    <row r="1610" spans="13:13" x14ac:dyDescent="0.25">
      <c r="M1610" s="88"/>
    </row>
    <row r="1611" spans="13:13" x14ac:dyDescent="0.25">
      <c r="M1611" s="88"/>
    </row>
    <row r="1612" spans="13:13" x14ac:dyDescent="0.25">
      <c r="M1612" s="88"/>
    </row>
    <row r="1613" spans="13:13" x14ac:dyDescent="0.25">
      <c r="M1613" s="88"/>
    </row>
    <row r="1614" spans="13:13" x14ac:dyDescent="0.25">
      <c r="M1614" s="88"/>
    </row>
    <row r="1615" spans="13:13" x14ac:dyDescent="0.25">
      <c r="M1615" s="88"/>
    </row>
    <row r="1616" spans="13:13" x14ac:dyDescent="0.25">
      <c r="M1616" s="88"/>
    </row>
    <row r="1617" spans="13:13" x14ac:dyDescent="0.25">
      <c r="M1617" s="88"/>
    </row>
    <row r="1618" spans="13:13" x14ac:dyDescent="0.25">
      <c r="M1618" s="88"/>
    </row>
    <row r="1619" spans="13:13" x14ac:dyDescent="0.25">
      <c r="M1619" s="88"/>
    </row>
    <row r="1620" spans="13:13" x14ac:dyDescent="0.25">
      <c r="M1620" s="88"/>
    </row>
    <row r="1621" spans="13:13" x14ac:dyDescent="0.25">
      <c r="M1621" s="88"/>
    </row>
    <row r="1622" spans="13:13" x14ac:dyDescent="0.25">
      <c r="M1622" s="88"/>
    </row>
    <row r="1623" spans="13:13" x14ac:dyDescent="0.25">
      <c r="M1623" s="88"/>
    </row>
    <row r="1624" spans="13:13" x14ac:dyDescent="0.25">
      <c r="M1624" s="88"/>
    </row>
    <row r="1625" spans="13:13" x14ac:dyDescent="0.25">
      <c r="M1625" s="88"/>
    </row>
    <row r="1626" spans="13:13" x14ac:dyDescent="0.25">
      <c r="M1626" s="88"/>
    </row>
    <row r="1627" spans="13:13" x14ac:dyDescent="0.25">
      <c r="M1627" s="88"/>
    </row>
    <row r="1628" spans="13:13" x14ac:dyDescent="0.25">
      <c r="M1628" s="88"/>
    </row>
    <row r="1629" spans="13:13" x14ac:dyDescent="0.25">
      <c r="M1629" s="88"/>
    </row>
    <row r="1630" spans="13:13" x14ac:dyDescent="0.25">
      <c r="M1630" s="88"/>
    </row>
    <row r="1631" spans="13:13" x14ac:dyDescent="0.25">
      <c r="M1631" s="88"/>
    </row>
    <row r="1632" spans="13:13" x14ac:dyDescent="0.25">
      <c r="M1632" s="88"/>
    </row>
    <row r="1633" spans="13:13" x14ac:dyDescent="0.25">
      <c r="M1633" s="88"/>
    </row>
    <row r="1634" spans="13:13" x14ac:dyDescent="0.25">
      <c r="M1634" s="88"/>
    </row>
    <row r="1635" spans="13:13" x14ac:dyDescent="0.25">
      <c r="M1635" s="88"/>
    </row>
    <row r="1636" spans="13:13" x14ac:dyDescent="0.25">
      <c r="M1636" s="88"/>
    </row>
    <row r="1637" spans="13:13" x14ac:dyDescent="0.25">
      <c r="M1637" s="88"/>
    </row>
    <row r="1638" spans="13:13" x14ac:dyDescent="0.25">
      <c r="M1638" s="88"/>
    </row>
    <row r="1639" spans="13:13" x14ac:dyDescent="0.25">
      <c r="M1639" s="88"/>
    </row>
    <row r="1640" spans="13:13" x14ac:dyDescent="0.25">
      <c r="M1640" s="88"/>
    </row>
    <row r="1641" spans="13:13" x14ac:dyDescent="0.25">
      <c r="M1641" s="88"/>
    </row>
    <row r="1642" spans="13:13" x14ac:dyDescent="0.25">
      <c r="M1642" s="88"/>
    </row>
    <row r="1643" spans="13:13" x14ac:dyDescent="0.25">
      <c r="M1643" s="88"/>
    </row>
    <row r="1644" spans="13:13" x14ac:dyDescent="0.25">
      <c r="M1644" s="88"/>
    </row>
    <row r="1645" spans="13:13" x14ac:dyDescent="0.25">
      <c r="M1645" s="88"/>
    </row>
    <row r="1646" spans="13:13" x14ac:dyDescent="0.25">
      <c r="M1646" s="88"/>
    </row>
    <row r="1647" spans="13:13" x14ac:dyDescent="0.25">
      <c r="M1647" s="88"/>
    </row>
    <row r="1648" spans="13:13" x14ac:dyDescent="0.25">
      <c r="M1648" s="88"/>
    </row>
    <row r="1649" spans="13:13" x14ac:dyDescent="0.25">
      <c r="M1649" s="88"/>
    </row>
    <row r="1650" spans="13:13" x14ac:dyDescent="0.25">
      <c r="M1650" s="88"/>
    </row>
    <row r="1651" spans="13:13" x14ac:dyDescent="0.25">
      <c r="M1651" s="88"/>
    </row>
    <row r="1652" spans="13:13" x14ac:dyDescent="0.25">
      <c r="M1652" s="88"/>
    </row>
    <row r="1653" spans="13:13" x14ac:dyDescent="0.25">
      <c r="M1653" s="88"/>
    </row>
    <row r="1654" spans="13:13" x14ac:dyDescent="0.25">
      <c r="M1654" s="88"/>
    </row>
    <row r="1655" spans="13:13" x14ac:dyDescent="0.25">
      <c r="M1655" s="88"/>
    </row>
    <row r="1656" spans="13:13" x14ac:dyDescent="0.25">
      <c r="M1656" s="88"/>
    </row>
    <row r="1657" spans="13:13" x14ac:dyDescent="0.25">
      <c r="M1657" s="88"/>
    </row>
    <row r="1658" spans="13:13" x14ac:dyDescent="0.25">
      <c r="M1658" s="88"/>
    </row>
    <row r="1659" spans="13:13" x14ac:dyDescent="0.25">
      <c r="M1659" s="88"/>
    </row>
    <row r="1660" spans="13:13" x14ac:dyDescent="0.25">
      <c r="M1660" s="88"/>
    </row>
    <row r="1661" spans="13:13" x14ac:dyDescent="0.25">
      <c r="M1661" s="88"/>
    </row>
    <row r="1662" spans="13:13" x14ac:dyDescent="0.25">
      <c r="M1662" s="88"/>
    </row>
    <row r="1663" spans="13:13" x14ac:dyDescent="0.25">
      <c r="M1663" s="88"/>
    </row>
    <row r="1664" spans="13:13" x14ac:dyDescent="0.25">
      <c r="M1664" s="88"/>
    </row>
    <row r="1665" spans="13:13" x14ac:dyDescent="0.25">
      <c r="M1665" s="88"/>
    </row>
    <row r="1666" spans="13:13" x14ac:dyDescent="0.25">
      <c r="M1666" s="88"/>
    </row>
    <row r="1667" spans="13:13" x14ac:dyDescent="0.25">
      <c r="M1667" s="88"/>
    </row>
    <row r="1668" spans="13:13" x14ac:dyDescent="0.25">
      <c r="M1668" s="88"/>
    </row>
    <row r="1669" spans="13:13" x14ac:dyDescent="0.25">
      <c r="M1669" s="88"/>
    </row>
    <row r="1670" spans="13:13" x14ac:dyDescent="0.25">
      <c r="M1670" s="88"/>
    </row>
    <row r="1671" spans="13:13" x14ac:dyDescent="0.25">
      <c r="M1671" s="88"/>
    </row>
    <row r="1672" spans="13:13" x14ac:dyDescent="0.25">
      <c r="M1672" s="88"/>
    </row>
    <row r="1673" spans="13:13" x14ac:dyDescent="0.25">
      <c r="M1673" s="88"/>
    </row>
    <row r="1674" spans="13:13" x14ac:dyDescent="0.25">
      <c r="M1674" s="88"/>
    </row>
    <row r="1675" spans="13:13" x14ac:dyDescent="0.25">
      <c r="M1675" s="88"/>
    </row>
    <row r="1676" spans="13:13" x14ac:dyDescent="0.25">
      <c r="M1676" s="88"/>
    </row>
    <row r="1677" spans="13:13" x14ac:dyDescent="0.25">
      <c r="M1677" s="88"/>
    </row>
    <row r="1678" spans="13:13" x14ac:dyDescent="0.25">
      <c r="M1678" s="88"/>
    </row>
    <row r="1679" spans="13:13" x14ac:dyDescent="0.25">
      <c r="M1679" s="88"/>
    </row>
    <row r="1680" spans="13:13" x14ac:dyDescent="0.25">
      <c r="M1680" s="88"/>
    </row>
    <row r="1681" spans="13:13" x14ac:dyDescent="0.25">
      <c r="M1681" s="88"/>
    </row>
    <row r="1682" spans="13:13" x14ac:dyDescent="0.25">
      <c r="M1682" s="88"/>
    </row>
    <row r="1683" spans="13:13" x14ac:dyDescent="0.25">
      <c r="M1683" s="88"/>
    </row>
    <row r="1684" spans="13:13" x14ac:dyDescent="0.25">
      <c r="M1684" s="88"/>
    </row>
    <row r="1685" spans="13:13" x14ac:dyDescent="0.25">
      <c r="M1685" s="88"/>
    </row>
    <row r="1686" spans="13:13" x14ac:dyDescent="0.25">
      <c r="M1686" s="88"/>
    </row>
    <row r="1687" spans="13:13" x14ac:dyDescent="0.25">
      <c r="M1687" s="88"/>
    </row>
    <row r="1688" spans="13:13" x14ac:dyDescent="0.25">
      <c r="M1688" s="88"/>
    </row>
    <row r="1689" spans="13:13" x14ac:dyDescent="0.25">
      <c r="M1689" s="88"/>
    </row>
    <row r="1690" spans="13:13" x14ac:dyDescent="0.25">
      <c r="M1690" s="88"/>
    </row>
    <row r="1691" spans="13:13" x14ac:dyDescent="0.25">
      <c r="M1691" s="88"/>
    </row>
    <row r="1692" spans="13:13" x14ac:dyDescent="0.25">
      <c r="M1692" s="88"/>
    </row>
    <row r="1693" spans="13:13" x14ac:dyDescent="0.25">
      <c r="M1693" s="88"/>
    </row>
    <row r="1694" spans="13:13" x14ac:dyDescent="0.25">
      <c r="M1694" s="88"/>
    </row>
    <row r="1695" spans="13:13" x14ac:dyDescent="0.25">
      <c r="M1695" s="88"/>
    </row>
    <row r="1696" spans="13:13" x14ac:dyDescent="0.25">
      <c r="M1696" s="88"/>
    </row>
    <row r="1697" spans="13:13" x14ac:dyDescent="0.25">
      <c r="M1697" s="88"/>
    </row>
    <row r="1698" spans="13:13" x14ac:dyDescent="0.25">
      <c r="M1698" s="88"/>
    </row>
    <row r="1699" spans="13:13" x14ac:dyDescent="0.25">
      <c r="M1699" s="88"/>
    </row>
    <row r="1700" spans="13:13" x14ac:dyDescent="0.25">
      <c r="M1700" s="88"/>
    </row>
    <row r="1701" spans="13:13" x14ac:dyDescent="0.25">
      <c r="M1701" s="88"/>
    </row>
    <row r="1702" spans="13:13" x14ac:dyDescent="0.25">
      <c r="M1702" s="88"/>
    </row>
    <row r="1703" spans="13:13" x14ac:dyDescent="0.25">
      <c r="M1703" s="88"/>
    </row>
    <row r="1704" spans="13:13" x14ac:dyDescent="0.25">
      <c r="M1704" s="88"/>
    </row>
    <row r="1705" spans="13:13" x14ac:dyDescent="0.25">
      <c r="M1705" s="88"/>
    </row>
    <row r="1706" spans="13:13" x14ac:dyDescent="0.25">
      <c r="M1706" s="88"/>
    </row>
    <row r="1707" spans="13:13" x14ac:dyDescent="0.25">
      <c r="M1707" s="88"/>
    </row>
    <row r="1708" spans="13:13" x14ac:dyDescent="0.25">
      <c r="M1708" s="88"/>
    </row>
    <row r="1709" spans="13:13" x14ac:dyDescent="0.25">
      <c r="M1709" s="88"/>
    </row>
    <row r="1710" spans="13:13" x14ac:dyDescent="0.25">
      <c r="M1710" s="88"/>
    </row>
    <row r="1711" spans="13:13" x14ac:dyDescent="0.25">
      <c r="M1711" s="88"/>
    </row>
    <row r="1712" spans="13:13" x14ac:dyDescent="0.25">
      <c r="M1712" s="88"/>
    </row>
    <row r="1713" spans="13:13" x14ac:dyDescent="0.25">
      <c r="M1713" s="88"/>
    </row>
    <row r="1714" spans="13:13" x14ac:dyDescent="0.25">
      <c r="M1714" s="88"/>
    </row>
    <row r="1715" spans="13:13" x14ac:dyDescent="0.25">
      <c r="M1715" s="88"/>
    </row>
    <row r="1716" spans="13:13" x14ac:dyDescent="0.25">
      <c r="M1716" s="88"/>
    </row>
    <row r="1717" spans="13:13" x14ac:dyDescent="0.25">
      <c r="M1717" s="88"/>
    </row>
    <row r="1718" spans="13:13" x14ac:dyDescent="0.25">
      <c r="M1718" s="88"/>
    </row>
    <row r="1719" spans="13:13" x14ac:dyDescent="0.25">
      <c r="M1719" s="88"/>
    </row>
    <row r="1720" spans="13:13" x14ac:dyDescent="0.25">
      <c r="M1720" s="88"/>
    </row>
    <row r="1721" spans="13:13" x14ac:dyDescent="0.25">
      <c r="M1721" s="88"/>
    </row>
    <row r="1722" spans="13:13" x14ac:dyDescent="0.25">
      <c r="M1722" s="88"/>
    </row>
    <row r="1723" spans="13:13" x14ac:dyDescent="0.25">
      <c r="M1723" s="88"/>
    </row>
    <row r="1724" spans="13:13" x14ac:dyDescent="0.25">
      <c r="M1724" s="88"/>
    </row>
    <row r="1725" spans="13:13" x14ac:dyDescent="0.25">
      <c r="M1725" s="88"/>
    </row>
    <row r="1726" spans="13:13" x14ac:dyDescent="0.25">
      <c r="M1726" s="88"/>
    </row>
    <row r="1727" spans="13:13" x14ac:dyDescent="0.25">
      <c r="M1727" s="88"/>
    </row>
    <row r="1728" spans="13:13" x14ac:dyDescent="0.25">
      <c r="M1728" s="88"/>
    </row>
    <row r="1729" spans="13:13" x14ac:dyDescent="0.25">
      <c r="M1729" s="88"/>
    </row>
    <row r="1730" spans="13:13" x14ac:dyDescent="0.25">
      <c r="M1730" s="88"/>
    </row>
    <row r="1731" spans="13:13" x14ac:dyDescent="0.25">
      <c r="M1731" s="88"/>
    </row>
    <row r="1732" spans="13:13" x14ac:dyDescent="0.25">
      <c r="M1732" s="88"/>
    </row>
    <row r="1733" spans="13:13" x14ac:dyDescent="0.25">
      <c r="M1733" s="88"/>
    </row>
    <row r="1734" spans="13:13" x14ac:dyDescent="0.25">
      <c r="M1734" s="88"/>
    </row>
    <row r="1735" spans="13:13" x14ac:dyDescent="0.25">
      <c r="M1735" s="88"/>
    </row>
    <row r="1736" spans="13:13" x14ac:dyDescent="0.25">
      <c r="M1736" s="88"/>
    </row>
    <row r="1737" spans="13:13" x14ac:dyDescent="0.25">
      <c r="M1737" s="88"/>
    </row>
    <row r="1738" spans="13:13" x14ac:dyDescent="0.25">
      <c r="M1738" s="88"/>
    </row>
    <row r="1739" spans="13:13" x14ac:dyDescent="0.25">
      <c r="M1739" s="88"/>
    </row>
    <row r="1740" spans="13:13" x14ac:dyDescent="0.25">
      <c r="M1740" s="88"/>
    </row>
    <row r="1741" spans="13:13" x14ac:dyDescent="0.25">
      <c r="M1741" s="88"/>
    </row>
    <row r="1742" spans="13:13" x14ac:dyDescent="0.25">
      <c r="M1742" s="88"/>
    </row>
    <row r="1743" spans="13:13" x14ac:dyDescent="0.25">
      <c r="M1743" s="88"/>
    </row>
    <row r="1744" spans="13:13" x14ac:dyDescent="0.25">
      <c r="M1744" s="88"/>
    </row>
    <row r="1745" spans="13:13" x14ac:dyDescent="0.25">
      <c r="M1745" s="88"/>
    </row>
    <row r="1746" spans="13:13" x14ac:dyDescent="0.25">
      <c r="M1746" s="88"/>
    </row>
    <row r="1747" spans="13:13" x14ac:dyDescent="0.25">
      <c r="M1747" s="88"/>
    </row>
    <row r="1748" spans="13:13" x14ac:dyDescent="0.25">
      <c r="M1748" s="88"/>
    </row>
    <row r="1749" spans="13:13" x14ac:dyDescent="0.25">
      <c r="M1749" s="88"/>
    </row>
    <row r="1750" spans="13:13" x14ac:dyDescent="0.25">
      <c r="M1750" s="88"/>
    </row>
    <row r="1751" spans="13:13" x14ac:dyDescent="0.25">
      <c r="M1751" s="88"/>
    </row>
    <row r="1752" spans="13:13" x14ac:dyDescent="0.25">
      <c r="M1752" s="88"/>
    </row>
    <row r="1753" spans="13:13" x14ac:dyDescent="0.25">
      <c r="M1753" s="88"/>
    </row>
    <row r="1754" spans="13:13" x14ac:dyDescent="0.25">
      <c r="M1754" s="88"/>
    </row>
    <row r="1755" spans="13:13" x14ac:dyDescent="0.25">
      <c r="M1755" s="88"/>
    </row>
    <row r="1756" spans="13:13" x14ac:dyDescent="0.25">
      <c r="M1756" s="88"/>
    </row>
    <row r="1757" spans="13:13" x14ac:dyDescent="0.25">
      <c r="M1757" s="88"/>
    </row>
    <row r="1758" spans="13:13" x14ac:dyDescent="0.25">
      <c r="M1758" s="88"/>
    </row>
    <row r="1759" spans="13:13" x14ac:dyDescent="0.25">
      <c r="M1759" s="88"/>
    </row>
    <row r="1760" spans="13:13" x14ac:dyDescent="0.25">
      <c r="M1760" s="88"/>
    </row>
    <row r="1761" spans="13:13" x14ac:dyDescent="0.25">
      <c r="M1761" s="88"/>
    </row>
    <row r="1762" spans="13:13" x14ac:dyDescent="0.25">
      <c r="M1762" s="88"/>
    </row>
    <row r="1763" spans="13:13" x14ac:dyDescent="0.25">
      <c r="M1763" s="88"/>
    </row>
    <row r="1764" spans="13:13" x14ac:dyDescent="0.25">
      <c r="M1764" s="88"/>
    </row>
    <row r="1765" spans="13:13" x14ac:dyDescent="0.25">
      <c r="M1765" s="88"/>
    </row>
    <row r="1766" spans="13:13" x14ac:dyDescent="0.25">
      <c r="M1766" s="88"/>
    </row>
    <row r="1767" spans="13:13" x14ac:dyDescent="0.25">
      <c r="M1767" s="88"/>
    </row>
    <row r="1768" spans="13:13" x14ac:dyDescent="0.25">
      <c r="M1768" s="88"/>
    </row>
    <row r="1769" spans="13:13" x14ac:dyDescent="0.25">
      <c r="M1769" s="88"/>
    </row>
    <row r="1770" spans="13:13" x14ac:dyDescent="0.25">
      <c r="M1770" s="88"/>
    </row>
    <row r="1771" spans="13:13" x14ac:dyDescent="0.25">
      <c r="M1771" s="88"/>
    </row>
    <row r="1772" spans="13:13" x14ac:dyDescent="0.25">
      <c r="M1772" s="88"/>
    </row>
    <row r="1773" spans="13:13" x14ac:dyDescent="0.25">
      <c r="M1773" s="88"/>
    </row>
    <row r="1774" spans="13:13" x14ac:dyDescent="0.25">
      <c r="M1774" s="88"/>
    </row>
    <row r="1775" spans="13:13" x14ac:dyDescent="0.25">
      <c r="M1775" s="88"/>
    </row>
    <row r="1776" spans="13:13" x14ac:dyDescent="0.25">
      <c r="M1776" s="88"/>
    </row>
    <row r="1777" spans="13:13" x14ac:dyDescent="0.25">
      <c r="M1777" s="88"/>
    </row>
    <row r="1778" spans="13:13" x14ac:dyDescent="0.25">
      <c r="M1778" s="88"/>
    </row>
    <row r="1779" spans="13:13" x14ac:dyDescent="0.25">
      <c r="M1779" s="88"/>
    </row>
    <row r="1780" spans="13:13" x14ac:dyDescent="0.25">
      <c r="M1780" s="88"/>
    </row>
    <row r="1781" spans="13:13" x14ac:dyDescent="0.25">
      <c r="M1781" s="88"/>
    </row>
    <row r="1782" spans="13:13" x14ac:dyDescent="0.25">
      <c r="M1782" s="88"/>
    </row>
    <row r="1783" spans="13:13" x14ac:dyDescent="0.25">
      <c r="M1783" s="88"/>
    </row>
    <row r="1784" spans="13:13" x14ac:dyDescent="0.25">
      <c r="M1784" s="88"/>
    </row>
    <row r="1785" spans="13:13" x14ac:dyDescent="0.25">
      <c r="M1785" s="88"/>
    </row>
    <row r="1786" spans="13:13" x14ac:dyDescent="0.25">
      <c r="M1786" s="88"/>
    </row>
    <row r="1787" spans="13:13" x14ac:dyDescent="0.25">
      <c r="M1787" s="88"/>
    </row>
    <row r="1788" spans="13:13" x14ac:dyDescent="0.25">
      <c r="M1788" s="88"/>
    </row>
    <row r="1789" spans="13:13" x14ac:dyDescent="0.25">
      <c r="M1789" s="88"/>
    </row>
    <row r="1790" spans="13:13" x14ac:dyDescent="0.25">
      <c r="M1790" s="88"/>
    </row>
    <row r="1791" spans="13:13" x14ac:dyDescent="0.25">
      <c r="M1791" s="88"/>
    </row>
    <row r="1792" spans="13:13" x14ac:dyDescent="0.25">
      <c r="M1792" s="88"/>
    </row>
    <row r="1793" spans="13:13" x14ac:dyDescent="0.25">
      <c r="M1793" s="88"/>
    </row>
    <row r="1794" spans="13:13" x14ac:dyDescent="0.25">
      <c r="M1794" s="88"/>
    </row>
    <row r="1795" spans="13:13" x14ac:dyDescent="0.25">
      <c r="M1795" s="88"/>
    </row>
    <row r="1796" spans="13:13" x14ac:dyDescent="0.25">
      <c r="M1796" s="88"/>
    </row>
    <row r="1797" spans="13:13" x14ac:dyDescent="0.25">
      <c r="M1797" s="88"/>
    </row>
    <row r="1798" spans="13:13" x14ac:dyDescent="0.25">
      <c r="M1798" s="88"/>
    </row>
    <row r="1799" spans="13:13" x14ac:dyDescent="0.25">
      <c r="M1799" s="88"/>
    </row>
    <row r="1800" spans="13:13" x14ac:dyDescent="0.25">
      <c r="M1800" s="88"/>
    </row>
    <row r="1801" spans="13:13" x14ac:dyDescent="0.25">
      <c r="M1801" s="88"/>
    </row>
    <row r="1802" spans="13:13" x14ac:dyDescent="0.25">
      <c r="M1802" s="88"/>
    </row>
    <row r="1803" spans="13:13" x14ac:dyDescent="0.25">
      <c r="M1803" s="88"/>
    </row>
    <row r="1804" spans="13:13" x14ac:dyDescent="0.25">
      <c r="M1804" s="88"/>
    </row>
    <row r="1805" spans="13:13" x14ac:dyDescent="0.25">
      <c r="M1805" s="88"/>
    </row>
    <row r="1806" spans="13:13" x14ac:dyDescent="0.25">
      <c r="M1806" s="88"/>
    </row>
    <row r="1807" spans="13:13" x14ac:dyDescent="0.25">
      <c r="M1807" s="88"/>
    </row>
    <row r="1808" spans="13:13" x14ac:dyDescent="0.25">
      <c r="M1808" s="88"/>
    </row>
    <row r="1809" spans="13:13" x14ac:dyDescent="0.25">
      <c r="M1809" s="88"/>
    </row>
    <row r="1810" spans="13:13" x14ac:dyDescent="0.25">
      <c r="M1810" s="88"/>
    </row>
    <row r="1811" spans="13:13" x14ac:dyDescent="0.25">
      <c r="M1811" s="88"/>
    </row>
    <row r="1812" spans="13:13" x14ac:dyDescent="0.25">
      <c r="M1812" s="88"/>
    </row>
    <row r="1813" spans="13:13" x14ac:dyDescent="0.25">
      <c r="M1813" s="88"/>
    </row>
    <row r="1814" spans="13:13" x14ac:dyDescent="0.25">
      <c r="M1814" s="88"/>
    </row>
    <row r="1815" spans="13:13" x14ac:dyDescent="0.25">
      <c r="M1815" s="88"/>
    </row>
    <row r="1816" spans="13:13" x14ac:dyDescent="0.25">
      <c r="M1816" s="88"/>
    </row>
    <row r="1817" spans="13:13" x14ac:dyDescent="0.25">
      <c r="M1817" s="88"/>
    </row>
    <row r="1818" spans="13:13" x14ac:dyDescent="0.25">
      <c r="M1818" s="88"/>
    </row>
    <row r="1819" spans="13:13" x14ac:dyDescent="0.25">
      <c r="M1819" s="88"/>
    </row>
    <row r="1820" spans="13:13" x14ac:dyDescent="0.25">
      <c r="M1820" s="88"/>
    </row>
    <row r="1821" spans="13:13" x14ac:dyDescent="0.25">
      <c r="M1821" s="88"/>
    </row>
    <row r="1822" spans="13:13" x14ac:dyDescent="0.25">
      <c r="M1822" s="88"/>
    </row>
    <row r="1823" spans="13:13" x14ac:dyDescent="0.25">
      <c r="M1823" s="88"/>
    </row>
    <row r="1824" spans="13:13" x14ac:dyDescent="0.25">
      <c r="M1824" s="88"/>
    </row>
    <row r="1825" spans="13:13" x14ac:dyDescent="0.25">
      <c r="M1825" s="88"/>
    </row>
    <row r="1826" spans="13:13" x14ac:dyDescent="0.25">
      <c r="M1826" s="88"/>
    </row>
    <row r="1827" spans="13:13" x14ac:dyDescent="0.25">
      <c r="M1827" s="88"/>
    </row>
    <row r="1828" spans="13:13" x14ac:dyDescent="0.25">
      <c r="M1828" s="88"/>
    </row>
    <row r="1829" spans="13:13" x14ac:dyDescent="0.25">
      <c r="M1829" s="88"/>
    </row>
    <row r="1830" spans="13:13" x14ac:dyDescent="0.25">
      <c r="M1830" s="88"/>
    </row>
    <row r="1831" spans="13:13" x14ac:dyDescent="0.25">
      <c r="M1831" s="88"/>
    </row>
    <row r="1832" spans="13:13" x14ac:dyDescent="0.25">
      <c r="M1832" s="88"/>
    </row>
    <row r="1833" spans="13:13" x14ac:dyDescent="0.25">
      <c r="M1833" s="88"/>
    </row>
    <row r="1834" spans="13:13" x14ac:dyDescent="0.25">
      <c r="M1834" s="88"/>
    </row>
    <row r="1835" spans="13:13" x14ac:dyDescent="0.25">
      <c r="M1835" s="88"/>
    </row>
    <row r="1836" spans="13:13" x14ac:dyDescent="0.25">
      <c r="M1836" s="88"/>
    </row>
    <row r="1837" spans="13:13" x14ac:dyDescent="0.25">
      <c r="M1837" s="88"/>
    </row>
    <row r="1838" spans="13:13" x14ac:dyDescent="0.25">
      <c r="M1838" s="88"/>
    </row>
    <row r="1839" spans="13:13" x14ac:dyDescent="0.25">
      <c r="M1839" s="88"/>
    </row>
    <row r="1840" spans="13:13" x14ac:dyDescent="0.25">
      <c r="M1840" s="88"/>
    </row>
    <row r="1841" spans="13:13" x14ac:dyDescent="0.25">
      <c r="M1841" s="88"/>
    </row>
    <row r="1842" spans="13:13" x14ac:dyDescent="0.25">
      <c r="M1842" s="88"/>
    </row>
    <row r="1843" spans="13:13" x14ac:dyDescent="0.25">
      <c r="M1843" s="88"/>
    </row>
    <row r="1844" spans="13:13" x14ac:dyDescent="0.25">
      <c r="M1844" s="88"/>
    </row>
    <row r="1845" spans="13:13" x14ac:dyDescent="0.25">
      <c r="M1845" s="88"/>
    </row>
    <row r="1846" spans="13:13" x14ac:dyDescent="0.25">
      <c r="M1846" s="88"/>
    </row>
    <row r="1847" spans="13:13" x14ac:dyDescent="0.25">
      <c r="M1847" s="88"/>
    </row>
    <row r="1848" spans="13:13" x14ac:dyDescent="0.25">
      <c r="M1848" s="88"/>
    </row>
    <row r="1849" spans="13:13" x14ac:dyDescent="0.25">
      <c r="M1849" s="88"/>
    </row>
    <row r="1850" spans="13:13" x14ac:dyDescent="0.25">
      <c r="M1850" s="88"/>
    </row>
    <row r="1851" spans="13:13" x14ac:dyDescent="0.25">
      <c r="M1851" s="88"/>
    </row>
    <row r="1852" spans="13:13" x14ac:dyDescent="0.25">
      <c r="M1852" s="88"/>
    </row>
    <row r="1853" spans="13:13" x14ac:dyDescent="0.25">
      <c r="M1853" s="88"/>
    </row>
    <row r="1854" spans="13:13" x14ac:dyDescent="0.25">
      <c r="M1854" s="88"/>
    </row>
    <row r="1855" spans="13:13" x14ac:dyDescent="0.25">
      <c r="M1855" s="88"/>
    </row>
    <row r="1856" spans="13:13" x14ac:dyDescent="0.25">
      <c r="M1856" s="88"/>
    </row>
    <row r="1857" spans="13:13" x14ac:dyDescent="0.25">
      <c r="M1857" s="88"/>
    </row>
    <row r="1858" spans="13:13" x14ac:dyDescent="0.25">
      <c r="M1858" s="88"/>
    </row>
    <row r="1859" spans="13:13" x14ac:dyDescent="0.25">
      <c r="M1859" s="88"/>
    </row>
    <row r="1860" spans="13:13" x14ac:dyDescent="0.25">
      <c r="M1860" s="88"/>
    </row>
    <row r="1861" spans="13:13" x14ac:dyDescent="0.25">
      <c r="M1861" s="88"/>
    </row>
    <row r="1862" spans="13:13" x14ac:dyDescent="0.25">
      <c r="M1862" s="88"/>
    </row>
    <row r="1863" spans="13:13" x14ac:dyDescent="0.25">
      <c r="M1863" s="88"/>
    </row>
    <row r="1864" spans="13:13" x14ac:dyDescent="0.25">
      <c r="M1864" s="88"/>
    </row>
    <row r="1865" spans="13:13" x14ac:dyDescent="0.25">
      <c r="M1865" s="88"/>
    </row>
    <row r="1866" spans="13:13" x14ac:dyDescent="0.25">
      <c r="M1866" s="88"/>
    </row>
    <row r="1867" spans="13:13" x14ac:dyDescent="0.25">
      <c r="M1867" s="88"/>
    </row>
    <row r="1868" spans="13:13" x14ac:dyDescent="0.25">
      <c r="M1868" s="88"/>
    </row>
    <row r="1869" spans="13:13" x14ac:dyDescent="0.25">
      <c r="M1869" s="88"/>
    </row>
    <row r="1870" spans="13:13" x14ac:dyDescent="0.25">
      <c r="M1870" s="88"/>
    </row>
    <row r="1871" spans="13:13" x14ac:dyDescent="0.25">
      <c r="M1871" s="88"/>
    </row>
    <row r="1872" spans="13:13" x14ac:dyDescent="0.25">
      <c r="M1872" s="88"/>
    </row>
    <row r="1873" spans="13:13" x14ac:dyDescent="0.25">
      <c r="M1873" s="88"/>
    </row>
    <row r="1874" spans="13:13" x14ac:dyDescent="0.25">
      <c r="M1874" s="88"/>
    </row>
    <row r="1875" spans="13:13" x14ac:dyDescent="0.25">
      <c r="M1875" s="88"/>
    </row>
    <row r="1876" spans="13:13" x14ac:dyDescent="0.25">
      <c r="M1876" s="88"/>
    </row>
    <row r="1877" spans="13:13" x14ac:dyDescent="0.25">
      <c r="M1877" s="88"/>
    </row>
    <row r="1878" spans="13:13" x14ac:dyDescent="0.25">
      <c r="M1878" s="88"/>
    </row>
    <row r="1879" spans="13:13" x14ac:dyDescent="0.25">
      <c r="M1879" s="88"/>
    </row>
    <row r="1880" spans="13:13" x14ac:dyDescent="0.25">
      <c r="M1880" s="88"/>
    </row>
    <row r="1881" spans="13:13" x14ac:dyDescent="0.25">
      <c r="M1881" s="88"/>
    </row>
    <row r="1882" spans="13:13" x14ac:dyDescent="0.25">
      <c r="M1882" s="88"/>
    </row>
    <row r="1883" spans="13:13" x14ac:dyDescent="0.25">
      <c r="M1883" s="88"/>
    </row>
    <row r="1884" spans="13:13" x14ac:dyDescent="0.25">
      <c r="M1884" s="88"/>
    </row>
    <row r="1885" spans="13:13" x14ac:dyDescent="0.25">
      <c r="M1885" s="88"/>
    </row>
    <row r="1886" spans="13:13" x14ac:dyDescent="0.25">
      <c r="M1886" s="88"/>
    </row>
    <row r="1887" spans="13:13" x14ac:dyDescent="0.25">
      <c r="M1887" s="88"/>
    </row>
    <row r="1888" spans="13:13" x14ac:dyDescent="0.25">
      <c r="M1888" s="88"/>
    </row>
    <row r="1889" spans="13:13" x14ac:dyDescent="0.25">
      <c r="M1889" s="88"/>
    </row>
    <row r="1890" spans="13:13" x14ac:dyDescent="0.25">
      <c r="M1890" s="88"/>
    </row>
    <row r="1891" spans="13:13" x14ac:dyDescent="0.25">
      <c r="M1891" s="88"/>
    </row>
    <row r="1892" spans="13:13" x14ac:dyDescent="0.25">
      <c r="M1892" s="88"/>
    </row>
    <row r="1893" spans="13:13" x14ac:dyDescent="0.25">
      <c r="M1893" s="88"/>
    </row>
    <row r="1894" spans="13:13" x14ac:dyDescent="0.25">
      <c r="M1894" s="88"/>
    </row>
    <row r="1895" spans="13:13" x14ac:dyDescent="0.25">
      <c r="M1895" s="88"/>
    </row>
    <row r="1896" spans="13:13" x14ac:dyDescent="0.25">
      <c r="M1896" s="88"/>
    </row>
    <row r="1897" spans="13:13" x14ac:dyDescent="0.25">
      <c r="M1897" s="88"/>
    </row>
    <row r="1898" spans="13:13" x14ac:dyDescent="0.25">
      <c r="M1898" s="88"/>
    </row>
    <row r="1899" spans="13:13" x14ac:dyDescent="0.25">
      <c r="M1899" s="88"/>
    </row>
    <row r="1900" spans="13:13" x14ac:dyDescent="0.25">
      <c r="M1900" s="88"/>
    </row>
    <row r="1901" spans="13:13" x14ac:dyDescent="0.25">
      <c r="M1901" s="88"/>
    </row>
    <row r="1902" spans="13:13" x14ac:dyDescent="0.25">
      <c r="M1902" s="88"/>
    </row>
    <row r="1903" spans="13:13" x14ac:dyDescent="0.25">
      <c r="M1903" s="88"/>
    </row>
    <row r="1904" spans="13:13" x14ac:dyDescent="0.25">
      <c r="M1904" s="88"/>
    </row>
    <row r="1905" spans="13:13" x14ac:dyDescent="0.25">
      <c r="M1905" s="88"/>
    </row>
    <row r="1906" spans="13:13" x14ac:dyDescent="0.25">
      <c r="M1906" s="88"/>
    </row>
    <row r="1907" spans="13:13" x14ac:dyDescent="0.25">
      <c r="M1907" s="88"/>
    </row>
    <row r="1908" spans="13:13" x14ac:dyDescent="0.25">
      <c r="M1908" s="88"/>
    </row>
    <row r="1909" spans="13:13" x14ac:dyDescent="0.25">
      <c r="M1909" s="88"/>
    </row>
    <row r="1910" spans="13:13" x14ac:dyDescent="0.25">
      <c r="M1910" s="88"/>
    </row>
    <row r="1911" spans="13:13" x14ac:dyDescent="0.25">
      <c r="M1911" s="88"/>
    </row>
    <row r="1912" spans="13:13" x14ac:dyDescent="0.25">
      <c r="M1912" s="88"/>
    </row>
    <row r="1913" spans="13:13" x14ac:dyDescent="0.25">
      <c r="M1913" s="88"/>
    </row>
    <row r="1914" spans="13:13" x14ac:dyDescent="0.25">
      <c r="M1914" s="88"/>
    </row>
    <row r="1915" spans="13:13" x14ac:dyDescent="0.25">
      <c r="M1915" s="88"/>
    </row>
    <row r="1916" spans="13:13" x14ac:dyDescent="0.25">
      <c r="M1916" s="88"/>
    </row>
    <row r="1917" spans="13:13" x14ac:dyDescent="0.25">
      <c r="M1917" s="88"/>
    </row>
    <row r="1918" spans="13:13" x14ac:dyDescent="0.25">
      <c r="M1918" s="88"/>
    </row>
    <row r="1919" spans="13:13" x14ac:dyDescent="0.25">
      <c r="M1919" s="88"/>
    </row>
    <row r="1920" spans="13:13" x14ac:dyDescent="0.25">
      <c r="M1920" s="88"/>
    </row>
    <row r="1921" spans="13:13" x14ac:dyDescent="0.25">
      <c r="M1921" s="88"/>
    </row>
    <row r="1922" spans="13:13" x14ac:dyDescent="0.25">
      <c r="M1922" s="88"/>
    </row>
    <row r="1923" spans="13:13" x14ac:dyDescent="0.25">
      <c r="M1923" s="88"/>
    </row>
    <row r="1924" spans="13:13" x14ac:dyDescent="0.25">
      <c r="M1924" s="88"/>
    </row>
    <row r="1925" spans="13:13" x14ac:dyDescent="0.25">
      <c r="M1925" s="88"/>
    </row>
    <row r="1926" spans="13:13" x14ac:dyDescent="0.25">
      <c r="M1926" s="88"/>
    </row>
    <row r="1927" spans="13:13" x14ac:dyDescent="0.25">
      <c r="M1927" s="88"/>
    </row>
    <row r="1928" spans="13:13" x14ac:dyDescent="0.25">
      <c r="M1928" s="88"/>
    </row>
    <row r="1929" spans="13:13" x14ac:dyDescent="0.25">
      <c r="M1929" s="88"/>
    </row>
    <row r="1930" spans="13:13" x14ac:dyDescent="0.25">
      <c r="M1930" s="88"/>
    </row>
    <row r="1931" spans="13:13" x14ac:dyDescent="0.25">
      <c r="M1931" s="88"/>
    </row>
    <row r="1932" spans="13:13" x14ac:dyDescent="0.25">
      <c r="M1932" s="88"/>
    </row>
    <row r="1933" spans="13:13" x14ac:dyDescent="0.25">
      <c r="M1933" s="88"/>
    </row>
    <row r="1934" spans="13:13" x14ac:dyDescent="0.25">
      <c r="M1934" s="88"/>
    </row>
    <row r="1935" spans="13:13" x14ac:dyDescent="0.25">
      <c r="M1935" s="88"/>
    </row>
    <row r="1936" spans="13:13" x14ac:dyDescent="0.25">
      <c r="M1936" s="88"/>
    </row>
    <row r="1937" spans="13:13" x14ac:dyDescent="0.25">
      <c r="M1937" s="88"/>
    </row>
    <row r="1938" spans="13:13" x14ac:dyDescent="0.25">
      <c r="M1938" s="88"/>
    </row>
    <row r="1939" spans="13:13" x14ac:dyDescent="0.25">
      <c r="M1939" s="88"/>
    </row>
    <row r="1940" spans="13:13" x14ac:dyDescent="0.25">
      <c r="M1940" s="88"/>
    </row>
    <row r="1941" spans="13:13" x14ac:dyDescent="0.25">
      <c r="M1941" s="88"/>
    </row>
    <row r="1942" spans="13:13" x14ac:dyDescent="0.25">
      <c r="M1942" s="88"/>
    </row>
    <row r="1943" spans="13:13" x14ac:dyDescent="0.25">
      <c r="M1943" s="88"/>
    </row>
    <row r="1944" spans="13:13" x14ac:dyDescent="0.25">
      <c r="M1944" s="88"/>
    </row>
    <row r="1945" spans="13:13" x14ac:dyDescent="0.25">
      <c r="M1945" s="88"/>
    </row>
    <row r="1946" spans="13:13" x14ac:dyDescent="0.25">
      <c r="M1946" s="88"/>
    </row>
    <row r="1947" spans="13:13" x14ac:dyDescent="0.25">
      <c r="M1947" s="88"/>
    </row>
    <row r="1948" spans="13:13" x14ac:dyDescent="0.25">
      <c r="M1948" s="88"/>
    </row>
    <row r="1949" spans="13:13" x14ac:dyDescent="0.25">
      <c r="M1949" s="88"/>
    </row>
    <row r="1950" spans="13:13" x14ac:dyDescent="0.25">
      <c r="M1950" s="88"/>
    </row>
    <row r="1951" spans="13:13" x14ac:dyDescent="0.25">
      <c r="M1951" s="88"/>
    </row>
    <row r="1952" spans="13:13" x14ac:dyDescent="0.25">
      <c r="M1952" s="88"/>
    </row>
    <row r="1953" spans="13:13" x14ac:dyDescent="0.25">
      <c r="M1953" s="88"/>
    </row>
    <row r="1954" spans="13:13" x14ac:dyDescent="0.25">
      <c r="M1954" s="88"/>
    </row>
    <row r="1955" spans="13:13" x14ac:dyDescent="0.25">
      <c r="M1955" s="88"/>
    </row>
    <row r="1956" spans="13:13" x14ac:dyDescent="0.25">
      <c r="M1956" s="88"/>
    </row>
    <row r="1957" spans="13:13" x14ac:dyDescent="0.25">
      <c r="M1957" s="88"/>
    </row>
    <row r="1958" spans="13:13" x14ac:dyDescent="0.25">
      <c r="M1958" s="88"/>
    </row>
    <row r="1959" spans="13:13" x14ac:dyDescent="0.25">
      <c r="M1959" s="88"/>
    </row>
    <row r="1960" spans="13:13" x14ac:dyDescent="0.25">
      <c r="M1960" s="88"/>
    </row>
    <row r="1961" spans="13:13" x14ac:dyDescent="0.25">
      <c r="M1961" s="88"/>
    </row>
    <row r="1962" spans="13:13" x14ac:dyDescent="0.25">
      <c r="M1962" s="88"/>
    </row>
    <row r="1963" spans="13:13" x14ac:dyDescent="0.25">
      <c r="M1963" s="88"/>
    </row>
    <row r="1964" spans="13:13" x14ac:dyDescent="0.25">
      <c r="M1964" s="88"/>
    </row>
    <row r="1965" spans="13:13" x14ac:dyDescent="0.25">
      <c r="M1965" s="88"/>
    </row>
    <row r="1966" spans="13:13" x14ac:dyDescent="0.25">
      <c r="M1966" s="88"/>
    </row>
    <row r="1967" spans="13:13" x14ac:dyDescent="0.25">
      <c r="M1967" s="88"/>
    </row>
    <row r="1968" spans="13:13" x14ac:dyDescent="0.25">
      <c r="M1968" s="88"/>
    </row>
    <row r="1969" spans="13:13" x14ac:dyDescent="0.25">
      <c r="M1969" s="88"/>
    </row>
    <row r="1970" spans="13:13" x14ac:dyDescent="0.25">
      <c r="M1970" s="88"/>
    </row>
    <row r="1971" spans="13:13" x14ac:dyDescent="0.25">
      <c r="M1971" s="88"/>
    </row>
    <row r="1972" spans="13:13" x14ac:dyDescent="0.25">
      <c r="M1972" s="88"/>
    </row>
    <row r="1973" spans="13:13" x14ac:dyDescent="0.25">
      <c r="M1973" s="88"/>
    </row>
    <row r="1974" spans="13:13" x14ac:dyDescent="0.25">
      <c r="M1974" s="88"/>
    </row>
    <row r="1975" spans="13:13" x14ac:dyDescent="0.25">
      <c r="M1975" s="88"/>
    </row>
    <row r="1976" spans="13:13" x14ac:dyDescent="0.25">
      <c r="M1976" s="88"/>
    </row>
    <row r="1977" spans="13:13" x14ac:dyDescent="0.25">
      <c r="M1977" s="88"/>
    </row>
    <row r="1978" spans="13:13" x14ac:dyDescent="0.25">
      <c r="M1978" s="88"/>
    </row>
    <row r="1979" spans="13:13" x14ac:dyDescent="0.25">
      <c r="M1979" s="88"/>
    </row>
    <row r="1980" spans="13:13" x14ac:dyDescent="0.25">
      <c r="M1980" s="88"/>
    </row>
    <row r="1981" spans="13:13" x14ac:dyDescent="0.25">
      <c r="M1981" s="88"/>
    </row>
    <row r="1982" spans="13:13" x14ac:dyDescent="0.25">
      <c r="M1982" s="88"/>
    </row>
    <row r="1983" spans="13:13" x14ac:dyDescent="0.25">
      <c r="M1983" s="88"/>
    </row>
    <row r="1984" spans="13:13" x14ac:dyDescent="0.25">
      <c r="M1984" s="88"/>
    </row>
    <row r="1985" spans="13:13" x14ac:dyDescent="0.25">
      <c r="M1985" s="88"/>
    </row>
    <row r="1986" spans="13:13" x14ac:dyDescent="0.25">
      <c r="M1986" s="88"/>
    </row>
    <row r="1987" spans="13:13" x14ac:dyDescent="0.25">
      <c r="M1987" s="88"/>
    </row>
    <row r="1988" spans="13:13" x14ac:dyDescent="0.25">
      <c r="M1988" s="88"/>
    </row>
    <row r="1989" spans="13:13" x14ac:dyDescent="0.25">
      <c r="M1989" s="88"/>
    </row>
    <row r="1990" spans="13:13" x14ac:dyDescent="0.25">
      <c r="M1990" s="88"/>
    </row>
    <row r="1991" spans="13:13" x14ac:dyDescent="0.25">
      <c r="M1991" s="88"/>
    </row>
    <row r="1992" spans="13:13" x14ac:dyDescent="0.25">
      <c r="M1992" s="88"/>
    </row>
    <row r="1993" spans="13:13" x14ac:dyDescent="0.25">
      <c r="M1993" s="88"/>
    </row>
    <row r="1994" spans="13:13" x14ac:dyDescent="0.25">
      <c r="M1994" s="88"/>
    </row>
    <row r="1995" spans="13:13" x14ac:dyDescent="0.25">
      <c r="M1995" s="88"/>
    </row>
    <row r="1996" spans="13:13" x14ac:dyDescent="0.25">
      <c r="M1996" s="88"/>
    </row>
    <row r="1997" spans="13:13" x14ac:dyDescent="0.25">
      <c r="M1997" s="88"/>
    </row>
    <row r="1998" spans="13:13" x14ac:dyDescent="0.25">
      <c r="M1998" s="88"/>
    </row>
    <row r="1999" spans="13:13" x14ac:dyDescent="0.25">
      <c r="M1999" s="88"/>
    </row>
    <row r="2000" spans="13:13" x14ac:dyDescent="0.25">
      <c r="M2000" s="88"/>
    </row>
    <row r="2001" spans="13:13" x14ac:dyDescent="0.25">
      <c r="M2001" s="88"/>
    </row>
    <row r="2002" spans="13:13" x14ac:dyDescent="0.25">
      <c r="M2002" s="88"/>
    </row>
    <row r="2003" spans="13:13" x14ac:dyDescent="0.25">
      <c r="M2003" s="88"/>
    </row>
    <row r="2004" spans="13:13" x14ac:dyDescent="0.25">
      <c r="M2004" s="88"/>
    </row>
    <row r="2005" spans="13:13" x14ac:dyDescent="0.25">
      <c r="M2005" s="88"/>
    </row>
    <row r="2006" spans="13:13" x14ac:dyDescent="0.25">
      <c r="M2006" s="88"/>
    </row>
    <row r="2007" spans="13:13" x14ac:dyDescent="0.25">
      <c r="M2007" s="88"/>
    </row>
    <row r="2008" spans="13:13" x14ac:dyDescent="0.25">
      <c r="M2008" s="88"/>
    </row>
    <row r="2009" spans="13:13" x14ac:dyDescent="0.25">
      <c r="M2009" s="88"/>
    </row>
    <row r="2010" spans="13:13" x14ac:dyDescent="0.25">
      <c r="M2010" s="88"/>
    </row>
    <row r="2011" spans="13:13" x14ac:dyDescent="0.25">
      <c r="M2011" s="88"/>
    </row>
    <row r="2012" spans="13:13" x14ac:dyDescent="0.25">
      <c r="M2012" s="88"/>
    </row>
    <row r="2013" spans="13:13" x14ac:dyDescent="0.25">
      <c r="M2013" s="88"/>
    </row>
    <row r="2014" spans="13:13" x14ac:dyDescent="0.25">
      <c r="M2014" s="88"/>
    </row>
    <row r="2015" spans="13:13" x14ac:dyDescent="0.25">
      <c r="M2015" s="88"/>
    </row>
    <row r="2016" spans="13:13" x14ac:dyDescent="0.25">
      <c r="M2016" s="88"/>
    </row>
    <row r="2017" spans="13:13" x14ac:dyDescent="0.25">
      <c r="M2017" s="88"/>
    </row>
    <row r="2018" spans="13:13" x14ac:dyDescent="0.25">
      <c r="M2018" s="88"/>
    </row>
    <row r="2019" spans="13:13" x14ac:dyDescent="0.25">
      <c r="M2019" s="88"/>
    </row>
    <row r="2020" spans="13:13" x14ac:dyDescent="0.25">
      <c r="M2020" s="88"/>
    </row>
    <row r="2021" spans="13:13" x14ac:dyDescent="0.25">
      <c r="M2021" s="88"/>
    </row>
    <row r="2022" spans="13:13" x14ac:dyDescent="0.25">
      <c r="M2022" s="88"/>
    </row>
    <row r="2023" spans="13:13" x14ac:dyDescent="0.25">
      <c r="M2023" s="88"/>
    </row>
    <row r="2024" spans="13:13" x14ac:dyDescent="0.25">
      <c r="M2024" s="88"/>
    </row>
    <row r="2025" spans="13:13" x14ac:dyDescent="0.25">
      <c r="M2025" s="88"/>
    </row>
    <row r="2026" spans="13:13" x14ac:dyDescent="0.25">
      <c r="M2026" s="88"/>
    </row>
    <row r="2027" spans="13:13" x14ac:dyDescent="0.25">
      <c r="M2027" s="88"/>
    </row>
    <row r="2028" spans="13:13" x14ac:dyDescent="0.25">
      <c r="M2028" s="88"/>
    </row>
    <row r="2029" spans="13:13" x14ac:dyDescent="0.25">
      <c r="M2029" s="88"/>
    </row>
    <row r="2030" spans="13:13" x14ac:dyDescent="0.25">
      <c r="M2030" s="88"/>
    </row>
    <row r="2031" spans="13:13" x14ac:dyDescent="0.25">
      <c r="M2031" s="88"/>
    </row>
    <row r="2032" spans="13:13" x14ac:dyDescent="0.25">
      <c r="M2032" s="88"/>
    </row>
    <row r="2033" spans="13:13" x14ac:dyDescent="0.25">
      <c r="M2033" s="88"/>
    </row>
    <row r="2034" spans="13:13" x14ac:dyDescent="0.25">
      <c r="M2034" s="88"/>
    </row>
    <row r="2035" spans="13:13" x14ac:dyDescent="0.25">
      <c r="M2035" s="88"/>
    </row>
    <row r="2036" spans="13:13" x14ac:dyDescent="0.25">
      <c r="M2036" s="88"/>
    </row>
    <row r="2037" spans="13:13" x14ac:dyDescent="0.25">
      <c r="M2037" s="88"/>
    </row>
    <row r="2038" spans="13:13" x14ac:dyDescent="0.25">
      <c r="M2038" s="88"/>
    </row>
    <row r="2039" spans="13:13" x14ac:dyDescent="0.25">
      <c r="M2039" s="88"/>
    </row>
    <row r="2040" spans="13:13" x14ac:dyDescent="0.25">
      <c r="M2040" s="88"/>
    </row>
    <row r="2041" spans="13:13" x14ac:dyDescent="0.25">
      <c r="M2041" s="88"/>
    </row>
    <row r="2042" spans="13:13" x14ac:dyDescent="0.25">
      <c r="M2042" s="88"/>
    </row>
    <row r="2043" spans="13:13" x14ac:dyDescent="0.25">
      <c r="M2043" s="88"/>
    </row>
    <row r="2044" spans="13:13" x14ac:dyDescent="0.25">
      <c r="M2044" s="88"/>
    </row>
    <row r="2045" spans="13:13" x14ac:dyDescent="0.25">
      <c r="M2045" s="88"/>
    </row>
    <row r="2046" spans="13:13" x14ac:dyDescent="0.25">
      <c r="M2046" s="88"/>
    </row>
    <row r="2047" spans="13:13" x14ac:dyDescent="0.25">
      <c r="M2047" s="88"/>
    </row>
    <row r="2048" spans="13:13" x14ac:dyDescent="0.25">
      <c r="M2048" s="88"/>
    </row>
    <row r="2049" spans="13:13" x14ac:dyDescent="0.25">
      <c r="M2049" s="88"/>
    </row>
    <row r="2050" spans="13:13" x14ac:dyDescent="0.25">
      <c r="M2050" s="88"/>
    </row>
    <row r="2051" spans="13:13" x14ac:dyDescent="0.25">
      <c r="M2051" s="88"/>
    </row>
    <row r="2052" spans="13:13" x14ac:dyDescent="0.25">
      <c r="M2052" s="88"/>
    </row>
    <row r="2053" spans="13:13" x14ac:dyDescent="0.25">
      <c r="M2053" s="88"/>
    </row>
    <row r="2054" spans="13:13" x14ac:dyDescent="0.25">
      <c r="M2054" s="88"/>
    </row>
    <row r="2055" spans="13:13" x14ac:dyDescent="0.25">
      <c r="M2055" s="88"/>
    </row>
    <row r="2056" spans="13:13" x14ac:dyDescent="0.25">
      <c r="M2056" s="88"/>
    </row>
    <row r="2057" spans="13:13" x14ac:dyDescent="0.25">
      <c r="M2057" s="88"/>
    </row>
    <row r="2058" spans="13:13" x14ac:dyDescent="0.25">
      <c r="M2058" s="88"/>
    </row>
    <row r="2059" spans="13:13" x14ac:dyDescent="0.25">
      <c r="M2059" s="88"/>
    </row>
    <row r="2060" spans="13:13" x14ac:dyDescent="0.25">
      <c r="M2060" s="88"/>
    </row>
    <row r="2061" spans="13:13" x14ac:dyDescent="0.25">
      <c r="M2061" s="88"/>
    </row>
    <row r="2062" spans="13:13" x14ac:dyDescent="0.25">
      <c r="M2062" s="88"/>
    </row>
    <row r="2063" spans="13:13" x14ac:dyDescent="0.25">
      <c r="M2063" s="88"/>
    </row>
    <row r="2064" spans="13:13" x14ac:dyDescent="0.25">
      <c r="M2064" s="88"/>
    </row>
    <row r="2065" spans="13:13" x14ac:dyDescent="0.25">
      <c r="M2065" s="88"/>
    </row>
    <row r="2066" spans="13:13" x14ac:dyDescent="0.25">
      <c r="M2066" s="88"/>
    </row>
    <row r="2067" spans="13:13" x14ac:dyDescent="0.25">
      <c r="M2067" s="88"/>
    </row>
    <row r="2068" spans="13:13" x14ac:dyDescent="0.25">
      <c r="M2068" s="88"/>
    </row>
    <row r="2069" spans="13:13" x14ac:dyDescent="0.25">
      <c r="M2069" s="88"/>
    </row>
    <row r="2070" spans="13:13" x14ac:dyDescent="0.25">
      <c r="M2070" s="88"/>
    </row>
    <row r="2071" spans="13:13" x14ac:dyDescent="0.25">
      <c r="M2071" s="88"/>
    </row>
    <row r="2072" spans="13:13" x14ac:dyDescent="0.25">
      <c r="M2072" s="88"/>
    </row>
    <row r="2073" spans="13:13" x14ac:dyDescent="0.25">
      <c r="M2073" s="88"/>
    </row>
    <row r="2074" spans="13:13" x14ac:dyDescent="0.25">
      <c r="M2074" s="88"/>
    </row>
    <row r="2075" spans="13:13" x14ac:dyDescent="0.25">
      <c r="M2075" s="88"/>
    </row>
    <row r="2076" spans="13:13" x14ac:dyDescent="0.25">
      <c r="M2076" s="88"/>
    </row>
    <row r="2077" spans="13:13" x14ac:dyDescent="0.25">
      <c r="M2077" s="88"/>
    </row>
    <row r="2078" spans="13:13" x14ac:dyDescent="0.25">
      <c r="M2078" s="88"/>
    </row>
    <row r="2079" spans="13:13" x14ac:dyDescent="0.25">
      <c r="M2079" s="88"/>
    </row>
    <row r="2080" spans="13:13" x14ac:dyDescent="0.25">
      <c r="M2080" s="88"/>
    </row>
    <row r="2081" spans="13:13" x14ac:dyDescent="0.25">
      <c r="M2081" s="88"/>
    </row>
    <row r="2082" spans="13:13" x14ac:dyDescent="0.25">
      <c r="M2082" s="88"/>
    </row>
    <row r="2083" spans="13:13" x14ac:dyDescent="0.25">
      <c r="M2083" s="88"/>
    </row>
    <row r="2084" spans="13:13" x14ac:dyDescent="0.25">
      <c r="M2084" s="88"/>
    </row>
    <row r="2085" spans="13:13" x14ac:dyDescent="0.25">
      <c r="M2085" s="88"/>
    </row>
    <row r="2086" spans="13:13" x14ac:dyDescent="0.25">
      <c r="M2086" s="88"/>
    </row>
    <row r="2087" spans="13:13" x14ac:dyDescent="0.25">
      <c r="M2087" s="88"/>
    </row>
    <row r="2088" spans="13:13" x14ac:dyDescent="0.25">
      <c r="M2088" s="88"/>
    </row>
    <row r="2089" spans="13:13" x14ac:dyDescent="0.25">
      <c r="M2089" s="88"/>
    </row>
    <row r="2090" spans="13:13" x14ac:dyDescent="0.25">
      <c r="M2090" s="88"/>
    </row>
    <row r="2091" spans="13:13" x14ac:dyDescent="0.25">
      <c r="M2091" s="88"/>
    </row>
    <row r="2092" spans="13:13" x14ac:dyDescent="0.25">
      <c r="M2092" s="88"/>
    </row>
    <row r="2093" spans="13:13" x14ac:dyDescent="0.25">
      <c r="M2093" s="88"/>
    </row>
    <row r="2094" spans="13:13" x14ac:dyDescent="0.25">
      <c r="M2094" s="88"/>
    </row>
    <row r="2095" spans="13:13" x14ac:dyDescent="0.25">
      <c r="M2095" s="88"/>
    </row>
    <row r="2096" spans="13:13" x14ac:dyDescent="0.25">
      <c r="M2096" s="88"/>
    </row>
    <row r="2097" spans="13:13" x14ac:dyDescent="0.25">
      <c r="M2097" s="88"/>
    </row>
    <row r="2098" spans="13:13" x14ac:dyDescent="0.25">
      <c r="M2098" s="88"/>
    </row>
    <row r="2099" spans="13:13" x14ac:dyDescent="0.25">
      <c r="M2099" s="88"/>
    </row>
    <row r="2100" spans="13:13" x14ac:dyDescent="0.25">
      <c r="M2100" s="88"/>
    </row>
    <row r="2101" spans="13:13" x14ac:dyDescent="0.25">
      <c r="M2101" s="88"/>
    </row>
    <row r="2102" spans="13:13" x14ac:dyDescent="0.25">
      <c r="M2102" s="88"/>
    </row>
    <row r="2103" spans="13:13" x14ac:dyDescent="0.25">
      <c r="M2103" s="88"/>
    </row>
    <row r="2104" spans="13:13" x14ac:dyDescent="0.25">
      <c r="M2104" s="88"/>
    </row>
    <row r="2105" spans="13:13" x14ac:dyDescent="0.25">
      <c r="M2105" s="88"/>
    </row>
    <row r="2106" spans="13:13" x14ac:dyDescent="0.25">
      <c r="M2106" s="88"/>
    </row>
    <row r="2107" spans="13:13" x14ac:dyDescent="0.25">
      <c r="M2107" s="88"/>
    </row>
    <row r="2108" spans="13:13" x14ac:dyDescent="0.25">
      <c r="M2108" s="88"/>
    </row>
    <row r="2109" spans="13:13" x14ac:dyDescent="0.25">
      <c r="M2109" s="88"/>
    </row>
    <row r="2110" spans="13:13" x14ac:dyDescent="0.25">
      <c r="M2110" s="88"/>
    </row>
    <row r="2111" spans="13:13" x14ac:dyDescent="0.25">
      <c r="M2111" s="88"/>
    </row>
    <row r="2112" spans="13:13" x14ac:dyDescent="0.25">
      <c r="M2112" s="88"/>
    </row>
    <row r="2113" spans="13:13" x14ac:dyDescent="0.25">
      <c r="M2113" s="88"/>
    </row>
    <row r="2114" spans="13:13" x14ac:dyDescent="0.25">
      <c r="M2114" s="88"/>
    </row>
    <row r="2115" spans="13:13" x14ac:dyDescent="0.25">
      <c r="M2115" s="88"/>
    </row>
    <row r="2116" spans="13:13" x14ac:dyDescent="0.25">
      <c r="M2116" s="88"/>
    </row>
    <row r="2117" spans="13:13" x14ac:dyDescent="0.25">
      <c r="M2117" s="88"/>
    </row>
    <row r="2118" spans="13:13" x14ac:dyDescent="0.25">
      <c r="M2118" s="88"/>
    </row>
    <row r="2119" spans="13:13" x14ac:dyDescent="0.25">
      <c r="M2119" s="88"/>
    </row>
    <row r="2120" spans="13:13" x14ac:dyDescent="0.25">
      <c r="M2120" s="88"/>
    </row>
    <row r="2121" spans="13:13" x14ac:dyDescent="0.25">
      <c r="M2121" s="88"/>
    </row>
    <row r="2122" spans="13:13" x14ac:dyDescent="0.25">
      <c r="M2122" s="88"/>
    </row>
    <row r="2123" spans="13:13" x14ac:dyDescent="0.25">
      <c r="M2123" s="88"/>
    </row>
    <row r="2124" spans="13:13" x14ac:dyDescent="0.25">
      <c r="M2124" s="88"/>
    </row>
    <row r="2125" spans="13:13" x14ac:dyDescent="0.25">
      <c r="M2125" s="88"/>
    </row>
    <row r="2126" spans="13:13" x14ac:dyDescent="0.25">
      <c r="M2126" s="88"/>
    </row>
    <row r="2127" spans="13:13" x14ac:dyDescent="0.25">
      <c r="M2127" s="88"/>
    </row>
    <row r="2128" spans="13:13" x14ac:dyDescent="0.25">
      <c r="M2128" s="88"/>
    </row>
    <row r="2129" spans="13:13" x14ac:dyDescent="0.25">
      <c r="M2129" s="88"/>
    </row>
    <row r="2130" spans="13:13" x14ac:dyDescent="0.25">
      <c r="M2130" s="88"/>
    </row>
    <row r="2131" spans="13:13" x14ac:dyDescent="0.25">
      <c r="M2131" s="88"/>
    </row>
    <row r="2132" spans="13:13" x14ac:dyDescent="0.25">
      <c r="M2132" s="88"/>
    </row>
    <row r="2133" spans="13:13" x14ac:dyDescent="0.25">
      <c r="M2133" s="88"/>
    </row>
    <row r="2134" spans="13:13" x14ac:dyDescent="0.25">
      <c r="M2134" s="88"/>
    </row>
    <row r="2135" spans="13:13" x14ac:dyDescent="0.25">
      <c r="M2135" s="88"/>
    </row>
    <row r="2136" spans="13:13" x14ac:dyDescent="0.25">
      <c r="M2136" s="88"/>
    </row>
    <row r="2137" spans="13:13" x14ac:dyDescent="0.25">
      <c r="M2137" s="88"/>
    </row>
    <row r="2138" spans="13:13" x14ac:dyDescent="0.25">
      <c r="M2138" s="88"/>
    </row>
    <row r="2139" spans="13:13" x14ac:dyDescent="0.25">
      <c r="M2139" s="88"/>
    </row>
    <row r="2140" spans="13:13" x14ac:dyDescent="0.25">
      <c r="M2140" s="88"/>
    </row>
    <row r="2141" spans="13:13" x14ac:dyDescent="0.25">
      <c r="M2141" s="88"/>
    </row>
    <row r="2142" spans="13:13" x14ac:dyDescent="0.25">
      <c r="M2142" s="88"/>
    </row>
    <row r="2143" spans="13:13" x14ac:dyDescent="0.25">
      <c r="M2143" s="88"/>
    </row>
    <row r="2144" spans="13:13" x14ac:dyDescent="0.25">
      <c r="M2144" s="88"/>
    </row>
    <row r="2145" spans="13:13" x14ac:dyDescent="0.25">
      <c r="M2145" s="88"/>
    </row>
    <row r="2146" spans="13:13" x14ac:dyDescent="0.25">
      <c r="M2146" s="88"/>
    </row>
    <row r="2147" spans="13:13" x14ac:dyDescent="0.25">
      <c r="M2147" s="88"/>
    </row>
    <row r="2148" spans="13:13" x14ac:dyDescent="0.25">
      <c r="M2148" s="88"/>
    </row>
    <row r="2149" spans="13:13" x14ac:dyDescent="0.25">
      <c r="M2149" s="88"/>
    </row>
    <row r="2150" spans="13:13" x14ac:dyDescent="0.25">
      <c r="M2150" s="88"/>
    </row>
    <row r="2151" spans="13:13" x14ac:dyDescent="0.25">
      <c r="M2151" s="88"/>
    </row>
    <row r="2152" spans="13:13" x14ac:dyDescent="0.25">
      <c r="M2152" s="88"/>
    </row>
    <row r="2153" spans="13:13" x14ac:dyDescent="0.25">
      <c r="M2153" s="88"/>
    </row>
    <row r="2154" spans="13:13" x14ac:dyDescent="0.25">
      <c r="M2154" s="88"/>
    </row>
    <row r="2155" spans="13:13" x14ac:dyDescent="0.25">
      <c r="M2155" s="88"/>
    </row>
    <row r="2156" spans="13:13" x14ac:dyDescent="0.25">
      <c r="M2156" s="88"/>
    </row>
    <row r="2157" spans="13:13" x14ac:dyDescent="0.25">
      <c r="M2157" s="88"/>
    </row>
    <row r="2158" spans="13:13" x14ac:dyDescent="0.25">
      <c r="M2158" s="88"/>
    </row>
    <row r="2159" spans="13:13" x14ac:dyDescent="0.25">
      <c r="M2159" s="88"/>
    </row>
    <row r="2160" spans="13:13" x14ac:dyDescent="0.25">
      <c r="M2160" s="88"/>
    </row>
    <row r="2161" spans="13:13" x14ac:dyDescent="0.25">
      <c r="M2161" s="88"/>
    </row>
    <row r="2162" spans="13:13" x14ac:dyDescent="0.25">
      <c r="M2162" s="88"/>
    </row>
    <row r="2163" spans="13:13" x14ac:dyDescent="0.25">
      <c r="M2163" s="88"/>
    </row>
    <row r="2164" spans="13:13" x14ac:dyDescent="0.25">
      <c r="M2164" s="88"/>
    </row>
    <row r="2165" spans="13:13" x14ac:dyDescent="0.25">
      <c r="M2165" s="88"/>
    </row>
    <row r="2166" spans="13:13" x14ac:dyDescent="0.25">
      <c r="M2166" s="88"/>
    </row>
    <row r="2167" spans="13:13" x14ac:dyDescent="0.25">
      <c r="M2167" s="88"/>
    </row>
    <row r="2168" spans="13:13" x14ac:dyDescent="0.25">
      <c r="M2168" s="88"/>
    </row>
    <row r="2169" spans="13:13" x14ac:dyDescent="0.25">
      <c r="M2169" s="88"/>
    </row>
    <row r="2170" spans="13:13" x14ac:dyDescent="0.25">
      <c r="M2170" s="88"/>
    </row>
    <row r="2171" spans="13:13" x14ac:dyDescent="0.25">
      <c r="M2171" s="88"/>
    </row>
    <row r="2172" spans="13:13" x14ac:dyDescent="0.25">
      <c r="M2172" s="88"/>
    </row>
    <row r="2173" spans="13:13" x14ac:dyDescent="0.25">
      <c r="M2173" s="88"/>
    </row>
    <row r="2174" spans="13:13" x14ac:dyDescent="0.25">
      <c r="M2174" s="88"/>
    </row>
    <row r="2175" spans="13:13" x14ac:dyDescent="0.25">
      <c r="M2175" s="88"/>
    </row>
    <row r="2176" spans="13:13" x14ac:dyDescent="0.25">
      <c r="M2176" s="88"/>
    </row>
    <row r="2177" spans="13:13" x14ac:dyDescent="0.25">
      <c r="M2177" s="88"/>
    </row>
    <row r="2178" spans="13:13" x14ac:dyDescent="0.25">
      <c r="M2178" s="88"/>
    </row>
    <row r="2179" spans="13:13" x14ac:dyDescent="0.25">
      <c r="M2179" s="88"/>
    </row>
    <row r="2180" spans="13:13" x14ac:dyDescent="0.25">
      <c r="M2180" s="88"/>
    </row>
    <row r="2181" spans="13:13" x14ac:dyDescent="0.25">
      <c r="M2181" s="88"/>
    </row>
    <row r="2182" spans="13:13" x14ac:dyDescent="0.25">
      <c r="M2182" s="88"/>
    </row>
    <row r="2183" spans="13:13" x14ac:dyDescent="0.25">
      <c r="M2183" s="88"/>
    </row>
    <row r="2184" spans="13:13" x14ac:dyDescent="0.25">
      <c r="M2184" s="88"/>
    </row>
    <row r="2185" spans="13:13" x14ac:dyDescent="0.25">
      <c r="M2185" s="88"/>
    </row>
    <row r="2186" spans="13:13" x14ac:dyDescent="0.25">
      <c r="M2186" s="88"/>
    </row>
    <row r="2187" spans="13:13" x14ac:dyDescent="0.25">
      <c r="M2187" s="88"/>
    </row>
    <row r="2188" spans="13:13" x14ac:dyDescent="0.25">
      <c r="M2188" s="88"/>
    </row>
    <row r="2189" spans="13:13" x14ac:dyDescent="0.25">
      <c r="M2189" s="88"/>
    </row>
    <row r="2190" spans="13:13" x14ac:dyDescent="0.25">
      <c r="M2190" s="88"/>
    </row>
    <row r="2191" spans="13:13" x14ac:dyDescent="0.25">
      <c r="M2191" s="88"/>
    </row>
    <row r="2192" spans="13:13" x14ac:dyDescent="0.25">
      <c r="M2192" s="88"/>
    </row>
    <row r="2193" spans="13:13" x14ac:dyDescent="0.25">
      <c r="M2193" s="88"/>
    </row>
    <row r="2194" spans="13:13" x14ac:dyDescent="0.25">
      <c r="M2194" s="88"/>
    </row>
    <row r="2195" spans="13:13" x14ac:dyDescent="0.25">
      <c r="M2195" s="88"/>
    </row>
    <row r="2196" spans="13:13" x14ac:dyDescent="0.25">
      <c r="M2196" s="88"/>
    </row>
    <row r="2197" spans="13:13" x14ac:dyDescent="0.25">
      <c r="M2197" s="88"/>
    </row>
    <row r="2198" spans="13:13" x14ac:dyDescent="0.25">
      <c r="M2198" s="88"/>
    </row>
    <row r="2199" spans="13:13" x14ac:dyDescent="0.25">
      <c r="M2199" s="88"/>
    </row>
    <row r="2200" spans="13:13" x14ac:dyDescent="0.25">
      <c r="M2200" s="88"/>
    </row>
    <row r="2201" spans="13:13" x14ac:dyDescent="0.25">
      <c r="M2201" s="88"/>
    </row>
    <row r="2202" spans="13:13" x14ac:dyDescent="0.25">
      <c r="M2202" s="88"/>
    </row>
    <row r="2203" spans="13:13" x14ac:dyDescent="0.25">
      <c r="M2203" s="88"/>
    </row>
    <row r="2204" spans="13:13" x14ac:dyDescent="0.25">
      <c r="M2204" s="88"/>
    </row>
    <row r="2205" spans="13:13" x14ac:dyDescent="0.25">
      <c r="M2205" s="88"/>
    </row>
    <row r="2206" spans="13:13" x14ac:dyDescent="0.25">
      <c r="M2206" s="88"/>
    </row>
    <row r="2207" spans="13:13" x14ac:dyDescent="0.25">
      <c r="M2207" s="88"/>
    </row>
    <row r="2208" spans="13:13" x14ac:dyDescent="0.25">
      <c r="M2208" s="88"/>
    </row>
    <row r="2209" spans="13:13" x14ac:dyDescent="0.25">
      <c r="M2209" s="88"/>
    </row>
    <row r="2210" spans="13:13" x14ac:dyDescent="0.25">
      <c r="M2210" s="88"/>
    </row>
    <row r="2211" spans="13:13" x14ac:dyDescent="0.25">
      <c r="M2211" s="88"/>
    </row>
    <row r="2212" spans="13:13" x14ac:dyDescent="0.25">
      <c r="M2212" s="88"/>
    </row>
    <row r="2213" spans="13:13" x14ac:dyDescent="0.25">
      <c r="M2213" s="88"/>
    </row>
    <row r="2214" spans="13:13" x14ac:dyDescent="0.25">
      <c r="M2214" s="88"/>
    </row>
    <row r="2215" spans="13:13" x14ac:dyDescent="0.25">
      <c r="M2215" s="88"/>
    </row>
    <row r="2216" spans="13:13" x14ac:dyDescent="0.25">
      <c r="M2216" s="88"/>
    </row>
    <row r="2217" spans="13:13" x14ac:dyDescent="0.25">
      <c r="M2217" s="88"/>
    </row>
    <row r="2218" spans="13:13" x14ac:dyDescent="0.25">
      <c r="M2218" s="88"/>
    </row>
    <row r="2219" spans="13:13" x14ac:dyDescent="0.25">
      <c r="M2219" s="88"/>
    </row>
    <row r="2220" spans="13:13" x14ac:dyDescent="0.25">
      <c r="M2220" s="88"/>
    </row>
    <row r="2221" spans="13:13" x14ac:dyDescent="0.25">
      <c r="M2221" s="88"/>
    </row>
    <row r="2222" spans="13:13" x14ac:dyDescent="0.25">
      <c r="M2222" s="88"/>
    </row>
    <row r="2223" spans="13:13" x14ac:dyDescent="0.25">
      <c r="M2223" s="88"/>
    </row>
    <row r="2224" spans="13:13" x14ac:dyDescent="0.25">
      <c r="M2224" s="88"/>
    </row>
    <row r="2225" spans="13:13" x14ac:dyDescent="0.25">
      <c r="M2225" s="88"/>
    </row>
    <row r="2226" spans="13:13" x14ac:dyDescent="0.25">
      <c r="M2226" s="88"/>
    </row>
    <row r="2227" spans="13:13" x14ac:dyDescent="0.25">
      <c r="M2227" s="88"/>
    </row>
    <row r="2228" spans="13:13" x14ac:dyDescent="0.25">
      <c r="M2228" s="88"/>
    </row>
    <row r="2229" spans="13:13" x14ac:dyDescent="0.25">
      <c r="M2229" s="88"/>
    </row>
    <row r="2230" spans="13:13" x14ac:dyDescent="0.25">
      <c r="M2230" s="88"/>
    </row>
    <row r="2231" spans="13:13" x14ac:dyDescent="0.25">
      <c r="M2231" s="88"/>
    </row>
    <row r="2232" spans="13:13" x14ac:dyDescent="0.25">
      <c r="M2232" s="88"/>
    </row>
    <row r="2233" spans="13:13" x14ac:dyDescent="0.25">
      <c r="M2233" s="88"/>
    </row>
    <row r="2234" spans="13:13" x14ac:dyDescent="0.25">
      <c r="M2234" s="88"/>
    </row>
    <row r="2235" spans="13:13" x14ac:dyDescent="0.25">
      <c r="M2235" s="88"/>
    </row>
    <row r="2236" spans="13:13" x14ac:dyDescent="0.25">
      <c r="M2236" s="88"/>
    </row>
    <row r="2237" spans="13:13" x14ac:dyDescent="0.25">
      <c r="M2237" s="88"/>
    </row>
    <row r="2238" spans="13:13" x14ac:dyDescent="0.25">
      <c r="M2238" s="88"/>
    </row>
    <row r="2239" spans="13:13" x14ac:dyDescent="0.25">
      <c r="M2239" s="88"/>
    </row>
    <row r="2240" spans="13:13" x14ac:dyDescent="0.25">
      <c r="M2240" s="88"/>
    </row>
    <row r="2241" spans="13:13" x14ac:dyDescent="0.25">
      <c r="M2241" s="88"/>
    </row>
    <row r="2242" spans="13:13" x14ac:dyDescent="0.25">
      <c r="M2242" s="88"/>
    </row>
    <row r="2243" spans="13:13" x14ac:dyDescent="0.25">
      <c r="M2243" s="88"/>
    </row>
    <row r="2244" spans="13:13" x14ac:dyDescent="0.25">
      <c r="M2244" s="88"/>
    </row>
    <row r="2245" spans="13:13" x14ac:dyDescent="0.25">
      <c r="M2245" s="88"/>
    </row>
    <row r="2246" spans="13:13" x14ac:dyDescent="0.25">
      <c r="M2246" s="88"/>
    </row>
    <row r="2247" spans="13:13" x14ac:dyDescent="0.25">
      <c r="M2247" s="88"/>
    </row>
    <row r="2248" spans="13:13" x14ac:dyDescent="0.25">
      <c r="M2248" s="88"/>
    </row>
    <row r="2249" spans="13:13" x14ac:dyDescent="0.25">
      <c r="M2249" s="88"/>
    </row>
    <row r="2250" spans="13:13" x14ac:dyDescent="0.25">
      <c r="M2250" s="88"/>
    </row>
    <row r="2251" spans="13:13" x14ac:dyDescent="0.25">
      <c r="M2251" s="88"/>
    </row>
    <row r="2252" spans="13:13" x14ac:dyDescent="0.25">
      <c r="M2252" s="88"/>
    </row>
    <row r="2253" spans="13:13" x14ac:dyDescent="0.25">
      <c r="M2253" s="88"/>
    </row>
    <row r="2254" spans="13:13" x14ac:dyDescent="0.25">
      <c r="M2254" s="88"/>
    </row>
    <row r="2255" spans="13:13" x14ac:dyDescent="0.25">
      <c r="M2255" s="88"/>
    </row>
    <row r="2256" spans="13:13" x14ac:dyDescent="0.25">
      <c r="M2256" s="88"/>
    </row>
    <row r="2257" spans="13:13" x14ac:dyDescent="0.25">
      <c r="M2257" s="88"/>
    </row>
    <row r="2258" spans="13:13" x14ac:dyDescent="0.25">
      <c r="M2258" s="88"/>
    </row>
    <row r="2259" spans="13:13" x14ac:dyDescent="0.25">
      <c r="M2259" s="88"/>
    </row>
    <row r="2260" spans="13:13" x14ac:dyDescent="0.25">
      <c r="M2260" s="88"/>
    </row>
    <row r="2261" spans="13:13" x14ac:dyDescent="0.25">
      <c r="M2261" s="88"/>
    </row>
    <row r="2262" spans="13:13" x14ac:dyDescent="0.25">
      <c r="M2262" s="88"/>
    </row>
    <row r="2263" spans="13:13" x14ac:dyDescent="0.25">
      <c r="M2263" s="88"/>
    </row>
    <row r="2264" spans="13:13" x14ac:dyDescent="0.25">
      <c r="M2264" s="88"/>
    </row>
    <row r="2265" spans="13:13" x14ac:dyDescent="0.25">
      <c r="M2265" s="88"/>
    </row>
    <row r="2266" spans="13:13" x14ac:dyDescent="0.25">
      <c r="M2266" s="88"/>
    </row>
    <row r="2267" spans="13:13" x14ac:dyDescent="0.25">
      <c r="M2267" s="88"/>
    </row>
    <row r="2268" spans="13:13" x14ac:dyDescent="0.25">
      <c r="M2268" s="88"/>
    </row>
    <row r="2269" spans="13:13" x14ac:dyDescent="0.25">
      <c r="M2269" s="88"/>
    </row>
    <row r="2270" spans="13:13" x14ac:dyDescent="0.25">
      <c r="M2270" s="88"/>
    </row>
    <row r="2271" spans="13:13" x14ac:dyDescent="0.25">
      <c r="M2271" s="88"/>
    </row>
    <row r="2272" spans="13:13" x14ac:dyDescent="0.25">
      <c r="M2272" s="88"/>
    </row>
    <row r="2273" spans="13:13" x14ac:dyDescent="0.25">
      <c r="M2273" s="88"/>
    </row>
    <row r="2274" spans="13:13" x14ac:dyDescent="0.25">
      <c r="M2274" s="88"/>
    </row>
    <row r="2275" spans="13:13" x14ac:dyDescent="0.25">
      <c r="M2275" s="88"/>
    </row>
    <row r="2276" spans="13:13" x14ac:dyDescent="0.25">
      <c r="M2276" s="88"/>
    </row>
    <row r="2277" spans="13:13" x14ac:dyDescent="0.25">
      <c r="M2277" s="88"/>
    </row>
    <row r="2278" spans="13:13" x14ac:dyDescent="0.25">
      <c r="M2278" s="88"/>
    </row>
    <row r="2279" spans="13:13" x14ac:dyDescent="0.25">
      <c r="M2279" s="88"/>
    </row>
    <row r="2280" spans="13:13" x14ac:dyDescent="0.25">
      <c r="M2280" s="88"/>
    </row>
    <row r="2281" spans="13:13" x14ac:dyDescent="0.25">
      <c r="M2281" s="88"/>
    </row>
    <row r="2282" spans="13:13" x14ac:dyDescent="0.25">
      <c r="M2282" s="88"/>
    </row>
    <row r="2283" spans="13:13" x14ac:dyDescent="0.25">
      <c r="M2283" s="88"/>
    </row>
    <row r="2284" spans="13:13" x14ac:dyDescent="0.25">
      <c r="M2284" s="88"/>
    </row>
    <row r="2285" spans="13:13" x14ac:dyDescent="0.25">
      <c r="M2285" s="88"/>
    </row>
    <row r="2286" spans="13:13" x14ac:dyDescent="0.25">
      <c r="M2286" s="88"/>
    </row>
    <row r="2287" spans="13:13" x14ac:dyDescent="0.25">
      <c r="M2287" s="88"/>
    </row>
    <row r="2288" spans="13:13" x14ac:dyDescent="0.25">
      <c r="M2288" s="88"/>
    </row>
    <row r="2289" spans="13:13" x14ac:dyDescent="0.25">
      <c r="M2289" s="88"/>
    </row>
    <row r="2290" spans="13:13" x14ac:dyDescent="0.25">
      <c r="M2290" s="88"/>
    </row>
    <row r="2291" spans="13:13" x14ac:dyDescent="0.25">
      <c r="M2291" s="88"/>
    </row>
    <row r="2292" spans="13:13" x14ac:dyDescent="0.25">
      <c r="M2292" s="88"/>
    </row>
    <row r="2293" spans="13:13" x14ac:dyDescent="0.25">
      <c r="M2293" s="88"/>
    </row>
    <row r="2294" spans="13:13" x14ac:dyDescent="0.25">
      <c r="M2294" s="88"/>
    </row>
    <row r="2295" spans="13:13" x14ac:dyDescent="0.25">
      <c r="M2295" s="88"/>
    </row>
    <row r="2296" spans="13:13" x14ac:dyDescent="0.25">
      <c r="M2296" s="88"/>
    </row>
    <row r="2297" spans="13:13" x14ac:dyDescent="0.25">
      <c r="M2297" s="88"/>
    </row>
    <row r="2298" spans="13:13" x14ac:dyDescent="0.25">
      <c r="M2298" s="88"/>
    </row>
    <row r="2299" spans="13:13" x14ac:dyDescent="0.25">
      <c r="M2299" s="88"/>
    </row>
    <row r="2300" spans="13:13" x14ac:dyDescent="0.25">
      <c r="M2300" s="88"/>
    </row>
    <row r="2301" spans="13:13" x14ac:dyDescent="0.25">
      <c r="M2301" s="88"/>
    </row>
    <row r="2302" spans="13:13" x14ac:dyDescent="0.25">
      <c r="M2302" s="88"/>
    </row>
    <row r="2303" spans="13:13" x14ac:dyDescent="0.25">
      <c r="M2303" s="88"/>
    </row>
    <row r="2304" spans="13:13" x14ac:dyDescent="0.25">
      <c r="M2304" s="88"/>
    </row>
    <row r="2305" spans="13:13" x14ac:dyDescent="0.25">
      <c r="M2305" s="88"/>
    </row>
    <row r="2306" spans="13:13" x14ac:dyDescent="0.25">
      <c r="M2306" s="88"/>
    </row>
    <row r="2307" spans="13:13" x14ac:dyDescent="0.25">
      <c r="M2307" s="88"/>
    </row>
    <row r="2308" spans="13:13" x14ac:dyDescent="0.25">
      <c r="M2308" s="88"/>
    </row>
    <row r="2309" spans="13:13" x14ac:dyDescent="0.25">
      <c r="M2309" s="88"/>
    </row>
    <row r="2310" spans="13:13" x14ac:dyDescent="0.25">
      <c r="M2310" s="88"/>
    </row>
    <row r="2311" spans="13:13" x14ac:dyDescent="0.25">
      <c r="M2311" s="88"/>
    </row>
    <row r="2312" spans="13:13" x14ac:dyDescent="0.25">
      <c r="M2312" s="88"/>
    </row>
    <row r="2313" spans="13:13" x14ac:dyDescent="0.25">
      <c r="M2313" s="88"/>
    </row>
    <row r="2314" spans="13:13" x14ac:dyDescent="0.25">
      <c r="M2314" s="88"/>
    </row>
    <row r="2315" spans="13:13" x14ac:dyDescent="0.25">
      <c r="M2315" s="88"/>
    </row>
    <row r="2316" spans="13:13" x14ac:dyDescent="0.25">
      <c r="M2316" s="88"/>
    </row>
    <row r="2317" spans="13:13" x14ac:dyDescent="0.25">
      <c r="M2317" s="88"/>
    </row>
    <row r="2318" spans="13:13" x14ac:dyDescent="0.25">
      <c r="M2318" s="88"/>
    </row>
    <row r="2319" spans="13:13" x14ac:dyDescent="0.25">
      <c r="M2319" s="88"/>
    </row>
    <row r="2320" spans="13:13" x14ac:dyDescent="0.25">
      <c r="M2320" s="88"/>
    </row>
    <row r="2321" spans="13:13" x14ac:dyDescent="0.25">
      <c r="M2321" s="88"/>
    </row>
    <row r="2322" spans="13:13" x14ac:dyDescent="0.25">
      <c r="M2322" s="88"/>
    </row>
    <row r="2323" spans="13:13" x14ac:dyDescent="0.25">
      <c r="M2323" s="88"/>
    </row>
    <row r="2324" spans="13:13" x14ac:dyDescent="0.25">
      <c r="M2324" s="88"/>
    </row>
    <row r="2325" spans="13:13" x14ac:dyDescent="0.25">
      <c r="M2325" s="88"/>
    </row>
    <row r="2326" spans="13:13" x14ac:dyDescent="0.25">
      <c r="M2326" s="88"/>
    </row>
    <row r="2327" spans="13:13" x14ac:dyDescent="0.25">
      <c r="M2327" s="88"/>
    </row>
    <row r="2328" spans="13:13" x14ac:dyDescent="0.25">
      <c r="M2328" s="88"/>
    </row>
    <row r="2329" spans="13:13" x14ac:dyDescent="0.25">
      <c r="M2329" s="88"/>
    </row>
    <row r="2330" spans="13:13" x14ac:dyDescent="0.25">
      <c r="M2330" s="88"/>
    </row>
    <row r="2331" spans="13:13" x14ac:dyDescent="0.25">
      <c r="M2331" s="88"/>
    </row>
    <row r="2332" spans="13:13" x14ac:dyDescent="0.25">
      <c r="M2332" s="88"/>
    </row>
    <row r="2333" spans="13:13" x14ac:dyDescent="0.25">
      <c r="M2333" s="88"/>
    </row>
    <row r="2334" spans="13:13" x14ac:dyDescent="0.25">
      <c r="M2334" s="88"/>
    </row>
    <row r="2335" spans="13:13" x14ac:dyDescent="0.25">
      <c r="M2335" s="88"/>
    </row>
    <row r="2336" spans="13:13" x14ac:dyDescent="0.25">
      <c r="M2336" s="88"/>
    </row>
    <row r="2337" spans="13:13" x14ac:dyDescent="0.25">
      <c r="M2337" s="88"/>
    </row>
    <row r="2338" spans="13:13" x14ac:dyDescent="0.25">
      <c r="M2338" s="88"/>
    </row>
    <row r="2339" spans="13:13" x14ac:dyDescent="0.25">
      <c r="M2339" s="88"/>
    </row>
    <row r="2340" spans="13:13" x14ac:dyDescent="0.25">
      <c r="M2340" s="88"/>
    </row>
    <row r="2341" spans="13:13" x14ac:dyDescent="0.25">
      <c r="M2341" s="88"/>
    </row>
    <row r="2342" spans="13:13" x14ac:dyDescent="0.25">
      <c r="M2342" s="88"/>
    </row>
    <row r="2343" spans="13:13" x14ac:dyDescent="0.25">
      <c r="M2343" s="88"/>
    </row>
    <row r="2344" spans="13:13" x14ac:dyDescent="0.25">
      <c r="M2344" s="88"/>
    </row>
    <row r="2345" spans="13:13" x14ac:dyDescent="0.25">
      <c r="M2345" s="88"/>
    </row>
    <row r="2346" spans="13:13" x14ac:dyDescent="0.25">
      <c r="M2346" s="88"/>
    </row>
    <row r="2347" spans="13:13" x14ac:dyDescent="0.25">
      <c r="M2347" s="88"/>
    </row>
    <row r="2348" spans="13:13" x14ac:dyDescent="0.25">
      <c r="M2348" s="88"/>
    </row>
    <row r="2349" spans="13:13" x14ac:dyDescent="0.25">
      <c r="M2349" s="88"/>
    </row>
    <row r="2350" spans="13:13" x14ac:dyDescent="0.25">
      <c r="M2350" s="88"/>
    </row>
    <row r="2351" spans="13:13" x14ac:dyDescent="0.25">
      <c r="M2351" s="88"/>
    </row>
    <row r="2352" spans="13:13" x14ac:dyDescent="0.25">
      <c r="M2352" s="88"/>
    </row>
    <row r="2353" spans="13:13" x14ac:dyDescent="0.25">
      <c r="M2353" s="88"/>
    </row>
    <row r="2354" spans="13:13" x14ac:dyDescent="0.25">
      <c r="M2354" s="88"/>
    </row>
    <row r="2355" spans="13:13" x14ac:dyDescent="0.25">
      <c r="M2355" s="88"/>
    </row>
    <row r="2356" spans="13:13" x14ac:dyDescent="0.25">
      <c r="M2356" s="88"/>
    </row>
    <row r="2357" spans="13:13" x14ac:dyDescent="0.25">
      <c r="M2357" s="88"/>
    </row>
    <row r="2358" spans="13:13" x14ac:dyDescent="0.25">
      <c r="M2358" s="88"/>
    </row>
    <row r="2359" spans="13:13" x14ac:dyDescent="0.25">
      <c r="M2359" s="88"/>
    </row>
    <row r="2360" spans="13:13" x14ac:dyDescent="0.25">
      <c r="M2360" s="88"/>
    </row>
    <row r="2361" spans="13:13" x14ac:dyDescent="0.25">
      <c r="M2361" s="88"/>
    </row>
    <row r="2362" spans="13:13" x14ac:dyDescent="0.25">
      <c r="M2362" s="88"/>
    </row>
    <row r="2363" spans="13:13" x14ac:dyDescent="0.25">
      <c r="M2363" s="88"/>
    </row>
    <row r="2364" spans="13:13" x14ac:dyDescent="0.25">
      <c r="M2364" s="88"/>
    </row>
    <row r="2365" spans="13:13" x14ac:dyDescent="0.25">
      <c r="M2365" s="88"/>
    </row>
    <row r="2366" spans="13:13" x14ac:dyDescent="0.25">
      <c r="M2366" s="88"/>
    </row>
    <row r="2367" spans="13:13" x14ac:dyDescent="0.25">
      <c r="M2367" s="88"/>
    </row>
    <row r="2368" spans="13:13" x14ac:dyDescent="0.25">
      <c r="M2368" s="88"/>
    </row>
    <row r="2369" spans="13:13" x14ac:dyDescent="0.25">
      <c r="M2369" s="88"/>
    </row>
    <row r="2370" spans="13:13" x14ac:dyDescent="0.25">
      <c r="M2370" s="88"/>
    </row>
    <row r="2371" spans="13:13" x14ac:dyDescent="0.25">
      <c r="M2371" s="88"/>
    </row>
    <row r="2372" spans="13:13" x14ac:dyDescent="0.25">
      <c r="M2372" s="88"/>
    </row>
    <row r="2373" spans="13:13" x14ac:dyDescent="0.25">
      <c r="M2373" s="88"/>
    </row>
    <row r="2374" spans="13:13" x14ac:dyDescent="0.25">
      <c r="M2374" s="88"/>
    </row>
    <row r="2375" spans="13:13" x14ac:dyDescent="0.25">
      <c r="M2375" s="88"/>
    </row>
    <row r="2376" spans="13:13" x14ac:dyDescent="0.25">
      <c r="M2376" s="88"/>
    </row>
    <row r="2377" spans="13:13" x14ac:dyDescent="0.25">
      <c r="M2377" s="88"/>
    </row>
    <row r="2378" spans="13:13" x14ac:dyDescent="0.25">
      <c r="M2378" s="88"/>
    </row>
    <row r="2379" spans="13:13" x14ac:dyDescent="0.25">
      <c r="M2379" s="88"/>
    </row>
    <row r="2380" spans="13:13" x14ac:dyDescent="0.25">
      <c r="M2380" s="88"/>
    </row>
    <row r="2381" spans="13:13" x14ac:dyDescent="0.25">
      <c r="M2381" s="88"/>
    </row>
    <row r="2382" spans="13:13" x14ac:dyDescent="0.25">
      <c r="M2382" s="88"/>
    </row>
    <row r="2383" spans="13:13" x14ac:dyDescent="0.25">
      <c r="M2383" s="88"/>
    </row>
    <row r="2384" spans="13:13" x14ac:dyDescent="0.25">
      <c r="M2384" s="88"/>
    </row>
    <row r="2385" spans="13:13" x14ac:dyDescent="0.25">
      <c r="M2385" s="88"/>
    </row>
    <row r="2386" spans="13:13" x14ac:dyDescent="0.25">
      <c r="M2386" s="88"/>
    </row>
    <row r="2387" spans="13:13" x14ac:dyDescent="0.25">
      <c r="M2387" s="88"/>
    </row>
    <row r="2388" spans="13:13" x14ac:dyDescent="0.25">
      <c r="M2388" s="88"/>
    </row>
    <row r="2389" spans="13:13" x14ac:dyDescent="0.25">
      <c r="M2389" s="88"/>
    </row>
    <row r="2390" spans="13:13" x14ac:dyDescent="0.25">
      <c r="M2390" s="88"/>
    </row>
    <row r="2391" spans="13:13" x14ac:dyDescent="0.25">
      <c r="M2391" s="88"/>
    </row>
    <row r="2392" spans="13:13" x14ac:dyDescent="0.25">
      <c r="M2392" s="88"/>
    </row>
    <row r="2393" spans="13:13" x14ac:dyDescent="0.25">
      <c r="M2393" s="88"/>
    </row>
    <row r="2394" spans="13:13" x14ac:dyDescent="0.25">
      <c r="M2394" s="88"/>
    </row>
    <row r="2395" spans="13:13" x14ac:dyDescent="0.25">
      <c r="M2395" s="88"/>
    </row>
    <row r="2396" spans="13:13" x14ac:dyDescent="0.25">
      <c r="M2396" s="88"/>
    </row>
    <row r="2397" spans="13:13" x14ac:dyDescent="0.25">
      <c r="M2397" s="88"/>
    </row>
    <row r="2398" spans="13:13" x14ac:dyDescent="0.25">
      <c r="M2398" s="88"/>
    </row>
    <row r="2399" spans="13:13" x14ac:dyDescent="0.25">
      <c r="M2399" s="88"/>
    </row>
    <row r="2400" spans="13:13" x14ac:dyDescent="0.25">
      <c r="M2400" s="88"/>
    </row>
    <row r="2401" spans="13:13" x14ac:dyDescent="0.25">
      <c r="M2401" s="88"/>
    </row>
    <row r="2402" spans="13:13" x14ac:dyDescent="0.25">
      <c r="M2402" s="88"/>
    </row>
    <row r="2403" spans="13:13" x14ac:dyDescent="0.25">
      <c r="M2403" s="88"/>
    </row>
    <row r="2404" spans="13:13" x14ac:dyDescent="0.25">
      <c r="M2404" s="88"/>
    </row>
    <row r="2405" spans="13:13" x14ac:dyDescent="0.25">
      <c r="M2405" s="88"/>
    </row>
    <row r="2406" spans="13:13" x14ac:dyDescent="0.25">
      <c r="M2406" s="88"/>
    </row>
    <row r="2407" spans="13:13" x14ac:dyDescent="0.25">
      <c r="M2407" s="88"/>
    </row>
    <row r="2408" spans="13:13" x14ac:dyDescent="0.25">
      <c r="M2408" s="88"/>
    </row>
    <row r="2409" spans="13:13" x14ac:dyDescent="0.25">
      <c r="M2409" s="88"/>
    </row>
    <row r="2410" spans="13:13" x14ac:dyDescent="0.25">
      <c r="M2410" s="88"/>
    </row>
    <row r="2411" spans="13:13" x14ac:dyDescent="0.25">
      <c r="M2411" s="88"/>
    </row>
    <row r="2412" spans="13:13" x14ac:dyDescent="0.25">
      <c r="M2412" s="88"/>
    </row>
    <row r="2413" spans="13:13" x14ac:dyDescent="0.25">
      <c r="M2413" s="88"/>
    </row>
    <row r="2414" spans="13:13" x14ac:dyDescent="0.25">
      <c r="M2414" s="88"/>
    </row>
    <row r="2415" spans="13:13" x14ac:dyDescent="0.25">
      <c r="M2415" s="88"/>
    </row>
    <row r="2416" spans="13:13" x14ac:dyDescent="0.25">
      <c r="M2416" s="88"/>
    </row>
    <row r="2417" spans="13:13" x14ac:dyDescent="0.25">
      <c r="M2417" s="88"/>
    </row>
    <row r="2418" spans="13:13" x14ac:dyDescent="0.25">
      <c r="M2418" s="88"/>
    </row>
    <row r="2419" spans="13:13" x14ac:dyDescent="0.25">
      <c r="M2419" s="88"/>
    </row>
    <row r="2420" spans="13:13" x14ac:dyDescent="0.25">
      <c r="M2420" s="88"/>
    </row>
    <row r="2421" spans="13:13" x14ac:dyDescent="0.25">
      <c r="M2421" s="88"/>
    </row>
    <row r="2422" spans="13:13" x14ac:dyDescent="0.25">
      <c r="M2422" s="88"/>
    </row>
    <row r="2423" spans="13:13" x14ac:dyDescent="0.25">
      <c r="M2423" s="88"/>
    </row>
    <row r="2424" spans="13:13" x14ac:dyDescent="0.25">
      <c r="M2424" s="88"/>
    </row>
    <row r="2425" spans="13:13" x14ac:dyDescent="0.25">
      <c r="M2425" s="88"/>
    </row>
    <row r="2426" spans="13:13" x14ac:dyDescent="0.25">
      <c r="M2426" s="88"/>
    </row>
    <row r="2427" spans="13:13" x14ac:dyDescent="0.25">
      <c r="M2427" s="88"/>
    </row>
    <row r="2428" spans="13:13" x14ac:dyDescent="0.25">
      <c r="M2428" s="88"/>
    </row>
    <row r="2429" spans="13:13" x14ac:dyDescent="0.25">
      <c r="M2429" s="88"/>
    </row>
    <row r="2430" spans="13:13" x14ac:dyDescent="0.25">
      <c r="M2430" s="88"/>
    </row>
    <row r="2431" spans="13:13" x14ac:dyDescent="0.25">
      <c r="M2431" s="88"/>
    </row>
    <row r="2432" spans="13:13" x14ac:dyDescent="0.25">
      <c r="M2432" s="88"/>
    </row>
    <row r="2433" spans="13:13" x14ac:dyDescent="0.25">
      <c r="M2433" s="88"/>
    </row>
    <row r="2434" spans="13:13" x14ac:dyDescent="0.25">
      <c r="M2434" s="88"/>
    </row>
    <row r="2435" spans="13:13" x14ac:dyDescent="0.25">
      <c r="M2435" s="88"/>
    </row>
    <row r="2436" spans="13:13" x14ac:dyDescent="0.25">
      <c r="M2436" s="88"/>
    </row>
    <row r="2437" spans="13:13" x14ac:dyDescent="0.25">
      <c r="M2437" s="88"/>
    </row>
    <row r="2438" spans="13:13" x14ac:dyDescent="0.25">
      <c r="M2438" s="88"/>
    </row>
    <row r="2439" spans="13:13" x14ac:dyDescent="0.25">
      <c r="M2439" s="88"/>
    </row>
    <row r="2440" spans="13:13" x14ac:dyDescent="0.25">
      <c r="M2440" s="88"/>
    </row>
    <row r="2441" spans="13:13" x14ac:dyDescent="0.25">
      <c r="M2441" s="88"/>
    </row>
    <row r="2442" spans="13:13" x14ac:dyDescent="0.25">
      <c r="M2442" s="88"/>
    </row>
    <row r="2443" spans="13:13" x14ac:dyDescent="0.25">
      <c r="M2443" s="88"/>
    </row>
    <row r="2444" spans="13:13" x14ac:dyDescent="0.25">
      <c r="M2444" s="88"/>
    </row>
    <row r="2445" spans="13:13" x14ac:dyDescent="0.25">
      <c r="M2445" s="88"/>
    </row>
    <row r="2446" spans="13:13" x14ac:dyDescent="0.25">
      <c r="M2446" s="88"/>
    </row>
    <row r="2447" spans="13:13" x14ac:dyDescent="0.25">
      <c r="M2447" s="88"/>
    </row>
    <row r="2448" spans="13:13" x14ac:dyDescent="0.25">
      <c r="M2448" s="88"/>
    </row>
    <row r="2449" spans="13:13" x14ac:dyDescent="0.25">
      <c r="M2449" s="88"/>
    </row>
    <row r="2450" spans="13:13" x14ac:dyDescent="0.25">
      <c r="M2450" s="88"/>
    </row>
    <row r="2451" spans="13:13" x14ac:dyDescent="0.25">
      <c r="M2451" s="88"/>
    </row>
    <row r="2452" spans="13:13" x14ac:dyDescent="0.25">
      <c r="M2452" s="88"/>
    </row>
    <row r="2453" spans="13:13" x14ac:dyDescent="0.25">
      <c r="M2453" s="88"/>
    </row>
    <row r="2454" spans="13:13" x14ac:dyDescent="0.25">
      <c r="M2454" s="88"/>
    </row>
    <row r="2455" spans="13:13" x14ac:dyDescent="0.25">
      <c r="M2455" s="88"/>
    </row>
    <row r="2456" spans="13:13" x14ac:dyDescent="0.25">
      <c r="M2456" s="88"/>
    </row>
    <row r="2457" spans="13:13" x14ac:dyDescent="0.25">
      <c r="M2457" s="88"/>
    </row>
    <row r="2458" spans="13:13" x14ac:dyDescent="0.25">
      <c r="M2458" s="88"/>
    </row>
    <row r="2459" spans="13:13" x14ac:dyDescent="0.25">
      <c r="M2459" s="88"/>
    </row>
    <row r="2460" spans="13:13" x14ac:dyDescent="0.25">
      <c r="M2460" s="88"/>
    </row>
    <row r="2461" spans="13:13" x14ac:dyDescent="0.25">
      <c r="M2461" s="88"/>
    </row>
    <row r="2462" spans="13:13" x14ac:dyDescent="0.25">
      <c r="M2462" s="88"/>
    </row>
    <row r="2463" spans="13:13" x14ac:dyDescent="0.25">
      <c r="M2463" s="88"/>
    </row>
    <row r="2464" spans="13:13" x14ac:dyDescent="0.25">
      <c r="M2464" s="88"/>
    </row>
    <row r="2465" spans="13:13" x14ac:dyDescent="0.25">
      <c r="M2465" s="88"/>
    </row>
    <row r="2466" spans="13:13" x14ac:dyDescent="0.25">
      <c r="M2466" s="88"/>
    </row>
    <row r="2467" spans="13:13" x14ac:dyDescent="0.25">
      <c r="M2467" s="88"/>
    </row>
    <row r="2468" spans="13:13" x14ac:dyDescent="0.25">
      <c r="M2468" s="88"/>
    </row>
    <row r="2469" spans="13:13" x14ac:dyDescent="0.25">
      <c r="M2469" s="88"/>
    </row>
    <row r="2470" spans="13:13" x14ac:dyDescent="0.25">
      <c r="M2470" s="88"/>
    </row>
    <row r="2471" spans="13:13" x14ac:dyDescent="0.25">
      <c r="M2471" s="88"/>
    </row>
    <row r="2472" spans="13:13" x14ac:dyDescent="0.25">
      <c r="M2472" s="88"/>
    </row>
    <row r="2473" spans="13:13" x14ac:dyDescent="0.25">
      <c r="M2473" s="88"/>
    </row>
    <row r="2474" spans="13:13" x14ac:dyDescent="0.25">
      <c r="M2474" s="88"/>
    </row>
    <row r="2475" spans="13:13" x14ac:dyDescent="0.25">
      <c r="M2475" s="88"/>
    </row>
    <row r="2476" spans="13:13" x14ac:dyDescent="0.25">
      <c r="M2476" s="88"/>
    </row>
    <row r="2477" spans="13:13" x14ac:dyDescent="0.25">
      <c r="M2477" s="88"/>
    </row>
    <row r="2478" spans="13:13" x14ac:dyDescent="0.25">
      <c r="M2478" s="88"/>
    </row>
    <row r="2479" spans="13:13" x14ac:dyDescent="0.25">
      <c r="M2479" s="88"/>
    </row>
    <row r="2480" spans="13:13" x14ac:dyDescent="0.25">
      <c r="M2480" s="88"/>
    </row>
    <row r="2481" spans="13:13" x14ac:dyDescent="0.25">
      <c r="M2481" s="88"/>
    </row>
    <row r="2482" spans="13:13" x14ac:dyDescent="0.25">
      <c r="M2482" s="88"/>
    </row>
    <row r="2483" spans="13:13" x14ac:dyDescent="0.25">
      <c r="M2483" s="88"/>
    </row>
    <row r="2484" spans="13:13" x14ac:dyDescent="0.25">
      <c r="M2484" s="88"/>
    </row>
    <row r="2485" spans="13:13" x14ac:dyDescent="0.25">
      <c r="M2485" s="88"/>
    </row>
    <row r="2486" spans="13:13" x14ac:dyDescent="0.25">
      <c r="M2486" s="88"/>
    </row>
    <row r="2487" spans="13:13" x14ac:dyDescent="0.25">
      <c r="M2487" s="88"/>
    </row>
    <row r="2488" spans="13:13" x14ac:dyDescent="0.25">
      <c r="M2488" s="88"/>
    </row>
    <row r="2489" spans="13:13" x14ac:dyDescent="0.25">
      <c r="M2489" s="88"/>
    </row>
    <row r="2490" spans="13:13" x14ac:dyDescent="0.25">
      <c r="M2490" s="88"/>
    </row>
    <row r="2491" spans="13:13" x14ac:dyDescent="0.25">
      <c r="M2491" s="88"/>
    </row>
    <row r="2492" spans="13:13" x14ac:dyDescent="0.25">
      <c r="M2492" s="88"/>
    </row>
    <row r="2493" spans="13:13" x14ac:dyDescent="0.25">
      <c r="M2493" s="88"/>
    </row>
    <row r="2494" spans="13:13" x14ac:dyDescent="0.25">
      <c r="M2494" s="88"/>
    </row>
    <row r="2495" spans="13:13" x14ac:dyDescent="0.25">
      <c r="M2495" s="88"/>
    </row>
    <row r="2496" spans="13:13" x14ac:dyDescent="0.25">
      <c r="M2496" s="88"/>
    </row>
    <row r="2497" spans="13:13" x14ac:dyDescent="0.25">
      <c r="M2497" s="88"/>
    </row>
    <row r="2498" spans="13:13" x14ac:dyDescent="0.25">
      <c r="M2498" s="88"/>
    </row>
    <row r="2499" spans="13:13" x14ac:dyDescent="0.25">
      <c r="M2499" s="88"/>
    </row>
    <row r="2500" spans="13:13" x14ac:dyDescent="0.25">
      <c r="M2500" s="88"/>
    </row>
    <row r="2501" spans="13:13" x14ac:dyDescent="0.25">
      <c r="M2501" s="88"/>
    </row>
    <row r="2502" spans="13:13" x14ac:dyDescent="0.25">
      <c r="M2502" s="88"/>
    </row>
    <row r="2503" spans="13:13" x14ac:dyDescent="0.25">
      <c r="M2503" s="88"/>
    </row>
    <row r="2504" spans="13:13" x14ac:dyDescent="0.25">
      <c r="M2504" s="88"/>
    </row>
    <row r="2505" spans="13:13" x14ac:dyDescent="0.25">
      <c r="M2505" s="88"/>
    </row>
    <row r="2506" spans="13:13" x14ac:dyDescent="0.25">
      <c r="M2506" s="88"/>
    </row>
    <row r="2507" spans="13:13" x14ac:dyDescent="0.25">
      <c r="M2507" s="88"/>
    </row>
    <row r="2508" spans="13:13" x14ac:dyDescent="0.25">
      <c r="M2508" s="88"/>
    </row>
    <row r="2509" spans="13:13" x14ac:dyDescent="0.25">
      <c r="M2509" s="88"/>
    </row>
    <row r="2510" spans="13:13" x14ac:dyDescent="0.25">
      <c r="M2510" s="88"/>
    </row>
    <row r="2511" spans="13:13" x14ac:dyDescent="0.25">
      <c r="M2511" s="88"/>
    </row>
    <row r="2512" spans="13:13" x14ac:dyDescent="0.25">
      <c r="M2512" s="88"/>
    </row>
    <row r="2513" spans="13:13" x14ac:dyDescent="0.25">
      <c r="M2513" s="88"/>
    </row>
    <row r="2514" spans="13:13" x14ac:dyDescent="0.25">
      <c r="M2514" s="88"/>
    </row>
    <row r="2515" spans="13:13" x14ac:dyDescent="0.25">
      <c r="M2515" s="88"/>
    </row>
    <row r="2516" spans="13:13" x14ac:dyDescent="0.25">
      <c r="M2516" s="88"/>
    </row>
    <row r="2517" spans="13:13" x14ac:dyDescent="0.25">
      <c r="M2517" s="88"/>
    </row>
    <row r="2518" spans="13:13" x14ac:dyDescent="0.25">
      <c r="M2518" s="88"/>
    </row>
    <row r="2519" spans="13:13" x14ac:dyDescent="0.25">
      <c r="M2519" s="88"/>
    </row>
    <row r="2520" spans="13:13" x14ac:dyDescent="0.25">
      <c r="M2520" s="88"/>
    </row>
    <row r="2521" spans="13:13" x14ac:dyDescent="0.25">
      <c r="M2521" s="88"/>
    </row>
    <row r="2522" spans="13:13" x14ac:dyDescent="0.25">
      <c r="M2522" s="88"/>
    </row>
    <row r="2523" spans="13:13" x14ac:dyDescent="0.25">
      <c r="M2523" s="88"/>
    </row>
    <row r="2524" spans="13:13" x14ac:dyDescent="0.25">
      <c r="M2524" s="88"/>
    </row>
    <row r="2525" spans="13:13" x14ac:dyDescent="0.25">
      <c r="M2525" s="88"/>
    </row>
    <row r="2526" spans="13:13" x14ac:dyDescent="0.25">
      <c r="M2526" s="88"/>
    </row>
    <row r="2527" spans="13:13" x14ac:dyDescent="0.25">
      <c r="M2527" s="88"/>
    </row>
    <row r="2528" spans="13:13" x14ac:dyDescent="0.25">
      <c r="M2528" s="88"/>
    </row>
    <row r="2529" spans="13:13" x14ac:dyDescent="0.25">
      <c r="M2529" s="88"/>
    </row>
    <row r="2530" spans="13:13" x14ac:dyDescent="0.25">
      <c r="M2530" s="88"/>
    </row>
    <row r="2531" spans="13:13" x14ac:dyDescent="0.25">
      <c r="M2531" s="88"/>
    </row>
    <row r="2532" spans="13:13" x14ac:dyDescent="0.25">
      <c r="M2532" s="88"/>
    </row>
    <row r="2533" spans="13:13" x14ac:dyDescent="0.25">
      <c r="M2533" s="88"/>
    </row>
    <row r="2534" spans="13:13" x14ac:dyDescent="0.25">
      <c r="M2534" s="88"/>
    </row>
    <row r="2535" spans="13:13" x14ac:dyDescent="0.25">
      <c r="M2535" s="88"/>
    </row>
    <row r="2536" spans="13:13" x14ac:dyDescent="0.25">
      <c r="M2536" s="88"/>
    </row>
    <row r="2537" spans="13:13" x14ac:dyDescent="0.25">
      <c r="M2537" s="88"/>
    </row>
    <row r="2538" spans="13:13" x14ac:dyDescent="0.25">
      <c r="M2538" s="88"/>
    </row>
    <row r="2539" spans="13:13" x14ac:dyDescent="0.25">
      <c r="M2539" s="88"/>
    </row>
    <row r="2540" spans="13:13" x14ac:dyDescent="0.25">
      <c r="M2540" s="88"/>
    </row>
    <row r="2541" spans="13:13" x14ac:dyDescent="0.25">
      <c r="M2541" s="88"/>
    </row>
    <row r="2542" spans="13:13" x14ac:dyDescent="0.25">
      <c r="M2542" s="88"/>
    </row>
    <row r="2543" spans="13:13" x14ac:dyDescent="0.25">
      <c r="M2543" s="88"/>
    </row>
    <row r="2544" spans="13:13" x14ac:dyDescent="0.25">
      <c r="M2544" s="88"/>
    </row>
    <row r="2545" spans="13:13" x14ac:dyDescent="0.25">
      <c r="M2545" s="88"/>
    </row>
    <row r="2546" spans="13:13" x14ac:dyDescent="0.25">
      <c r="M2546" s="88"/>
    </row>
    <row r="2547" spans="13:13" x14ac:dyDescent="0.25">
      <c r="M2547" s="88"/>
    </row>
    <row r="2548" spans="13:13" x14ac:dyDescent="0.25">
      <c r="M2548" s="88"/>
    </row>
    <row r="2549" spans="13:13" x14ac:dyDescent="0.25">
      <c r="M2549" s="88"/>
    </row>
    <row r="2550" spans="13:13" x14ac:dyDescent="0.25">
      <c r="M2550" s="88"/>
    </row>
    <row r="2551" spans="13:13" x14ac:dyDescent="0.25">
      <c r="M2551" s="88"/>
    </row>
    <row r="2552" spans="13:13" x14ac:dyDescent="0.25">
      <c r="M2552" s="88"/>
    </row>
    <row r="2553" spans="13:13" x14ac:dyDescent="0.25">
      <c r="M2553" s="88"/>
    </row>
    <row r="2554" spans="13:13" x14ac:dyDescent="0.25">
      <c r="M2554" s="88"/>
    </row>
    <row r="2555" spans="13:13" x14ac:dyDescent="0.25">
      <c r="M2555" s="88"/>
    </row>
    <row r="2556" spans="13:13" x14ac:dyDescent="0.25">
      <c r="M2556" s="88"/>
    </row>
    <row r="2557" spans="13:13" x14ac:dyDescent="0.25">
      <c r="M2557" s="88"/>
    </row>
    <row r="2558" spans="13:13" x14ac:dyDescent="0.25">
      <c r="M2558" s="88"/>
    </row>
    <row r="2559" spans="13:13" x14ac:dyDescent="0.25">
      <c r="M2559" s="88"/>
    </row>
    <row r="2560" spans="13:13" x14ac:dyDescent="0.25">
      <c r="M2560" s="88"/>
    </row>
    <row r="2561" spans="13:13" x14ac:dyDescent="0.25">
      <c r="M2561" s="88"/>
    </row>
    <row r="2562" spans="13:13" x14ac:dyDescent="0.25">
      <c r="M2562" s="88"/>
    </row>
    <row r="2563" spans="13:13" x14ac:dyDescent="0.25">
      <c r="M2563" s="88"/>
    </row>
    <row r="2564" spans="13:13" x14ac:dyDescent="0.25">
      <c r="M2564" s="88"/>
    </row>
    <row r="2565" spans="13:13" x14ac:dyDescent="0.25">
      <c r="M2565" s="88"/>
    </row>
    <row r="2566" spans="13:13" x14ac:dyDescent="0.25">
      <c r="M2566" s="88"/>
    </row>
    <row r="2567" spans="13:13" x14ac:dyDescent="0.25">
      <c r="M2567" s="88"/>
    </row>
    <row r="2568" spans="13:13" x14ac:dyDescent="0.25">
      <c r="M2568" s="88"/>
    </row>
    <row r="2569" spans="13:13" x14ac:dyDescent="0.25">
      <c r="M2569" s="88"/>
    </row>
    <row r="2570" spans="13:13" x14ac:dyDescent="0.25">
      <c r="M2570" s="88"/>
    </row>
    <row r="2571" spans="13:13" x14ac:dyDescent="0.25">
      <c r="M2571" s="88"/>
    </row>
    <row r="2572" spans="13:13" x14ac:dyDescent="0.25">
      <c r="M2572" s="88"/>
    </row>
    <row r="2573" spans="13:13" x14ac:dyDescent="0.25">
      <c r="M2573" s="88"/>
    </row>
    <row r="2574" spans="13:13" x14ac:dyDescent="0.25">
      <c r="M2574" s="88"/>
    </row>
    <row r="2575" spans="13:13" x14ac:dyDescent="0.25">
      <c r="M2575" s="88"/>
    </row>
    <row r="2576" spans="13:13" x14ac:dyDescent="0.25">
      <c r="M2576" s="88"/>
    </row>
    <row r="2577" spans="13:13" x14ac:dyDescent="0.25">
      <c r="M2577" s="88"/>
    </row>
    <row r="2578" spans="13:13" x14ac:dyDescent="0.25">
      <c r="M2578" s="88"/>
    </row>
    <row r="2579" spans="13:13" x14ac:dyDescent="0.25">
      <c r="M2579" s="88"/>
    </row>
    <row r="2580" spans="13:13" x14ac:dyDescent="0.25">
      <c r="M2580" s="88"/>
    </row>
    <row r="2581" spans="13:13" x14ac:dyDescent="0.25">
      <c r="M2581" s="88"/>
    </row>
    <row r="2582" spans="13:13" x14ac:dyDescent="0.25">
      <c r="M2582" s="88"/>
    </row>
    <row r="2583" spans="13:13" x14ac:dyDescent="0.25">
      <c r="M2583" s="88"/>
    </row>
    <row r="2584" spans="13:13" x14ac:dyDescent="0.25">
      <c r="M2584" s="88"/>
    </row>
    <row r="2585" spans="13:13" x14ac:dyDescent="0.25">
      <c r="M2585" s="88"/>
    </row>
    <row r="2586" spans="13:13" x14ac:dyDescent="0.25">
      <c r="M2586" s="88"/>
    </row>
    <row r="2587" spans="13:13" x14ac:dyDescent="0.25">
      <c r="M2587" s="88"/>
    </row>
    <row r="2588" spans="13:13" x14ac:dyDescent="0.25">
      <c r="M2588" s="88"/>
    </row>
    <row r="2589" spans="13:13" x14ac:dyDescent="0.25">
      <c r="M2589" s="88"/>
    </row>
    <row r="2590" spans="13:13" x14ac:dyDescent="0.25">
      <c r="M2590" s="88"/>
    </row>
    <row r="2591" spans="13:13" x14ac:dyDescent="0.25">
      <c r="M2591" s="88"/>
    </row>
    <row r="2592" spans="13:13" x14ac:dyDescent="0.25">
      <c r="M2592" s="88"/>
    </row>
    <row r="2593" spans="13:13" x14ac:dyDescent="0.25">
      <c r="M2593" s="88"/>
    </row>
    <row r="2594" spans="13:13" x14ac:dyDescent="0.25">
      <c r="M2594" s="88"/>
    </row>
    <row r="2595" spans="13:13" x14ac:dyDescent="0.25">
      <c r="M2595" s="88"/>
    </row>
    <row r="2596" spans="13:13" x14ac:dyDescent="0.25">
      <c r="M2596" s="88"/>
    </row>
    <row r="2597" spans="13:13" x14ac:dyDescent="0.25">
      <c r="M2597" s="88"/>
    </row>
    <row r="2598" spans="13:13" x14ac:dyDescent="0.25">
      <c r="M2598" s="88"/>
    </row>
    <row r="2599" spans="13:13" x14ac:dyDescent="0.25">
      <c r="M2599" s="88"/>
    </row>
    <row r="2600" spans="13:13" x14ac:dyDescent="0.25">
      <c r="M2600" s="88"/>
    </row>
    <row r="2601" spans="13:13" x14ac:dyDescent="0.25">
      <c r="M2601" s="88"/>
    </row>
    <row r="2602" spans="13:13" x14ac:dyDescent="0.25">
      <c r="M2602" s="88"/>
    </row>
    <row r="2603" spans="13:13" x14ac:dyDescent="0.25">
      <c r="M2603" s="88"/>
    </row>
    <row r="2604" spans="13:13" x14ac:dyDescent="0.25">
      <c r="M2604" s="88"/>
    </row>
    <row r="2605" spans="13:13" x14ac:dyDescent="0.25">
      <c r="M2605" s="88"/>
    </row>
    <row r="2606" spans="13:13" x14ac:dyDescent="0.25">
      <c r="M2606" s="88"/>
    </row>
    <row r="2607" spans="13:13" x14ac:dyDescent="0.25">
      <c r="M2607" s="88"/>
    </row>
    <row r="2608" spans="13:13" x14ac:dyDescent="0.25">
      <c r="M2608" s="88"/>
    </row>
    <row r="2609" spans="13:13" x14ac:dyDescent="0.25">
      <c r="M2609" s="88"/>
    </row>
    <row r="2610" spans="13:13" x14ac:dyDescent="0.25">
      <c r="M2610" s="88"/>
    </row>
    <row r="2611" spans="13:13" x14ac:dyDescent="0.25">
      <c r="M2611" s="88"/>
    </row>
    <row r="2612" spans="13:13" x14ac:dyDescent="0.25">
      <c r="M2612" s="88"/>
    </row>
    <row r="2613" spans="13:13" x14ac:dyDescent="0.25">
      <c r="M2613" s="88"/>
    </row>
    <row r="2614" spans="13:13" x14ac:dyDescent="0.25">
      <c r="M2614" s="88"/>
    </row>
    <row r="2615" spans="13:13" x14ac:dyDescent="0.25">
      <c r="M2615" s="88"/>
    </row>
    <row r="2616" spans="13:13" x14ac:dyDescent="0.25">
      <c r="M2616" s="88"/>
    </row>
    <row r="2617" spans="13:13" x14ac:dyDescent="0.25">
      <c r="M2617" s="88"/>
    </row>
    <row r="2618" spans="13:13" x14ac:dyDescent="0.25">
      <c r="M2618" s="88"/>
    </row>
    <row r="2619" spans="13:13" x14ac:dyDescent="0.25">
      <c r="M2619" s="88"/>
    </row>
    <row r="2620" spans="13:13" x14ac:dyDescent="0.25">
      <c r="M2620" s="88"/>
    </row>
    <row r="2621" spans="13:13" x14ac:dyDescent="0.25">
      <c r="M2621" s="88"/>
    </row>
    <row r="2622" spans="13:13" x14ac:dyDescent="0.25">
      <c r="M2622" s="88"/>
    </row>
    <row r="2623" spans="13:13" x14ac:dyDescent="0.25">
      <c r="M2623" s="88"/>
    </row>
    <row r="2624" spans="13:13" x14ac:dyDescent="0.25">
      <c r="M2624" s="88"/>
    </row>
    <row r="2625" spans="13:13" x14ac:dyDescent="0.25">
      <c r="M2625" s="88"/>
    </row>
    <row r="2626" spans="13:13" x14ac:dyDescent="0.25">
      <c r="M2626" s="88"/>
    </row>
    <row r="2627" spans="13:13" x14ac:dyDescent="0.25">
      <c r="M2627" s="88"/>
    </row>
    <row r="2628" spans="13:13" x14ac:dyDescent="0.25">
      <c r="M2628" s="88"/>
    </row>
    <row r="2629" spans="13:13" x14ac:dyDescent="0.25">
      <c r="M2629" s="88"/>
    </row>
    <row r="2630" spans="13:13" x14ac:dyDescent="0.25">
      <c r="M2630" s="88"/>
    </row>
    <row r="2631" spans="13:13" x14ac:dyDescent="0.25">
      <c r="M2631" s="88"/>
    </row>
    <row r="2632" spans="13:13" x14ac:dyDescent="0.25">
      <c r="M2632" s="88"/>
    </row>
    <row r="2633" spans="13:13" x14ac:dyDescent="0.25">
      <c r="M2633" s="88"/>
    </row>
    <row r="2634" spans="13:13" x14ac:dyDescent="0.25">
      <c r="M2634" s="88"/>
    </row>
    <row r="2635" spans="13:13" x14ac:dyDescent="0.25">
      <c r="M2635" s="88"/>
    </row>
    <row r="2636" spans="13:13" x14ac:dyDescent="0.25">
      <c r="M2636" s="88"/>
    </row>
    <row r="2637" spans="13:13" x14ac:dyDescent="0.25">
      <c r="M2637" s="88"/>
    </row>
    <row r="2638" spans="13:13" x14ac:dyDescent="0.25">
      <c r="M2638" s="88"/>
    </row>
    <row r="2639" spans="13:13" x14ac:dyDescent="0.25">
      <c r="M2639" s="88"/>
    </row>
    <row r="2640" spans="13:13" x14ac:dyDescent="0.25">
      <c r="M2640" s="88"/>
    </row>
    <row r="2641" spans="13:13" x14ac:dyDescent="0.25">
      <c r="M2641" s="88"/>
    </row>
    <row r="2642" spans="13:13" x14ac:dyDescent="0.25">
      <c r="M2642" s="88"/>
    </row>
    <row r="2643" spans="13:13" x14ac:dyDescent="0.25">
      <c r="M2643" s="88"/>
    </row>
    <row r="2644" spans="13:13" x14ac:dyDescent="0.25">
      <c r="M2644" s="88"/>
    </row>
    <row r="2645" spans="13:13" x14ac:dyDescent="0.25">
      <c r="M2645" s="88"/>
    </row>
    <row r="2646" spans="13:13" x14ac:dyDescent="0.25">
      <c r="M2646" s="88"/>
    </row>
    <row r="2647" spans="13:13" x14ac:dyDescent="0.25">
      <c r="M2647" s="88"/>
    </row>
    <row r="2648" spans="13:13" x14ac:dyDescent="0.25">
      <c r="M2648" s="88"/>
    </row>
    <row r="2649" spans="13:13" x14ac:dyDescent="0.25">
      <c r="M2649" s="88"/>
    </row>
    <row r="2650" spans="13:13" x14ac:dyDescent="0.25">
      <c r="M2650" s="88"/>
    </row>
    <row r="2651" spans="13:13" x14ac:dyDescent="0.25">
      <c r="M2651" s="88"/>
    </row>
    <row r="2652" spans="13:13" x14ac:dyDescent="0.25">
      <c r="M2652" s="88"/>
    </row>
    <row r="2653" spans="13:13" x14ac:dyDescent="0.25">
      <c r="M2653" s="88"/>
    </row>
    <row r="2654" spans="13:13" x14ac:dyDescent="0.25">
      <c r="M2654" s="88"/>
    </row>
    <row r="2655" spans="13:13" x14ac:dyDescent="0.25">
      <c r="M2655" s="88"/>
    </row>
    <row r="2656" spans="13:13" x14ac:dyDescent="0.25">
      <c r="M2656" s="88"/>
    </row>
    <row r="2657" spans="13:13" x14ac:dyDescent="0.25">
      <c r="M2657" s="88"/>
    </row>
    <row r="2658" spans="13:13" x14ac:dyDescent="0.25">
      <c r="M2658" s="88"/>
    </row>
    <row r="2659" spans="13:13" x14ac:dyDescent="0.25">
      <c r="M2659" s="88"/>
    </row>
    <row r="2660" spans="13:13" x14ac:dyDescent="0.25">
      <c r="M2660" s="88"/>
    </row>
    <row r="2661" spans="13:13" x14ac:dyDescent="0.25">
      <c r="M2661" s="88"/>
    </row>
    <row r="2662" spans="13:13" x14ac:dyDescent="0.25">
      <c r="M2662" s="88"/>
    </row>
    <row r="2663" spans="13:13" x14ac:dyDescent="0.25">
      <c r="M2663" s="88"/>
    </row>
    <row r="2664" spans="13:13" x14ac:dyDescent="0.25">
      <c r="M2664" s="88"/>
    </row>
    <row r="2665" spans="13:13" x14ac:dyDescent="0.25">
      <c r="M2665" s="88"/>
    </row>
    <row r="2666" spans="13:13" x14ac:dyDescent="0.25">
      <c r="M2666" s="88"/>
    </row>
    <row r="2667" spans="13:13" x14ac:dyDescent="0.25">
      <c r="M2667" s="88"/>
    </row>
    <row r="2668" spans="13:13" x14ac:dyDescent="0.25">
      <c r="M2668" s="88"/>
    </row>
    <row r="2669" spans="13:13" x14ac:dyDescent="0.25">
      <c r="M2669" s="88"/>
    </row>
    <row r="2670" spans="13:13" x14ac:dyDescent="0.25">
      <c r="M2670" s="88"/>
    </row>
    <row r="2671" spans="13:13" x14ac:dyDescent="0.25">
      <c r="M2671" s="88"/>
    </row>
    <row r="2672" spans="13:13" x14ac:dyDescent="0.25">
      <c r="M2672" s="88"/>
    </row>
    <row r="2673" spans="13:13" x14ac:dyDescent="0.25">
      <c r="M2673" s="88"/>
    </row>
    <row r="2674" spans="13:13" x14ac:dyDescent="0.25">
      <c r="M2674" s="88"/>
    </row>
    <row r="2675" spans="13:13" x14ac:dyDescent="0.25">
      <c r="M2675" s="88"/>
    </row>
    <row r="2676" spans="13:13" x14ac:dyDescent="0.25">
      <c r="M2676" s="88"/>
    </row>
    <row r="2677" spans="13:13" x14ac:dyDescent="0.25">
      <c r="M2677" s="88"/>
    </row>
    <row r="2678" spans="13:13" x14ac:dyDescent="0.25">
      <c r="M2678" s="88"/>
    </row>
    <row r="2679" spans="13:13" x14ac:dyDescent="0.25">
      <c r="M2679" s="88"/>
    </row>
    <row r="2680" spans="13:13" x14ac:dyDescent="0.25">
      <c r="M2680" s="88"/>
    </row>
    <row r="2681" spans="13:13" x14ac:dyDescent="0.25">
      <c r="M2681" s="88"/>
    </row>
    <row r="2682" spans="13:13" x14ac:dyDescent="0.25">
      <c r="M2682" s="88"/>
    </row>
    <row r="2683" spans="13:13" x14ac:dyDescent="0.25">
      <c r="M2683" s="88"/>
    </row>
    <row r="2684" spans="13:13" x14ac:dyDescent="0.25">
      <c r="M2684" s="88"/>
    </row>
    <row r="2685" spans="13:13" x14ac:dyDescent="0.25">
      <c r="M2685" s="88"/>
    </row>
    <row r="2686" spans="13:13" x14ac:dyDescent="0.25">
      <c r="M2686" s="88"/>
    </row>
    <row r="2687" spans="13:13" x14ac:dyDescent="0.25">
      <c r="M2687" s="88"/>
    </row>
    <row r="2688" spans="13:13" x14ac:dyDescent="0.25">
      <c r="M2688" s="88"/>
    </row>
    <row r="2689" spans="13:13" x14ac:dyDescent="0.25">
      <c r="M2689" s="88"/>
    </row>
    <row r="2690" spans="13:13" x14ac:dyDescent="0.25">
      <c r="M2690" s="88"/>
    </row>
    <row r="2691" spans="13:13" x14ac:dyDescent="0.25">
      <c r="M2691" s="88"/>
    </row>
    <row r="2692" spans="13:13" x14ac:dyDescent="0.25">
      <c r="M2692" s="88"/>
    </row>
    <row r="2693" spans="13:13" x14ac:dyDescent="0.25">
      <c r="M2693" s="88"/>
    </row>
    <row r="2694" spans="13:13" x14ac:dyDescent="0.25">
      <c r="M2694" s="88"/>
    </row>
    <row r="2695" spans="13:13" x14ac:dyDescent="0.25">
      <c r="M2695" s="88"/>
    </row>
    <row r="2696" spans="13:13" x14ac:dyDescent="0.25">
      <c r="M2696" s="88"/>
    </row>
    <row r="2697" spans="13:13" x14ac:dyDescent="0.25">
      <c r="M2697" s="88"/>
    </row>
    <row r="2698" spans="13:13" x14ac:dyDescent="0.25">
      <c r="M2698" s="88"/>
    </row>
    <row r="2699" spans="13:13" x14ac:dyDescent="0.25">
      <c r="M2699" s="88"/>
    </row>
    <row r="2700" spans="13:13" x14ac:dyDescent="0.25">
      <c r="M2700" s="88"/>
    </row>
    <row r="2701" spans="13:13" x14ac:dyDescent="0.25">
      <c r="M2701" s="88"/>
    </row>
    <row r="2702" spans="13:13" x14ac:dyDescent="0.25">
      <c r="M2702" s="88"/>
    </row>
    <row r="2703" spans="13:13" x14ac:dyDescent="0.25">
      <c r="M2703" s="88"/>
    </row>
    <row r="2704" spans="13:13" x14ac:dyDescent="0.25">
      <c r="M2704" s="88"/>
    </row>
    <row r="2705" spans="13:13" x14ac:dyDescent="0.25">
      <c r="M2705" s="88"/>
    </row>
    <row r="2706" spans="13:13" x14ac:dyDescent="0.25">
      <c r="M2706" s="88"/>
    </row>
    <row r="2707" spans="13:13" x14ac:dyDescent="0.25">
      <c r="M2707" s="88"/>
    </row>
    <row r="2708" spans="13:13" x14ac:dyDescent="0.25">
      <c r="M2708" s="88"/>
    </row>
    <row r="2709" spans="13:13" x14ac:dyDescent="0.25">
      <c r="M2709" s="88"/>
    </row>
    <row r="2710" spans="13:13" x14ac:dyDescent="0.25">
      <c r="M2710" s="88"/>
    </row>
    <row r="2711" spans="13:13" x14ac:dyDescent="0.25">
      <c r="M2711" s="88"/>
    </row>
    <row r="2712" spans="13:13" x14ac:dyDescent="0.25">
      <c r="M2712" s="88"/>
    </row>
    <row r="2713" spans="13:13" x14ac:dyDescent="0.25">
      <c r="M2713" s="88"/>
    </row>
    <row r="2714" spans="13:13" x14ac:dyDescent="0.25">
      <c r="M2714" s="88"/>
    </row>
    <row r="2715" spans="13:13" x14ac:dyDescent="0.25">
      <c r="M2715" s="88"/>
    </row>
    <row r="2716" spans="13:13" x14ac:dyDescent="0.25">
      <c r="M2716" s="88"/>
    </row>
    <row r="2717" spans="13:13" x14ac:dyDescent="0.25">
      <c r="M2717" s="88"/>
    </row>
    <row r="2718" spans="13:13" x14ac:dyDescent="0.25">
      <c r="M2718" s="88"/>
    </row>
    <row r="2719" spans="13:13" x14ac:dyDescent="0.25">
      <c r="M2719" s="88"/>
    </row>
    <row r="2720" spans="13:13" x14ac:dyDescent="0.25">
      <c r="M2720" s="88"/>
    </row>
    <row r="2721" spans="13:13" x14ac:dyDescent="0.25">
      <c r="M2721" s="88"/>
    </row>
    <row r="2722" spans="13:13" x14ac:dyDescent="0.25">
      <c r="M2722" s="88"/>
    </row>
    <row r="2723" spans="13:13" x14ac:dyDescent="0.25">
      <c r="M2723" s="88"/>
    </row>
    <row r="2724" spans="13:13" x14ac:dyDescent="0.25">
      <c r="M2724" s="88"/>
    </row>
    <row r="2725" spans="13:13" x14ac:dyDescent="0.25">
      <c r="M2725" s="88"/>
    </row>
    <row r="2726" spans="13:13" x14ac:dyDescent="0.25">
      <c r="M2726" s="88"/>
    </row>
    <row r="2727" spans="13:13" x14ac:dyDescent="0.25">
      <c r="M2727" s="88"/>
    </row>
    <row r="2728" spans="13:13" x14ac:dyDescent="0.25">
      <c r="M2728" s="88"/>
    </row>
    <row r="2729" spans="13:13" x14ac:dyDescent="0.25">
      <c r="M2729" s="88"/>
    </row>
    <row r="2730" spans="13:13" x14ac:dyDescent="0.25">
      <c r="M2730" s="88"/>
    </row>
    <row r="2731" spans="13:13" x14ac:dyDescent="0.25">
      <c r="M2731" s="88"/>
    </row>
    <row r="2732" spans="13:13" x14ac:dyDescent="0.25">
      <c r="M2732" s="88"/>
    </row>
    <row r="2733" spans="13:13" x14ac:dyDescent="0.25">
      <c r="M2733" s="88"/>
    </row>
    <row r="2734" spans="13:13" x14ac:dyDescent="0.25">
      <c r="M2734" s="88"/>
    </row>
    <row r="2735" spans="13:13" x14ac:dyDescent="0.25">
      <c r="M2735" s="88"/>
    </row>
    <row r="2736" spans="13:13" x14ac:dyDescent="0.25">
      <c r="M2736" s="88"/>
    </row>
    <row r="2737" spans="13:13" x14ac:dyDescent="0.25">
      <c r="M2737" s="88"/>
    </row>
    <row r="2738" spans="13:13" x14ac:dyDescent="0.25">
      <c r="M2738" s="88"/>
    </row>
    <row r="2739" spans="13:13" x14ac:dyDescent="0.25">
      <c r="M2739" s="88"/>
    </row>
    <row r="2740" spans="13:13" x14ac:dyDescent="0.25">
      <c r="M2740" s="88"/>
    </row>
    <row r="2741" spans="13:13" x14ac:dyDescent="0.25">
      <c r="M2741" s="88"/>
    </row>
    <row r="2742" spans="13:13" x14ac:dyDescent="0.25">
      <c r="M2742" s="88"/>
    </row>
    <row r="2743" spans="13:13" x14ac:dyDescent="0.25">
      <c r="M2743" s="88"/>
    </row>
    <row r="2744" spans="13:13" x14ac:dyDescent="0.25">
      <c r="M2744" s="88"/>
    </row>
    <row r="2745" spans="13:13" x14ac:dyDescent="0.25">
      <c r="M2745" s="88"/>
    </row>
    <row r="2746" spans="13:13" x14ac:dyDescent="0.25">
      <c r="M2746" s="88"/>
    </row>
    <row r="2747" spans="13:13" x14ac:dyDescent="0.25">
      <c r="M2747" s="88"/>
    </row>
    <row r="2748" spans="13:13" x14ac:dyDescent="0.25">
      <c r="M2748" s="88"/>
    </row>
    <row r="2749" spans="13:13" x14ac:dyDescent="0.25">
      <c r="M2749" s="88"/>
    </row>
    <row r="2750" spans="13:13" x14ac:dyDescent="0.25">
      <c r="M2750" s="88"/>
    </row>
    <row r="2751" spans="13:13" x14ac:dyDescent="0.25">
      <c r="M2751" s="88"/>
    </row>
    <row r="2752" spans="13:13" x14ac:dyDescent="0.25">
      <c r="M2752" s="88"/>
    </row>
    <row r="2753" spans="13:13" x14ac:dyDescent="0.25">
      <c r="M2753" s="88"/>
    </row>
    <row r="2754" spans="13:13" x14ac:dyDescent="0.25">
      <c r="M2754" s="88"/>
    </row>
    <row r="2755" spans="13:13" x14ac:dyDescent="0.25">
      <c r="M2755" s="88"/>
    </row>
    <row r="2756" spans="13:13" x14ac:dyDescent="0.25">
      <c r="M2756" s="88"/>
    </row>
    <row r="2757" spans="13:13" x14ac:dyDescent="0.25">
      <c r="M2757" s="88"/>
    </row>
    <row r="2758" spans="13:13" x14ac:dyDescent="0.25">
      <c r="M2758" s="88"/>
    </row>
    <row r="2759" spans="13:13" x14ac:dyDescent="0.25">
      <c r="M2759" s="88"/>
    </row>
    <row r="2760" spans="13:13" x14ac:dyDescent="0.25">
      <c r="M2760" s="88"/>
    </row>
    <row r="2761" spans="13:13" x14ac:dyDescent="0.25">
      <c r="M2761" s="88"/>
    </row>
    <row r="2762" spans="13:13" x14ac:dyDescent="0.25">
      <c r="M2762" s="88"/>
    </row>
    <row r="2763" spans="13:13" x14ac:dyDescent="0.25">
      <c r="M2763" s="88"/>
    </row>
    <row r="2764" spans="13:13" x14ac:dyDescent="0.25">
      <c r="M2764" s="88"/>
    </row>
    <row r="2765" spans="13:13" x14ac:dyDescent="0.25">
      <c r="M2765" s="88"/>
    </row>
    <row r="2766" spans="13:13" x14ac:dyDescent="0.25">
      <c r="M2766" s="88"/>
    </row>
    <row r="2767" spans="13:13" x14ac:dyDescent="0.25">
      <c r="M2767" s="88"/>
    </row>
    <row r="2768" spans="13:13" x14ac:dyDescent="0.25">
      <c r="M2768" s="88"/>
    </row>
    <row r="2769" spans="13:13" x14ac:dyDescent="0.25">
      <c r="M2769" s="88"/>
    </row>
    <row r="2770" spans="13:13" x14ac:dyDescent="0.25">
      <c r="M2770" s="88"/>
    </row>
    <row r="2771" spans="13:13" x14ac:dyDescent="0.25">
      <c r="M2771" s="88"/>
    </row>
    <row r="2772" spans="13:13" x14ac:dyDescent="0.25">
      <c r="M2772" s="88"/>
    </row>
    <row r="2773" spans="13:13" x14ac:dyDescent="0.25">
      <c r="M2773" s="88"/>
    </row>
    <row r="2774" spans="13:13" x14ac:dyDescent="0.25">
      <c r="M2774" s="88"/>
    </row>
    <row r="2775" spans="13:13" x14ac:dyDescent="0.25">
      <c r="M2775" s="88"/>
    </row>
    <row r="2776" spans="13:13" x14ac:dyDescent="0.25">
      <c r="M2776" s="88"/>
    </row>
    <row r="2777" spans="13:13" x14ac:dyDescent="0.25">
      <c r="M2777" s="88"/>
    </row>
    <row r="2778" spans="13:13" x14ac:dyDescent="0.25">
      <c r="M2778" s="88"/>
    </row>
    <row r="2779" spans="13:13" x14ac:dyDescent="0.25">
      <c r="M2779" s="88"/>
    </row>
    <row r="2780" spans="13:13" x14ac:dyDescent="0.25">
      <c r="M2780" s="88"/>
    </row>
    <row r="2781" spans="13:13" x14ac:dyDescent="0.25">
      <c r="M2781" s="88"/>
    </row>
    <row r="2782" spans="13:13" x14ac:dyDescent="0.25">
      <c r="M2782" s="88"/>
    </row>
    <row r="2783" spans="13:13" x14ac:dyDescent="0.25">
      <c r="M2783" s="88"/>
    </row>
    <row r="2784" spans="13:13" x14ac:dyDescent="0.25">
      <c r="M2784" s="88"/>
    </row>
    <row r="2785" spans="13:13" x14ac:dyDescent="0.25">
      <c r="M2785" s="88"/>
    </row>
    <row r="2786" spans="13:13" x14ac:dyDescent="0.25">
      <c r="M2786" s="88"/>
    </row>
    <row r="2787" spans="13:13" x14ac:dyDescent="0.25">
      <c r="M2787" s="88"/>
    </row>
    <row r="2788" spans="13:13" x14ac:dyDescent="0.25">
      <c r="M2788" s="88"/>
    </row>
    <row r="2789" spans="13:13" x14ac:dyDescent="0.25">
      <c r="M2789" s="88"/>
    </row>
    <row r="2790" spans="13:13" x14ac:dyDescent="0.25">
      <c r="M2790" s="88"/>
    </row>
    <row r="2791" spans="13:13" x14ac:dyDescent="0.25">
      <c r="M2791" s="88"/>
    </row>
    <row r="2792" spans="13:13" x14ac:dyDescent="0.25">
      <c r="M2792" s="88"/>
    </row>
    <row r="2793" spans="13:13" x14ac:dyDescent="0.25">
      <c r="M2793" s="88"/>
    </row>
    <row r="2794" spans="13:13" x14ac:dyDescent="0.25">
      <c r="M2794" s="88"/>
    </row>
    <row r="2795" spans="13:13" x14ac:dyDescent="0.25">
      <c r="M2795" s="88"/>
    </row>
    <row r="2796" spans="13:13" x14ac:dyDescent="0.25">
      <c r="M2796" s="88"/>
    </row>
    <row r="2797" spans="13:13" x14ac:dyDescent="0.25">
      <c r="M2797" s="88"/>
    </row>
    <row r="2798" spans="13:13" x14ac:dyDescent="0.25">
      <c r="M2798" s="88"/>
    </row>
    <row r="2799" spans="13:13" x14ac:dyDescent="0.25">
      <c r="M2799" s="88"/>
    </row>
    <row r="2800" spans="13:13" x14ac:dyDescent="0.25">
      <c r="M2800" s="88"/>
    </row>
    <row r="2801" spans="13:13" x14ac:dyDescent="0.25">
      <c r="M2801" s="88"/>
    </row>
    <row r="2802" spans="13:13" x14ac:dyDescent="0.25">
      <c r="M2802" s="88"/>
    </row>
    <row r="2803" spans="13:13" x14ac:dyDescent="0.25">
      <c r="M2803" s="88"/>
    </row>
    <row r="2804" spans="13:13" x14ac:dyDescent="0.25">
      <c r="M2804" s="88"/>
    </row>
    <row r="2805" spans="13:13" x14ac:dyDescent="0.25">
      <c r="M2805" s="88"/>
    </row>
    <row r="2806" spans="13:13" x14ac:dyDescent="0.25">
      <c r="M2806" s="88"/>
    </row>
    <row r="2807" spans="13:13" x14ac:dyDescent="0.25">
      <c r="M2807" s="88"/>
    </row>
    <row r="2808" spans="13:13" x14ac:dyDescent="0.25">
      <c r="M2808" s="88"/>
    </row>
    <row r="2809" spans="13:13" x14ac:dyDescent="0.25">
      <c r="M2809" s="88"/>
    </row>
    <row r="2810" spans="13:13" x14ac:dyDescent="0.25">
      <c r="M2810" s="88"/>
    </row>
    <row r="2811" spans="13:13" x14ac:dyDescent="0.25">
      <c r="M2811" s="88"/>
    </row>
    <row r="2812" spans="13:13" x14ac:dyDescent="0.25">
      <c r="M2812" s="88"/>
    </row>
    <row r="2813" spans="13:13" x14ac:dyDescent="0.25">
      <c r="M2813" s="88"/>
    </row>
    <row r="2814" spans="13:13" x14ac:dyDescent="0.25">
      <c r="M2814" s="88"/>
    </row>
    <row r="2815" spans="13:13" x14ac:dyDescent="0.25">
      <c r="M2815" s="88"/>
    </row>
    <row r="2816" spans="13:13" x14ac:dyDescent="0.25">
      <c r="M2816" s="88"/>
    </row>
    <row r="2817" spans="13:13" x14ac:dyDescent="0.25">
      <c r="M2817" s="88"/>
    </row>
    <row r="2818" spans="13:13" x14ac:dyDescent="0.25">
      <c r="M2818" s="88"/>
    </row>
    <row r="2819" spans="13:13" x14ac:dyDescent="0.25">
      <c r="M2819" s="88"/>
    </row>
    <row r="2820" spans="13:13" x14ac:dyDescent="0.25">
      <c r="M2820" s="88"/>
    </row>
    <row r="2821" spans="13:13" x14ac:dyDescent="0.25">
      <c r="M2821" s="88"/>
    </row>
    <row r="2822" spans="13:13" x14ac:dyDescent="0.25">
      <c r="M2822" s="88"/>
    </row>
    <row r="2823" spans="13:13" x14ac:dyDescent="0.25">
      <c r="M2823" s="88"/>
    </row>
    <row r="2824" spans="13:13" x14ac:dyDescent="0.25">
      <c r="M2824" s="88"/>
    </row>
    <row r="2825" spans="13:13" x14ac:dyDescent="0.25">
      <c r="M2825" s="88"/>
    </row>
    <row r="2826" spans="13:13" x14ac:dyDescent="0.25">
      <c r="M2826" s="88"/>
    </row>
    <row r="2827" spans="13:13" x14ac:dyDescent="0.25">
      <c r="M2827" s="88"/>
    </row>
    <row r="2828" spans="13:13" x14ac:dyDescent="0.25">
      <c r="M2828" s="88"/>
    </row>
    <row r="2829" spans="13:13" x14ac:dyDescent="0.25">
      <c r="M2829" s="88"/>
    </row>
    <row r="2830" spans="13:13" x14ac:dyDescent="0.25">
      <c r="M2830" s="88"/>
    </row>
    <row r="2831" spans="13:13" x14ac:dyDescent="0.25">
      <c r="M2831" s="88"/>
    </row>
    <row r="2832" spans="13:13" x14ac:dyDescent="0.25">
      <c r="M2832" s="88"/>
    </row>
    <row r="2833" spans="13:13" x14ac:dyDescent="0.25">
      <c r="M2833" s="88"/>
    </row>
    <row r="2834" spans="13:13" x14ac:dyDescent="0.25">
      <c r="M2834" s="88"/>
    </row>
    <row r="2835" spans="13:13" x14ac:dyDescent="0.25">
      <c r="M2835" s="88"/>
    </row>
    <row r="2836" spans="13:13" x14ac:dyDescent="0.25">
      <c r="M2836" s="88"/>
    </row>
    <row r="2837" spans="13:13" x14ac:dyDescent="0.25">
      <c r="M2837" s="88"/>
    </row>
    <row r="2838" spans="13:13" x14ac:dyDescent="0.25">
      <c r="M2838" s="88"/>
    </row>
    <row r="2839" spans="13:13" x14ac:dyDescent="0.25">
      <c r="M2839" s="88"/>
    </row>
    <row r="2840" spans="13:13" x14ac:dyDescent="0.25">
      <c r="M2840" s="88"/>
    </row>
    <row r="2841" spans="13:13" x14ac:dyDescent="0.25">
      <c r="M2841" s="88"/>
    </row>
    <row r="2842" spans="13:13" x14ac:dyDescent="0.25">
      <c r="M2842" s="88"/>
    </row>
    <row r="2843" spans="13:13" x14ac:dyDescent="0.25">
      <c r="M2843" s="88"/>
    </row>
    <row r="2844" spans="13:13" x14ac:dyDescent="0.25">
      <c r="M2844" s="88"/>
    </row>
    <row r="2845" spans="13:13" x14ac:dyDescent="0.25">
      <c r="M2845" s="88"/>
    </row>
    <row r="2846" spans="13:13" x14ac:dyDescent="0.25">
      <c r="M2846" s="88"/>
    </row>
    <row r="2847" spans="13:13" x14ac:dyDescent="0.25">
      <c r="M2847" s="88"/>
    </row>
    <row r="2848" spans="13:13" x14ac:dyDescent="0.25">
      <c r="M2848" s="88"/>
    </row>
    <row r="2849" spans="13:13" x14ac:dyDescent="0.25">
      <c r="M2849" s="88"/>
    </row>
    <row r="2850" spans="13:13" x14ac:dyDescent="0.25">
      <c r="M2850" s="88"/>
    </row>
    <row r="2851" spans="13:13" x14ac:dyDescent="0.25">
      <c r="M2851" s="88"/>
    </row>
    <row r="2852" spans="13:13" x14ac:dyDescent="0.25">
      <c r="M2852" s="88"/>
    </row>
    <row r="2853" spans="13:13" x14ac:dyDescent="0.25">
      <c r="M2853" s="88"/>
    </row>
    <row r="2854" spans="13:13" x14ac:dyDescent="0.25">
      <c r="M2854" s="88"/>
    </row>
    <row r="2855" spans="13:13" x14ac:dyDescent="0.25">
      <c r="M2855" s="88"/>
    </row>
    <row r="2856" spans="13:13" x14ac:dyDescent="0.25">
      <c r="M2856" s="88"/>
    </row>
    <row r="2857" spans="13:13" x14ac:dyDescent="0.25">
      <c r="M2857" s="88"/>
    </row>
    <row r="2858" spans="13:13" x14ac:dyDescent="0.25">
      <c r="M2858" s="88"/>
    </row>
    <row r="2859" spans="13:13" x14ac:dyDescent="0.25">
      <c r="M2859" s="88"/>
    </row>
    <row r="2860" spans="13:13" x14ac:dyDescent="0.25">
      <c r="M2860" s="88"/>
    </row>
    <row r="2861" spans="13:13" x14ac:dyDescent="0.25">
      <c r="M2861" s="88"/>
    </row>
    <row r="2862" spans="13:13" x14ac:dyDescent="0.25">
      <c r="M2862" s="88"/>
    </row>
    <row r="2863" spans="13:13" x14ac:dyDescent="0.25">
      <c r="M2863" s="88"/>
    </row>
    <row r="2864" spans="13:13" x14ac:dyDescent="0.25">
      <c r="M2864" s="88"/>
    </row>
    <row r="2865" spans="13:13" x14ac:dyDescent="0.25">
      <c r="M2865" s="88"/>
    </row>
    <row r="2866" spans="13:13" x14ac:dyDescent="0.25">
      <c r="M2866" s="88"/>
    </row>
    <row r="2867" spans="13:13" x14ac:dyDescent="0.25">
      <c r="M2867" s="88"/>
    </row>
    <row r="2868" spans="13:13" x14ac:dyDescent="0.25">
      <c r="M2868" s="88"/>
    </row>
    <row r="2869" spans="13:13" x14ac:dyDescent="0.25">
      <c r="M2869" s="88"/>
    </row>
    <row r="2870" spans="13:13" x14ac:dyDescent="0.25">
      <c r="M2870" s="88"/>
    </row>
    <row r="2871" spans="13:13" x14ac:dyDescent="0.25">
      <c r="M2871" s="88"/>
    </row>
    <row r="2872" spans="13:13" x14ac:dyDescent="0.25">
      <c r="M2872" s="88"/>
    </row>
    <row r="2873" spans="13:13" x14ac:dyDescent="0.25">
      <c r="M2873" s="88"/>
    </row>
    <row r="2874" spans="13:13" x14ac:dyDescent="0.25">
      <c r="M2874" s="88"/>
    </row>
    <row r="2875" spans="13:13" x14ac:dyDescent="0.25">
      <c r="M2875" s="88"/>
    </row>
    <row r="2876" spans="13:13" x14ac:dyDescent="0.25">
      <c r="M2876" s="88"/>
    </row>
    <row r="2877" spans="13:13" x14ac:dyDescent="0.25">
      <c r="M2877" s="88"/>
    </row>
    <row r="2878" spans="13:13" x14ac:dyDescent="0.25">
      <c r="M2878" s="88"/>
    </row>
    <row r="2879" spans="13:13" x14ac:dyDescent="0.25">
      <c r="M2879" s="88"/>
    </row>
    <row r="2880" spans="13:13" x14ac:dyDescent="0.25">
      <c r="M2880" s="88"/>
    </row>
    <row r="2881" spans="13:13" x14ac:dyDescent="0.25">
      <c r="M2881" s="88"/>
    </row>
    <row r="2882" spans="13:13" x14ac:dyDescent="0.25">
      <c r="M2882" s="88"/>
    </row>
    <row r="2883" spans="13:13" x14ac:dyDescent="0.25">
      <c r="M2883" s="88"/>
    </row>
    <row r="2884" spans="13:13" x14ac:dyDescent="0.25">
      <c r="M2884" s="88"/>
    </row>
    <row r="2885" spans="13:13" x14ac:dyDescent="0.25">
      <c r="M2885" s="88"/>
    </row>
    <row r="2886" spans="13:13" x14ac:dyDescent="0.25">
      <c r="M2886" s="88"/>
    </row>
    <row r="2887" spans="13:13" x14ac:dyDescent="0.25">
      <c r="M2887" s="88"/>
    </row>
    <row r="2888" spans="13:13" x14ac:dyDescent="0.25">
      <c r="M2888" s="88"/>
    </row>
    <row r="2889" spans="13:13" x14ac:dyDescent="0.25">
      <c r="M2889" s="88"/>
    </row>
    <row r="2890" spans="13:13" x14ac:dyDescent="0.25">
      <c r="M2890" s="88"/>
    </row>
    <row r="2891" spans="13:13" x14ac:dyDescent="0.25">
      <c r="M2891" s="88"/>
    </row>
    <row r="2892" spans="13:13" x14ac:dyDescent="0.25">
      <c r="M2892" s="88"/>
    </row>
    <row r="2893" spans="13:13" x14ac:dyDescent="0.25">
      <c r="M2893" s="88"/>
    </row>
    <row r="2894" spans="13:13" x14ac:dyDescent="0.25">
      <c r="M2894" s="88"/>
    </row>
    <row r="2895" spans="13:13" x14ac:dyDescent="0.25">
      <c r="M2895" s="88"/>
    </row>
    <row r="2896" spans="13:13" x14ac:dyDescent="0.25">
      <c r="M2896" s="88"/>
    </row>
    <row r="2897" spans="13:13" x14ac:dyDescent="0.25">
      <c r="M2897" s="88"/>
    </row>
    <row r="2898" spans="13:13" x14ac:dyDescent="0.25">
      <c r="M2898" s="88"/>
    </row>
    <row r="2899" spans="13:13" x14ac:dyDescent="0.25">
      <c r="M2899" s="88"/>
    </row>
    <row r="2900" spans="13:13" x14ac:dyDescent="0.25">
      <c r="M2900" s="88"/>
    </row>
    <row r="2901" spans="13:13" x14ac:dyDescent="0.25">
      <c r="M2901" s="88"/>
    </row>
    <row r="2902" spans="13:13" x14ac:dyDescent="0.25">
      <c r="M2902" s="88"/>
    </row>
    <row r="2903" spans="13:13" x14ac:dyDescent="0.25">
      <c r="M2903" s="88"/>
    </row>
    <row r="2904" spans="13:13" x14ac:dyDescent="0.25">
      <c r="M2904" s="88"/>
    </row>
    <row r="2905" spans="13:13" x14ac:dyDescent="0.25">
      <c r="M2905" s="88"/>
    </row>
    <row r="2906" spans="13:13" x14ac:dyDescent="0.25">
      <c r="M2906" s="88"/>
    </row>
    <row r="2907" spans="13:13" x14ac:dyDescent="0.25">
      <c r="M2907" s="88"/>
    </row>
    <row r="2908" spans="13:13" x14ac:dyDescent="0.25">
      <c r="M2908" s="88"/>
    </row>
    <row r="2909" spans="13:13" x14ac:dyDescent="0.25">
      <c r="M2909" s="88"/>
    </row>
    <row r="2910" spans="13:13" x14ac:dyDescent="0.25">
      <c r="M2910" s="88"/>
    </row>
    <row r="2911" spans="13:13" x14ac:dyDescent="0.25">
      <c r="M2911" s="88"/>
    </row>
    <row r="2912" spans="13:13" x14ac:dyDescent="0.25">
      <c r="M2912" s="88"/>
    </row>
    <row r="2913" spans="13:13" x14ac:dyDescent="0.25">
      <c r="M2913" s="88"/>
    </row>
    <row r="2914" spans="13:13" x14ac:dyDescent="0.25">
      <c r="M2914" s="88"/>
    </row>
    <row r="2915" spans="13:13" x14ac:dyDescent="0.25">
      <c r="M2915" s="88"/>
    </row>
    <row r="2916" spans="13:13" x14ac:dyDescent="0.25">
      <c r="M2916" s="88"/>
    </row>
    <row r="2917" spans="13:13" x14ac:dyDescent="0.25">
      <c r="M2917" s="88"/>
    </row>
    <row r="2918" spans="13:13" x14ac:dyDescent="0.25">
      <c r="M2918" s="88"/>
    </row>
    <row r="2919" spans="13:13" x14ac:dyDescent="0.25">
      <c r="M2919" s="88"/>
    </row>
    <row r="2920" spans="13:13" x14ac:dyDescent="0.25">
      <c r="M2920" s="88"/>
    </row>
    <row r="2921" spans="13:13" x14ac:dyDescent="0.25">
      <c r="M2921" s="88"/>
    </row>
    <row r="2922" spans="13:13" x14ac:dyDescent="0.25">
      <c r="M2922" s="88"/>
    </row>
    <row r="2923" spans="13:13" x14ac:dyDescent="0.25">
      <c r="M2923" s="88"/>
    </row>
    <row r="2924" spans="13:13" x14ac:dyDescent="0.25">
      <c r="M2924" s="88"/>
    </row>
    <row r="2925" spans="13:13" x14ac:dyDescent="0.25">
      <c r="M2925" s="88"/>
    </row>
    <row r="2926" spans="13:13" x14ac:dyDescent="0.25">
      <c r="M2926" s="88"/>
    </row>
    <row r="2927" spans="13:13" x14ac:dyDescent="0.25">
      <c r="M2927" s="88"/>
    </row>
    <row r="2928" spans="13:13" x14ac:dyDescent="0.25">
      <c r="M2928" s="88"/>
    </row>
    <row r="2929" spans="13:13" x14ac:dyDescent="0.25">
      <c r="M2929" s="88"/>
    </row>
    <row r="2930" spans="13:13" x14ac:dyDescent="0.25">
      <c r="M2930" s="88"/>
    </row>
    <row r="2931" spans="13:13" x14ac:dyDescent="0.25">
      <c r="M2931" s="88"/>
    </row>
    <row r="2932" spans="13:13" x14ac:dyDescent="0.25">
      <c r="M2932" s="88"/>
    </row>
    <row r="2933" spans="13:13" x14ac:dyDescent="0.25">
      <c r="M2933" s="88"/>
    </row>
    <row r="2934" spans="13:13" x14ac:dyDescent="0.25">
      <c r="M2934" s="88"/>
    </row>
    <row r="2935" spans="13:13" x14ac:dyDescent="0.25">
      <c r="M2935" s="88"/>
    </row>
    <row r="2936" spans="13:13" x14ac:dyDescent="0.25">
      <c r="M2936" s="88"/>
    </row>
    <row r="2937" spans="13:13" x14ac:dyDescent="0.25">
      <c r="M2937" s="88"/>
    </row>
    <row r="2938" spans="13:13" x14ac:dyDescent="0.25">
      <c r="M2938" s="88"/>
    </row>
    <row r="2939" spans="13:13" x14ac:dyDescent="0.25">
      <c r="M2939" s="88"/>
    </row>
    <row r="2940" spans="13:13" x14ac:dyDescent="0.25">
      <c r="M2940" s="88"/>
    </row>
    <row r="2941" spans="13:13" x14ac:dyDescent="0.25">
      <c r="M2941" s="88"/>
    </row>
    <row r="2942" spans="13:13" x14ac:dyDescent="0.25">
      <c r="M2942" s="88"/>
    </row>
    <row r="2943" spans="13:13" x14ac:dyDescent="0.25">
      <c r="M2943" s="88"/>
    </row>
    <row r="2944" spans="13:13" x14ac:dyDescent="0.25">
      <c r="M2944" s="88"/>
    </row>
    <row r="2945" spans="13:13" x14ac:dyDescent="0.25">
      <c r="M2945" s="88"/>
    </row>
    <row r="2946" spans="13:13" x14ac:dyDescent="0.25">
      <c r="M2946" s="88"/>
    </row>
    <row r="2947" spans="13:13" x14ac:dyDescent="0.25">
      <c r="M2947" s="88"/>
    </row>
    <row r="2948" spans="13:13" x14ac:dyDescent="0.25">
      <c r="M2948" s="88"/>
    </row>
    <row r="2949" spans="13:13" x14ac:dyDescent="0.25">
      <c r="M2949" s="88"/>
    </row>
    <row r="2950" spans="13:13" x14ac:dyDescent="0.25">
      <c r="M2950" s="88"/>
    </row>
    <row r="2951" spans="13:13" x14ac:dyDescent="0.25">
      <c r="M2951" s="88"/>
    </row>
    <row r="2952" spans="13:13" x14ac:dyDescent="0.25">
      <c r="M2952" s="88"/>
    </row>
    <row r="2953" spans="13:13" x14ac:dyDescent="0.25">
      <c r="M2953" s="88"/>
    </row>
    <row r="2954" spans="13:13" x14ac:dyDescent="0.25">
      <c r="M2954" s="88"/>
    </row>
    <row r="2955" spans="13:13" x14ac:dyDescent="0.25">
      <c r="M2955" s="88"/>
    </row>
    <row r="2956" spans="13:13" x14ac:dyDescent="0.25">
      <c r="M2956" s="88"/>
    </row>
    <row r="2957" spans="13:13" x14ac:dyDescent="0.25">
      <c r="M2957" s="88"/>
    </row>
    <row r="2958" spans="13:13" x14ac:dyDescent="0.25">
      <c r="M2958" s="88"/>
    </row>
    <row r="2959" spans="13:13" x14ac:dyDescent="0.25">
      <c r="M2959" s="88"/>
    </row>
    <row r="2960" spans="13:13" x14ac:dyDescent="0.25">
      <c r="M2960" s="88"/>
    </row>
    <row r="2961" spans="13:13" x14ac:dyDescent="0.25">
      <c r="M2961" s="88"/>
    </row>
    <row r="2962" spans="13:13" x14ac:dyDescent="0.25">
      <c r="M2962" s="88"/>
    </row>
    <row r="2963" spans="13:13" x14ac:dyDescent="0.25">
      <c r="M2963" s="88"/>
    </row>
    <row r="2964" spans="13:13" x14ac:dyDescent="0.25">
      <c r="M2964" s="88"/>
    </row>
    <row r="2965" spans="13:13" x14ac:dyDescent="0.25">
      <c r="M2965" s="88"/>
    </row>
    <row r="2966" spans="13:13" x14ac:dyDescent="0.25">
      <c r="M2966" s="88"/>
    </row>
    <row r="2967" spans="13:13" x14ac:dyDescent="0.25">
      <c r="M2967" s="88"/>
    </row>
    <row r="2968" spans="13:13" x14ac:dyDescent="0.25">
      <c r="M2968" s="88"/>
    </row>
    <row r="2969" spans="13:13" x14ac:dyDescent="0.25">
      <c r="M2969" s="88"/>
    </row>
    <row r="2970" spans="13:13" x14ac:dyDescent="0.25">
      <c r="M2970" s="88"/>
    </row>
    <row r="2971" spans="13:13" x14ac:dyDescent="0.25">
      <c r="M2971" s="88"/>
    </row>
    <row r="2972" spans="13:13" x14ac:dyDescent="0.25">
      <c r="M2972" s="88"/>
    </row>
    <row r="2973" spans="13:13" x14ac:dyDescent="0.25">
      <c r="M2973" s="88"/>
    </row>
    <row r="2974" spans="13:13" x14ac:dyDescent="0.25">
      <c r="M2974" s="88"/>
    </row>
    <row r="2975" spans="13:13" x14ac:dyDescent="0.25">
      <c r="M2975" s="88"/>
    </row>
    <row r="2976" spans="13:13" x14ac:dyDescent="0.25">
      <c r="M2976" s="88"/>
    </row>
    <row r="2977" spans="13:13" x14ac:dyDescent="0.25">
      <c r="M2977" s="88"/>
    </row>
    <row r="2978" spans="13:13" x14ac:dyDescent="0.25">
      <c r="M2978" s="88"/>
    </row>
    <row r="2979" spans="13:13" x14ac:dyDescent="0.25">
      <c r="M2979" s="88"/>
    </row>
    <row r="2980" spans="13:13" x14ac:dyDescent="0.25">
      <c r="M2980" s="88"/>
    </row>
    <row r="2981" spans="13:13" x14ac:dyDescent="0.25">
      <c r="M2981" s="88"/>
    </row>
    <row r="2982" spans="13:13" x14ac:dyDescent="0.25">
      <c r="M2982" s="88"/>
    </row>
    <row r="2983" spans="13:13" x14ac:dyDescent="0.25">
      <c r="M2983" s="88"/>
    </row>
    <row r="2984" spans="13:13" x14ac:dyDescent="0.25">
      <c r="M2984" s="88"/>
    </row>
    <row r="2985" spans="13:13" x14ac:dyDescent="0.25">
      <c r="M2985" s="88"/>
    </row>
    <row r="2986" spans="13:13" x14ac:dyDescent="0.25">
      <c r="M2986" s="88"/>
    </row>
    <row r="2987" spans="13:13" x14ac:dyDescent="0.25">
      <c r="M2987" s="88"/>
    </row>
    <row r="2988" spans="13:13" x14ac:dyDescent="0.25">
      <c r="M2988" s="88"/>
    </row>
    <row r="2989" spans="13:13" x14ac:dyDescent="0.25">
      <c r="M2989" s="88"/>
    </row>
    <row r="2990" spans="13:13" x14ac:dyDescent="0.25">
      <c r="M2990" s="88"/>
    </row>
    <row r="2991" spans="13:13" x14ac:dyDescent="0.25">
      <c r="M2991" s="88"/>
    </row>
    <row r="2992" spans="13:13" x14ac:dyDescent="0.25">
      <c r="M2992" s="88"/>
    </row>
    <row r="2993" spans="13:13" x14ac:dyDescent="0.25">
      <c r="M2993" s="88"/>
    </row>
    <row r="2994" spans="13:13" x14ac:dyDescent="0.25">
      <c r="M2994" s="88"/>
    </row>
    <row r="2995" spans="13:13" x14ac:dyDescent="0.25">
      <c r="M2995" s="88"/>
    </row>
    <row r="2996" spans="13:13" x14ac:dyDescent="0.25">
      <c r="M2996" s="88"/>
    </row>
    <row r="2997" spans="13:13" x14ac:dyDescent="0.25">
      <c r="M2997" s="88"/>
    </row>
    <row r="2998" spans="13:13" x14ac:dyDescent="0.25">
      <c r="M2998" s="88"/>
    </row>
    <row r="2999" spans="13:13" x14ac:dyDescent="0.25">
      <c r="M2999" s="88"/>
    </row>
    <row r="3000" spans="13:13" x14ac:dyDescent="0.25">
      <c r="M3000" s="88"/>
    </row>
    <row r="3001" spans="13:13" x14ac:dyDescent="0.25">
      <c r="M3001" s="88"/>
    </row>
    <row r="3002" spans="13:13" x14ac:dyDescent="0.25">
      <c r="M3002" s="88"/>
    </row>
    <row r="3003" spans="13:13" x14ac:dyDescent="0.25">
      <c r="M3003" s="88"/>
    </row>
    <row r="3004" spans="13:13" x14ac:dyDescent="0.25">
      <c r="M3004" s="88"/>
    </row>
    <row r="3005" spans="13:13" x14ac:dyDescent="0.25">
      <c r="M3005" s="88"/>
    </row>
    <row r="3006" spans="13:13" x14ac:dyDescent="0.25">
      <c r="M3006" s="88"/>
    </row>
    <row r="3007" spans="13:13" x14ac:dyDescent="0.25">
      <c r="M3007" s="88"/>
    </row>
    <row r="3008" spans="13:13" x14ac:dyDescent="0.25">
      <c r="M3008" s="88"/>
    </row>
    <row r="3009" spans="13:13" x14ac:dyDescent="0.25">
      <c r="M3009" s="88"/>
    </row>
    <row r="3010" spans="13:13" x14ac:dyDescent="0.25">
      <c r="M3010" s="88"/>
    </row>
    <row r="3011" spans="13:13" x14ac:dyDescent="0.25">
      <c r="M3011" s="88"/>
    </row>
    <row r="3012" spans="13:13" x14ac:dyDescent="0.25">
      <c r="M3012" s="88"/>
    </row>
    <row r="3013" spans="13:13" x14ac:dyDescent="0.25">
      <c r="M3013" s="88"/>
    </row>
    <row r="3014" spans="13:13" x14ac:dyDescent="0.25">
      <c r="M3014" s="88"/>
    </row>
    <row r="3015" spans="13:13" x14ac:dyDescent="0.25">
      <c r="M3015" s="88"/>
    </row>
    <row r="3016" spans="13:13" x14ac:dyDescent="0.25">
      <c r="M3016" s="88"/>
    </row>
    <row r="3017" spans="13:13" x14ac:dyDescent="0.25">
      <c r="M3017" s="88"/>
    </row>
    <row r="3018" spans="13:13" x14ac:dyDescent="0.25">
      <c r="M3018" s="88"/>
    </row>
    <row r="3019" spans="13:13" x14ac:dyDescent="0.25">
      <c r="M3019" s="88"/>
    </row>
    <row r="3020" spans="13:13" x14ac:dyDescent="0.25">
      <c r="M3020" s="88"/>
    </row>
    <row r="3021" spans="13:13" x14ac:dyDescent="0.25">
      <c r="M3021" s="88"/>
    </row>
    <row r="3022" spans="13:13" x14ac:dyDescent="0.25">
      <c r="M3022" s="88"/>
    </row>
    <row r="3023" spans="13:13" x14ac:dyDescent="0.25">
      <c r="M3023" s="88"/>
    </row>
    <row r="3024" spans="13:13" x14ac:dyDescent="0.25">
      <c r="M3024" s="88"/>
    </row>
    <row r="3025" spans="13:13" x14ac:dyDescent="0.25">
      <c r="M3025" s="88"/>
    </row>
    <row r="3026" spans="13:13" x14ac:dyDescent="0.25">
      <c r="M3026" s="88"/>
    </row>
    <row r="3027" spans="13:13" x14ac:dyDescent="0.25">
      <c r="M3027" s="88"/>
    </row>
    <row r="3028" spans="13:13" x14ac:dyDescent="0.25">
      <c r="M3028" s="88"/>
    </row>
    <row r="3029" spans="13:13" x14ac:dyDescent="0.25">
      <c r="M3029" s="88"/>
    </row>
    <row r="3030" spans="13:13" x14ac:dyDescent="0.25">
      <c r="M3030" s="88"/>
    </row>
    <row r="3031" spans="13:13" x14ac:dyDescent="0.25">
      <c r="M3031" s="88"/>
    </row>
    <row r="3032" spans="13:13" x14ac:dyDescent="0.25">
      <c r="M3032" s="88"/>
    </row>
    <row r="3033" spans="13:13" x14ac:dyDescent="0.25">
      <c r="M3033" s="88"/>
    </row>
    <row r="3034" spans="13:13" x14ac:dyDescent="0.25">
      <c r="M3034" s="88"/>
    </row>
    <row r="3035" spans="13:13" x14ac:dyDescent="0.25">
      <c r="M3035" s="88"/>
    </row>
    <row r="3036" spans="13:13" x14ac:dyDescent="0.25">
      <c r="M3036" s="88"/>
    </row>
    <row r="3037" spans="13:13" x14ac:dyDescent="0.25">
      <c r="M3037" s="88"/>
    </row>
    <row r="3038" spans="13:13" x14ac:dyDescent="0.25">
      <c r="M3038" s="88"/>
    </row>
    <row r="3039" spans="13:13" x14ac:dyDescent="0.25">
      <c r="M3039" s="88"/>
    </row>
    <row r="3040" spans="13:13" x14ac:dyDescent="0.25">
      <c r="M3040" s="88"/>
    </row>
    <row r="3041" spans="13:13" x14ac:dyDescent="0.25">
      <c r="M3041" s="88"/>
    </row>
    <row r="3042" spans="13:13" x14ac:dyDescent="0.25">
      <c r="M3042" s="88"/>
    </row>
    <row r="3043" spans="13:13" x14ac:dyDescent="0.25">
      <c r="M3043" s="88"/>
    </row>
    <row r="3044" spans="13:13" x14ac:dyDescent="0.25">
      <c r="M3044" s="88"/>
    </row>
    <row r="3045" spans="13:13" x14ac:dyDescent="0.25">
      <c r="M3045" s="88"/>
    </row>
    <row r="3046" spans="13:13" x14ac:dyDescent="0.25">
      <c r="M3046" s="88"/>
    </row>
    <row r="3047" spans="13:13" x14ac:dyDescent="0.25">
      <c r="M3047" s="88"/>
    </row>
    <row r="3048" spans="13:13" x14ac:dyDescent="0.25">
      <c r="M3048" s="88"/>
    </row>
    <row r="3049" spans="13:13" x14ac:dyDescent="0.25">
      <c r="M3049" s="88"/>
    </row>
    <row r="3050" spans="13:13" x14ac:dyDescent="0.25">
      <c r="M3050" s="88"/>
    </row>
    <row r="3051" spans="13:13" x14ac:dyDescent="0.25">
      <c r="M3051" s="88"/>
    </row>
    <row r="3052" spans="13:13" x14ac:dyDescent="0.25">
      <c r="M3052" s="88"/>
    </row>
    <row r="3053" spans="13:13" x14ac:dyDescent="0.25">
      <c r="M3053" s="88"/>
    </row>
    <row r="3054" spans="13:13" x14ac:dyDescent="0.25">
      <c r="M3054" s="88"/>
    </row>
    <row r="3055" spans="13:13" x14ac:dyDescent="0.25">
      <c r="M3055" s="88"/>
    </row>
    <row r="3056" spans="13:13" x14ac:dyDescent="0.25">
      <c r="M3056" s="88"/>
    </row>
    <row r="3057" spans="13:13" x14ac:dyDescent="0.25">
      <c r="M3057" s="88"/>
    </row>
    <row r="3058" spans="13:13" x14ac:dyDescent="0.25">
      <c r="M3058" s="88"/>
    </row>
    <row r="3059" spans="13:13" x14ac:dyDescent="0.25">
      <c r="M3059" s="88"/>
    </row>
    <row r="3060" spans="13:13" x14ac:dyDescent="0.25">
      <c r="M3060" s="88"/>
    </row>
    <row r="3061" spans="13:13" x14ac:dyDescent="0.25">
      <c r="M3061" s="88"/>
    </row>
    <row r="3062" spans="13:13" x14ac:dyDescent="0.25">
      <c r="M3062" s="88"/>
    </row>
    <row r="3063" spans="13:13" x14ac:dyDescent="0.25">
      <c r="M3063" s="88"/>
    </row>
    <row r="3064" spans="13:13" x14ac:dyDescent="0.25">
      <c r="M3064" s="88"/>
    </row>
    <row r="3065" spans="13:13" x14ac:dyDescent="0.25">
      <c r="M3065" s="88"/>
    </row>
    <row r="3066" spans="13:13" x14ac:dyDescent="0.25">
      <c r="M3066" s="88"/>
    </row>
    <row r="3067" spans="13:13" x14ac:dyDescent="0.25">
      <c r="M3067" s="88"/>
    </row>
    <row r="3068" spans="13:13" x14ac:dyDescent="0.25">
      <c r="M3068" s="88"/>
    </row>
    <row r="3069" spans="13:13" x14ac:dyDescent="0.25">
      <c r="M3069" s="88"/>
    </row>
    <row r="3070" spans="13:13" x14ac:dyDescent="0.25">
      <c r="M3070" s="88"/>
    </row>
    <row r="3071" spans="13:13" x14ac:dyDescent="0.25">
      <c r="M3071" s="88"/>
    </row>
    <row r="3072" spans="13:13" x14ac:dyDescent="0.25">
      <c r="M3072" s="88"/>
    </row>
    <row r="3073" spans="13:13" x14ac:dyDescent="0.25">
      <c r="M3073" s="88"/>
    </row>
    <row r="3074" spans="13:13" x14ac:dyDescent="0.25">
      <c r="M3074" s="88"/>
    </row>
    <row r="3075" spans="13:13" x14ac:dyDescent="0.25">
      <c r="M3075" s="88"/>
    </row>
    <row r="3076" spans="13:13" x14ac:dyDescent="0.25">
      <c r="M3076" s="88"/>
    </row>
    <row r="3077" spans="13:13" x14ac:dyDescent="0.25">
      <c r="M3077" s="88"/>
    </row>
    <row r="3078" spans="13:13" x14ac:dyDescent="0.25">
      <c r="M3078" s="88"/>
    </row>
    <row r="3079" spans="13:13" x14ac:dyDescent="0.25">
      <c r="M3079" s="88"/>
    </row>
    <row r="3080" spans="13:13" x14ac:dyDescent="0.25">
      <c r="M3080" s="88"/>
    </row>
    <row r="3081" spans="13:13" x14ac:dyDescent="0.25">
      <c r="M3081" s="88"/>
    </row>
    <row r="3082" spans="13:13" x14ac:dyDescent="0.25">
      <c r="M3082" s="88"/>
    </row>
    <row r="3083" spans="13:13" x14ac:dyDescent="0.25">
      <c r="M3083" s="88"/>
    </row>
    <row r="3084" spans="13:13" x14ac:dyDescent="0.25">
      <c r="M3084" s="88"/>
    </row>
    <row r="3085" spans="13:13" x14ac:dyDescent="0.25">
      <c r="M3085" s="88"/>
    </row>
    <row r="3086" spans="13:13" x14ac:dyDescent="0.25">
      <c r="M3086" s="88"/>
    </row>
    <row r="3087" spans="13:13" x14ac:dyDescent="0.25">
      <c r="M3087" s="88"/>
    </row>
    <row r="3088" spans="13:13" x14ac:dyDescent="0.25">
      <c r="M3088" s="88"/>
    </row>
    <row r="3089" spans="13:13" x14ac:dyDescent="0.25">
      <c r="M3089" s="88"/>
    </row>
    <row r="3090" spans="13:13" x14ac:dyDescent="0.25">
      <c r="M3090" s="88"/>
    </row>
    <row r="3091" spans="13:13" x14ac:dyDescent="0.25">
      <c r="M3091" s="88"/>
    </row>
    <row r="3092" spans="13:13" x14ac:dyDescent="0.25">
      <c r="M3092" s="88"/>
    </row>
    <row r="3093" spans="13:13" x14ac:dyDescent="0.25">
      <c r="M3093" s="88"/>
    </row>
    <row r="3094" spans="13:13" x14ac:dyDescent="0.25">
      <c r="M3094" s="88"/>
    </row>
    <row r="3095" spans="13:13" x14ac:dyDescent="0.25">
      <c r="M3095" s="88"/>
    </row>
    <row r="3096" spans="13:13" x14ac:dyDescent="0.25">
      <c r="M3096" s="88"/>
    </row>
    <row r="3097" spans="13:13" x14ac:dyDescent="0.25">
      <c r="M3097" s="88"/>
    </row>
    <row r="3098" spans="13:13" x14ac:dyDescent="0.25">
      <c r="M3098" s="88"/>
    </row>
    <row r="3099" spans="13:13" x14ac:dyDescent="0.25">
      <c r="M3099" s="88"/>
    </row>
    <row r="3100" spans="13:13" x14ac:dyDescent="0.25">
      <c r="M3100" s="88"/>
    </row>
    <row r="3101" spans="13:13" x14ac:dyDescent="0.25">
      <c r="M3101" s="88"/>
    </row>
    <row r="3102" spans="13:13" x14ac:dyDescent="0.25">
      <c r="M3102" s="88"/>
    </row>
    <row r="3103" spans="13:13" x14ac:dyDescent="0.25">
      <c r="M3103" s="88"/>
    </row>
    <row r="3104" spans="13:13" x14ac:dyDescent="0.25">
      <c r="M3104" s="88"/>
    </row>
    <row r="3105" spans="13:13" x14ac:dyDescent="0.25">
      <c r="M3105" s="88"/>
    </row>
    <row r="3106" spans="13:13" x14ac:dyDescent="0.25">
      <c r="M3106" s="88"/>
    </row>
    <row r="3107" spans="13:13" x14ac:dyDescent="0.25">
      <c r="M3107" s="88"/>
    </row>
    <row r="3108" spans="13:13" x14ac:dyDescent="0.25">
      <c r="M3108" s="88"/>
    </row>
    <row r="3109" spans="13:13" x14ac:dyDescent="0.25">
      <c r="M3109" s="88"/>
    </row>
    <row r="3110" spans="13:13" x14ac:dyDescent="0.25">
      <c r="M3110" s="88"/>
    </row>
    <row r="3111" spans="13:13" x14ac:dyDescent="0.25">
      <c r="M3111" s="88"/>
    </row>
    <row r="3112" spans="13:13" x14ac:dyDescent="0.25">
      <c r="M3112" s="88"/>
    </row>
    <row r="3113" spans="13:13" x14ac:dyDescent="0.25">
      <c r="M3113" s="88"/>
    </row>
    <row r="3114" spans="13:13" x14ac:dyDescent="0.25">
      <c r="M3114" s="88"/>
    </row>
    <row r="3115" spans="13:13" x14ac:dyDescent="0.25">
      <c r="M3115" s="88"/>
    </row>
    <row r="3116" spans="13:13" x14ac:dyDescent="0.25">
      <c r="M3116" s="88"/>
    </row>
    <row r="3117" spans="13:13" x14ac:dyDescent="0.25">
      <c r="M3117" s="88"/>
    </row>
    <row r="3118" spans="13:13" x14ac:dyDescent="0.25">
      <c r="M3118" s="88"/>
    </row>
    <row r="3119" spans="13:13" x14ac:dyDescent="0.25">
      <c r="M3119" s="88"/>
    </row>
    <row r="3120" spans="13:13" x14ac:dyDescent="0.25">
      <c r="M3120" s="88"/>
    </row>
    <row r="3121" spans="13:13" x14ac:dyDescent="0.25">
      <c r="M3121" s="88"/>
    </row>
    <row r="3122" spans="13:13" x14ac:dyDescent="0.25">
      <c r="M3122" s="88"/>
    </row>
    <row r="3123" spans="13:13" x14ac:dyDescent="0.25">
      <c r="M3123" s="88"/>
    </row>
    <row r="3124" spans="13:13" x14ac:dyDescent="0.25">
      <c r="M3124" s="88"/>
    </row>
    <row r="3125" spans="13:13" x14ac:dyDescent="0.25">
      <c r="M3125" s="88"/>
    </row>
    <row r="3126" spans="13:13" x14ac:dyDescent="0.25">
      <c r="M3126" s="88"/>
    </row>
    <row r="3127" spans="13:13" x14ac:dyDescent="0.25">
      <c r="M3127" s="88"/>
    </row>
    <row r="3128" spans="13:13" x14ac:dyDescent="0.25">
      <c r="M3128" s="88"/>
    </row>
    <row r="3129" spans="13:13" x14ac:dyDescent="0.25">
      <c r="M3129" s="88"/>
    </row>
    <row r="3130" spans="13:13" x14ac:dyDescent="0.25">
      <c r="M3130" s="88"/>
    </row>
    <row r="3131" spans="13:13" x14ac:dyDescent="0.25">
      <c r="M3131" s="88"/>
    </row>
    <row r="3132" spans="13:13" x14ac:dyDescent="0.25">
      <c r="M3132" s="88"/>
    </row>
    <row r="3133" spans="13:13" x14ac:dyDescent="0.25">
      <c r="M3133" s="88"/>
    </row>
    <row r="3134" spans="13:13" x14ac:dyDescent="0.25">
      <c r="M3134" s="88"/>
    </row>
    <row r="3135" spans="13:13" x14ac:dyDescent="0.25">
      <c r="M3135" s="88"/>
    </row>
    <row r="3136" spans="13:13" x14ac:dyDescent="0.25">
      <c r="M3136" s="88"/>
    </row>
    <row r="3137" spans="13:13" x14ac:dyDescent="0.25">
      <c r="M3137" s="88"/>
    </row>
    <row r="3138" spans="13:13" x14ac:dyDescent="0.25">
      <c r="M3138" s="88"/>
    </row>
    <row r="3139" spans="13:13" x14ac:dyDescent="0.25">
      <c r="M3139" s="88"/>
    </row>
    <row r="3140" spans="13:13" x14ac:dyDescent="0.25">
      <c r="M3140" s="88"/>
    </row>
    <row r="3141" spans="13:13" x14ac:dyDescent="0.25">
      <c r="M3141" s="88"/>
    </row>
    <row r="3142" spans="13:13" x14ac:dyDescent="0.25">
      <c r="M3142" s="88"/>
    </row>
    <row r="3143" spans="13:13" x14ac:dyDescent="0.25">
      <c r="M3143" s="88"/>
    </row>
    <row r="3144" spans="13:13" x14ac:dyDescent="0.25">
      <c r="M3144" s="88"/>
    </row>
    <row r="3145" spans="13:13" x14ac:dyDescent="0.25">
      <c r="M3145" s="88"/>
    </row>
    <row r="3146" spans="13:13" x14ac:dyDescent="0.25">
      <c r="M3146" s="88"/>
    </row>
    <row r="3147" spans="13:13" x14ac:dyDescent="0.25">
      <c r="M3147" s="88"/>
    </row>
    <row r="3148" spans="13:13" x14ac:dyDescent="0.25">
      <c r="M3148" s="88"/>
    </row>
    <row r="3149" spans="13:13" x14ac:dyDescent="0.25">
      <c r="M3149" s="88"/>
    </row>
    <row r="3150" spans="13:13" x14ac:dyDescent="0.25">
      <c r="M3150" s="88"/>
    </row>
    <row r="3151" spans="13:13" x14ac:dyDescent="0.25">
      <c r="M3151" s="88"/>
    </row>
    <row r="3152" spans="13:13" x14ac:dyDescent="0.25">
      <c r="M3152" s="88"/>
    </row>
    <row r="3153" spans="13:13" x14ac:dyDescent="0.25">
      <c r="M3153" s="88"/>
    </row>
    <row r="3154" spans="13:13" x14ac:dyDescent="0.25">
      <c r="M3154" s="88"/>
    </row>
    <row r="3155" spans="13:13" x14ac:dyDescent="0.25">
      <c r="M3155" s="88"/>
    </row>
    <row r="3156" spans="13:13" x14ac:dyDescent="0.25">
      <c r="M3156" s="88"/>
    </row>
    <row r="3157" spans="13:13" x14ac:dyDescent="0.25">
      <c r="M3157" s="88"/>
    </row>
    <row r="3158" spans="13:13" x14ac:dyDescent="0.25">
      <c r="M3158" s="88"/>
    </row>
    <row r="3159" spans="13:13" x14ac:dyDescent="0.25">
      <c r="M3159" s="88"/>
    </row>
    <row r="3160" spans="13:13" x14ac:dyDescent="0.25">
      <c r="M3160" s="88"/>
    </row>
    <row r="3161" spans="13:13" x14ac:dyDescent="0.25">
      <c r="M3161" s="88"/>
    </row>
    <row r="3162" spans="13:13" x14ac:dyDescent="0.25">
      <c r="M3162" s="88"/>
    </row>
    <row r="3163" spans="13:13" x14ac:dyDescent="0.25">
      <c r="M3163" s="88"/>
    </row>
    <row r="3164" spans="13:13" x14ac:dyDescent="0.25">
      <c r="M3164" s="88"/>
    </row>
    <row r="3165" spans="13:13" x14ac:dyDescent="0.25">
      <c r="M3165" s="88"/>
    </row>
    <row r="3166" spans="13:13" x14ac:dyDescent="0.25">
      <c r="M3166" s="88"/>
    </row>
    <row r="3167" spans="13:13" x14ac:dyDescent="0.25">
      <c r="M3167" s="88"/>
    </row>
    <row r="3168" spans="13:13" x14ac:dyDescent="0.25">
      <c r="M3168" s="88"/>
    </row>
    <row r="3169" spans="13:13" x14ac:dyDescent="0.25">
      <c r="M3169" s="88"/>
    </row>
    <row r="3170" spans="13:13" x14ac:dyDescent="0.25">
      <c r="M3170" s="88"/>
    </row>
    <row r="3171" spans="13:13" x14ac:dyDescent="0.25">
      <c r="M3171" s="88"/>
    </row>
    <row r="3172" spans="13:13" x14ac:dyDescent="0.25">
      <c r="M3172" s="88"/>
    </row>
    <row r="3173" spans="13:13" x14ac:dyDescent="0.25">
      <c r="M3173" s="88"/>
    </row>
    <row r="3174" spans="13:13" x14ac:dyDescent="0.25">
      <c r="M3174" s="88"/>
    </row>
    <row r="3175" spans="13:13" x14ac:dyDescent="0.25">
      <c r="M3175" s="88"/>
    </row>
    <row r="3176" spans="13:13" x14ac:dyDescent="0.25">
      <c r="M3176" s="88"/>
    </row>
    <row r="3177" spans="13:13" x14ac:dyDescent="0.25">
      <c r="M3177" s="88"/>
    </row>
    <row r="3178" spans="13:13" x14ac:dyDescent="0.25">
      <c r="M3178" s="88"/>
    </row>
    <row r="3179" spans="13:13" x14ac:dyDescent="0.25">
      <c r="M3179" s="88"/>
    </row>
    <row r="3180" spans="13:13" x14ac:dyDescent="0.25">
      <c r="M3180" s="88"/>
    </row>
    <row r="3181" spans="13:13" x14ac:dyDescent="0.25">
      <c r="M3181" s="88"/>
    </row>
    <row r="3182" spans="13:13" x14ac:dyDescent="0.25">
      <c r="M3182" s="88"/>
    </row>
    <row r="3183" spans="13:13" x14ac:dyDescent="0.25">
      <c r="M3183" s="88"/>
    </row>
    <row r="3184" spans="13:13" x14ac:dyDescent="0.25">
      <c r="M3184" s="88"/>
    </row>
    <row r="3185" spans="13:13" x14ac:dyDescent="0.25">
      <c r="M3185" s="88"/>
    </row>
    <row r="3186" spans="13:13" x14ac:dyDescent="0.25">
      <c r="M3186" s="88"/>
    </row>
    <row r="3187" spans="13:13" x14ac:dyDescent="0.25">
      <c r="M3187" s="88"/>
    </row>
    <row r="3188" spans="13:13" x14ac:dyDescent="0.25">
      <c r="M3188" s="88"/>
    </row>
    <row r="3189" spans="13:13" x14ac:dyDescent="0.25">
      <c r="M3189" s="88"/>
    </row>
    <row r="3190" spans="13:13" x14ac:dyDescent="0.25">
      <c r="M3190" s="88"/>
    </row>
    <row r="3191" spans="13:13" x14ac:dyDescent="0.25">
      <c r="M3191" s="88"/>
    </row>
    <row r="3192" spans="13:13" x14ac:dyDescent="0.25">
      <c r="M3192" s="88"/>
    </row>
    <row r="3193" spans="13:13" x14ac:dyDescent="0.25">
      <c r="M3193" s="88"/>
    </row>
    <row r="3194" spans="13:13" x14ac:dyDescent="0.25">
      <c r="M3194" s="88"/>
    </row>
    <row r="3195" spans="13:13" x14ac:dyDescent="0.25">
      <c r="M3195" s="88"/>
    </row>
    <row r="3196" spans="13:13" x14ac:dyDescent="0.25">
      <c r="M3196" s="88"/>
    </row>
    <row r="3197" spans="13:13" x14ac:dyDescent="0.25">
      <c r="M3197" s="88"/>
    </row>
    <row r="3198" spans="13:13" x14ac:dyDescent="0.25">
      <c r="M3198" s="88"/>
    </row>
    <row r="3199" spans="13:13" x14ac:dyDescent="0.25">
      <c r="M3199" s="88"/>
    </row>
    <row r="3200" spans="13:13" x14ac:dyDescent="0.25">
      <c r="M3200" s="88"/>
    </row>
    <row r="3201" spans="13:13" x14ac:dyDescent="0.25">
      <c r="M3201" s="88"/>
    </row>
    <row r="3202" spans="13:13" x14ac:dyDescent="0.25">
      <c r="M3202" s="88"/>
    </row>
    <row r="3203" spans="13:13" x14ac:dyDescent="0.25">
      <c r="M3203" s="88"/>
    </row>
    <row r="3204" spans="13:13" x14ac:dyDescent="0.25">
      <c r="M3204" s="88"/>
    </row>
    <row r="3205" spans="13:13" x14ac:dyDescent="0.25">
      <c r="M3205" s="88"/>
    </row>
    <row r="3206" spans="13:13" x14ac:dyDescent="0.25">
      <c r="M3206" s="88"/>
    </row>
    <row r="3207" spans="13:13" x14ac:dyDescent="0.25">
      <c r="M3207" s="88"/>
    </row>
    <row r="3208" spans="13:13" x14ac:dyDescent="0.25">
      <c r="M3208" s="88"/>
    </row>
    <row r="3209" spans="13:13" x14ac:dyDescent="0.25">
      <c r="M3209" s="88"/>
    </row>
    <row r="3210" spans="13:13" x14ac:dyDescent="0.25">
      <c r="M3210" s="88"/>
    </row>
    <row r="3211" spans="13:13" x14ac:dyDescent="0.25">
      <c r="M3211" s="88"/>
    </row>
    <row r="3212" spans="13:13" x14ac:dyDescent="0.25">
      <c r="M3212" s="88"/>
    </row>
    <row r="3213" spans="13:13" x14ac:dyDescent="0.25">
      <c r="M3213" s="88"/>
    </row>
    <row r="3214" spans="13:13" x14ac:dyDescent="0.25">
      <c r="M3214" s="88"/>
    </row>
    <row r="3215" spans="13:13" x14ac:dyDescent="0.25">
      <c r="M3215" s="88"/>
    </row>
    <row r="3216" spans="13:13" x14ac:dyDescent="0.25">
      <c r="M3216" s="88"/>
    </row>
    <row r="3217" spans="13:13" x14ac:dyDescent="0.25">
      <c r="M3217" s="88"/>
    </row>
    <row r="3218" spans="13:13" x14ac:dyDescent="0.25">
      <c r="M3218" s="88"/>
    </row>
    <row r="3219" spans="13:13" x14ac:dyDescent="0.25">
      <c r="M3219" s="88"/>
    </row>
    <row r="3220" spans="13:13" x14ac:dyDescent="0.25">
      <c r="M3220" s="88"/>
    </row>
    <row r="3221" spans="13:13" x14ac:dyDescent="0.25">
      <c r="M3221" s="88"/>
    </row>
    <row r="3222" spans="13:13" x14ac:dyDescent="0.25">
      <c r="M3222" s="88"/>
    </row>
    <row r="3223" spans="13:13" x14ac:dyDescent="0.25">
      <c r="M3223" s="88"/>
    </row>
    <row r="3224" spans="13:13" x14ac:dyDescent="0.25">
      <c r="M3224" s="88"/>
    </row>
    <row r="3225" spans="13:13" x14ac:dyDescent="0.25">
      <c r="M3225" s="88"/>
    </row>
    <row r="3226" spans="13:13" x14ac:dyDescent="0.25">
      <c r="M3226" s="88"/>
    </row>
    <row r="3227" spans="13:13" x14ac:dyDescent="0.25">
      <c r="M3227" s="88"/>
    </row>
    <row r="3228" spans="13:13" x14ac:dyDescent="0.25">
      <c r="M3228" s="88"/>
    </row>
    <row r="3229" spans="13:13" x14ac:dyDescent="0.25">
      <c r="M3229" s="88"/>
    </row>
    <row r="3230" spans="13:13" x14ac:dyDescent="0.25">
      <c r="M3230" s="88"/>
    </row>
    <row r="3231" spans="13:13" x14ac:dyDescent="0.25">
      <c r="M3231" s="88"/>
    </row>
    <row r="3232" spans="13:13" x14ac:dyDescent="0.25">
      <c r="M3232" s="88"/>
    </row>
    <row r="3233" spans="13:13" x14ac:dyDescent="0.25">
      <c r="M3233" s="88"/>
    </row>
    <row r="3234" spans="13:13" x14ac:dyDescent="0.25">
      <c r="M3234" s="88"/>
    </row>
    <row r="3235" spans="13:13" x14ac:dyDescent="0.25">
      <c r="M3235" s="88"/>
    </row>
    <row r="3236" spans="13:13" x14ac:dyDescent="0.25">
      <c r="M3236" s="88"/>
    </row>
    <row r="3237" spans="13:13" x14ac:dyDescent="0.25">
      <c r="M3237" s="88"/>
    </row>
    <row r="3238" spans="13:13" x14ac:dyDescent="0.25">
      <c r="M3238" s="88"/>
    </row>
    <row r="3239" spans="13:13" x14ac:dyDescent="0.25">
      <c r="M3239" s="88"/>
    </row>
    <row r="3240" spans="13:13" x14ac:dyDescent="0.25">
      <c r="M3240" s="88"/>
    </row>
    <row r="3241" spans="13:13" x14ac:dyDescent="0.25">
      <c r="M3241" s="88"/>
    </row>
    <row r="3242" spans="13:13" x14ac:dyDescent="0.25">
      <c r="M3242" s="88"/>
    </row>
    <row r="3243" spans="13:13" x14ac:dyDescent="0.25">
      <c r="M3243" s="88"/>
    </row>
    <row r="3244" spans="13:13" x14ac:dyDescent="0.25">
      <c r="M3244" s="88"/>
    </row>
    <row r="3245" spans="13:13" x14ac:dyDescent="0.25">
      <c r="M3245" s="88"/>
    </row>
    <row r="3246" spans="13:13" x14ac:dyDescent="0.25">
      <c r="M3246" s="88"/>
    </row>
    <row r="3247" spans="13:13" x14ac:dyDescent="0.25">
      <c r="M3247" s="88"/>
    </row>
    <row r="3248" spans="13:13" x14ac:dyDescent="0.25">
      <c r="M3248" s="88"/>
    </row>
    <row r="3249" spans="13:13" x14ac:dyDescent="0.25">
      <c r="M3249" s="88"/>
    </row>
    <row r="3250" spans="13:13" x14ac:dyDescent="0.25">
      <c r="M3250" s="88"/>
    </row>
    <row r="3251" spans="13:13" x14ac:dyDescent="0.25">
      <c r="M3251" s="88"/>
    </row>
    <row r="3252" spans="13:13" x14ac:dyDescent="0.25">
      <c r="M3252" s="88"/>
    </row>
    <row r="3253" spans="13:13" x14ac:dyDescent="0.25">
      <c r="M3253" s="88"/>
    </row>
    <row r="3254" spans="13:13" x14ac:dyDescent="0.25">
      <c r="M3254" s="88"/>
    </row>
    <row r="3255" spans="13:13" x14ac:dyDescent="0.25">
      <c r="M3255" s="88"/>
    </row>
    <row r="3256" spans="13:13" x14ac:dyDescent="0.25">
      <c r="M3256" s="88"/>
    </row>
    <row r="3257" spans="13:13" x14ac:dyDescent="0.25">
      <c r="M3257" s="88"/>
    </row>
    <row r="3258" spans="13:13" x14ac:dyDescent="0.25">
      <c r="M3258" s="88"/>
    </row>
    <row r="3259" spans="13:13" x14ac:dyDescent="0.25">
      <c r="M3259" s="88"/>
    </row>
    <row r="3260" spans="13:13" x14ac:dyDescent="0.25">
      <c r="M3260" s="88"/>
    </row>
    <row r="3261" spans="13:13" x14ac:dyDescent="0.25">
      <c r="M3261" s="88"/>
    </row>
    <row r="3262" spans="13:13" x14ac:dyDescent="0.25">
      <c r="M3262" s="88"/>
    </row>
    <row r="3263" spans="13:13" x14ac:dyDescent="0.25">
      <c r="M3263" s="88"/>
    </row>
    <row r="3264" spans="13:13" x14ac:dyDescent="0.25">
      <c r="M3264" s="88"/>
    </row>
    <row r="3265" spans="13:13" x14ac:dyDescent="0.25">
      <c r="M3265" s="88"/>
    </row>
    <row r="3266" spans="13:13" x14ac:dyDescent="0.25">
      <c r="M3266" s="88"/>
    </row>
    <row r="3267" spans="13:13" x14ac:dyDescent="0.25">
      <c r="M3267" s="88"/>
    </row>
    <row r="3268" spans="13:13" x14ac:dyDescent="0.25">
      <c r="M3268" s="88"/>
    </row>
    <row r="3269" spans="13:13" x14ac:dyDescent="0.25">
      <c r="M3269" s="88"/>
    </row>
    <row r="3270" spans="13:13" x14ac:dyDescent="0.25">
      <c r="M3270" s="88"/>
    </row>
    <row r="3271" spans="13:13" x14ac:dyDescent="0.25">
      <c r="M3271" s="88"/>
    </row>
    <row r="3272" spans="13:13" x14ac:dyDescent="0.25">
      <c r="M3272" s="88"/>
    </row>
    <row r="3273" spans="13:13" x14ac:dyDescent="0.25">
      <c r="M3273" s="88"/>
    </row>
    <row r="3274" spans="13:13" x14ac:dyDescent="0.25">
      <c r="M3274" s="88"/>
    </row>
    <row r="3275" spans="13:13" x14ac:dyDescent="0.25">
      <c r="M3275" s="88"/>
    </row>
    <row r="3276" spans="13:13" x14ac:dyDescent="0.25">
      <c r="M3276" s="88"/>
    </row>
    <row r="3277" spans="13:13" x14ac:dyDescent="0.25">
      <c r="M3277" s="88"/>
    </row>
    <row r="3278" spans="13:13" x14ac:dyDescent="0.25">
      <c r="M3278" s="88"/>
    </row>
    <row r="3279" spans="13:13" x14ac:dyDescent="0.25">
      <c r="M3279" s="88"/>
    </row>
    <row r="3280" spans="13:13" x14ac:dyDescent="0.25">
      <c r="M3280" s="88"/>
    </row>
    <row r="3281" spans="13:13" x14ac:dyDescent="0.25">
      <c r="M3281" s="88"/>
    </row>
    <row r="3282" spans="13:13" x14ac:dyDescent="0.25">
      <c r="M3282" s="88"/>
    </row>
    <row r="3283" spans="13:13" x14ac:dyDescent="0.25">
      <c r="M3283" s="88"/>
    </row>
    <row r="3284" spans="13:13" x14ac:dyDescent="0.25">
      <c r="M3284" s="88"/>
    </row>
    <row r="3285" spans="13:13" x14ac:dyDescent="0.25">
      <c r="M3285" s="88"/>
    </row>
    <row r="3286" spans="13:13" x14ac:dyDescent="0.25">
      <c r="M3286" s="88"/>
    </row>
    <row r="3287" spans="13:13" x14ac:dyDescent="0.25">
      <c r="M3287" s="88"/>
    </row>
    <row r="3288" spans="13:13" x14ac:dyDescent="0.25">
      <c r="M3288" s="88"/>
    </row>
    <row r="3289" spans="13:13" x14ac:dyDescent="0.25">
      <c r="M3289" s="88"/>
    </row>
    <row r="3290" spans="13:13" x14ac:dyDescent="0.25">
      <c r="M3290" s="88"/>
    </row>
    <row r="3291" spans="13:13" x14ac:dyDescent="0.25">
      <c r="M3291" s="88"/>
    </row>
    <row r="3292" spans="13:13" x14ac:dyDescent="0.25">
      <c r="M3292" s="88"/>
    </row>
    <row r="3293" spans="13:13" x14ac:dyDescent="0.25">
      <c r="M3293" s="88"/>
    </row>
    <row r="3294" spans="13:13" x14ac:dyDescent="0.25">
      <c r="M3294" s="88"/>
    </row>
    <row r="3295" spans="13:13" x14ac:dyDescent="0.25">
      <c r="M3295" s="88"/>
    </row>
    <row r="3296" spans="13:13" x14ac:dyDescent="0.25">
      <c r="M3296" s="88"/>
    </row>
    <row r="3297" spans="13:13" x14ac:dyDescent="0.25">
      <c r="M3297" s="88"/>
    </row>
    <row r="3298" spans="13:13" x14ac:dyDescent="0.25">
      <c r="M3298" s="88"/>
    </row>
    <row r="3299" spans="13:13" x14ac:dyDescent="0.25">
      <c r="M3299" s="88"/>
    </row>
    <row r="3300" spans="13:13" x14ac:dyDescent="0.25">
      <c r="M3300" s="88"/>
    </row>
    <row r="3301" spans="13:13" x14ac:dyDescent="0.25">
      <c r="M3301" s="88"/>
    </row>
    <row r="3302" spans="13:13" x14ac:dyDescent="0.25">
      <c r="M3302" s="88"/>
    </row>
    <row r="3303" spans="13:13" x14ac:dyDescent="0.25">
      <c r="M3303" s="88"/>
    </row>
    <row r="3304" spans="13:13" x14ac:dyDescent="0.25">
      <c r="M3304" s="88"/>
    </row>
    <row r="3305" spans="13:13" x14ac:dyDescent="0.25">
      <c r="M3305" s="88"/>
    </row>
    <row r="3306" spans="13:13" x14ac:dyDescent="0.25">
      <c r="M3306" s="88"/>
    </row>
    <row r="3307" spans="13:13" x14ac:dyDescent="0.25">
      <c r="M3307" s="88"/>
    </row>
    <row r="3308" spans="13:13" x14ac:dyDescent="0.25">
      <c r="M3308" s="88"/>
    </row>
    <row r="3309" spans="13:13" x14ac:dyDescent="0.25">
      <c r="M3309" s="88"/>
    </row>
    <row r="3310" spans="13:13" x14ac:dyDescent="0.25">
      <c r="M3310" s="88"/>
    </row>
    <row r="3311" spans="13:13" x14ac:dyDescent="0.25">
      <c r="M3311" s="88"/>
    </row>
    <row r="3312" spans="13:13" x14ac:dyDescent="0.25">
      <c r="M3312" s="88"/>
    </row>
    <row r="3313" spans="13:13" x14ac:dyDescent="0.25">
      <c r="M3313" s="88"/>
    </row>
    <row r="3314" spans="13:13" x14ac:dyDescent="0.25">
      <c r="M3314" s="88"/>
    </row>
    <row r="3315" spans="13:13" x14ac:dyDescent="0.25">
      <c r="M3315" s="88"/>
    </row>
    <row r="3316" spans="13:13" x14ac:dyDescent="0.25">
      <c r="M3316" s="88"/>
    </row>
    <row r="3317" spans="13:13" x14ac:dyDescent="0.25">
      <c r="M3317" s="88"/>
    </row>
    <row r="3318" spans="13:13" x14ac:dyDescent="0.25">
      <c r="M3318" s="88"/>
    </row>
    <row r="3319" spans="13:13" x14ac:dyDescent="0.25">
      <c r="M3319" s="88"/>
    </row>
    <row r="3320" spans="13:13" x14ac:dyDescent="0.25">
      <c r="M3320" s="88"/>
    </row>
    <row r="3321" spans="13:13" x14ac:dyDescent="0.25">
      <c r="M3321" s="88"/>
    </row>
    <row r="3322" spans="13:13" x14ac:dyDescent="0.25">
      <c r="M3322" s="88"/>
    </row>
    <row r="3323" spans="13:13" x14ac:dyDescent="0.25">
      <c r="M3323" s="88"/>
    </row>
    <row r="3324" spans="13:13" x14ac:dyDescent="0.25">
      <c r="M3324" s="88"/>
    </row>
    <row r="3325" spans="13:13" x14ac:dyDescent="0.25">
      <c r="M3325" s="88"/>
    </row>
    <row r="3326" spans="13:13" x14ac:dyDescent="0.25">
      <c r="M3326" s="88"/>
    </row>
    <row r="3327" spans="13:13" x14ac:dyDescent="0.25">
      <c r="M3327" s="88"/>
    </row>
    <row r="3328" spans="13:13" x14ac:dyDescent="0.25">
      <c r="M3328" s="88"/>
    </row>
    <row r="3329" spans="13:13" x14ac:dyDescent="0.25">
      <c r="M3329" s="88"/>
    </row>
    <row r="3330" spans="13:13" x14ac:dyDescent="0.25">
      <c r="M3330" s="88"/>
    </row>
    <row r="3331" spans="13:13" x14ac:dyDescent="0.25">
      <c r="M3331" s="88"/>
    </row>
    <row r="3332" spans="13:13" x14ac:dyDescent="0.25">
      <c r="M3332" s="88"/>
    </row>
    <row r="3333" spans="13:13" x14ac:dyDescent="0.25">
      <c r="M3333" s="88"/>
    </row>
    <row r="3334" spans="13:13" x14ac:dyDescent="0.25">
      <c r="M3334" s="88"/>
    </row>
    <row r="3335" spans="13:13" x14ac:dyDescent="0.25">
      <c r="M3335" s="88"/>
    </row>
    <row r="3336" spans="13:13" x14ac:dyDescent="0.25">
      <c r="M3336" s="88"/>
    </row>
    <row r="3337" spans="13:13" x14ac:dyDescent="0.25">
      <c r="M3337" s="88"/>
    </row>
    <row r="3338" spans="13:13" x14ac:dyDescent="0.25">
      <c r="M3338" s="88"/>
    </row>
    <row r="3339" spans="13:13" x14ac:dyDescent="0.25">
      <c r="M3339" s="88"/>
    </row>
    <row r="3340" spans="13:13" x14ac:dyDescent="0.25">
      <c r="M3340" s="88"/>
    </row>
    <row r="3341" spans="13:13" x14ac:dyDescent="0.25">
      <c r="M3341" s="88"/>
    </row>
    <row r="3342" spans="13:13" x14ac:dyDescent="0.25">
      <c r="M3342" s="88"/>
    </row>
    <row r="3343" spans="13:13" x14ac:dyDescent="0.25">
      <c r="M3343" s="88"/>
    </row>
    <row r="3344" spans="13:13" x14ac:dyDescent="0.25">
      <c r="M3344" s="88"/>
    </row>
    <row r="3345" spans="13:13" x14ac:dyDescent="0.25">
      <c r="M3345" s="88"/>
    </row>
    <row r="3346" spans="13:13" x14ac:dyDescent="0.25">
      <c r="M3346" s="88"/>
    </row>
    <row r="3347" spans="13:13" x14ac:dyDescent="0.25">
      <c r="M3347" s="88"/>
    </row>
    <row r="3348" spans="13:13" x14ac:dyDescent="0.25">
      <c r="M3348" s="88"/>
    </row>
    <row r="3349" spans="13:13" x14ac:dyDescent="0.25">
      <c r="M3349" s="88"/>
    </row>
    <row r="3350" spans="13:13" x14ac:dyDescent="0.25">
      <c r="M3350" s="88"/>
    </row>
    <row r="3351" spans="13:13" x14ac:dyDescent="0.25">
      <c r="M3351" s="88"/>
    </row>
    <row r="3352" spans="13:13" x14ac:dyDescent="0.25">
      <c r="M3352" s="88"/>
    </row>
    <row r="3353" spans="13:13" x14ac:dyDescent="0.25">
      <c r="M3353" s="88"/>
    </row>
    <row r="3354" spans="13:13" x14ac:dyDescent="0.25">
      <c r="M3354" s="88"/>
    </row>
    <row r="3355" spans="13:13" x14ac:dyDescent="0.25">
      <c r="M3355" s="88"/>
    </row>
    <row r="3356" spans="13:13" x14ac:dyDescent="0.25">
      <c r="M3356" s="88"/>
    </row>
    <row r="3357" spans="13:13" x14ac:dyDescent="0.25">
      <c r="M3357" s="88"/>
    </row>
    <row r="3358" spans="13:13" x14ac:dyDescent="0.25">
      <c r="M3358" s="88"/>
    </row>
    <row r="3359" spans="13:13" x14ac:dyDescent="0.25">
      <c r="M3359" s="88"/>
    </row>
    <row r="3360" spans="13:13" x14ac:dyDescent="0.25">
      <c r="M3360" s="88"/>
    </row>
    <row r="3361" spans="13:13" x14ac:dyDescent="0.25">
      <c r="M3361" s="88"/>
    </row>
    <row r="3362" spans="13:13" x14ac:dyDescent="0.25">
      <c r="M3362" s="88"/>
    </row>
    <row r="3363" spans="13:13" x14ac:dyDescent="0.25">
      <c r="M3363" s="88"/>
    </row>
    <row r="3364" spans="13:13" x14ac:dyDescent="0.25">
      <c r="M3364" s="88"/>
    </row>
  </sheetData>
  <sheetProtection algorithmName="SHA-512" hashValue="jEYYmKWx4M1Chmh/xYYKa7KtUfQi1BmSJDi/B7Mc7YmgbJnGCKHValegjSjP0gGV0gCoZnLScGe7fscdp8+w1Q==" saltValue="m2GNN8Jx+EoYK1JSe7++qQ==" spinCount="100000" sheet="1" objects="1" scenarios="1" sort="0" autoFilter="0"/>
  <conditionalFormatting sqref="I3">
    <cfRule type="expression" dxfId="30" priority="21" stopIfTrue="1">
      <formula>REFRESCADO="Completo"</formula>
    </cfRule>
    <cfRule type="expression" dxfId="29" priority="30">
      <formula>REFRESCADO="Incompleto"</formula>
    </cfRule>
  </conditionalFormatting>
  <conditionalFormatting sqref="D10:E10">
    <cfRule type="expression" dxfId="28" priority="26">
      <formula>$D10="NO HAY ALERTAS"</formula>
    </cfRule>
    <cfRule type="expression" dxfId="27" priority="27">
      <formula>$D10="HAY ALERTAS"</formula>
    </cfRule>
  </conditionalFormatting>
  <conditionalFormatting sqref="I5:I8">
    <cfRule type="expression" dxfId="26" priority="22">
      <formula>$I5&lt;&gt;TODAY()</formula>
    </cfRule>
  </conditionalFormatting>
  <conditionalFormatting sqref="A14:S15">
    <cfRule type="expression" dxfId="25" priority="1" stopIfTrue="1">
      <formula>OR(TRUNC($P14)&lt;TODAY(),$N14&lt;&gt;"1 - 1")</formula>
    </cfRule>
    <cfRule type="expression" dxfId="24" priority="7" stopIfTrue="1">
      <formula>$M14&gt;0</formula>
    </cfRule>
  </conditionalFormatting>
  <conditionalFormatting sqref="B14:B15">
    <cfRule type="colorScale" priority="3123">
      <colorScale>
        <cfvo type="num" val="0"/>
        <cfvo type="percentile" val="50"/>
        <cfvo type="num" val="6"/>
        <color rgb="FF63BE7B"/>
        <color rgb="FFFFEB84"/>
        <color rgb="FFF8696B"/>
      </colorScale>
    </cfRule>
  </conditionalFormatting>
  <conditionalFormatting sqref="G5:H5">
    <cfRule type="expression" dxfId="23" priority="5">
      <formula>NOT(trae_Bodega)</formula>
    </cfRule>
  </conditionalFormatting>
  <conditionalFormatting sqref="G7:H7">
    <cfRule type="expression" dxfId="22" priority="4">
      <formula>NOT(trae_Inventario)</formula>
    </cfRule>
  </conditionalFormatting>
  <conditionalFormatting sqref="G6:H6">
    <cfRule type="expression" dxfId="21" priority="3">
      <formula>NOT(trae_Producto)</formula>
    </cfRule>
  </conditionalFormatting>
  <conditionalFormatting sqref="G8:H8">
    <cfRule type="expression" dxfId="20" priority="2">
      <formula>NOT(trae_Consumo)</formula>
    </cfRule>
  </conditionalFormatting>
  <conditionalFormatting sqref="A14:T15">
    <cfRule type="expression" dxfId="19" priority="3122" stopIfTrue="1">
      <formula>$S14&lt;&gt;""</formula>
    </cfRule>
  </conditionalFormatting>
  <conditionalFormatting sqref="CS1">
    <cfRule type="expression" dxfId="18" priority="5625">
      <formula>$CS1&lt;&gt;TODAY()</formula>
    </cfRule>
  </conditionalFormatting>
  <conditionalFormatting sqref="C14:C15">
    <cfRule type="dataBar" priority="7947">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4:D15">
    <cfRule type="dataBar" priority="7948">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4:E15">
    <cfRule type="dataBar" priority="7949">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4:G15">
    <cfRule type="dataBar" priority="7950">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4:H15">
    <cfRule type="dataBar" priority="7951">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4:I15">
    <cfRule type="dataBar" priority="7952">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4:J15">
    <cfRule type="dataBar" priority="7953">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4:K15">
    <cfRule type="dataBar" priority="7954">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4:F15">
    <cfRule type="dataBar" priority="7955">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4 I9:I11">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062" r:id="rId8" name="cmd_Alertas_Actuales">
          <controlPr defaultSize="0" autoLine="0" r:id="rId9">
            <anchor>
              <from>
                <xdr:col>4</xdr:col>
                <xdr:colOff>504825</xdr:colOff>
                <xdr:row>9</xdr:row>
                <xdr:rowOff>9525</xdr:rowOff>
              </from>
              <to>
                <xdr:col>5</xdr:col>
                <xdr:colOff>0</xdr:colOff>
                <xdr:row>9</xdr:row>
                <xdr:rowOff>180975</xdr:rowOff>
              </to>
            </anchor>
          </controlPr>
        </control>
      </mc:Choice>
      <mc:Fallback>
        <control shapeId="1062" r:id="rId8" name="cmd_Alertas_Actuales"/>
      </mc:Fallback>
    </mc:AlternateContent>
    <mc:AlternateContent xmlns:mc="http://schemas.openxmlformats.org/markup-compatibility/2006">
      <mc:Choice Requires="x14">
        <control shapeId="1056" r:id="rId10" name="cmdTransferencias">
          <controlPr defaultSize="0" autoLine="0" r:id="rId11">
            <anchor>
              <from>
                <xdr:col>0</xdr:col>
                <xdr:colOff>2219325</xdr:colOff>
                <xdr:row>4</xdr:row>
                <xdr:rowOff>19050</xdr:rowOff>
              </from>
              <to>
                <xdr:col>2</xdr:col>
                <xdr:colOff>276225</xdr:colOff>
                <xdr:row>6</xdr:row>
                <xdr:rowOff>66675</xdr:rowOff>
              </to>
            </anchor>
          </controlPr>
        </control>
      </mc:Choice>
      <mc:Fallback>
        <control shapeId="1056" r:id="rId10" name="cmdTransferencias"/>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3" r:id="rId14" name="cmdControl">
          <controlPr defaultSize="0" autoLine="0" r:id="rId15">
            <anchor>
              <from>
                <xdr:col>0</xdr:col>
                <xdr:colOff>1314450</xdr:colOff>
                <xdr:row>4</xdr:row>
                <xdr:rowOff>19050</xdr:rowOff>
              </from>
              <to>
                <xdr:col>0</xdr:col>
                <xdr:colOff>2190750</xdr:colOff>
                <xdr:row>6</xdr:row>
                <xdr:rowOff>66675</xdr:rowOff>
              </to>
            </anchor>
          </controlPr>
        </control>
      </mc:Choice>
      <mc:Fallback>
        <control shapeId="1053" r:id="rId14" name="cmdControl"/>
      </mc:Fallback>
    </mc:AlternateContent>
    <mc:AlternateContent xmlns:mc="http://schemas.openxmlformats.org/markup-compatibility/2006">
      <mc:Choice Requires="x14">
        <control shapeId="1057" r:id="rId16" name="cmdMantenimiento">
          <controlPr defaultSize="0" autoLine="0" r:id="rId17">
            <anchor>
              <from>
                <xdr:col>4</xdr:col>
                <xdr:colOff>476250</xdr:colOff>
                <xdr:row>2</xdr:row>
                <xdr:rowOff>28575</xdr:rowOff>
              </from>
              <to>
                <xdr:col>5</xdr:col>
                <xdr:colOff>819150</xdr:colOff>
                <xdr:row>3</xdr:row>
                <xdr:rowOff>104775</xdr:rowOff>
              </to>
            </anchor>
          </controlPr>
        </control>
      </mc:Choice>
      <mc:Fallback>
        <control shapeId="1057" r:id="rId16" name="cmdMantenimiento"/>
      </mc:Fallback>
    </mc:AlternateContent>
    <mc:AlternateContent xmlns:mc="http://schemas.openxmlformats.org/markup-compatibility/2006">
      <mc:Choice Requires="x14">
        <control shapeId="97019" r:id="rId18" name="cmdTransferenciasActivas">
          <controlPr defaultSize="0" autoLine="0" r:id="rId19">
            <anchor>
              <from>
                <xdr:col>2</xdr:col>
                <xdr:colOff>276225</xdr:colOff>
                <xdr:row>5</xdr:row>
                <xdr:rowOff>123825</xdr:rowOff>
              </from>
              <to>
                <xdr:col>2</xdr:col>
                <xdr:colOff>628650</xdr:colOff>
                <xdr:row>7</xdr:row>
                <xdr:rowOff>28575</xdr:rowOff>
              </to>
            </anchor>
          </controlPr>
        </control>
      </mc:Choice>
      <mc:Fallback>
        <control shapeId="97019" r:id="rId18" name="cmdTransferenciasActivas"/>
      </mc:Fallback>
    </mc:AlternateContent>
    <mc:AlternateContent xmlns:mc="http://schemas.openxmlformats.org/markup-compatibility/2006">
      <mc:Choice Requires="x14">
        <control shapeId="170298" r:id="rId20"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1" name="cmd_Importa_Datos_ERP">
          <controlPr defaultSize="0" print="0" autoFill="0" autoPict="0" macro="[0]!Trae_Datos_Del_ERP_Manual">
            <anchor>
              <from>
                <xdr:col>5</xdr:col>
                <xdr:colOff>0</xdr:colOff>
                <xdr:row>4</xdr:row>
                <xdr:rowOff>19050</xdr:rowOff>
              </from>
              <to>
                <xdr:col>5</xdr:col>
                <xdr:colOff>819150</xdr:colOff>
                <xdr:row>6</xdr:row>
                <xdr:rowOff>66675</xdr:rowOff>
              </to>
            </anchor>
          </controlPr>
        </control>
      </mc:Choice>
    </mc:AlternateContent>
    <mc:AlternateContent xmlns:mc="http://schemas.openxmlformats.org/markup-compatibility/2006">
      <mc:Choice Requires="x14">
        <control shapeId="170700" r:id="rId22"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3" name="cas_Bodega">
          <controlPr defaultSize="0" autoFill="0" autoLine="0" autoPict="0">
            <anchor>
              <from>
                <xdr:col>7</xdr:col>
                <xdr:colOff>647700</xdr:colOff>
                <xdr:row>3</xdr:row>
                <xdr:rowOff>161925</xdr:rowOff>
              </from>
              <to>
                <xdr:col>8</xdr:col>
                <xdr:colOff>180975</xdr:colOff>
                <xdr:row>5</xdr:row>
                <xdr:rowOff>0</xdr:rowOff>
              </to>
            </anchor>
          </controlPr>
        </control>
      </mc:Choice>
    </mc:AlternateContent>
    <mc:AlternateContent xmlns:mc="http://schemas.openxmlformats.org/markup-compatibility/2006">
      <mc:Choice Requires="x14">
        <control shapeId="170965" r:id="rId24" name="cas_Inventario">
          <controlPr defaultSize="0" autoFill="0" autoLine="0" autoPict="0">
            <anchor>
              <from>
                <xdr:col>7</xdr:col>
                <xdr:colOff>647700</xdr:colOff>
                <xdr:row>5</xdr:row>
                <xdr:rowOff>180975</xdr:rowOff>
              </from>
              <to>
                <xdr:col>8</xdr:col>
                <xdr:colOff>180975</xdr:colOff>
                <xdr:row>7</xdr:row>
                <xdr:rowOff>19050</xdr:rowOff>
              </to>
            </anchor>
          </controlPr>
        </control>
      </mc:Choice>
    </mc:AlternateContent>
    <mc:AlternateContent xmlns:mc="http://schemas.openxmlformats.org/markup-compatibility/2006">
      <mc:Choice Requires="x14">
        <control shapeId="170966" r:id="rId25" name="cas_Producto">
          <controlPr defaultSize="0" autoFill="0" autoLine="0" autoPict="0">
            <anchor>
              <from>
                <xdr:col>7</xdr:col>
                <xdr:colOff>647700</xdr:colOff>
                <xdr:row>4</xdr:row>
                <xdr:rowOff>180975</xdr:rowOff>
              </from>
              <to>
                <xdr:col>8</xdr:col>
                <xdr:colOff>190500</xdr:colOff>
                <xdr:row>6</xdr:row>
                <xdr:rowOff>19050</xdr:rowOff>
              </to>
            </anchor>
          </controlPr>
        </control>
      </mc:Choice>
    </mc:AlternateContent>
    <mc:AlternateContent xmlns:mc="http://schemas.openxmlformats.org/markup-compatibility/2006">
      <mc:Choice Requires="x14">
        <control shapeId="170967" r:id="rId26" name="cas_Consumo">
          <controlPr defaultSize="0" autoFill="0" autoLine="0" autoPict="0">
            <anchor>
              <from>
                <xdr:col>7</xdr:col>
                <xdr:colOff>647700</xdr:colOff>
                <xdr:row>6</xdr:row>
                <xdr:rowOff>180975</xdr:rowOff>
              </from>
              <to>
                <xdr:col>8</xdr:col>
                <xdr:colOff>190500</xdr:colOff>
                <xdr:row>8</xdr:row>
                <xdr:rowOff>19050</xdr:rowOff>
              </to>
            </anchor>
          </controlPr>
        </control>
      </mc:Choice>
    </mc:AlternateContent>
  </controls>
  <tableParts count="1">
    <tablePart r:id="rId27"/>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C14:C15</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D14:D15</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E14:E15</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G14:G15</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H14:H15</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I14:I15</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J14:J15</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K14:K15</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F14:F15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U14"/>
  <sheetViews>
    <sheetView topLeftCell="G1" workbookViewId="0">
      <selection activeCell="U3" sqref="U3"/>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1" x14ac:dyDescent="0.25">
      <c r="A1" t="s">
        <v>170</v>
      </c>
      <c r="B1" t="s">
        <v>171</v>
      </c>
      <c r="C1" t="s">
        <v>172</v>
      </c>
      <c r="D1" t="s">
        <v>173</v>
      </c>
      <c r="E1" t="s">
        <v>174</v>
      </c>
      <c r="F1" t="s">
        <v>175</v>
      </c>
      <c r="G1" t="s">
        <v>176</v>
      </c>
      <c r="H1" t="s">
        <v>177</v>
      </c>
      <c r="I1" t="s">
        <v>178</v>
      </c>
      <c r="J1" t="s">
        <v>179</v>
      </c>
      <c r="K1" t="s">
        <v>180</v>
      </c>
      <c r="L1" t="s">
        <v>181</v>
      </c>
      <c r="M1" t="s">
        <v>182</v>
      </c>
      <c r="N1" t="s">
        <v>183</v>
      </c>
      <c r="O1" t="s">
        <v>184</v>
      </c>
      <c r="P1" t="s">
        <v>185</v>
      </c>
      <c r="Q1" t="s">
        <v>186</v>
      </c>
      <c r="R1" t="s">
        <v>187</v>
      </c>
      <c r="S1" t="s">
        <v>188</v>
      </c>
      <c r="T1" t="s">
        <v>221</v>
      </c>
      <c r="U1" t="s">
        <v>189</v>
      </c>
    </row>
    <row r="2" spans="1:21" x14ac:dyDescent="0.25">
      <c r="A2" t="s">
        <v>0</v>
      </c>
      <c r="B2" t="s">
        <v>278</v>
      </c>
      <c r="C2">
        <v>1</v>
      </c>
      <c r="D2">
        <v>1</v>
      </c>
      <c r="E2" s="24">
        <v>43254.999351851853</v>
      </c>
      <c r="F2" s="24">
        <v>43255.000625000001</v>
      </c>
      <c r="G2" s="24">
        <v>43255.005891203706</v>
      </c>
      <c r="H2" s="24"/>
      <c r="I2" s="24">
        <v>237</v>
      </c>
      <c r="J2" s="24">
        <v>0</v>
      </c>
      <c r="K2" s="24">
        <v>59</v>
      </c>
      <c r="L2" s="24">
        <v>44</v>
      </c>
      <c r="M2" s="24">
        <v>876422.42</v>
      </c>
      <c r="N2" s="24">
        <v>185483.42</v>
      </c>
      <c r="O2" s="24">
        <v>209520.14</v>
      </c>
      <c r="P2" s="24">
        <v>0</v>
      </c>
      <c r="Q2" s="24">
        <v>1426.24</v>
      </c>
      <c r="R2" s="24">
        <v>396429.8</v>
      </c>
      <c r="S2" s="24">
        <v>395003.56</v>
      </c>
      <c r="T2" s="24">
        <v>6</v>
      </c>
      <c r="U2" s="24" t="str">
        <f>tbl_hojascb_estado_hoy[[#This Row],[empresa]]&amp;tbl_hojascb_estado_hoy[[#This Row],[hoja_cb]]</f>
        <v>AGROTAADICIONALES.xlsm</v>
      </c>
    </row>
    <row r="3" spans="1:21" x14ac:dyDescent="0.25">
      <c r="A3" t="s">
        <v>0</v>
      </c>
      <c r="B3" t="s">
        <v>279</v>
      </c>
      <c r="C3">
        <v>1</v>
      </c>
      <c r="D3">
        <v>1</v>
      </c>
      <c r="E3" s="24">
        <v>43247.773564814815</v>
      </c>
      <c r="F3" s="24">
        <v>43247.77684027778</v>
      </c>
      <c r="G3" s="24">
        <v>43248.973958333336</v>
      </c>
      <c r="H3" s="24"/>
      <c r="I3" s="24">
        <v>210</v>
      </c>
      <c r="J3" s="24">
        <v>0</v>
      </c>
      <c r="K3" s="24">
        <v>57</v>
      </c>
      <c r="L3" s="24">
        <v>45</v>
      </c>
      <c r="M3" s="24">
        <v>887483.71</v>
      </c>
      <c r="N3" s="24">
        <v>235884.76</v>
      </c>
      <c r="O3" s="24">
        <v>209520.14</v>
      </c>
      <c r="P3" s="24">
        <v>0</v>
      </c>
      <c r="Q3" s="24">
        <v>1426.24</v>
      </c>
      <c r="R3" s="24">
        <v>446831.14</v>
      </c>
      <c r="S3" s="24">
        <v>445404.9</v>
      </c>
      <c r="T3" s="24">
        <v>0</v>
      </c>
      <c r="U3" s="24" t="str">
        <f>tbl_hojascb_estado_hoy[[#This Row],[empresa]]&amp;tbl_hojascb_estado_hoy[[#This Row],[hoja_cb]]</f>
        <v>AGROTACBGX.xlsm</v>
      </c>
    </row>
    <row r="4" spans="1:21" x14ac:dyDescent="0.25">
      <c r="A4" t="s">
        <v>0</v>
      </c>
      <c r="B4" t="s">
        <v>6</v>
      </c>
      <c r="C4">
        <v>1</v>
      </c>
      <c r="D4">
        <v>1</v>
      </c>
      <c r="E4" s="24">
        <v>43254.999351851853</v>
      </c>
      <c r="F4" s="24">
        <v>43255.000625000001</v>
      </c>
      <c r="G4" s="24">
        <v>43255.006539351853</v>
      </c>
      <c r="H4" s="24"/>
      <c r="I4" s="24">
        <v>237</v>
      </c>
      <c r="J4" s="24">
        <v>0</v>
      </c>
      <c r="K4" s="24">
        <v>59</v>
      </c>
      <c r="L4" s="24">
        <v>44</v>
      </c>
      <c r="M4" s="24">
        <v>876422.42</v>
      </c>
      <c r="N4" s="24">
        <v>185483.42</v>
      </c>
      <c r="O4" s="24">
        <v>209520.14</v>
      </c>
      <c r="P4" s="24">
        <v>0</v>
      </c>
      <c r="Q4" s="24">
        <v>1426.24</v>
      </c>
      <c r="R4" s="24">
        <v>396429.8</v>
      </c>
      <c r="S4" s="24">
        <v>395003.56</v>
      </c>
      <c r="T4" s="24">
        <v>6</v>
      </c>
      <c r="U4" s="24" t="str">
        <f>tbl_hojascb_estado_hoy[[#This Row],[empresa]]&amp;tbl_hojascb_estado_hoy[[#This Row],[hoja_cb]]</f>
        <v>AGROTAControl Buffers.xlsm</v>
      </c>
    </row>
    <row r="5" spans="1:21" x14ac:dyDescent="0.25">
      <c r="A5" t="s">
        <v>238</v>
      </c>
      <c r="B5" t="s">
        <v>278</v>
      </c>
      <c r="C5">
        <v>1</v>
      </c>
      <c r="D5">
        <v>1</v>
      </c>
      <c r="E5" s="24">
        <v>43384.346064814818</v>
      </c>
      <c r="F5" s="24">
        <v>43384.34679398148</v>
      </c>
      <c r="G5" s="24">
        <v>43384.346863425926</v>
      </c>
      <c r="H5" s="24"/>
      <c r="I5" s="24">
        <v>289</v>
      </c>
      <c r="J5" s="24">
        <v>0</v>
      </c>
      <c r="K5" s="24">
        <v>5</v>
      </c>
      <c r="L5" s="24">
        <v>0</v>
      </c>
      <c r="M5" s="24">
        <v>0</v>
      </c>
      <c r="N5" s="24">
        <v>0</v>
      </c>
      <c r="O5" s="24">
        <v>0</v>
      </c>
      <c r="P5" s="24">
        <v>0</v>
      </c>
      <c r="Q5" s="24">
        <v>0</v>
      </c>
      <c r="R5" s="24">
        <v>0</v>
      </c>
      <c r="S5" s="24">
        <v>0</v>
      </c>
      <c r="T5" s="24">
        <v>1</v>
      </c>
      <c r="U5" s="24" t="str">
        <f>tbl_hojascb_estado_hoy[[#This Row],[empresa]]&amp;tbl_hojascb_estado_hoy[[#This Row],[hoja_cb]]</f>
        <v>MOTORALMORADICIONALES.xlsm</v>
      </c>
    </row>
    <row r="6" spans="1:21" x14ac:dyDescent="0.25">
      <c r="A6" t="s">
        <v>238</v>
      </c>
      <c r="B6" t="s">
        <v>279</v>
      </c>
      <c r="C6">
        <v>1</v>
      </c>
      <c r="D6">
        <v>1</v>
      </c>
      <c r="E6" s="24">
        <v>43384.34710648148</v>
      </c>
      <c r="F6" s="24">
        <v>43384.349004629628</v>
      </c>
      <c r="G6" s="24">
        <v>43384.349108796298</v>
      </c>
      <c r="H6" s="24"/>
      <c r="I6" s="24">
        <v>303</v>
      </c>
      <c r="J6" s="24">
        <v>0</v>
      </c>
      <c r="K6" s="24">
        <v>301</v>
      </c>
      <c r="L6" s="24">
        <v>152</v>
      </c>
      <c r="M6" s="24">
        <v>276000.83</v>
      </c>
      <c r="N6" s="24">
        <v>217780.46</v>
      </c>
      <c r="O6" s="24">
        <v>9526.69</v>
      </c>
      <c r="P6" s="24">
        <v>0</v>
      </c>
      <c r="Q6" s="24">
        <v>0</v>
      </c>
      <c r="R6" s="24">
        <v>227307.15</v>
      </c>
      <c r="S6" s="24">
        <v>227307.15</v>
      </c>
      <c r="T6" s="24">
        <v>3</v>
      </c>
      <c r="U6" s="24" t="str">
        <f>tbl_hojascb_estado_hoy[[#This Row],[empresa]]&amp;tbl_hojascb_estado_hoy[[#This Row],[hoja_cb]]</f>
        <v>MOTORALMORCBGX.xlsm</v>
      </c>
    </row>
    <row r="7" spans="1:21" x14ac:dyDescent="0.25">
      <c r="A7" t="s">
        <v>238</v>
      </c>
      <c r="B7" t="s">
        <v>6</v>
      </c>
      <c r="C7">
        <v>1</v>
      </c>
      <c r="D7">
        <v>1</v>
      </c>
      <c r="E7" s="24">
        <v>43430.629548611112</v>
      </c>
      <c r="F7" s="24">
        <v>43430.631909722222</v>
      </c>
      <c r="G7" s="24">
        <v>43442.864074074074</v>
      </c>
      <c r="H7" s="24"/>
      <c r="I7" s="24">
        <v>294</v>
      </c>
      <c r="J7" s="24">
        <v>0</v>
      </c>
      <c r="K7" s="24">
        <v>390</v>
      </c>
      <c r="L7" s="24">
        <v>286</v>
      </c>
      <c r="M7" s="24">
        <v>566924.42000000004</v>
      </c>
      <c r="N7" s="24">
        <v>232217.7</v>
      </c>
      <c r="O7" s="24">
        <v>313073.34000000003</v>
      </c>
      <c r="P7" s="24">
        <v>0</v>
      </c>
      <c r="Q7" s="24">
        <v>0</v>
      </c>
      <c r="R7" s="24">
        <v>545291.04</v>
      </c>
      <c r="S7" s="24">
        <v>545291.04</v>
      </c>
      <c r="T7" s="24">
        <v>3</v>
      </c>
      <c r="U7" s="24" t="str">
        <f>tbl_hojascb_estado_hoy[[#This Row],[empresa]]&amp;tbl_hojascb_estado_hoy[[#This Row],[hoja_cb]]</f>
        <v>MOTORALMORControl Buffers.xlsm</v>
      </c>
    </row>
    <row r="8" spans="1:21" x14ac:dyDescent="0.25">
      <c r="A8" t="s">
        <v>238</v>
      </c>
      <c r="B8" t="s">
        <v>285</v>
      </c>
      <c r="C8">
        <v>1</v>
      </c>
      <c r="D8">
        <v>1</v>
      </c>
      <c r="E8" s="24">
        <v>43442.881527777776</v>
      </c>
      <c r="F8" s="24">
        <v>43442.88349537037</v>
      </c>
      <c r="G8" s="24">
        <v>43442.951874999999</v>
      </c>
      <c r="H8" s="24"/>
      <c r="I8" s="24">
        <v>281</v>
      </c>
      <c r="J8" s="24">
        <v>0</v>
      </c>
      <c r="K8" s="24">
        <v>390</v>
      </c>
      <c r="L8" s="24">
        <v>286</v>
      </c>
      <c r="M8" s="24">
        <v>566924.42000000004</v>
      </c>
      <c r="N8" s="24">
        <v>232217.7</v>
      </c>
      <c r="O8" s="24">
        <v>313073.34000000003</v>
      </c>
      <c r="P8" s="24">
        <v>0</v>
      </c>
      <c r="Q8" s="24">
        <v>0</v>
      </c>
      <c r="R8" s="24">
        <v>545291.04</v>
      </c>
      <c r="S8" s="24">
        <v>545291.04</v>
      </c>
      <c r="T8" s="24">
        <v>3</v>
      </c>
      <c r="U8" s="24" t="str">
        <f>tbl_hojascb_estado_hoy[[#This Row],[empresa]]&amp;tbl_hojascb_estado_hoy[[#This Row],[hoja_cb]]</f>
        <v>MOTORALMORCPAI.xlsm</v>
      </c>
    </row>
    <row r="9" spans="1:21" x14ac:dyDescent="0.25">
      <c r="A9" t="s">
        <v>238</v>
      </c>
      <c r="B9" t="s">
        <v>280</v>
      </c>
      <c r="C9">
        <v>1</v>
      </c>
      <c r="D9">
        <v>1</v>
      </c>
      <c r="E9" s="24">
        <v>43367.212384259263</v>
      </c>
      <c r="F9" s="24">
        <v>43367.213831018518</v>
      </c>
      <c r="G9" s="24">
        <v>43367.717268518521</v>
      </c>
      <c r="H9" s="24"/>
      <c r="I9" s="24">
        <v>327</v>
      </c>
      <c r="J9" s="24">
        <v>0</v>
      </c>
      <c r="K9" s="24">
        <v>199</v>
      </c>
      <c r="L9" s="24">
        <v>189</v>
      </c>
      <c r="M9" s="24">
        <v>424349.47</v>
      </c>
      <c r="N9" s="24">
        <v>146305.07</v>
      </c>
      <c r="O9" s="24">
        <v>81583.62</v>
      </c>
      <c r="P9" s="24">
        <v>0</v>
      </c>
      <c r="Q9" s="24">
        <v>0</v>
      </c>
      <c r="R9" s="24">
        <v>227888.69</v>
      </c>
      <c r="S9" s="24">
        <v>227888.69</v>
      </c>
      <c r="T9" s="24">
        <v>3</v>
      </c>
      <c r="U9" s="24" t="str">
        <f>tbl_hojascb_estado_hoy[[#This Row],[empresa]]&amp;tbl_hojascb_estado_hoy[[#This Row],[hoja_cb]]</f>
        <v>MOTORALMORCTJE.xlsm</v>
      </c>
    </row>
    <row r="10" spans="1:21" x14ac:dyDescent="0.25">
      <c r="A10" t="s">
        <v>238</v>
      </c>
      <c r="B10" t="s">
        <v>287</v>
      </c>
      <c r="C10">
        <v>1</v>
      </c>
      <c r="D10">
        <v>1</v>
      </c>
      <c r="E10" s="24">
        <v>43363.21402777778</v>
      </c>
      <c r="F10" s="24">
        <v>43363.21607638889</v>
      </c>
      <c r="G10" s="24">
        <v>43363.216145833336</v>
      </c>
      <c r="H10" s="24"/>
      <c r="I10" s="24">
        <v>325</v>
      </c>
      <c r="J10" s="24">
        <v>801</v>
      </c>
      <c r="K10" s="24">
        <v>806</v>
      </c>
      <c r="L10" s="24">
        <v>519</v>
      </c>
      <c r="M10" s="24">
        <v>594837.17000000004</v>
      </c>
      <c r="N10" s="24">
        <v>375783.44</v>
      </c>
      <c r="O10" s="24">
        <v>76151.73</v>
      </c>
      <c r="P10" s="24">
        <v>0</v>
      </c>
      <c r="Q10" s="24">
        <v>0</v>
      </c>
      <c r="R10" s="24">
        <v>451935.17</v>
      </c>
      <c r="S10" s="24">
        <v>451935.17</v>
      </c>
      <c r="T10" s="24">
        <v>5</v>
      </c>
      <c r="U10" s="24" t="str">
        <f>tbl_hojascb_estado_hoy[[#This Row],[empresa]]&amp;tbl_hojascb_estado_hoy[[#This Row],[hoja_cb]]</f>
        <v>MOTORALMORMJJS.xlsm</v>
      </c>
    </row>
    <row r="11" spans="1:21" x14ac:dyDescent="0.25">
      <c r="A11" t="s">
        <v>238</v>
      </c>
      <c r="B11" t="s">
        <v>281</v>
      </c>
      <c r="C11">
        <v>1</v>
      </c>
      <c r="D11">
        <v>1</v>
      </c>
      <c r="E11" s="24">
        <v>43384.352118055554</v>
      </c>
      <c r="F11" s="24">
        <v>43384.353703703702</v>
      </c>
      <c r="G11" s="24">
        <v>43384.353784722225</v>
      </c>
      <c r="H11" s="24"/>
      <c r="I11" s="24">
        <v>284</v>
      </c>
      <c r="J11" s="24">
        <v>0</v>
      </c>
      <c r="K11" s="24">
        <v>243</v>
      </c>
      <c r="L11" s="24">
        <v>99</v>
      </c>
      <c r="M11" s="24">
        <v>331786.56</v>
      </c>
      <c r="N11" s="24">
        <v>136194.03</v>
      </c>
      <c r="O11" s="24">
        <v>113290.44</v>
      </c>
      <c r="P11" s="24">
        <v>0</v>
      </c>
      <c r="Q11" s="24">
        <v>0</v>
      </c>
      <c r="R11" s="24">
        <v>249484.47</v>
      </c>
      <c r="S11" s="24">
        <v>249484.47</v>
      </c>
      <c r="T11" s="24">
        <v>3</v>
      </c>
      <c r="U11" s="24" t="str">
        <f>tbl_hojascb_estado_hoy[[#This Row],[empresa]]&amp;tbl_hojascb_estado_hoy[[#This Row],[hoja_cb]]</f>
        <v>MOTORALMORORJF.xlsm</v>
      </c>
    </row>
    <row r="12" spans="1:21" x14ac:dyDescent="0.25">
      <c r="A12" t="s">
        <v>238</v>
      </c>
      <c r="B12" t="s">
        <v>282</v>
      </c>
      <c r="C12">
        <v>1</v>
      </c>
      <c r="D12">
        <v>1</v>
      </c>
      <c r="E12" s="24">
        <v>43430.632268518515</v>
      </c>
      <c r="F12" s="24">
        <v>43430.636261574073</v>
      </c>
      <c r="G12" s="24">
        <v>43430.636365740742</v>
      </c>
      <c r="H12" s="24"/>
      <c r="I12" s="24">
        <v>321</v>
      </c>
      <c r="J12" s="24">
        <v>0</v>
      </c>
      <c r="K12" s="24">
        <v>642</v>
      </c>
      <c r="L12" s="24">
        <v>579</v>
      </c>
      <c r="M12" s="24">
        <v>809982.03</v>
      </c>
      <c r="N12" s="24">
        <v>290126.58</v>
      </c>
      <c r="O12" s="24">
        <v>472008.61</v>
      </c>
      <c r="P12" s="24">
        <v>0</v>
      </c>
      <c r="Q12" s="24">
        <v>0</v>
      </c>
      <c r="R12" s="24">
        <v>762135.19</v>
      </c>
      <c r="S12" s="24">
        <v>762135.19</v>
      </c>
      <c r="T12" s="24">
        <v>4</v>
      </c>
      <c r="U12" s="24" t="str">
        <f>tbl_hojascb_estado_hoy[[#This Row],[empresa]]&amp;tbl_hojascb_estado_hoy[[#This Row],[hoja_cb]]</f>
        <v>MOTORALMORRRFA.xlsm</v>
      </c>
    </row>
    <row r="13" spans="1:21" x14ac:dyDescent="0.25">
      <c r="A13" t="s">
        <v>238</v>
      </c>
      <c r="B13" t="s">
        <v>286</v>
      </c>
      <c r="C13">
        <v>1</v>
      </c>
      <c r="D13">
        <v>1</v>
      </c>
      <c r="E13" s="24">
        <v>43430.620995370373</v>
      </c>
      <c r="F13" s="24">
        <v>43430.62572916667</v>
      </c>
      <c r="G13" s="24">
        <v>43430.625833333332</v>
      </c>
      <c r="H13" s="24"/>
      <c r="I13" s="24">
        <v>353</v>
      </c>
      <c r="J13" s="24">
        <v>0</v>
      </c>
      <c r="K13" s="24">
        <v>895</v>
      </c>
      <c r="L13" s="24">
        <v>687</v>
      </c>
      <c r="M13" s="24">
        <v>0</v>
      </c>
      <c r="N13" s="24">
        <v>0</v>
      </c>
      <c r="O13" s="24">
        <v>0</v>
      </c>
      <c r="P13" s="24">
        <v>0</v>
      </c>
      <c r="Q13" s="24">
        <v>0</v>
      </c>
      <c r="R13" s="24">
        <v>0</v>
      </c>
      <c r="S13" s="24">
        <v>0</v>
      </c>
      <c r="T13" s="24">
        <v>4</v>
      </c>
      <c r="U13" s="24" t="str">
        <f>tbl_hojascb_estado_hoy[[#This Row],[empresa]]&amp;tbl_hojascb_estado_hoy[[#This Row],[hoja_cb]]</f>
        <v>MOTORALMORSCMG.xlsm</v>
      </c>
    </row>
    <row r="14" spans="1:21" x14ac:dyDescent="0.25">
      <c r="A14" t="s">
        <v>238</v>
      </c>
      <c r="B14" t="s">
        <v>284</v>
      </c>
      <c r="C14">
        <v>1</v>
      </c>
      <c r="D14">
        <v>1</v>
      </c>
      <c r="E14" s="24">
        <v>43384.363437499997</v>
      </c>
      <c r="F14" s="24">
        <v>43384.366018518522</v>
      </c>
      <c r="G14" s="24">
        <v>43384.366111111114</v>
      </c>
      <c r="H14" s="24"/>
      <c r="I14" s="24">
        <v>289</v>
      </c>
      <c r="J14" s="24">
        <v>0</v>
      </c>
      <c r="K14" s="24">
        <v>492</v>
      </c>
      <c r="L14" s="24">
        <v>302</v>
      </c>
      <c r="M14" s="24">
        <v>1150677.71</v>
      </c>
      <c r="N14" s="24">
        <v>874344.07</v>
      </c>
      <c r="O14" s="24">
        <v>198003.4</v>
      </c>
      <c r="P14" s="24">
        <v>0</v>
      </c>
      <c r="Q14" s="24">
        <v>0</v>
      </c>
      <c r="R14" s="24">
        <v>1072347.47</v>
      </c>
      <c r="S14" s="24">
        <v>1072347.47</v>
      </c>
      <c r="T14" s="24">
        <v>2</v>
      </c>
      <c r="U14" s="24" t="str">
        <f>tbl_hojascb_estado_hoy[[#This Row],[empresa]]&amp;tbl_hojascb_estado_hoy[[#This Row],[hoja_cb]]</f>
        <v>MOTORALMORTVLM.xlsm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73"/>
  <sheetViews>
    <sheetView showGridLines="0" workbookViewId="0">
      <selection activeCell="B1" sqref="B1"/>
    </sheetView>
  </sheetViews>
  <sheetFormatPr baseColWidth="10" defaultRowHeight="15" x14ac:dyDescent="0.25"/>
  <cols>
    <col min="1" max="2" width="14.42578125" bestFit="1" customWidth="1"/>
    <col min="3" max="3" width="88.85546875" customWidth="1"/>
  </cols>
  <sheetData>
    <row r="1" spans="1:3" x14ac:dyDescent="0.25">
      <c r="A1" t="s">
        <v>114</v>
      </c>
      <c r="B1" t="s">
        <v>112</v>
      </c>
      <c r="C1" t="s">
        <v>113</v>
      </c>
    </row>
    <row r="2" spans="1:3" x14ac:dyDescent="0.25">
      <c r="A2">
        <f>ROW()-ROW(Indicaciones[[#Headers],[ID]])</f>
        <v>1</v>
      </c>
      <c r="C2" t="s">
        <v>199</v>
      </c>
    </row>
    <row r="3" spans="1:3" x14ac:dyDescent="0.25">
      <c r="A3">
        <f>ROW()-ROW(Indicaciones[[#Headers],[ID]])</f>
        <v>2</v>
      </c>
      <c r="C3" t="s">
        <v>200</v>
      </c>
    </row>
    <row r="4" spans="1:3" x14ac:dyDescent="0.25">
      <c r="A4" s="2">
        <f>ROW()-ROW(Indicaciones[[#Headers],[ID]])</f>
        <v>3</v>
      </c>
      <c r="C4" t="s">
        <v>201</v>
      </c>
    </row>
    <row r="5" spans="1:3" x14ac:dyDescent="0.25">
      <c r="A5" s="2">
        <f>ROW()-ROW(Indicaciones[[#Headers],[ID]])</f>
        <v>4</v>
      </c>
      <c r="C5" t="s">
        <v>202</v>
      </c>
    </row>
    <row r="6" spans="1:3" x14ac:dyDescent="0.25">
      <c r="A6" s="2">
        <f>ROW()-ROW(Indicaciones[[#Headers],[ID]])</f>
        <v>5</v>
      </c>
      <c r="C6" t="s">
        <v>115</v>
      </c>
    </row>
    <row r="7" spans="1:3" x14ac:dyDescent="0.25">
      <c r="A7" s="2">
        <f>ROW()-ROW(Indicaciones[[#Headers],[ID]])</f>
        <v>6</v>
      </c>
      <c r="C7" t="s">
        <v>116</v>
      </c>
    </row>
    <row r="8" spans="1:3" x14ac:dyDescent="0.25">
      <c r="A8" s="2">
        <f>ROW()-ROW(Indicaciones[[#Headers],[ID]])</f>
        <v>7</v>
      </c>
      <c r="C8" t="s">
        <v>149</v>
      </c>
    </row>
    <row r="9" spans="1:3" x14ac:dyDescent="0.25">
      <c r="A9" s="2">
        <f>ROW()-ROW(Indicaciones[[#Headers],[ID]])</f>
        <v>8</v>
      </c>
      <c r="C9" t="s">
        <v>203</v>
      </c>
    </row>
    <row r="10" spans="1:3" x14ac:dyDescent="0.25">
      <c r="A10" s="2">
        <f>ROW()-ROW(Indicaciones[[#Headers],[ID]])</f>
        <v>9</v>
      </c>
      <c r="C10" t="s">
        <v>117</v>
      </c>
    </row>
    <row r="11" spans="1:3" x14ac:dyDescent="0.25">
      <c r="A11" s="2">
        <f>ROW()-ROW(Indicaciones[[#Headers],[ID]])</f>
        <v>10</v>
      </c>
      <c r="C11" t="s">
        <v>140</v>
      </c>
    </row>
    <row r="12" spans="1:3" x14ac:dyDescent="0.25">
      <c r="A12" s="2">
        <f>ROW()-ROW(Indicaciones[[#Headers],[ID]])</f>
        <v>11</v>
      </c>
      <c r="C12" t="s">
        <v>141</v>
      </c>
    </row>
    <row r="13" spans="1:3" x14ac:dyDescent="0.25">
      <c r="A13" s="2">
        <f>ROW()-ROW(Indicaciones[[#Headers],[ID]])</f>
        <v>12</v>
      </c>
      <c r="C13" t="s">
        <v>118</v>
      </c>
    </row>
    <row r="14" spans="1:3" x14ac:dyDescent="0.25">
      <c r="A14" s="2">
        <f>ROW()-ROW(Indicaciones[[#Headers],[ID]])</f>
        <v>13</v>
      </c>
      <c r="C14" t="s">
        <v>119</v>
      </c>
    </row>
    <row r="15" spans="1:3" x14ac:dyDescent="0.25">
      <c r="A15" s="2">
        <f>ROW()-ROW(Indicaciones[[#Headers],[ID]])</f>
        <v>14</v>
      </c>
      <c r="C15" t="s">
        <v>120</v>
      </c>
    </row>
    <row r="16" spans="1:3" x14ac:dyDescent="0.25">
      <c r="A16" s="2">
        <f>ROW()-ROW(Indicaciones[[#Headers],[ID]])</f>
        <v>15</v>
      </c>
      <c r="C16" t="s">
        <v>121</v>
      </c>
    </row>
    <row r="17" spans="1:3" x14ac:dyDescent="0.25">
      <c r="A17" s="2">
        <f>ROW()-ROW(Indicaciones[[#Headers],[ID]])</f>
        <v>16</v>
      </c>
      <c r="C17" t="s">
        <v>122</v>
      </c>
    </row>
    <row r="18" spans="1:3" x14ac:dyDescent="0.25">
      <c r="A18" s="2">
        <f>ROW()-ROW(Indicaciones[[#Headers],[ID]])</f>
        <v>17</v>
      </c>
      <c r="C18" t="s">
        <v>152</v>
      </c>
    </row>
    <row r="19" spans="1:3" x14ac:dyDescent="0.25">
      <c r="A19" s="2">
        <f>ROW()-ROW(Indicaciones[[#Headers],[ID]])</f>
        <v>18</v>
      </c>
      <c r="C19" t="s">
        <v>123</v>
      </c>
    </row>
    <row r="20" spans="1:3" x14ac:dyDescent="0.25">
      <c r="A20" s="2">
        <f>ROW()-ROW(Indicaciones[[#Headers],[ID]])</f>
        <v>19</v>
      </c>
      <c r="C20" t="s">
        <v>124</v>
      </c>
    </row>
    <row r="21" spans="1:3" x14ac:dyDescent="0.25">
      <c r="A21" s="2">
        <f>ROW()-ROW(Indicaciones[[#Headers],[ID]])</f>
        <v>20</v>
      </c>
      <c r="C21" t="s">
        <v>125</v>
      </c>
    </row>
    <row r="22" spans="1:3" x14ac:dyDescent="0.25">
      <c r="A22" s="2">
        <f>ROW()-ROW(Indicaciones[[#Headers],[ID]])</f>
        <v>21</v>
      </c>
      <c r="C22" t="s">
        <v>126</v>
      </c>
    </row>
    <row r="23" spans="1:3" x14ac:dyDescent="0.25">
      <c r="A23" s="2">
        <f>ROW()-ROW(Indicaciones[[#Headers],[ID]])</f>
        <v>22</v>
      </c>
      <c r="C23" t="s">
        <v>127</v>
      </c>
    </row>
    <row r="24" spans="1:3" x14ac:dyDescent="0.25">
      <c r="A24" s="2">
        <f>ROW()-ROW(Indicaciones[[#Headers],[ID]])</f>
        <v>23</v>
      </c>
      <c r="C24" t="s">
        <v>128</v>
      </c>
    </row>
    <row r="25" spans="1:3" x14ac:dyDescent="0.25">
      <c r="A25" s="2">
        <f>ROW()-ROW(Indicaciones[[#Headers],[ID]])</f>
        <v>24</v>
      </c>
      <c r="C25" t="s">
        <v>129</v>
      </c>
    </row>
    <row r="26" spans="1:3" x14ac:dyDescent="0.25">
      <c r="A26" s="2">
        <f>ROW()-ROW(Indicaciones[[#Headers],[ID]])</f>
        <v>25</v>
      </c>
      <c r="C26" t="s">
        <v>130</v>
      </c>
    </row>
    <row r="27" spans="1:3" x14ac:dyDescent="0.25">
      <c r="A27" s="2">
        <f>ROW()-ROW(Indicaciones[[#Headers],[ID]])</f>
        <v>26</v>
      </c>
      <c r="C27" t="s">
        <v>131</v>
      </c>
    </row>
    <row r="28" spans="1:3" x14ac:dyDescent="0.25">
      <c r="A28" s="2">
        <f>ROW()-ROW(Indicaciones[[#Headers],[ID]])</f>
        <v>27</v>
      </c>
      <c r="C28" t="s">
        <v>132</v>
      </c>
    </row>
    <row r="29" spans="1:3" x14ac:dyDescent="0.25">
      <c r="A29" s="2">
        <f>ROW()-ROW(Indicaciones[[#Headers],[ID]])</f>
        <v>28</v>
      </c>
      <c r="C29" t="s">
        <v>133</v>
      </c>
    </row>
    <row r="30" spans="1:3" x14ac:dyDescent="0.25">
      <c r="A30" s="2">
        <f>ROW()-ROW(Indicaciones[[#Headers],[ID]])</f>
        <v>29</v>
      </c>
      <c r="C30" t="s">
        <v>134</v>
      </c>
    </row>
    <row r="31" spans="1:3" x14ac:dyDescent="0.25">
      <c r="A31" s="2">
        <f>ROW()-ROW(Indicaciones[[#Headers],[ID]])</f>
        <v>30</v>
      </c>
      <c r="C31" t="s">
        <v>135</v>
      </c>
    </row>
    <row r="32" spans="1:3" x14ac:dyDescent="0.25">
      <c r="A32" s="2">
        <f>ROW()-ROW(Indicaciones[[#Headers],[ID]])</f>
        <v>31</v>
      </c>
      <c r="C32" t="s">
        <v>136</v>
      </c>
    </row>
    <row r="33" spans="1:3" x14ac:dyDescent="0.25">
      <c r="A33" s="2">
        <f>ROW()-ROW(Indicaciones[[#Headers],[ID]])</f>
        <v>32</v>
      </c>
      <c r="C33" t="s">
        <v>137</v>
      </c>
    </row>
    <row r="34" spans="1:3" x14ac:dyDescent="0.25">
      <c r="A34" s="2">
        <f>ROW()-ROW(Indicaciones[[#Headers],[ID]])</f>
        <v>33</v>
      </c>
      <c r="C34" t="s">
        <v>138</v>
      </c>
    </row>
    <row r="35" spans="1:3" x14ac:dyDescent="0.25">
      <c r="A35" s="2">
        <f>ROW()-ROW(Indicaciones[[#Headers],[ID]])</f>
        <v>34</v>
      </c>
      <c r="C35" t="s">
        <v>139</v>
      </c>
    </row>
    <row r="36" spans="1:3" x14ac:dyDescent="0.25">
      <c r="A36" s="2">
        <f>ROW()-ROW(Indicaciones[[#Headers],[ID]])</f>
        <v>35</v>
      </c>
      <c r="C36" t="s">
        <v>142</v>
      </c>
    </row>
    <row r="37" spans="1:3" x14ac:dyDescent="0.25">
      <c r="A37" s="2">
        <f>ROW()-ROW(Indicaciones[[#Headers],[ID]])</f>
        <v>36</v>
      </c>
      <c r="C37" t="s">
        <v>143</v>
      </c>
    </row>
    <row r="38" spans="1:3" x14ac:dyDescent="0.25">
      <c r="A38" s="2">
        <f>ROW()-ROW(Indicaciones[[#Headers],[ID]])</f>
        <v>37</v>
      </c>
      <c r="C38" t="s">
        <v>144</v>
      </c>
    </row>
    <row r="39" spans="1:3" x14ac:dyDescent="0.25">
      <c r="A39" s="2">
        <f>ROW()-ROW(Indicaciones[[#Headers],[ID]])</f>
        <v>38</v>
      </c>
      <c r="C39" t="s">
        <v>145</v>
      </c>
    </row>
    <row r="40" spans="1:3" x14ac:dyDescent="0.25">
      <c r="A40" s="2">
        <f>ROW()-ROW(Indicaciones[[#Headers],[ID]])</f>
        <v>39</v>
      </c>
      <c r="C40" t="s">
        <v>146</v>
      </c>
    </row>
    <row r="41" spans="1:3" x14ac:dyDescent="0.25">
      <c r="A41" s="2">
        <f>ROW()-ROW(Indicaciones[[#Headers],[ID]])</f>
        <v>40</v>
      </c>
      <c r="C41" t="s">
        <v>147</v>
      </c>
    </row>
    <row r="42" spans="1:3" x14ac:dyDescent="0.25">
      <c r="A42" s="2">
        <f>ROW()-ROW(Indicaciones[[#Headers],[ID]])</f>
        <v>41</v>
      </c>
      <c r="C42" t="s">
        <v>148</v>
      </c>
    </row>
    <row r="43" spans="1:3" x14ac:dyDescent="0.25">
      <c r="A43" s="2">
        <f>ROW()-ROW(Indicaciones[[#Headers],[ID]])</f>
        <v>42</v>
      </c>
      <c r="C43" t="s">
        <v>204</v>
      </c>
    </row>
    <row r="44" spans="1:3" x14ac:dyDescent="0.25">
      <c r="A44" s="2">
        <f>ROW()-ROW(Indicaciones[[#Headers],[ID]])</f>
        <v>43</v>
      </c>
      <c r="C44" t="s">
        <v>205</v>
      </c>
    </row>
    <row r="45" spans="1:3" x14ac:dyDescent="0.25">
      <c r="A45" s="2">
        <f>ROW()-ROW(Indicaciones[[#Headers],[ID]])</f>
        <v>44</v>
      </c>
      <c r="C45" t="s">
        <v>206</v>
      </c>
    </row>
    <row r="46" spans="1:3" x14ac:dyDescent="0.25">
      <c r="A46" s="2">
        <f>ROW()-ROW(Indicaciones[[#Headers],[ID]])</f>
        <v>45</v>
      </c>
      <c r="C46" t="s">
        <v>207</v>
      </c>
    </row>
    <row r="47" spans="1:3" x14ac:dyDescent="0.25">
      <c r="A47" s="2">
        <f>ROW()-ROW(Indicaciones[[#Headers],[ID]])</f>
        <v>46</v>
      </c>
      <c r="C47" t="s">
        <v>208</v>
      </c>
    </row>
    <row r="48" spans="1:3" x14ac:dyDescent="0.25">
      <c r="A48" s="2">
        <f>ROW()-ROW(Indicaciones[[#Headers],[ID]])</f>
        <v>47</v>
      </c>
      <c r="C48" t="s">
        <v>209</v>
      </c>
    </row>
    <row r="49" spans="1:3" x14ac:dyDescent="0.25">
      <c r="A49" s="2">
        <f>ROW()-ROW(Indicaciones[[#Headers],[ID]])</f>
        <v>48</v>
      </c>
      <c r="C49" t="s">
        <v>210</v>
      </c>
    </row>
    <row r="50" spans="1:3" x14ac:dyDescent="0.25">
      <c r="A50" s="2">
        <f>ROW()-ROW(Indicaciones[[#Headers],[ID]])</f>
        <v>49</v>
      </c>
      <c r="C50" t="s">
        <v>211</v>
      </c>
    </row>
    <row r="51" spans="1:3" x14ac:dyDescent="0.25">
      <c r="A51" s="2">
        <f>ROW()-ROW(Indicaciones[[#Headers],[ID]])</f>
        <v>50</v>
      </c>
      <c r="C51" t="s">
        <v>212</v>
      </c>
    </row>
    <row r="52" spans="1:3" x14ac:dyDescent="0.25">
      <c r="A52" s="2">
        <f>ROW()-ROW(Indicaciones[[#Headers],[ID]])</f>
        <v>51</v>
      </c>
      <c r="C52" t="s">
        <v>213</v>
      </c>
    </row>
    <row r="53" spans="1:3" x14ac:dyDescent="0.25">
      <c r="A53" s="2">
        <f>ROW()-ROW(Indicaciones[[#Headers],[ID]])</f>
        <v>52</v>
      </c>
      <c r="C53" t="s">
        <v>214</v>
      </c>
    </row>
    <row r="54" spans="1:3" x14ac:dyDescent="0.25">
      <c r="A54" s="2">
        <f>ROW()-ROW(Indicaciones[[#Headers],[ID]])</f>
        <v>53</v>
      </c>
      <c r="C54" t="s">
        <v>215</v>
      </c>
    </row>
    <row r="55" spans="1:3" x14ac:dyDescent="0.25">
      <c r="A55" s="2">
        <f>ROW()-ROW(Indicaciones[[#Headers],[ID]])</f>
        <v>54</v>
      </c>
      <c r="C55" t="s">
        <v>216</v>
      </c>
    </row>
    <row r="56" spans="1:3" x14ac:dyDescent="0.25">
      <c r="A56" s="2">
        <f>ROW()-ROW(Indicaciones[[#Headers],[ID]])</f>
        <v>55</v>
      </c>
      <c r="C56" t="s">
        <v>217</v>
      </c>
    </row>
    <row r="57" spans="1:3" x14ac:dyDescent="0.25">
      <c r="A57" s="2">
        <f>ROW()-ROW(Indicaciones[[#Headers],[ID]])</f>
        <v>56</v>
      </c>
      <c r="C57" t="s">
        <v>218</v>
      </c>
    </row>
    <row r="58" spans="1:3" x14ac:dyDescent="0.25">
      <c r="A58" s="2">
        <f>ROW()-ROW(Indicaciones[[#Headers],[ID]])</f>
        <v>57</v>
      </c>
      <c r="C58" t="s">
        <v>219</v>
      </c>
    </row>
    <row r="59" spans="1:3" x14ac:dyDescent="0.25">
      <c r="A59" s="2">
        <f>ROW()-ROW(Indicaciones[[#Headers],[ID]])</f>
        <v>58</v>
      </c>
      <c r="C59" t="s">
        <v>220</v>
      </c>
    </row>
    <row r="60" spans="1:3" x14ac:dyDescent="0.25">
      <c r="A60" s="2">
        <f>ROW()-ROW(Indicaciones[[#Headers],[ID]])</f>
        <v>59</v>
      </c>
      <c r="C60" t="s">
        <v>224</v>
      </c>
    </row>
    <row r="61" spans="1:3" x14ac:dyDescent="0.25">
      <c r="A61" s="2">
        <f>ROW()-ROW(Indicaciones[[#Headers],[ID]])</f>
        <v>60</v>
      </c>
      <c r="C61" t="s">
        <v>225</v>
      </c>
    </row>
    <row r="62" spans="1:3" x14ac:dyDescent="0.25">
      <c r="A62" s="2">
        <f>ROW()-ROW(Indicaciones[[#Headers],[ID]])</f>
        <v>61</v>
      </c>
      <c r="C62" t="s">
        <v>226</v>
      </c>
    </row>
    <row r="63" spans="1:3" x14ac:dyDescent="0.25">
      <c r="A63" s="2">
        <f>ROW()-ROW(Indicaciones[[#Headers],[ID]])</f>
        <v>62</v>
      </c>
      <c r="C63" t="s">
        <v>227</v>
      </c>
    </row>
    <row r="64" spans="1:3" x14ac:dyDescent="0.25">
      <c r="A64" s="2">
        <f>ROW()-ROW(Indicaciones[[#Headers],[ID]])</f>
        <v>63</v>
      </c>
      <c r="C64" t="s">
        <v>228</v>
      </c>
    </row>
    <row r="65" spans="1:3" x14ac:dyDescent="0.25">
      <c r="A65" s="2">
        <f>ROW()-ROW(Indicaciones[[#Headers],[ID]])</f>
        <v>64</v>
      </c>
      <c r="C65" t="s">
        <v>229</v>
      </c>
    </row>
    <row r="66" spans="1:3" x14ac:dyDescent="0.25">
      <c r="A66" s="2">
        <f>ROW()-ROW(Indicaciones[[#Headers],[ID]])</f>
        <v>65</v>
      </c>
      <c r="C66" t="s">
        <v>230</v>
      </c>
    </row>
    <row r="67" spans="1:3" x14ac:dyDescent="0.25">
      <c r="A67" s="2">
        <f>ROW()-ROW(Indicaciones[[#Headers],[ID]])</f>
        <v>66</v>
      </c>
      <c r="C67" t="s">
        <v>231</v>
      </c>
    </row>
    <row r="68" spans="1:3" x14ac:dyDescent="0.25">
      <c r="A68" s="2">
        <f>ROW()-ROW(Indicaciones[[#Headers],[ID]])</f>
        <v>67</v>
      </c>
      <c r="C68" t="s">
        <v>232</v>
      </c>
    </row>
    <row r="69" spans="1:3" x14ac:dyDescent="0.25">
      <c r="A69" s="2">
        <f>ROW()-ROW(Indicaciones[[#Headers],[ID]])</f>
        <v>68</v>
      </c>
      <c r="C69" t="s">
        <v>233</v>
      </c>
    </row>
    <row r="70" spans="1:3" x14ac:dyDescent="0.25">
      <c r="A70" s="2">
        <f>ROW()-ROW(Indicaciones[[#Headers],[ID]])</f>
        <v>69</v>
      </c>
      <c r="C70" t="s">
        <v>234</v>
      </c>
    </row>
    <row r="71" spans="1:3" x14ac:dyDescent="0.25">
      <c r="A71" s="2">
        <f>ROW()-ROW(Indicaciones[[#Headers],[ID]])</f>
        <v>70</v>
      </c>
      <c r="C71" t="s">
        <v>235</v>
      </c>
    </row>
    <row r="72" spans="1:3" x14ac:dyDescent="0.25">
      <c r="A72" s="2">
        <f>ROW()-ROW(Indicaciones[[#Headers],[ID]])</f>
        <v>71</v>
      </c>
      <c r="C72" t="s">
        <v>236</v>
      </c>
    </row>
    <row r="73" spans="1:3" x14ac:dyDescent="0.25">
      <c r="A73" s="2">
        <f>ROW()-ROW(Indicaciones[[#Headers],[ID]])</f>
        <v>72</v>
      </c>
      <c r="C73" t="s">
        <v>237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78</v>
      </c>
    </row>
    <row r="24" spans="3:4" x14ac:dyDescent="0.25">
      <c r="C24">
        <v>1</v>
      </c>
      <c r="D24" t="s">
        <v>79</v>
      </c>
    </row>
    <row r="25" spans="3:4" x14ac:dyDescent="0.25">
      <c r="C25">
        <v>2</v>
      </c>
      <c r="D25" t="s">
        <v>80</v>
      </c>
    </row>
    <row r="26" spans="3:4" x14ac:dyDescent="0.25">
      <c r="C26">
        <v>3</v>
      </c>
      <c r="D26" t="s">
        <v>90</v>
      </c>
    </row>
    <row r="27" spans="3:4" x14ac:dyDescent="0.25">
      <c r="C27">
        <v>4</v>
      </c>
      <c r="D27" t="s">
        <v>81</v>
      </c>
    </row>
    <row r="28" spans="3:4" x14ac:dyDescent="0.25">
      <c r="C28">
        <v>5</v>
      </c>
      <c r="D28" t="s">
        <v>82</v>
      </c>
    </row>
    <row r="29" spans="3:4" x14ac:dyDescent="0.25">
      <c r="C29">
        <v>6</v>
      </c>
      <c r="D29" t="s">
        <v>83</v>
      </c>
    </row>
    <row r="30" spans="3:4" x14ac:dyDescent="0.25">
      <c r="C30">
        <v>7</v>
      </c>
      <c r="D30" t="s">
        <v>84</v>
      </c>
    </row>
    <row r="31" spans="3:4" x14ac:dyDescent="0.25">
      <c r="C31">
        <v>8</v>
      </c>
      <c r="D31" t="s">
        <v>85</v>
      </c>
    </row>
    <row r="32" spans="3:4" x14ac:dyDescent="0.25">
      <c r="C32">
        <v>9</v>
      </c>
      <c r="D32" t="s">
        <v>86</v>
      </c>
    </row>
    <row r="33" spans="3:4" x14ac:dyDescent="0.25">
      <c r="C33">
        <v>10</v>
      </c>
      <c r="D33" t="s">
        <v>87</v>
      </c>
    </row>
    <row r="34" spans="3:4" x14ac:dyDescent="0.25">
      <c r="C34">
        <v>10.1</v>
      </c>
      <c r="D34" t="s">
        <v>109</v>
      </c>
    </row>
    <row r="35" spans="3:4" x14ac:dyDescent="0.25">
      <c r="C35">
        <v>10.199999999999999</v>
      </c>
      <c r="D35" t="s">
        <v>150</v>
      </c>
    </row>
    <row r="36" spans="3:4" x14ac:dyDescent="0.25">
      <c r="C36">
        <v>11</v>
      </c>
      <c r="D36" t="s">
        <v>88</v>
      </c>
    </row>
    <row r="37" spans="3:4" x14ac:dyDescent="0.25">
      <c r="C37">
        <v>12</v>
      </c>
      <c r="D37" t="s">
        <v>91</v>
      </c>
    </row>
    <row r="38" spans="3:4" x14ac:dyDescent="0.25">
      <c r="C38">
        <v>13</v>
      </c>
      <c r="D38" t="s">
        <v>92</v>
      </c>
    </row>
    <row r="39" spans="3:4" x14ac:dyDescent="0.25">
      <c r="C39">
        <v>14</v>
      </c>
      <c r="D39" t="s">
        <v>93</v>
      </c>
    </row>
    <row r="40" spans="3:4" x14ac:dyDescent="0.25">
      <c r="C40">
        <v>15</v>
      </c>
      <c r="D40" t="s">
        <v>94</v>
      </c>
    </row>
    <row r="41" spans="3:4" x14ac:dyDescent="0.25">
      <c r="C41">
        <v>16</v>
      </c>
      <c r="D41" t="s">
        <v>95</v>
      </c>
    </row>
    <row r="42" spans="3:4" x14ac:dyDescent="0.25">
      <c r="C42">
        <v>17</v>
      </c>
      <c r="D42" t="s">
        <v>96</v>
      </c>
    </row>
    <row r="43" spans="3:4" x14ac:dyDescent="0.25">
      <c r="C43">
        <v>18</v>
      </c>
      <c r="D43" t="s">
        <v>97</v>
      </c>
    </row>
    <row r="44" spans="3:4" x14ac:dyDescent="0.25">
      <c r="C44">
        <v>19</v>
      </c>
      <c r="D44" t="s">
        <v>98</v>
      </c>
    </row>
    <row r="45" spans="3:4" x14ac:dyDescent="0.25">
      <c r="C45">
        <v>20</v>
      </c>
      <c r="D45" t="s">
        <v>100</v>
      </c>
    </row>
    <row r="46" spans="3:4" x14ac:dyDescent="0.25">
      <c r="C46">
        <v>21</v>
      </c>
      <c r="D46" t="s">
        <v>99</v>
      </c>
    </row>
    <row r="47" spans="3:4" x14ac:dyDescent="0.25">
      <c r="C47">
        <v>22</v>
      </c>
      <c r="D47" t="s">
        <v>101</v>
      </c>
    </row>
    <row r="48" spans="3:4" x14ac:dyDescent="0.25">
      <c r="C48">
        <v>23</v>
      </c>
      <c r="D48" t="s">
        <v>102</v>
      </c>
    </row>
    <row r="49" spans="3:4" x14ac:dyDescent="0.25">
      <c r="C49">
        <v>24</v>
      </c>
      <c r="D49" t="s">
        <v>103</v>
      </c>
    </row>
    <row r="50" spans="3:4" x14ac:dyDescent="0.25">
      <c r="C50">
        <v>25</v>
      </c>
      <c r="D50" t="s">
        <v>104</v>
      </c>
    </row>
    <row r="51" spans="3:4" x14ac:dyDescent="0.25">
      <c r="C51">
        <v>26</v>
      </c>
      <c r="D51" t="s">
        <v>106</v>
      </c>
    </row>
    <row r="52" spans="3:4" x14ac:dyDescent="0.25">
      <c r="C52">
        <v>27</v>
      </c>
      <c r="D52" t="s">
        <v>107</v>
      </c>
    </row>
    <row r="53" spans="3:4" x14ac:dyDescent="0.25">
      <c r="C53">
        <v>28</v>
      </c>
      <c r="D53" t="s">
        <v>105</v>
      </c>
    </row>
    <row r="54" spans="3:4" x14ac:dyDescent="0.25">
      <c r="C54">
        <v>29</v>
      </c>
      <c r="D54" t="s">
        <v>151</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K2" activePane="bottomRight" state="frozen"/>
      <selection pane="topRight" activeCell="G1" sqref="G1"/>
      <selection pane="bottomLeft" activeCell="A2" sqref="A2"/>
      <selection pane="bottomRight" activeCell="C11" sqref="C1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4</v>
      </c>
      <c r="C1" s="21" t="s">
        <v>58</v>
      </c>
      <c r="D1" s="21" t="s">
        <v>59</v>
      </c>
      <c r="E1" s="21" t="s">
        <v>71</v>
      </c>
      <c r="F1" s="21" t="s">
        <v>153</v>
      </c>
      <c r="G1" s="21" t="s">
        <v>62</v>
      </c>
      <c r="H1" s="21" t="s">
        <v>63</v>
      </c>
      <c r="I1" s="21" t="s">
        <v>60</v>
      </c>
      <c r="J1" s="21" t="s">
        <v>77</v>
      </c>
      <c r="K1" s="21" t="s">
        <v>64</v>
      </c>
      <c r="L1" s="21" t="s">
        <v>70</v>
      </c>
      <c r="M1" s="21" t="s">
        <v>66</v>
      </c>
      <c r="N1" s="21" t="s">
        <v>65</v>
      </c>
      <c r="O1" s="21" t="s">
        <v>67</v>
      </c>
      <c r="P1" s="21" t="s">
        <v>68</v>
      </c>
      <c r="Q1" s="21" t="s">
        <v>69</v>
      </c>
    </row>
    <row r="2" spans="2:22" x14ac:dyDescent="0.25">
      <c r="D2" s="6"/>
      <c r="E2" s="6"/>
      <c r="F2" s="6"/>
      <c r="G2" s="26"/>
      <c r="H2" s="26"/>
      <c r="I2" s="25"/>
      <c r="J2" s="25"/>
      <c r="K2" s="22"/>
      <c r="L2" s="22"/>
      <c r="M2" s="22"/>
      <c r="N2" s="22"/>
      <c r="O2" s="23"/>
      <c r="P2" s="23"/>
      <c r="Q2" s="23"/>
      <c r="V2" s="24"/>
    </row>
    <row r="3" spans="2:22" x14ac:dyDescent="0.25">
      <c r="B3" t="s">
        <v>72</v>
      </c>
      <c r="C3" s="6">
        <f>SUBTOTAL(103,tbl_Fechas_Refrescado[HOJA CB])</f>
        <v>0</v>
      </c>
      <c r="D3" s="6"/>
      <c r="E3" s="6"/>
      <c r="F3" s="6"/>
      <c r="G3" s="26">
        <f>SUBTOTAL(105,tbl_Fechas_Refrescado[INICIO])</f>
        <v>0</v>
      </c>
      <c r="H3" s="26">
        <f>SUBTOTAL(104,tbl_Fechas_Refrescado[FIN])</f>
        <v>0</v>
      </c>
      <c r="I3" s="25">
        <f>SUBTOTAL(109,tbl_Fechas_Refrescado[DURACIÓN])</f>
        <v>0</v>
      </c>
      <c r="J3" s="25"/>
      <c r="K3" s="6">
        <f>SUBTOTAL(104,tbl_Fechas_Refrescado[DIAS PERIODO])</f>
        <v>0</v>
      </c>
      <c r="L3" s="6">
        <f>SUBTOTAL(109,tbl_Fechas_Refrescado[DUPLICADOS])</f>
        <v>0</v>
      </c>
      <c r="M3" s="6">
        <f>SUBTOTAL(109,tbl_Fechas_Refrescado[SKUs Totales])</f>
        <v>0</v>
      </c>
      <c r="N3" s="6">
        <f>SUBTOTAL(109,tbl_Fechas_Refrescado[SKUs Buffer])</f>
        <v>0</v>
      </c>
      <c r="O3" s="23">
        <f>SUBTOTAL(109,tbl_Fechas_Refrescado[COSTO BUFFER])</f>
        <v>0</v>
      </c>
      <c r="P3" s="23">
        <f>SUBTOTAL(109,tbl_Fechas_Refrescado[COSTO FISICO])</f>
        <v>0</v>
      </c>
      <c r="Q3" s="23">
        <f>SUBTOTAL(109,tbl_Fechas_Refrescado[COSTO TRANSITO])</f>
        <v>0</v>
      </c>
    </row>
  </sheetData>
  <sheetProtection sort="0" autoFilter="0"/>
  <conditionalFormatting sqref="B2:Q2">
    <cfRule type="expression" dxfId="17" priority="2">
      <formula>$L2&lt;&gt;0</formula>
    </cfRule>
    <cfRule type="expression" dxfId="16" priority="3">
      <formula>OR(AND($D2=1,(DATE(YEAR($H2),MONTH($H2),DAY($H2)))&lt;&gt;TODAY()),$D2=0,$F2=0)</formula>
    </cfRule>
  </conditionalFormatting>
  <conditionalFormatting sqref="E2:F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C:\Users\BUFFER\Documents\RAM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2"/>
  <sheetViews>
    <sheetView showGridLines="0" workbookViewId="0"/>
  </sheetViews>
  <sheetFormatPr baseColWidth="10" defaultColWidth="11.42578125" defaultRowHeight="15" x14ac:dyDescent="0.25"/>
  <cols>
    <col min="1" max="1" width="18.140625" bestFit="1" customWidth="1"/>
  </cols>
  <sheetData>
    <row r="1" spans="1:1" x14ac:dyDescent="0.25">
      <c r="A1" t="s">
        <v>31</v>
      </c>
    </row>
    <row r="2" spans="1:1" x14ac:dyDescent="0.25">
      <c r="A2" t="s">
        <v>238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4</v>
      </c>
      <c r="B1" t="s">
        <v>5</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
  <sheetViews>
    <sheetView showGridLines="0" zoomScale="90" zoomScaleNormal="90" workbookViewId="0">
      <selection activeCell="C5" sqref="C5"/>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1</v>
      </c>
      <c r="B1" t="s">
        <v>4</v>
      </c>
      <c r="C1" t="s">
        <v>2</v>
      </c>
      <c r="D1" t="s">
        <v>3</v>
      </c>
      <c r="E1" t="s">
        <v>7</v>
      </c>
      <c r="F1" t="s">
        <v>26</v>
      </c>
    </row>
    <row r="2" spans="1:6" x14ac:dyDescent="0.25">
      <c r="A2" s="9"/>
      <c r="E2" s="3"/>
    </row>
  </sheetData>
  <conditionalFormatting sqref="A2:F2">
    <cfRule type="expression" dxfId="12" priority="1">
      <formula>ISBLANK(A2)</formula>
    </cfRule>
  </conditionalFormatting>
  <conditionalFormatting sqref="A2">
    <cfRule type="duplicateValues" dxfId="11" priority="4655"/>
    <cfRule type="duplicateValues" dxfId="10" priority="4656"/>
    <cfRule type="duplicateValues" dxfId="9" priority="4657"/>
  </conditionalFormatting>
  <dataValidations count="1">
    <dataValidation type="list" allowBlank="1" showInputMessage="1" showErrorMessage="1" sqref="B2">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1</v>
      </c>
      <c r="B1" t="s">
        <v>4</v>
      </c>
      <c r="C1" t="s">
        <v>5</v>
      </c>
      <c r="D1" t="s">
        <v>7</v>
      </c>
      <c r="E1" t="s">
        <v>3</v>
      </c>
      <c r="F1" t="s">
        <v>14</v>
      </c>
      <c r="G1" t="s">
        <v>15</v>
      </c>
      <c r="H1" t="s">
        <v>24</v>
      </c>
      <c r="I1" t="s">
        <v>23</v>
      </c>
      <c r="J1" t="s">
        <v>30</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30</v>
      </c>
      <c r="C1" s="10" t="s">
        <v>14</v>
      </c>
      <c r="D1" s="10" t="s">
        <v>15</v>
      </c>
      <c r="E1" s="10" t="s">
        <v>24</v>
      </c>
      <c r="F1" s="10" t="s">
        <v>23</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38"/>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21</v>
      </c>
      <c r="B1" t="s">
        <v>20</v>
      </c>
      <c r="C1" t="s">
        <v>27</v>
      </c>
      <c r="D1" t="s">
        <v>28</v>
      </c>
    </row>
    <row r="2" spans="1:4" x14ac:dyDescent="0.25">
      <c r="A2" t="s">
        <v>238</v>
      </c>
      <c r="B2" t="s">
        <v>239</v>
      </c>
      <c r="C2" t="s">
        <v>240</v>
      </c>
      <c r="D2">
        <v>1</v>
      </c>
    </row>
    <row r="3" spans="1:4" x14ac:dyDescent="0.25">
      <c r="A3" t="s">
        <v>238</v>
      </c>
      <c r="B3" t="s">
        <v>239</v>
      </c>
      <c r="C3" t="s">
        <v>241</v>
      </c>
      <c r="D3">
        <v>2</v>
      </c>
    </row>
    <row r="4" spans="1:4" x14ac:dyDescent="0.25">
      <c r="A4" t="s">
        <v>238</v>
      </c>
      <c r="B4" t="s">
        <v>239</v>
      </c>
      <c r="C4" t="s">
        <v>242</v>
      </c>
      <c r="D4">
        <v>3</v>
      </c>
    </row>
    <row r="5" spans="1:4" x14ac:dyDescent="0.25">
      <c r="A5" t="s">
        <v>238</v>
      </c>
      <c r="B5" t="s">
        <v>239</v>
      </c>
      <c r="C5" t="s">
        <v>243</v>
      </c>
      <c r="D5">
        <v>4</v>
      </c>
    </row>
    <row r="6" spans="1:4" x14ac:dyDescent="0.25">
      <c r="A6" t="s">
        <v>238</v>
      </c>
      <c r="B6" t="s">
        <v>239</v>
      </c>
      <c r="C6" t="s">
        <v>244</v>
      </c>
      <c r="D6">
        <v>5</v>
      </c>
    </row>
    <row r="7" spans="1:4" x14ac:dyDescent="0.25">
      <c r="A7" t="s">
        <v>238</v>
      </c>
      <c r="B7" t="s">
        <v>239</v>
      </c>
      <c r="C7" t="s">
        <v>245</v>
      </c>
      <c r="D7">
        <v>6</v>
      </c>
    </row>
    <row r="8" spans="1:4" x14ac:dyDescent="0.25">
      <c r="A8" t="s">
        <v>238</v>
      </c>
      <c r="B8" t="s">
        <v>239</v>
      </c>
      <c r="C8" t="s">
        <v>246</v>
      </c>
      <c r="D8">
        <v>7</v>
      </c>
    </row>
    <row r="9" spans="1:4" x14ac:dyDescent="0.25">
      <c r="A9" t="s">
        <v>238</v>
      </c>
      <c r="B9" t="s">
        <v>239</v>
      </c>
      <c r="C9" t="s">
        <v>247</v>
      </c>
      <c r="D9">
        <v>8</v>
      </c>
    </row>
    <row r="10" spans="1:4" x14ac:dyDescent="0.25">
      <c r="A10" t="s">
        <v>238</v>
      </c>
      <c r="B10" t="s">
        <v>239</v>
      </c>
      <c r="C10" t="s">
        <v>248</v>
      </c>
      <c r="D10">
        <v>9</v>
      </c>
    </row>
    <row r="11" spans="1:4" x14ac:dyDescent="0.25">
      <c r="A11" t="s">
        <v>238</v>
      </c>
      <c r="B11" t="s">
        <v>239</v>
      </c>
      <c r="C11" t="s">
        <v>249</v>
      </c>
      <c r="D11">
        <v>10</v>
      </c>
    </row>
    <row r="12" spans="1:4" x14ac:dyDescent="0.25">
      <c r="A12" t="s">
        <v>238</v>
      </c>
      <c r="B12" t="s">
        <v>239</v>
      </c>
      <c r="C12" t="s">
        <v>250</v>
      </c>
      <c r="D12">
        <v>11</v>
      </c>
    </row>
    <row r="13" spans="1:4" x14ac:dyDescent="0.25">
      <c r="A13" t="s">
        <v>238</v>
      </c>
      <c r="B13" t="s">
        <v>239</v>
      </c>
      <c r="C13" t="s">
        <v>251</v>
      </c>
      <c r="D13">
        <v>12</v>
      </c>
    </row>
    <row r="14" spans="1:4" x14ac:dyDescent="0.25">
      <c r="A14" t="s">
        <v>238</v>
      </c>
      <c r="B14" t="s">
        <v>239</v>
      </c>
      <c r="C14" t="s">
        <v>252</v>
      </c>
      <c r="D14">
        <v>13</v>
      </c>
    </row>
    <row r="15" spans="1:4" x14ac:dyDescent="0.25">
      <c r="A15" t="s">
        <v>238</v>
      </c>
      <c r="B15" t="s">
        <v>239</v>
      </c>
      <c r="C15" t="s">
        <v>253</v>
      </c>
      <c r="D15">
        <v>14</v>
      </c>
    </row>
    <row r="16" spans="1:4" x14ac:dyDescent="0.25">
      <c r="A16" t="s">
        <v>238</v>
      </c>
      <c r="B16" t="s">
        <v>239</v>
      </c>
      <c r="C16" t="s">
        <v>254</v>
      </c>
      <c r="D16">
        <v>15</v>
      </c>
    </row>
    <row r="17" spans="1:4" x14ac:dyDescent="0.25">
      <c r="A17" t="s">
        <v>238</v>
      </c>
      <c r="B17" t="s">
        <v>239</v>
      </c>
      <c r="C17" t="s">
        <v>255</v>
      </c>
      <c r="D17">
        <v>16</v>
      </c>
    </row>
    <row r="18" spans="1:4" x14ac:dyDescent="0.25">
      <c r="A18" t="s">
        <v>238</v>
      </c>
      <c r="B18" t="s">
        <v>239</v>
      </c>
      <c r="C18" t="s">
        <v>256</v>
      </c>
      <c r="D18">
        <v>17</v>
      </c>
    </row>
    <row r="19" spans="1:4" x14ac:dyDescent="0.25">
      <c r="A19" t="s">
        <v>238</v>
      </c>
      <c r="B19" t="s">
        <v>239</v>
      </c>
      <c r="C19" t="s">
        <v>257</v>
      </c>
      <c r="D19">
        <v>18</v>
      </c>
    </row>
    <row r="20" spans="1:4" x14ac:dyDescent="0.25">
      <c r="A20" t="s">
        <v>238</v>
      </c>
      <c r="B20" t="s">
        <v>239</v>
      </c>
      <c r="C20" t="s">
        <v>258</v>
      </c>
      <c r="D20">
        <v>19</v>
      </c>
    </row>
    <row r="21" spans="1:4" x14ac:dyDescent="0.25">
      <c r="A21" t="s">
        <v>238</v>
      </c>
      <c r="B21" t="s">
        <v>239</v>
      </c>
      <c r="C21" t="s">
        <v>259</v>
      </c>
      <c r="D21">
        <v>20</v>
      </c>
    </row>
    <row r="22" spans="1:4" x14ac:dyDescent="0.25">
      <c r="A22" t="s">
        <v>238</v>
      </c>
      <c r="B22" t="s">
        <v>239</v>
      </c>
      <c r="C22" t="s">
        <v>260</v>
      </c>
      <c r="D22">
        <v>21</v>
      </c>
    </row>
    <row r="23" spans="1:4" x14ac:dyDescent="0.25">
      <c r="A23" t="s">
        <v>238</v>
      </c>
      <c r="B23" t="s">
        <v>239</v>
      </c>
      <c r="C23" t="s">
        <v>261</v>
      </c>
      <c r="D23">
        <v>22</v>
      </c>
    </row>
    <row r="24" spans="1:4" x14ac:dyDescent="0.25">
      <c r="A24" t="s">
        <v>238</v>
      </c>
      <c r="B24" t="s">
        <v>239</v>
      </c>
      <c r="C24" t="s">
        <v>262</v>
      </c>
      <c r="D24">
        <v>23</v>
      </c>
    </row>
    <row r="25" spans="1:4" x14ac:dyDescent="0.25">
      <c r="A25" t="s">
        <v>238</v>
      </c>
      <c r="B25" t="s">
        <v>239</v>
      </c>
      <c r="C25" t="s">
        <v>263</v>
      </c>
      <c r="D25">
        <v>24</v>
      </c>
    </row>
    <row r="26" spans="1:4" x14ac:dyDescent="0.25">
      <c r="A26" t="s">
        <v>238</v>
      </c>
      <c r="B26" t="s">
        <v>239</v>
      </c>
      <c r="C26" t="s">
        <v>264</v>
      </c>
      <c r="D26">
        <v>25</v>
      </c>
    </row>
    <row r="27" spans="1:4" x14ac:dyDescent="0.25">
      <c r="A27" t="s">
        <v>238</v>
      </c>
      <c r="B27" t="s">
        <v>239</v>
      </c>
      <c r="C27" t="s">
        <v>265</v>
      </c>
      <c r="D27">
        <v>29</v>
      </c>
    </row>
    <row r="28" spans="1:4" x14ac:dyDescent="0.25">
      <c r="A28" t="s">
        <v>238</v>
      </c>
      <c r="B28" t="s">
        <v>239</v>
      </c>
      <c r="C28" t="s">
        <v>266</v>
      </c>
      <c r="D28">
        <v>30</v>
      </c>
    </row>
    <row r="29" spans="1:4" x14ac:dyDescent="0.25">
      <c r="A29" t="s">
        <v>238</v>
      </c>
      <c r="B29" t="s">
        <v>239</v>
      </c>
      <c r="C29" t="s">
        <v>267</v>
      </c>
      <c r="D29">
        <v>31</v>
      </c>
    </row>
    <row r="30" spans="1:4" x14ac:dyDescent="0.25">
      <c r="A30" t="s">
        <v>238</v>
      </c>
      <c r="B30" t="s">
        <v>239</v>
      </c>
      <c r="C30" t="s">
        <v>268</v>
      </c>
      <c r="D30">
        <v>32</v>
      </c>
    </row>
    <row r="31" spans="1:4" x14ac:dyDescent="0.25">
      <c r="A31" t="s">
        <v>238</v>
      </c>
      <c r="B31" t="s">
        <v>239</v>
      </c>
      <c r="C31" t="s">
        <v>269</v>
      </c>
      <c r="D31">
        <v>33</v>
      </c>
    </row>
    <row r="32" spans="1:4" x14ac:dyDescent="0.25">
      <c r="A32" t="s">
        <v>238</v>
      </c>
      <c r="B32" t="s">
        <v>239</v>
      </c>
      <c r="C32" t="s">
        <v>270</v>
      </c>
      <c r="D32">
        <v>34</v>
      </c>
    </row>
    <row r="33" spans="1:4" x14ac:dyDescent="0.25">
      <c r="A33" t="s">
        <v>238</v>
      </c>
      <c r="B33" t="s">
        <v>239</v>
      </c>
      <c r="C33" t="s">
        <v>271</v>
      </c>
      <c r="D33">
        <v>35</v>
      </c>
    </row>
    <row r="34" spans="1:4" x14ac:dyDescent="0.25">
      <c r="A34" t="s">
        <v>238</v>
      </c>
      <c r="B34" t="s">
        <v>239</v>
      </c>
      <c r="C34" t="s">
        <v>272</v>
      </c>
      <c r="D34">
        <v>36</v>
      </c>
    </row>
    <row r="35" spans="1:4" x14ac:dyDescent="0.25">
      <c r="A35" t="s">
        <v>238</v>
      </c>
      <c r="B35" t="s">
        <v>239</v>
      </c>
      <c r="C35" t="s">
        <v>273</v>
      </c>
      <c r="D35">
        <v>37</v>
      </c>
    </row>
    <row r="36" spans="1:4" x14ac:dyDescent="0.25">
      <c r="A36" t="s">
        <v>238</v>
      </c>
      <c r="B36" t="s">
        <v>239</v>
      </c>
      <c r="C36" t="s">
        <v>274</v>
      </c>
      <c r="D36">
        <v>38</v>
      </c>
    </row>
    <row r="37" spans="1:4" x14ac:dyDescent="0.25">
      <c r="A37" t="s">
        <v>238</v>
      </c>
      <c r="B37" t="s">
        <v>239</v>
      </c>
      <c r="C37" t="s">
        <v>275</v>
      </c>
      <c r="D37">
        <v>100</v>
      </c>
    </row>
    <row r="38" spans="1:4" x14ac:dyDescent="0.25">
      <c r="A38" t="s">
        <v>238</v>
      </c>
      <c r="B38" t="s">
        <v>239</v>
      </c>
      <c r="C38" t="s">
        <v>276</v>
      </c>
      <c r="D38">
        <v>101</v>
      </c>
    </row>
  </sheetData>
  <conditionalFormatting sqref="A2:D38">
    <cfRule type="expression" dxfId="1" priority="2">
      <formula>ISBLANK(A2)</formula>
    </cfRule>
  </conditionalFormatting>
  <conditionalFormatting sqref="A2:A38">
    <cfRule type="expression" dxfId="0" priority="7943">
      <formula>SUMPRODUCT(--($A$2:$A$38=A2),--($B$2:$B$38=B2),--($D$2:$D$38=D2))&gt;1</formula>
    </cfRule>
  </conditionalFormatting>
  <dataValidations count="1">
    <dataValidation type="list" allowBlank="1" showInputMessage="1" showErrorMessage="1" sqref="A2:A38">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3"/>
  <sheetViews>
    <sheetView showGridLines="0" zoomScale="120" zoomScaleNormal="120" workbookViewId="0">
      <selection activeCell="A3" sqref="A3:A6"/>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29</v>
      </c>
      <c r="B1" s="4"/>
    </row>
    <row r="2" spans="1:3" x14ac:dyDescent="0.25">
      <c r="A2" t="s">
        <v>3</v>
      </c>
      <c r="B2" t="s">
        <v>9</v>
      </c>
      <c r="C2" t="s">
        <v>10</v>
      </c>
    </row>
    <row r="3" spans="1:3" x14ac:dyDescent="0.25">
      <c r="A3" s="1"/>
      <c r="B3" s="16"/>
      <c r="C3" s="7"/>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3" sqref="A3"/>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61</v>
      </c>
    </row>
    <row r="2" spans="1:4" x14ac:dyDescent="0.25">
      <c r="A2" s="6" t="s">
        <v>58</v>
      </c>
      <c r="B2" s="6" t="s">
        <v>12</v>
      </c>
      <c r="C2" s="6" t="s">
        <v>11</v>
      </c>
      <c r="D2" s="6" t="s">
        <v>49</v>
      </c>
    </row>
    <row r="3" spans="1:4" x14ac:dyDescent="0.25">
      <c r="B3" s="6"/>
      <c r="C3" s="6"/>
      <c r="D3" s="19"/>
    </row>
    <row r="4" spans="1:4" x14ac:dyDescent="0.25">
      <c r="A4" s="28" t="s">
        <v>76</v>
      </c>
      <c r="B4" s="6">
        <f>SUBTOTAL(109,Tabla_NUMERO_ITEMS[TODOS ITEMS])</f>
        <v>0</v>
      </c>
      <c r="C4" s="6">
        <f>SUBTOTAL(109,Tabla_NUMERO_ITEMS[ITEMS CON BUFFER])</f>
        <v>0</v>
      </c>
      <c r="D4" s="19" t="e">
        <f>SUBTOTAL(101,Tabla_NUMERO_ITEMS[% ITEMS CON BUFFER])</f>
        <v>#DIV/0!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13</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16</v>
      </c>
      <c r="B1" t="s">
        <v>20</v>
      </c>
      <c r="D1" t="s">
        <v>16</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21</v>
      </c>
      <c r="B1" t="s">
        <v>20</v>
      </c>
      <c r="C1" t="s">
        <v>16</v>
      </c>
      <c r="D1" t="s">
        <v>8</v>
      </c>
      <c r="E1" t="s">
        <v>22</v>
      </c>
      <c r="G1" t="s">
        <v>5</v>
      </c>
      <c r="H1" t="s">
        <v>3</v>
      </c>
      <c r="I1" t="s">
        <v>7</v>
      </c>
      <c r="K1" t="s">
        <v>5</v>
      </c>
      <c r="L1" t="s">
        <v>3</v>
      </c>
      <c r="M1" t="s">
        <v>7</v>
      </c>
      <c r="N1" t="s">
        <v>34</v>
      </c>
    </row>
    <row r="2" spans="1:14" x14ac:dyDescent="0.25">
      <c r="A2" t="s">
        <v>55</v>
      </c>
      <c r="B2" t="s">
        <v>56</v>
      </c>
      <c r="C2" t="s">
        <v>57</v>
      </c>
      <c r="D2" t="s">
        <v>25</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U1" sqref="U1"/>
    </sheetView>
  </sheetViews>
  <sheetFormatPr baseColWidth="10" defaultColWidth="11.42578125" defaultRowHeight="15" x14ac:dyDescent="0.25"/>
  <cols>
    <col min="21" max="21" width="15.85546875" customWidth="1"/>
  </cols>
  <sheetData>
    <row r="1" spans="1:21" x14ac:dyDescent="0.25">
      <c r="A1">
        <v>1</v>
      </c>
      <c r="B1" t="s">
        <v>33</v>
      </c>
      <c r="P1" t="s">
        <v>156</v>
      </c>
      <c r="R1" t="s">
        <v>238</v>
      </c>
      <c r="T1" t="s">
        <v>20</v>
      </c>
      <c r="U1" t="b">
        <v>1</v>
      </c>
    </row>
    <row r="2" spans="1:21" x14ac:dyDescent="0.25">
      <c r="P2" t="s">
        <v>285</v>
      </c>
      <c r="T2" t="s">
        <v>196</v>
      </c>
      <c r="U2" t="b">
        <v>1</v>
      </c>
    </row>
    <row r="3" spans="1:21" x14ac:dyDescent="0.25">
      <c r="P3" t="s">
        <v>282</v>
      </c>
      <c r="T3" t="s">
        <v>197</v>
      </c>
      <c r="U3" t="b">
        <v>1</v>
      </c>
    </row>
    <row r="4" spans="1:21" x14ac:dyDescent="0.25">
      <c r="T4" t="s">
        <v>198</v>
      </c>
      <c r="U4" t="b">
        <v>1</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H24" sqref="H24"/>
    </sheetView>
  </sheetViews>
  <sheetFormatPr baseColWidth="10" defaultColWidth="11.42578125" defaultRowHeight="15" x14ac:dyDescent="0.25"/>
  <cols>
    <col min="1" max="16384" width="11.42578125" style="13"/>
  </cols>
  <sheetData>
    <row r="2" spans="1:5" ht="23.25" x14ac:dyDescent="0.35">
      <c r="A2" s="14" t="s">
        <v>32</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108</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16</v>
      </c>
      <c r="B1" t="s">
        <v>17</v>
      </c>
      <c r="C1" t="s">
        <v>18</v>
      </c>
      <c r="D1" t="s">
        <v>19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40</v>
      </c>
      <c r="B1" s="17">
        <v>43442.881076388891</v>
      </c>
      <c r="E1" t="s">
        <v>194</v>
      </c>
      <c r="F1" t="s">
        <v>195</v>
      </c>
    </row>
    <row r="2" spans="1:6" x14ac:dyDescent="0.25">
      <c r="A2" t="s">
        <v>41</v>
      </c>
      <c r="B2" s="17">
        <v>43442.883819444447</v>
      </c>
      <c r="E2" t="s">
        <v>290</v>
      </c>
      <c r="F2" s="24">
        <v>43430</v>
      </c>
    </row>
    <row r="3" spans="1:6" x14ac:dyDescent="0.25">
      <c r="E3" t="s">
        <v>291</v>
      </c>
      <c r="F3" s="24">
        <v>43430</v>
      </c>
    </row>
    <row r="4" spans="1:6" x14ac:dyDescent="0.25">
      <c r="A4" t="s">
        <v>42</v>
      </c>
      <c r="B4" s="18">
        <f>IF((FINREFRESCADO-INICIOREFRESCADO)&gt;0,FINREFRESCADO-INICIOREFRESCADO,"")</f>
        <v>2.7430555564933456E-3</v>
      </c>
      <c r="E4" t="s">
        <v>292</v>
      </c>
      <c r="F4" s="24">
        <v>43430</v>
      </c>
    </row>
    <row r="6" spans="1:6" x14ac:dyDescent="0.25">
      <c r="A6" t="s">
        <v>89</v>
      </c>
      <c r="B6" t="s">
        <v>222</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44</v>
      </c>
      <c r="B1" t="s">
        <v>45</v>
      </c>
      <c r="C1" t="s">
        <v>46</v>
      </c>
    </row>
    <row r="2" spans="1:3" x14ac:dyDescent="0.25">
      <c r="A2" t="s">
        <v>50</v>
      </c>
      <c r="B2" t="s">
        <v>54</v>
      </c>
      <c r="C2" t="str">
        <f>IF(RIGHT(Tabla_Parametros[par_valor],1)="\",LEFT(Tabla_Parametros[par_valor],LEN(Tabla_Parametros[par_valor])-1),Tabla_Parametros[par_valor])</f>
        <v>O:</v>
      </c>
    </row>
    <row r="3" spans="1:3" x14ac:dyDescent="0.25">
      <c r="A3" t="s">
        <v>51</v>
      </c>
      <c r="B3" t="s">
        <v>54</v>
      </c>
      <c r="C3" t="str">
        <f>IF(RIGHT(Tabla_Parametros[par_valor],1)="\",LEFT(Tabla_Parametros[par_valor],LEN(Tabla_Parametros[par_valor])-1),Tabla_Parametros[par_valor])</f>
        <v>O:</v>
      </c>
    </row>
    <row r="4" spans="1:3" x14ac:dyDescent="0.25">
      <c r="A4" t="s">
        <v>52</v>
      </c>
      <c r="B4" t="s">
        <v>54</v>
      </c>
      <c r="C4" t="str">
        <f>IF(RIGHT(Tabla_Parametros[par_valor],1)="\",LEFT(Tabla_Parametros[par_valor],LEN(Tabla_Parametros[par_valor])-1),Tabla_Parametros[par_valor])</f>
        <v>O:</v>
      </c>
    </row>
    <row r="5" spans="1:3" x14ac:dyDescent="0.25">
      <c r="A5" t="s">
        <v>73</v>
      </c>
      <c r="B5" t="s">
        <v>74</v>
      </c>
      <c r="C5" t="str">
        <f>IF(RIGHT(Tabla_Parametros[par_valor],1)="\",LEFT(Tabla_Parametros[par_valor],LEN(Tabla_Parametros[par_valor])-1),Tabla_Parametros[par_valor])</f>
        <v>0</v>
      </c>
    </row>
    <row r="6" spans="1:3" x14ac:dyDescent="0.25">
      <c r="A6" t="s">
        <v>75</v>
      </c>
      <c r="B6" t="s">
        <v>277</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4"/>
  <sheetViews>
    <sheetView showGridLines="0" workbookViewId="0">
      <selection activeCell="B1" sqref="B1"/>
    </sheetView>
  </sheetViews>
  <sheetFormatPr baseColWidth="10" defaultColWidth="11.42578125" defaultRowHeight="15" x14ac:dyDescent="0.25"/>
  <cols>
    <col min="1" max="1" width="34.85546875" bestFit="1" customWidth="1"/>
  </cols>
  <sheetData>
    <row r="1" spans="1:1" ht="38.25" customHeight="1" x14ac:dyDescent="0.25">
      <c r="A1" t="s">
        <v>285</v>
      </c>
    </row>
    <row r="2" spans="1:1" x14ac:dyDescent="0.25">
      <c r="A2" t="s">
        <v>293</v>
      </c>
    </row>
    <row r="3" spans="1:1" x14ac:dyDescent="0.25">
      <c r="A3" t="s">
        <v>294</v>
      </c>
    </row>
    <row r="4" spans="1:1" x14ac:dyDescent="0.25">
      <c r="A4" t="s">
        <v>289</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C4" sqref="C4"/>
    </sheetView>
  </sheetViews>
  <sheetFormatPr baseColWidth="10" defaultRowHeight="15" x14ac:dyDescent="0.25"/>
  <sheetData>
    <row r="1" spans="1:1" x14ac:dyDescent="0.25">
      <c r="A1" t="s">
        <v>155</v>
      </c>
    </row>
    <row r="3" spans="1:1" x14ac:dyDescent="0.25">
      <c r="A3" t="s">
        <v>53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4</v>
      </c>
      <c r="B1" t="s">
        <v>3</v>
      </c>
      <c r="C1" t="s">
        <v>7</v>
      </c>
    </row>
    <row r="2" spans="1:3" x14ac:dyDescent="0.25">
      <c r="A2" t="s">
        <v>238</v>
      </c>
      <c r="B2" t="s">
        <v>285</v>
      </c>
      <c r="C2" t="s">
        <v>288</v>
      </c>
    </row>
    <row r="3" spans="1:3" x14ac:dyDescent="0.25">
      <c r="A3" t="s">
        <v>238</v>
      </c>
      <c r="B3" t="s">
        <v>282</v>
      </c>
      <c r="C3" t="s">
        <v>283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10F4974-7B2C-4F02-A6C4-67ECBD2B1B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37</vt:i4>
      </vt:variant>
    </vt:vector>
  </HeadingPairs>
  <TitlesOfParts>
    <vt:vector size="38"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HojasCB_tipo_us</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BUFFER</cp:lastModifiedBy>
  <cp:lastPrinted>2010-03-18T04:13:57Z</cp:lastPrinted>
  <dcterms:created xsi:type="dcterms:W3CDTF">2010-02-10T19:54:10Z</dcterms:created>
  <dcterms:modified xsi:type="dcterms:W3CDTF">2018-12-09T12:29:38Z</dcterms:modified>
</cp:coreProperties>
</file>