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9.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0.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xml" ContentType="application/vnd.openxmlformats-officedocument.spreadsheetml.query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queryTables/queryTable3.xml" ContentType="application/vnd.openxmlformats-officedocument.spreadsheetml.queryTable+xml"/>
  <Override PartName="/xl/tables/table31.xml" ContentType="application/vnd.openxmlformats-officedocument.spreadsheetml.table+xml"/>
  <Override PartName="/xl/tables/table32.xml" ContentType="application/vnd.openxmlformats-officedocument.spreadsheetml.table+xml"/>
  <Override PartName="/xl/queryTables/queryTable4.xml" ContentType="application/vnd.openxmlformats-officedocument.spreadsheetml.queryTable+xml"/>
  <Override PartName="/xl/tables/table33.xml" ContentType="application/vnd.openxmlformats-officedocument.spreadsheetml.table+xml"/>
  <Override PartName="/xl/queryTables/queryTable5.xml" ContentType="application/vnd.openxmlformats-officedocument.spreadsheetml.queryTable+xml"/>
  <Override PartName="/xl/tables/table34.xml" ContentType="application/vnd.openxmlformats-officedocument.spreadsheetml.table+xml"/>
  <Override PartName="/xl/queryTables/queryTable6.xml" ContentType="application/vnd.openxmlformats-officedocument.spreadsheetml.queryTable+xml"/>
  <Override PartName="/xl/tables/table35.xml" ContentType="application/vnd.openxmlformats-officedocument.spreadsheetml.table+xml"/>
  <Override PartName="/xl/queryTables/queryTable7.xml" ContentType="application/vnd.openxmlformats-officedocument.spreadsheetml.queryTable+xml"/>
  <Override PartName="/xl/tables/table36.xml" ContentType="application/vnd.openxmlformats-officedocument.spreadsheetml.table+xml"/>
  <Override PartName="/xl/queryTables/queryTable8.xml" ContentType="application/vnd.openxmlformats-officedocument.spreadsheetml.queryTable+xml"/>
  <Override PartName="/xl/tables/table37.xml" ContentType="application/vnd.openxmlformats-officedocument.spreadsheetml.table+xml"/>
  <Override PartName="/xl/queryTables/queryTable9.xml" ContentType="application/vnd.openxmlformats-officedocument.spreadsheetml.queryTable+xml"/>
  <Override PartName="/xl/tables/table38.xml" ContentType="application/vnd.openxmlformats-officedocument.spreadsheetml.table+xml"/>
  <Override PartName="/xl/queryTables/queryTable10.xml" ContentType="application/vnd.openxmlformats-officedocument.spreadsheetml.queryTable+xml"/>
  <Override PartName="/xl/tables/table39.xml" ContentType="application/vnd.openxmlformats-officedocument.spreadsheetml.table+xml"/>
  <Override PartName="/xl/queryTables/queryTable11.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2.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EstacionalidadCalc" sheetId="34" state="veryHidden" r:id="rId4"/>
    <sheet name="TRANSITODETALLADO" sheetId="72" state="veryHidden" r:id="rId5"/>
    <sheet name="REPORTETRANSITO" sheetId="73" state="veryHidden" r:id="rId6"/>
    <sheet name="Mal_Atendidos_Frecuencia" sheetId="70" state="veryHidden" r:id="rId7"/>
    <sheet name="Mal_Atendidos_Suministro" sheetId="71" state="veryHidden" r:id="rId8"/>
    <sheet name="Transferencias_Transito" sheetId="69" state="veryHidden" r:id="rId9"/>
    <sheet name="Duplicados" sheetId="68" state="veryHidden" r:id="rId10"/>
    <sheet name="Redondeo_Pedido_Minimo" sheetId="67" state="veryHidden" r:id="rId11"/>
    <sheet name="Directorios" sheetId="63" state="veryHidden" r:id="rId12"/>
    <sheet name="AYUDA" sheetId="62" state="veryHidden" r:id="rId13"/>
    <sheet name="NoBorrar" sheetId="6" state="veryHidden" r:id="rId14"/>
    <sheet name="Empresa" sheetId="16" state="veryHidden" r:id="rId15"/>
    <sheet name="Parametros" sheetId="27" state="veryHidden" r:id="rId16"/>
    <sheet name="EMPRESAACTIVA" sheetId="58" state="veryHidden" r:id="rId17"/>
    <sheet name="ARCHIVOSCB" sheetId="29" state="veryHidden" r:id="rId18"/>
    <sheet name="ARCHIVOSBODEGAS" sheetId="38" state="veryHidden" r:id="rId19"/>
    <sheet name="PROVEEDORES" sheetId="37" state="veryHidden" r:id="rId20"/>
    <sheet name="PERFILES" sheetId="52" state="veryHidden" r:id="rId21"/>
    <sheet name="BodegasPermitidas" sheetId="44" state="veryHidden" r:id="rId22"/>
    <sheet name="ProveedoresPermitidos" sheetId="49" state="veryHidden" r:id="rId23"/>
    <sheet name="PerfilesPermitidos" sheetId="51" state="veryHidden" r:id="rId24"/>
    <sheet name="DatosCodigo" sheetId="24" state="veryHidden" r:id="rId25"/>
    <sheet name="InvFisico" sheetId="48" state="veryHidden" r:id="rId26"/>
    <sheet name="Transferencias" sheetId="14" state="veryHidden" r:id="rId27"/>
    <sheet name="Comprometido" sheetId="13" state="veryHidden" r:id="rId28"/>
    <sheet name="Backorders" sheetId="17" state="veryHidden" r:id="rId29"/>
    <sheet name="ROI" sheetId="28" state="veryHidden" r:id="rId30"/>
    <sheet name="VEL_EFECTIVO" sheetId="30" state="veryHidden" r:id="rId31"/>
    <sheet name="UltCambioBuffer" sheetId="32" state="veryHidden" r:id="rId32"/>
    <sheet name="NivSer" sheetId="18" state="veryHidden" r:id="rId33"/>
    <sheet name="Causas" sheetId="35" state="veryHidden" r:id="rId34"/>
    <sheet name="Consumo" sheetId="55" state="veryHidden" r:id="rId35"/>
    <sheet name="Horizonte" sheetId="36" state="veryHidden" r:id="rId36"/>
    <sheet name="EstacionalidadDatos" sheetId="5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2" hidden="1">{22.5,1.5,TRUE,2,0.75,35.25}</definedName>
    <definedName name="_cmdVolver_Range" localSheetId="9" hidden="1">{15,905.25,TRUE,2,0.75,62.25}</definedName>
    <definedName name="_cmdVolver_Range" localSheetId="39" hidden="1">{15,782.25,TRUE,2,0,62.25}</definedName>
    <definedName name="_xlnm._FilterDatabase" localSheetId="0" hidden="1">Bodega!$A$2:$DI$102</definedName>
    <definedName name="_xlnm._FilterDatabase" localSheetId="40" hidden="1">BuffHist!$B$1:$E$45</definedName>
    <definedName name="_TempCombo_Range" localSheetId="0" hidden="1">{18,9.75,TRUE,2,9.75,0}</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6">Tabla_Bodegas_Permitidas[BODEGA]</definedName>
    <definedName name="BodegasPermitidas" comment="Rango que sirve para que el Combobox de BODEGA se alimente." localSheetId="7">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6">CONTROL[CODIGO]</definedName>
    <definedName name="Campos" localSheetId="7">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7">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7">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4" hidden="1">DatosCodigo!#REF!</definedName>
    <definedName name="Consulta_desde_ARCHIVO" localSheetId="26" hidden="1">Transferencias!$A$1:$C$2</definedName>
    <definedName name="Consulta_desde_ARCHIVO_1" localSheetId="26" hidden="1">Transferencias!$I$1:$K$2</definedName>
    <definedName name="Consulta_desde_Asignacion_Costo_MP_a_CT" localSheetId="29" hidden="1">ROI!#REF!</definedName>
    <definedName name="Consulta_desde_Asignacion_ROI" localSheetId="29" hidden="1">ROI!#REF!</definedName>
    <definedName name="Consulta_desde_Backorders" localSheetId="28" hidden="1">Backorders!$A$1:$C$2</definedName>
    <definedName name="Consulta_desde_Backorders_1" localSheetId="28" hidden="1">Backorders!#REF!</definedName>
    <definedName name="Consulta_desde_Comprometido" localSheetId="27" hidden="1">Comprometido!#REF!</definedName>
    <definedName name="Consulta_desde_Comprometido_1" localSheetId="27" hidden="1">Comprometido!#REF!</definedName>
    <definedName name="Consulta_desde_Costos_Agroinsumos" localSheetId="29" hidden="1">ROI!#REF!</definedName>
    <definedName name="Consulta_desde_DATOS_CODIGO" localSheetId="24" hidden="1">DatosCodigo!$A$1:$BD$2</definedName>
    <definedName name="Consulta_desde_Datos_en_Access" localSheetId="32" hidden="1">NivSer!#REF!</definedName>
    <definedName name="Consulta_desde_Datos_en_Access" localSheetId="31" hidden="1">UltCambioBuffer!#REF!</definedName>
    <definedName name="Consulta_desde_Datos_en_Access_1" localSheetId="31" hidden="1">UltCambioBuffer!$E$1:$F$2</definedName>
    <definedName name="Consulta_desde_DatosConsolidados_2" localSheetId="29" hidden="1">ROI!#REF!</definedName>
    <definedName name="Consulta_desde_DatosConsolidados_3" localSheetId="29" hidden="1">ROI!#REF!</definedName>
    <definedName name="Consulta_desde_historialagrota" localSheetId="33" hidden="1">Causas!#REF!</definedName>
    <definedName name="Consulta_desde_INVENTARIO_FISICO_3" localSheetId="42" hidden="1">InvFisicoPrueba!$A$1:$R$2</definedName>
    <definedName name="Consulta_desde_ODBC_MySQL_en_AGROTA" localSheetId="33" hidden="1">Causas!$A$1:$A$24</definedName>
    <definedName name="Consulta_desde_ODBC_MySQL_en_AGROTA" localSheetId="29" hidden="1">ROI!#REF!</definedName>
    <definedName name="Consulta_desde_ODBC_MySQL_en_AGROTA" localSheetId="30" hidden="1">VEL_EFECTIVO!$E$1:$F$2</definedName>
    <definedName name="Consulta_desde_ODBC_MySQL_en_AGROTA_1" localSheetId="29" hidden="1">ROI!#REF!</definedName>
    <definedName name="Consulta_desde_ODBC_MySQL_en_AGROTA_1" localSheetId="30" hidden="1">VEL_EFECTIVO!$H$1:$I$2</definedName>
    <definedName name="Consulta_desde_ODBC_MySQL_en_AGROTA_2" localSheetId="29" hidden="1">ROI!#REF!</definedName>
    <definedName name="Consulta_desde_ODBC_MySQL_en_AGROTA_3" localSheetId="29" hidden="1">ROI!#REF!</definedName>
    <definedName name="Consulta_desde_ODBC_RAMCAS1" localSheetId="50" hidden="1">Rentabilidad!$A$1:$B$2</definedName>
    <definedName name="Consulta_desde_Reporte_ROI" localSheetId="29" hidden="1">ROI!$D$1:$E$2</definedName>
    <definedName name="Consulta_desde_Reporte_ROI_1" localSheetId="29" hidden="1">ROI!$A$1:$B$2</definedName>
    <definedName name="Consulta_desde_Reporte_ROI_2" localSheetId="29" hidden="1">ROI!$G$1:$H$2</definedName>
    <definedName name="Consulta_desde_Velocidad_CASH" localSheetId="30"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6">OFFSET(EstacionalidadDatos!PRIMER_CAMPO,1,0,1,COUNTIF(CONTROL[#Headers],"*/*"))</definedName>
    <definedName name="FORMATOBASE" comment="Es el rango que tiene el formato base de los datos de saldos de inventari0." localSheetId="7">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6">OFFSET(EstacionalidadDatos!PRIMER_CAMPO,1,0,COUNTA(Bodega!$A:$A)-1,COUNTIF(CONTROL[#Headers],"*/*"))</definedName>
    <definedName name="FORMATOCOMPLETO" comment="Es el rango al que se va a copiar los formatos de saldos de inventario." localSheetId="7">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6">OFFSET(EstacionalidadDatos!PRIMER_CAMPO,0,0,1,COUNTIF(CONTROL[#Headers],"*/*"))</definedName>
    <definedName name="HORIZONTE" comment="El listado de días que componen el horizonte de planificación de la hoja." localSheetId="7">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6">OFFSET(CONTROL[[#Headers],[Inv Fís Act]],1,0,COUNTA(Bodega!$A:$A)-1,1)</definedName>
    <definedName name="INVFISICOACTUAL" comment="Rango que toma el inventario físico actual para pasarlo al campo de Fecha seleccionado para ir creando el historial." localSheetId="7">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6">Tabla_ArchivosBodegas[BodegaPerfil]</definedName>
    <definedName name="ListaBodegaPerfil" localSheetId="7">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6">Tabla_Proveedores[BodegaProveedor]</definedName>
    <definedName name="ListaBodegaProveedor" comment="Sirve para unificar la bodega con el proveedor para establecer el formato condicional que determina si el proveedor seleccionado no es compatible con la bodega seleccionada." localSheetId="7">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7">tbl_Nombres_Redondeo_Pedido_Minimo[NombreUnico]</definedName>
    <definedName name="ListaNombresPedidoMinimo">tbl_Nombres_Redondeo_Pedido_Minimo[NombreUnico]</definedName>
    <definedName name="ListaPerfiles" localSheetId="36">Tabla_Perfiles_Permitidos[Perfil]</definedName>
    <definedName name="ListaPerfiles" localSheetId="7">Tabla_Perfiles_Permitidos[Perfil]</definedName>
    <definedName name="ListaPerfiles">Tabla_Perfiles_Permitidos[Perfil]</definedName>
    <definedName name="ListaProveedores" comment="Lista de los Proveedores permitidos para seleccionar en las diferentes bodegas." localSheetId="36">Tabla_Proveedores_Permitidos[PROVEEDOR]</definedName>
    <definedName name="ListaProveedores" comment="Lista de los Proveedores permitidos para seleccionar en las diferentes bodegas." localSheetId="7">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6">Tabla_Bodegas_Permitidas[]</definedName>
    <definedName name="PerfilesPermitidos" localSheetId="36">Tabla_Perfiles_Permitidos[Perfil]</definedName>
    <definedName name="PerfilesPermitidos" localSheetId="7">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6">OFFSET(CONTROL[[#Headers],[BODEGA]],0,MATCH("*/*",CONTROL[#Headers],0)-1,1,1)</definedName>
    <definedName name="PRIMER_CAMPO" comment="Es el primer campo de los que comienzan con fechas para guardar los saldos de inventario. Sirve como base para empezar a crear los nuevos campos." localSheetId="7">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6">Tabla_Proveedores_Permitidos[PROVEEDOR]</definedName>
    <definedName name="ProveedoresPermitidos" comment="Rango que tiene la lista de los Proveedores que están permitidos en el presente archivo" localSheetId="7">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6">OFFSET(Tabla_Causas[[#Headers],[Causa]],1,0,COUNTA(Tabla_Causas[]),1)</definedName>
    <definedName name="RangoCausas" comment="Rango móvil que sirve para detectar las causas actualizadas y poder asignarlas al campo observación." localSheetId="7">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6">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7">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6">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6">OFFSET(EstacionalidadDatos!PRIMER_CAMPO,1,0,COUNTA(CONTROL[CODIGO]),COLUMNS(EstacionalidadDatos!HORIZONTE))</definedName>
    <definedName name="RangoInventario" localSheetId="36">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6">Tabla_Esta[CALENDARIO]</definedName>
    <definedName name="SeleccionCalendarios" comment="Campo que sirve para la validación de datos del Calendario Estacional." localSheetId="7">Tabla_Est[CALENDARIO]</definedName>
    <definedName name="SeleccionCalendarios" comment="Campo que sirve para la validación de datos del Calendario Estacional.">Tabla_Est[CALENDARIO]</definedName>
    <definedName name="SeleccionCalendariosNueva" localSheetId="7">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Bodega!$A$2:$DJ$102</definedName>
    <definedName name="tblEmpresa">Empresa!$B$1:$T$2</definedName>
    <definedName name="tblEmpresaDatos">Empresa!$K$1:$K$2</definedName>
    <definedName name="tblInventarioHoy" localSheetId="7">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4"/>
    <pivotCache cacheId="5" r:id="rId55"/>
    <pivotCache cacheId="6" r:id="rId56"/>
    <pivotCache cacheId="7"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AA11" i="6" l="1" a="1"/>
  <c r="AA11" i="6" s="1"/>
  <c r="AA13" i="6" a="1"/>
  <c r="AA13" i="6" s="1"/>
  <c r="AA14" i="6" a="1"/>
  <c r="AA14" i="6" s="1"/>
  <c r="AA16" i="6" a="1"/>
  <c r="AA16" i="6" s="1"/>
  <c r="AA17" i="6" a="1"/>
  <c r="AA17" i="6" s="1"/>
  <c r="AA15" i="6" l="1" a="1"/>
  <c r="AA15" i="6" s="1"/>
  <c r="AA2" i="6" a="1"/>
  <c r="AA2" i="6" s="1"/>
  <c r="AA12" i="6" a="1"/>
  <c r="AA12" i="6" s="1"/>
  <c r="Z2" i="16" l="1"/>
  <c r="Y2" i="16"/>
  <c r="F22" i="27"/>
  <c r="AA2" i="16" l="1"/>
  <c r="F12" i="27" l="1"/>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F2" i="44" l="1"/>
  <c r="DU3" i="45" l="1"/>
  <c r="I2" i="16"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Z3" i="45" a="1"/>
  <c r="DY3" i="45"/>
  <c r="W3" i="38" l="1" a="1"/>
  <c r="W3" i="38" s="1"/>
  <c r="X3" i="38" s="1"/>
  <c r="W5" i="38" a="1"/>
  <c r="W5" i="38" s="1"/>
  <c r="X5" i="38" s="1"/>
  <c r="W7" i="38" a="1"/>
  <c r="W7" i="38" s="1"/>
  <c r="W9" i="38" a="1"/>
  <c r="W9" i="38" s="1"/>
  <c r="X9" i="38" s="1"/>
  <c r="W11" i="38" a="1"/>
  <c r="W11" i="38" s="1"/>
  <c r="X11" i="38" s="1"/>
  <c r="W13" i="38" a="1"/>
  <c r="W13" i="38" s="1"/>
  <c r="X13" i="38" s="1"/>
  <c r="W15" i="38" a="1"/>
  <c r="W15" i="38" s="1"/>
  <c r="X15" i="38" s="1"/>
  <c r="W17" i="38" a="1"/>
  <c r="W17" i="38" s="1"/>
  <c r="X17" i="38" s="1"/>
  <c r="W19" i="38" a="1"/>
  <c r="W19" i="38" s="1"/>
  <c r="W21" i="38" a="1"/>
  <c r="W21" i="38" s="1"/>
  <c r="X21" i="38" s="1"/>
  <c r="W23" i="38" a="1"/>
  <c r="W23" i="38" s="1"/>
  <c r="X23" i="38" s="1"/>
  <c r="W25" i="38" a="1"/>
  <c r="W25" i="38" s="1"/>
  <c r="W27" i="38" a="1"/>
  <c r="W27" i="38" s="1"/>
  <c r="W2" i="38" a="1"/>
  <c r="W2" i="38" s="1"/>
  <c r="X2" i="38" s="1"/>
  <c r="W4" i="38" a="1"/>
  <c r="W4" i="38" s="1"/>
  <c r="X4" i="38" s="1"/>
  <c r="W6" i="38" a="1"/>
  <c r="W6" i="38" s="1"/>
  <c r="X6" i="38" s="1"/>
  <c r="W8" i="38" a="1"/>
  <c r="W8" i="38" s="1"/>
  <c r="X8" i="38" s="1"/>
  <c r="W10" i="38" a="1"/>
  <c r="W10" i="38" s="1"/>
  <c r="X10" i="38" s="1"/>
  <c r="W12" i="38" a="1"/>
  <c r="W12" i="38" s="1"/>
  <c r="X12" i="38" s="1"/>
  <c r="W14" i="38" a="1"/>
  <c r="W14" i="38" s="1"/>
  <c r="X14" i="38" s="1"/>
  <c r="W16" i="38" a="1"/>
  <c r="W16" i="38" s="1"/>
  <c r="X16" i="38" s="1"/>
  <c r="W18" i="38" a="1"/>
  <c r="W18" i="38" s="1"/>
  <c r="X18" i="38" s="1"/>
  <c r="W20" i="38" a="1"/>
  <c r="W20" i="38" s="1"/>
  <c r="X20" i="38" s="1"/>
  <c r="W22" i="38" a="1"/>
  <c r="W22" i="38" s="1"/>
  <c r="X22" i="38" s="1"/>
  <c r="W24" i="38" a="1"/>
  <c r="W24" i="38" s="1"/>
  <c r="X24" i="38" s="1"/>
  <c r="W26" i="38" a="1"/>
  <c r="W26" i="38" s="1"/>
  <c r="AA18" i="6" a="1"/>
  <c r="AA18" i="6" s="1"/>
  <c r="AA20" i="6" a="1"/>
  <c r="AA20" i="6" s="1"/>
  <c r="AA19" i="6" a="1"/>
  <c r="AA19" i="6" s="1"/>
  <c r="DG3" i="45"/>
  <c r="CX3" i="45"/>
  <c r="AR3" i="45"/>
  <c r="F2" i="27"/>
  <c r="C20" i="27" a="1"/>
  <c r="C20" i="27" s="1"/>
  <c r="F4" i="27" a="1"/>
  <c r="F4" i="27" s="1"/>
  <c r="DZ3" i="45"/>
  <c r="G2" i="16"/>
  <c r="X7" i="38" l="1"/>
  <c r="X26" i="38"/>
  <c r="X27" i="38"/>
  <c r="X19" i="38"/>
  <c r="X25" i="38"/>
  <c r="AA7" i="6" a="1"/>
  <c r="AA7" i="6" s="1"/>
  <c r="DW3" i="45"/>
  <c r="AA8" i="6" a="1"/>
  <c r="AA8" i="6" s="1"/>
  <c r="AA10" i="6" a="1"/>
  <c r="AA10" i="6" s="1"/>
  <c r="AA9" i="6" a="1"/>
  <c r="AA9" i="6" s="1"/>
  <c r="O30" i="20"/>
  <c r="S1" i="6"/>
  <c r="S3" i="6"/>
  <c r="S2" i="6"/>
  <c r="L6" i="20"/>
  <c r="O9" i="20"/>
  <c r="O7" i="20"/>
  <c r="D2" i="16"/>
  <c r="E2" i="16"/>
  <c r="O2" i="6"/>
  <c r="O32" i="20" l="1"/>
  <c r="O34" i="20" s="1" a="1"/>
  <c r="O34" i="20" s="1"/>
  <c r="O35" i="20"/>
  <c r="F14" i="27"/>
  <c r="O3" i="6"/>
  <c r="H2" i="16"/>
  <c r="D8" i="27"/>
  <c r="F3" i="27" l="1" a="1"/>
  <c r="F3" i="27" s="1"/>
  <c r="O36" i="20"/>
  <c r="AM3" i="45" l="1"/>
  <c r="C53" i="6"/>
  <c r="CK3" i="45" l="1"/>
  <c r="CZ3" i="45" a="1"/>
  <c r="CZ3" i="45" s="1"/>
  <c r="A53" i="6"/>
  <c r="CJ3" i="45" l="1"/>
  <c r="AA6" i="6" a="1"/>
  <c r="AA6" i="6" s="1"/>
  <c r="AA4" i="6"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A3" i="45"/>
  <c r="DC3" i="45"/>
  <c r="CY3" i="45"/>
  <c r="DE3" i="45"/>
  <c r="DD3" i="45"/>
  <c r="DB3" i="45"/>
  <c r="DX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<sst xmlns="http://schemas.openxmlformats.org/spreadsheetml/2006/main" count="47582" uniqueCount="5408">
  <si>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</si>
  <si>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</si>
  <si>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</si>
  <si>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</si>
  <si>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</si>
  <si>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</si>
  <si>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</si>
  <si>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</si>
  <si>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</si>
  <si>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</si>
  <si>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</si>
  <si>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</si>
  <si>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</si>
  <si>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</si>
  <si>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</si>
  <si>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</si>
  <si>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</si>
  <si>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</si>
  <si>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</si>
  <si>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</si>
  <si>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</si>
  <si>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</si>
  <si>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</si>
  <si>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</si>
  <si>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</si>
  <si>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</si>
  <si>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</si>
  <si>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</si>
  <si>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</si>
  <si>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</si>
  <si>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</si>
  <si>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</si>
  <si>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</si>
  <si>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</si>
  <si>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</si>
  <si>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</si>
  <si>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</si>
  <si>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</si>
  <si>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</si>
  <si>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</si>
  <si>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</si>
  <si>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</si>
  <si>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</si>
  <si>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</si>
  <si>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</si>
  <si>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</si>
  <si>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</si>
  <si>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</si>
  <si>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</si>
  <si>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</si>
  <si>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</si>
  <si>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</si>
  <si>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</si>
  <si>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</si>
  <si>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</si>
  <si>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</si>
  <si>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</si>
  <si>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</si>
  <si>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</si>
  <si>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</si>
  <si>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</si>
  <si>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</si>
  <si>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</si>
  <si>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</si>
  <si>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</si>
  <si>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</si>
  <si>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</si>
  <si>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</si>
  <si>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</si>
  <si>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</si>
  <si>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</si>
  <si>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</si>
  <si>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</si>
  <si>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</si>
  <si>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</si>
  <si>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</si>
  <si>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</si>
  <si>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</si>
  <si>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</si>
  <si>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</si>
  <si>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</si>
  <si>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</si>
  <si>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</si>
  <si>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</si>
  <si>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</si>
  <si>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</si>
  <si>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</si>
  <si>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</si>
  <si>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</si>
  <si>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</si>
  <si>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</si>
  <si>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</si>
  <si>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</si>
  <si>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</si>
  <si>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</si>
  <si>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</si>
  <si>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</si>
  <si>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</si>
  <si>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</si>
  <si>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</si>
  <si>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</si>
  <si>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</si>
  <si>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</si>
  <si>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</si>
  <si>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</si>
  <si>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</si>
  <si>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</si>
  <si>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</si>
  <si>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</si>
  <si>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</si>
  <si>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</si>
  <si>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</si>
  <si>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</si>
  <si>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</si>
  <si>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</si>
  <si>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</si>
  <si>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</si>
  <si>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</si>
  <si>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</si>
  <si>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</si>
  <si>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</si>
  <si>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</si>
  <si>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</si>
  <si>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</si>
  <si>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</si>
  <si>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</si>
  <si>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</si>
  <si>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</si>
  <si>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</si>
  <si>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</si>
  <si>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</si>
  <si>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</si>
  <si>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</si>
  <si>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</si>
  <si>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</si>
  <si>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</si>
  <si>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</si>
  <si>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</si>
  <si>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</si>
  <si>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</si>
  <si>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</si>
  <si>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</si>
  <si>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</si>
  <si>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</si>
  <si>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</si>
  <si>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</si>
  <si>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</si>
  <si>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</si>
  <si>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</si>
  <si>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</si>
  <si>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</si>
  <si>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</si>
  <si>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</si>
  <si>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</si>
  <si>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</si>
  <si>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</si>
  <si>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</si>
  <si>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</si>
  <si>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</si>
  <si>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</si>
  <si>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</si>
  <si>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</si>
  <si>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</si>
  <si>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</si>
  <si>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</si>
  <si>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</si>
  <si>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</si>
  <si>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</si>
  <si>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</si>
  <si>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</si>
  <si>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</si>
  <si>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</si>
  <si>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</si>
  <si>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</si>
  <si>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</si>
  <si>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</si>
  <si>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</si>
  <si>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</si>
  <si>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</si>
  <si>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</si>
  <si>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</si>
  <si>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</si>
  <si>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</si>
  <si>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</si>
  <si>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</si>
  <si>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</si>
  <si>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</si>
  <si>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</si>
  <si>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</si>
  <si>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</si>
  <si>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</si>
  <si>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</si>
  <si>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</si>
  <si>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</si>
  <si>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</si>
  <si>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</si>
  <si>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</si>
  <si>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</si>
  <si>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</si>
  <si>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</si>
  <si>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</si>
  <si>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</si>
  <si>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</si>
  <si>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</si>
  <si>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</si>
  <si>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</si>
  <si>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</si>
  <si>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</si>
  <si>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</si>
  <si>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</si>
  <si>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</si>
  <si>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</si>
  <si>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</si>
  <si>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</si>
  <si>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</si>
  <si>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</si>
  <si>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</si>
  <si>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</si>
  <si>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</si>
  <si>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</si>
  <si>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</si>
  <si>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</si>
  <si>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</si>
  <si>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</si>
  <si>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</si>
  <si>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</si>
  <si>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</si>
  <si>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</si>
  <si>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</si>
  <si>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</si>
  <si>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</si>
  <si>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</si>
  <si>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</si>
  <si>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</si>
  <si>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</si>
  <si>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</si>
  <si>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</si>
  <si>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</si>
  <si>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</si>
  <si>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</si>
  <si>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</si>
  <si>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</si>
  <si>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</si>
  <si>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</si>
  <si>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</si>
  <si>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</si>
  <si>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</si>
  <si>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</si>
  <si>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</si>
  <si>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</si>
  <si>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</si>
  <si>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</si>
  <si>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</si>
  <si>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</si>
  <si>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</si>
  <si>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</si>
  <si>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</si>
  <si>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</si>
  <si>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</si>
  <si>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</si>
  <si>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</si>
  <si>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</si>
  <si>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</si>
  <si>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</si>
  <si>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</si>
  <si>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</si>
  <si>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</si>
  <si>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</si>
  <si>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</si>
  <si>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</si>
  <si>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</si>
  <si>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</si>
  <si>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</si>
  <si>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</si>
  <si>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</si>
  <si>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</si>
  <si>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</si>
  <si>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</si>
  <si>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</si>
  <si>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</si>
  <si>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</si>
  <si>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</si>
  <si>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</si>
  <si>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</si>
  <si>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</si>
  <si>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</si>
  <si>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</si>
  <si>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</si>
  <si>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</si>
  <si>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</si>
  <si>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</si>
  <si>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</si>
  <si>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</si>
  <si>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</si>
  <si>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</si>
  <si>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</si>
  <si>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</si>
  <si>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</si>
  <si>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</si>
  <si>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</si>
  <si>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</si>
  <si>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</si>
  <si>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</si>
  <si>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</si>
  <si>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</si>
  <si>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</si>
  <si>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</si>
  <si>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</si>
  <si>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</si>
  <si>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</si>
  <si>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</si>
  <si>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</si>
  <si>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</si>
  <si>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</si>
  <si>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</si>
  <si>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</si>
  <si>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</si>
  <si>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</si>
  <si>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</si>
  <si>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</si>
  <si>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</si>
  <si>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</si>
  <si>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</si>
  <si>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</si>
  <si>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</si>
  <si>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</si>
  <si>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</si>
  <si>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</si>
  <si>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</si>
  <si>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</si>
  <si>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</si>
  <si>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</si>
  <si>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</si>
  <si>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</si>
  <si>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</si>
  <si>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</si>
  <si>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</si>
  <si>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</si>
  <si>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</si>
  <si>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</si>
  <si>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</si>
  <si>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</si>
  <si>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</si>
  <si>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</si>
  <si>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</si>
  <si>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</si>
  <si>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</si>
  <si>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</si>
  <si>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</si>
  <si>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</si>
  <si>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</si>
  <si>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</si>
  <si>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</si>
  <si>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</si>
  <si>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</si>
  <si>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</si>
  <si>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</si>
  <si>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</si>
  <si>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</si>
  <si>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</si>
  <si>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</si>
  <si>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</si>
  <si>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</si>
  <si>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</si>
  <si>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</si>
  <si>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</si>
  <si>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</si>
  <si>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</si>
  <si>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</si>
  <si>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</si>
  <si>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</si>
  <si>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</si>
  <si>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</si>
  <si>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</si>
  <si>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</si>
  <si>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</si>
  <si>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</si>
  <si>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</si>
  <si>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</si>
  <si>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</si>
  <si>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</si>
  <si>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</si>
  <si>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</si>
  <si>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</si>
  <si>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</si>
  <si>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</si>
  <si>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</si>
  <si>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</si>
  <si>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</si>
  <si>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</si>
  <si>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</si>
  <si>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</si>
  <si>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</si>
  <si>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</si>
  <si>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</si>
  <si>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</si>
  <si>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</si>
  <si>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</si>
  <si>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</si>
  <si>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</si>
  <si>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</si>
  <si>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</si>
  <si>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</si>
  <si>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</si>
  <si>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</si>
  <si>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</si>
  <si>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</si>
  <si>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</si>
  <si>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</si>
  <si>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</si>
  <si>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</si>
  <si>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</si>
  <si>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</si>
  <si>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</si>
  <si>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</si>
  <si>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</si>
  <si>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</si>
  <si>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</si>
  <si>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</si>
  <si>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</si>
  <si>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</si>
  <si>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</si>
  <si>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</si>
  <si>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</si>
  <si>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</si>
  <si>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</si>
  <si>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</si>
  <si>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</si>
  <si>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</si>
  <si>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</si>
  <si>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</si>
  <si>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</si>
  <si>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</si>
  <si>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</si>
  <si>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</si>
  <si>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</si>
  <si>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</si>
  <si>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</si>
  <si>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</si>
  <si>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</si>
  <si>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</si>
  <si>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</si>
  <si>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</si>
  <si>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</si>
  <si>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</si>
  <si>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</si>
  <si>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</si>
  <si>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</si>
  <si>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</si>
  <si>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</si>
  <si>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</si>
  <si>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</si>
  <si>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</si>
  <si>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</si>
  <si>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</si>
  <si>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</si>
  <si>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</si>
  <si>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</si>
  <si>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</si>
  <si>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</si>
  <si>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</si>
  <si>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</si>
  <si>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</si>
  <si>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</si>
  <si>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</si>
  <si>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</si>
  <si>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</si>
  <si>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</si>
  <si>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</si>
  <si>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</si>
  <si>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</si>
  <si>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</si>
  <si>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</si>
  <si>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</si>
  <si>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</si>
  <si>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</si>
  <si>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</si>
  <si>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</si>
  <si>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</si>
  <si>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</si>
  <si>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</si>
  <si>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</si>
  <si>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</si>
  <si>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</si>
  <si>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</si>
  <si>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</si>
  <si>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</si>
  <si>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</si>
  <si>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</si>
  <si>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</si>
  <si>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</si>
  <si>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</si>
  <si>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</si>
  <si>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</si>
  <si>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</si>
  <si>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</si>
  <si>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</si>
  <si>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</si>
  <si>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</si>
  <si>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</si>
  <si>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</si>
  <si>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</si>
  <si>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</si>
  <si>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</si>
  <si>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</si>
  <si>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</si>
  <si>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</si>
  <si>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</si>
  <si>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</si>
  <si>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</si>
  <si>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</si>
  <si>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</si>
  <si>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</si>
  <si>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</si>
  <si>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</si>
  <si>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</si>
  <si>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</si>
  <si>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</si>
  <si>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</si>
  <si>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</si>
  <si>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</si>
  <si>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</si>
  <si>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</si>
  <si>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</si>
  <si>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</si>
  <si>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</si>
  <si>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</si>
  <si>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</si>
  <si>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</si>
  <si>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</si>
  <si>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</si>
  <si>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</si>
  <si>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</si>
  <si>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</si>
  <si>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</si>
  <si>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</si>
  <si>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</si>
  <si>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</si>
  <si>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</si>
  <si>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</si>
  <si>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</si>
  <si>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</si>
  <si>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</si>
  <si>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</si>
  <si>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</si>
  <si>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</si>
  <si>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</si>
  <si>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</si>
  <si>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</si>
  <si>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</si>
  <si>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</si>
  <si>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</si>
  <si>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</si>
  <si>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</si>
  <si>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</si>
  <si>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</si>
  <si>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</si>
  <si>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</si>
  <si>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</si>
  <si>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</si>
  <si>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</si>
  <si>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</si>
  <si>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</si>
  <si>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</si>
  <si>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</si>
  <si>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</si>
  <si>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</si>
  <si>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</si>
  <si>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</si>
  <si>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</si>
  <si>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</si>
  <si>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</si>
  <si>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</si>
  <si>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</si>
  <si>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</si>
  <si>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</si>
  <si>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</si>
  <si>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</si>
  <si>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</si>
  <si>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</si>
  <si>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</si>
  <si>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</si>
  <si>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</si>
  <si>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</si>
  <si>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</si>
  <si>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</si>
  <si>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</si>
  <si>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</si>
  <si>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</si>
  <si>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</si>
  <si>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</si>
  <si>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</si>
  <si>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</si>
  <si>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</si>
  <si>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</si>
  <si>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</si>
  <si>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</si>
  <si>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</si>
  <si>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</si>
  <si>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</si>
  <si>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</si>
  <si>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</si>
  <si>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</si>
  <si>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</si>
  <si>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</si>
  <si>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</si>
  <si>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</si>
  <si>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</si>
  <si>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</si>
  <si>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</si>
  <si>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</si>
  <si>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</si>
  <si>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</si>
  <si>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</si>
  <si>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</si>
  <si>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</si>
  <si>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</si>
  <si>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</si>
  <si>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</si>
  <si>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</si>
  <si>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</si>
  <si>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</si>
  <si>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</si>
  <si>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</si>
  <si>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</si>
  <si>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</si>
  <si>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</si>
  <si>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</si>
  <si>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</si>
  <si>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</si>
  <si>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</si>
  <si>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</si>
  <si>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</si>
  <si>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</si>
  <si>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</si>
  <si>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</si>
  <si>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SUBIR BASE DATOS</t>
  </si>
  <si>
    <t>No se pudo cargar a la base de datos</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</si>
  <si>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</si>
  <si>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</si>
  <si>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</si>
  <si>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</si>
  <si>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</si>
  <si>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</si>
  <si>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</si>
  <si>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</si>
  <si>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</si>
  <si>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</si>
  <si>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</si>
  <si>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</si>
  <si>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</si>
  <si>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</si>
  <si>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</si>
  <si>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</si>
  <si>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</si>
  <si>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</si>
  <si>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</si>
  <si>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</si>
  <si>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</si>
  <si>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</si>
  <si>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</si>
  <si>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</si>
  <si>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</si>
  <si>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</si>
  <si>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</si>
  <si>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</si>
  <si>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</si>
  <si>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</si>
  <si>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</si>
  <si>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</si>
  <si>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</si>
  <si>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</si>
  <si>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</si>
  <si>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</si>
  <si>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</si>
  <si>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</si>
  <si>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</si>
  <si>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</si>
  <si>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</si>
  <si>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</si>
  <si>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</si>
  <si>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</si>
  <si>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</si>
  <si>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</si>
  <si>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</si>
  <si>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</si>
  <si>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</si>
  <si>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</si>
  <si>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</si>
  <si>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</si>
  <si>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</si>
  <si>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</si>
  <si>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</si>
  <si>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</si>
  <si>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</si>
  <si>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</si>
  <si>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</si>
  <si>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</si>
  <si>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</si>
  <si>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</si>
  <si>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</si>
  <si>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</si>
  <si>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</si>
  <si>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</si>
  <si>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</si>
  <si>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</si>
  <si>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</si>
  <si>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Bodega Central Agrota</t>
  </si>
  <si>
    <t>Echo</t>
  </si>
  <si>
    <t>MOTOBOMBAS</t>
  </si>
  <si>
    <t>Vacaciones anuales en CHINA</t>
  </si>
  <si>
    <t>10000000974</t>
  </si>
  <si>
    <t>160915100423256</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</si>
  <si>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</si>
  <si>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</si>
  <si>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</si>
  <si>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</si>
  <si>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</si>
  <si>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</si>
  <si>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</si>
  <si>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</si>
  <si>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</si>
  <si>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</si>
  <si>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</si>
  <si>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</si>
  <si>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</si>
  <si>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</si>
  <si>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</si>
  <si>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</si>
  <si>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</si>
  <si>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</si>
  <si>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</si>
  <si>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</si>
  <si>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</si>
  <si>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</si>
  <si>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</si>
  <si>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</si>
  <si>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</si>
  <si>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</si>
  <si>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</si>
  <si>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</si>
  <si>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</si>
  <si>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</si>
  <si>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</si>
  <si>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</si>
  <si>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</si>
  <si>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</si>
  <si>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12/05/2018</t>
  </si>
  <si>
    <t>13/05/2018</t>
  </si>
  <si>
    <t>26/05/2018</t>
  </si>
  <si>
    <t>27/05/2018</t>
  </si>
  <si>
    <t>ALERTAS</t>
  </si>
  <si>
    <t>03/06/2018</t>
  </si>
  <si>
    <t>NEBULIZADORA 2T</t>
  </si>
  <si>
    <t>NEBULIZADORA MB-580LA</t>
  </si>
  <si>
    <t>HOJACB</t>
  </si>
  <si>
    <t>TIPO_REPOSICION</t>
  </si>
  <si>
    <t>PESO</t>
  </si>
  <si>
    <t>UNIDAD_PESO</t>
  </si>
  <si>
    <t>VOLUMEN</t>
  </si>
  <si>
    <t>UNIDAD_VOLUMEN</t>
  </si>
  <si>
    <t>ACTIVO</t>
  </si>
  <si>
    <t>CONTROL_BUFFER</t>
  </si>
  <si>
    <t>TRUPUT_TOTAL</t>
  </si>
  <si>
    <t>FECHA_DESCONTINUADO</t>
  </si>
  <si>
    <t>UNIDAD</t>
  </si>
  <si>
    <t>BODEGA_CODIGO</t>
  </si>
  <si>
    <t>G</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</si>
  <si>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</si>
  <si>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</si>
  <si>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</si>
  <si>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</si>
  <si>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</si>
  <si>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</si>
  <si>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</si>
  <si>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</si>
  <si>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</si>
  <si>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</si>
  <si>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</si>
  <si>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</si>
  <si>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</si>
  <si>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</si>
  <si>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</si>
  <si>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</si>
  <si>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</si>
  <si>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</si>
  <si>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</si>
  <si>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</si>
  <si>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</si>
  <si>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</si>
  <si>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</si>
  <si>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</si>
  <si>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</si>
  <si>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</si>
  <si>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</si>
  <si>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</si>
  <si>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</si>
  <si>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</si>
  <si>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</si>
  <si>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JAPON ECHO</t>
  </si>
  <si>
    <t>A</t>
  </si>
  <si>
    <t>N</t>
  </si>
  <si>
    <t>06/03/2018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</si>
  <si>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</si>
  <si>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</si>
  <si>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</si>
  <si>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</si>
  <si>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</si>
  <si>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</si>
  <si>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</si>
  <si>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</si>
  <si>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</si>
  <si>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</si>
  <si>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</si>
  <si>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</si>
  <si>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</si>
  <si>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</si>
  <si>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</si>
  <si>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</si>
  <si>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</si>
  <si>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</si>
  <si>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</si>
  <si>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</si>
  <si>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</si>
  <si>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</si>
  <si>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</si>
  <si>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</si>
  <si>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</si>
  <si>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</si>
  <si>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</si>
  <si>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</si>
  <si>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</si>
  <si>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</si>
  <si>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</si>
  <si>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06/08/2018</t>
  </si>
  <si>
    <t>07/08/2018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</si>
  <si>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</si>
  <si>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</si>
  <si>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</si>
  <si>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</si>
  <si>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</si>
  <si>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</si>
  <si>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</si>
  <si>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</si>
  <si>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</si>
  <si>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</si>
  <si>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</si>
  <si>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</si>
  <si>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</si>
  <si>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</si>
  <si>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</si>
  <si>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</si>
  <si>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</si>
  <si>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</si>
  <si>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</si>
  <si>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</si>
  <si>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</si>
  <si>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</si>
  <si>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</si>
  <si>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</si>
  <si>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</si>
  <si>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</si>
  <si>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</si>
  <si>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</si>
  <si>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</si>
  <si>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</si>
  <si>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</si>
  <si>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</si>
  <si>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</si>
  <si>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</si>
  <si>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</si>
  <si>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</si>
  <si>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</si>
  <si>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</si>
  <si>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</si>
  <si>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</si>
  <si>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</si>
  <si>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</si>
  <si>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</si>
  <si>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</si>
  <si>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</si>
  <si>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</si>
  <si>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</si>
  <si>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</si>
  <si>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</si>
  <si>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</si>
  <si>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</si>
  <si>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</si>
  <si>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</si>
  <si>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</si>
  <si>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</si>
  <si>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</si>
  <si>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</si>
  <si>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</si>
  <si>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</si>
  <si>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</si>
  <si>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</si>
  <si>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</si>
  <si>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</si>
  <si>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</si>
  <si>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</si>
  <si>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</si>
  <si>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</si>
  <si>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</si>
  <si>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</si>
  <si>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</si>
  <si>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</si>
  <si>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</si>
  <si>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</si>
  <si>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</si>
  <si>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</si>
  <si>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</si>
  <si>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</si>
  <si>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</si>
  <si>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</si>
  <si>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</si>
  <si>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</si>
  <si>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</si>
  <si>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</si>
  <si>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</si>
  <si>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</si>
  <si>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</si>
  <si>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</si>
  <si>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</si>
  <si>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</si>
  <si>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</si>
  <si>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</si>
  <si>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</si>
  <si>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</si>
  <si>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</si>
  <si>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</si>
  <si>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</si>
  <si>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</si>
  <si>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</si>
  <si>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</si>
  <si>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</si>
  <si>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</si>
  <si>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</si>
  <si>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ECHO 164</t>
  </si>
  <si>
    <t>ACT</t>
  </si>
  <si>
    <t>30/06/2018</t>
  </si>
  <si>
    <t>-</t>
  </si>
  <si>
    <t/>
  </si>
  <si>
    <t>AA</t>
  </si>
  <si>
    <t>AAA</t>
  </si>
  <si>
    <t>C</t>
  </si>
  <si>
    <t>B</t>
  </si>
  <si>
    <t>0190333973001</t>
  </si>
  <si>
    <t>MOTORALMOR</t>
  </si>
  <si>
    <t>MOTORALMOR CIA.LTDA.</t>
  </si>
  <si>
    <t>ADICIONALES.xlsm</t>
  </si>
  <si>
    <t>O:\ADICIONALES.xlsm</t>
  </si>
  <si>
    <t>CBGX.xlsm</t>
  </si>
  <si>
    <t>O:\CBGX.xlsm</t>
  </si>
  <si>
    <t>CTJE.xlsm</t>
  </si>
  <si>
    <t>O:\CTJE.xlsm</t>
  </si>
  <si>
    <t>ORJF.xlsm</t>
  </si>
  <si>
    <t>O:\ORJF.xlsm</t>
  </si>
  <si>
    <t>RRFA.xlsm</t>
  </si>
  <si>
    <t>O:\RRFA.xlsm</t>
  </si>
  <si>
    <t>TVLM.xlsm</t>
  </si>
  <si>
    <t>O:\TVLM.xlsm</t>
  </si>
  <si>
    <t>BP-MATRIZ</t>
  </si>
  <si>
    <t>243 - 8</t>
  </si>
  <si>
    <t>BP-MATRIZ243 - 8</t>
  </si>
  <si>
    <t>ERP</t>
  </si>
  <si>
    <t>243 - 4</t>
  </si>
  <si>
    <t>BP-MATRIZ243 - 4</t>
  </si>
  <si>
    <t xml:space="preserve">1193 - </t>
  </si>
  <si>
    <t xml:space="preserve">BP-MATRIZ1193 - </t>
  </si>
  <si>
    <t xml:space="preserve">1367 - </t>
  </si>
  <si>
    <t xml:space="preserve">BP-MATRIZ1367 - </t>
  </si>
  <si>
    <t xml:space="preserve">1554 - </t>
  </si>
  <si>
    <t xml:space="preserve">BP-MATRIZ1554 - </t>
  </si>
  <si>
    <t xml:space="preserve">1897 - </t>
  </si>
  <si>
    <t xml:space="preserve">BP-MATRIZ1897 - </t>
  </si>
  <si>
    <t xml:space="preserve">1942 - </t>
  </si>
  <si>
    <t xml:space="preserve">BP-MATRIZ1942 - </t>
  </si>
  <si>
    <t xml:space="preserve">2078 - </t>
  </si>
  <si>
    <t xml:space="preserve">BP-MATRIZ2078 - </t>
  </si>
  <si>
    <t>243-T24-F12</t>
  </si>
  <si>
    <t>BP-MATRIZ243-T24-F12</t>
  </si>
  <si>
    <t>1193</t>
  </si>
  <si>
    <t xml:space="preserve">1500 - </t>
  </si>
  <si>
    <t xml:space="preserve">BP-MATRIZ1500 - </t>
  </si>
  <si>
    <t>1500</t>
  </si>
  <si>
    <t xml:space="preserve">1738 - </t>
  </si>
  <si>
    <t xml:space="preserve">BP-MATRIZ1738 - </t>
  </si>
  <si>
    <t>1738</t>
  </si>
  <si>
    <t xml:space="preserve">243 - </t>
  </si>
  <si>
    <t xml:space="preserve">BP-MATRIZ243 - </t>
  </si>
  <si>
    <t>243</t>
  </si>
  <si>
    <t>3934 - PI</t>
  </si>
  <si>
    <t>BP-MATRIZ3934 - PI</t>
  </si>
  <si>
    <t xml:space="preserve">3934 </t>
  </si>
  <si>
    <t xml:space="preserve">2095 - </t>
  </si>
  <si>
    <t xml:space="preserve">BP-MATRIZ2095 - </t>
  </si>
  <si>
    <t>2095</t>
  </si>
  <si>
    <t xml:space="preserve">3106 - </t>
  </si>
  <si>
    <t xml:space="preserve">BP-MATRIZ3106 - </t>
  </si>
  <si>
    <t>3106</t>
  </si>
  <si>
    <t>3558 - E</t>
  </si>
  <si>
    <t>BP-MATRIZ3558 - E</t>
  </si>
  <si>
    <t>3558</t>
  </si>
  <si>
    <t>3759</t>
  </si>
  <si>
    <t>BP-MATRIZ3759</t>
  </si>
  <si>
    <t xml:space="preserve">1159 - </t>
  </si>
  <si>
    <t xml:space="preserve">BP-MATRIZ1159 - </t>
  </si>
  <si>
    <t>1159</t>
  </si>
  <si>
    <t xml:space="preserve">1297 - </t>
  </si>
  <si>
    <t xml:space="preserve">BP-MATRIZ1297 - </t>
  </si>
  <si>
    <t>1297</t>
  </si>
  <si>
    <t xml:space="preserve">1503 - </t>
  </si>
  <si>
    <t xml:space="preserve">BP-MATRIZ1503 - </t>
  </si>
  <si>
    <t>1503</t>
  </si>
  <si>
    <t xml:space="preserve">1838 - </t>
  </si>
  <si>
    <t xml:space="preserve">BP-MATRIZ1838 - </t>
  </si>
  <si>
    <t>1838</t>
  </si>
  <si>
    <t xml:space="preserve">410 - </t>
  </si>
  <si>
    <t xml:space="preserve">BP-MATRIZ410 - </t>
  </si>
  <si>
    <t>410</t>
  </si>
  <si>
    <t xml:space="preserve">847 - </t>
  </si>
  <si>
    <t xml:space="preserve">BP-MATRIZ847 - </t>
  </si>
  <si>
    <t>847</t>
  </si>
  <si>
    <t xml:space="preserve">1253 - </t>
  </si>
  <si>
    <t xml:space="preserve">BP-MATRIZ1253 - </t>
  </si>
  <si>
    <t>1253</t>
  </si>
  <si>
    <t xml:space="preserve">3272 - </t>
  </si>
  <si>
    <t xml:space="preserve">BP-MATRIZ3272 - </t>
  </si>
  <si>
    <t>3272</t>
  </si>
  <si>
    <t>3469 -</t>
  </si>
  <si>
    <t>BP-MATRIZ3469 -</t>
  </si>
  <si>
    <t>3469</t>
  </si>
  <si>
    <t>3760 -</t>
  </si>
  <si>
    <t>BP-MATRIZ3760 -</t>
  </si>
  <si>
    <t>3760</t>
  </si>
  <si>
    <t xml:space="preserve">1103 - </t>
  </si>
  <si>
    <t xml:space="preserve">BP-MATRIZ1103 - </t>
  </si>
  <si>
    <t>1103</t>
  </si>
  <si>
    <t>1367</t>
  </si>
  <si>
    <t>1554</t>
  </si>
  <si>
    <t>1897</t>
  </si>
  <si>
    <t xml:space="preserve">622 - </t>
  </si>
  <si>
    <t xml:space="preserve">BP-MATRIZ622 - </t>
  </si>
  <si>
    <t>622</t>
  </si>
  <si>
    <t>IMPORTACION</t>
  </si>
  <si>
    <t>BP-MATRIZIMPORTACION</t>
  </si>
  <si>
    <t>0000</t>
  </si>
  <si>
    <t xml:space="preserve">2201 - </t>
  </si>
  <si>
    <t xml:space="preserve">BP-MATRIZ2201 - </t>
  </si>
  <si>
    <t>2201</t>
  </si>
  <si>
    <t>3552 - RI</t>
  </si>
  <si>
    <t>BP-MATRIZ3552 - RI</t>
  </si>
  <si>
    <t>3552</t>
  </si>
  <si>
    <t xml:space="preserve">3753 - </t>
  </si>
  <si>
    <t xml:space="preserve">BP-MATRIZ3753 - </t>
  </si>
  <si>
    <t>3753</t>
  </si>
  <si>
    <t>3366 - DY</t>
  </si>
  <si>
    <t>BP-MATRIZ3366 - DY</t>
  </si>
  <si>
    <t>3366</t>
  </si>
  <si>
    <t xml:space="preserve">1415 - </t>
  </si>
  <si>
    <t xml:space="preserve">BP-MATRIZ1415 - </t>
  </si>
  <si>
    <t>1415</t>
  </si>
  <si>
    <t xml:space="preserve">1706 - </t>
  </si>
  <si>
    <t xml:space="preserve">BP-MATRIZ1706 - </t>
  </si>
  <si>
    <t>1706</t>
  </si>
  <si>
    <t>1942</t>
  </si>
  <si>
    <t xml:space="preserve">2961 - </t>
  </si>
  <si>
    <t xml:space="preserve">BP-MATRIZ2961 - </t>
  </si>
  <si>
    <t>2961</t>
  </si>
  <si>
    <t xml:space="preserve">2078 </t>
  </si>
  <si>
    <t xml:space="preserve">2679 - </t>
  </si>
  <si>
    <t xml:space="preserve">BP-MATRIZ2679 - </t>
  </si>
  <si>
    <t>2679</t>
  </si>
  <si>
    <t>3557 - VA</t>
  </si>
  <si>
    <t>BP-MATRIZ3557 - VA</t>
  </si>
  <si>
    <t>3557</t>
  </si>
  <si>
    <t>462 -</t>
  </si>
  <si>
    <t>BP-MATRIZ462 -</t>
  </si>
  <si>
    <t>462</t>
  </si>
  <si>
    <t>PROMOCION DURO SELECCIÓN</t>
  </si>
  <si>
    <t>Disminución en tiempo de reposición</t>
  </si>
  <si>
    <t>Gerencia</t>
  </si>
  <si>
    <t>09.001.0001</t>
  </si>
  <si>
    <t>22/02/2018</t>
  </si>
  <si>
    <t>24/02/2018</t>
  </si>
  <si>
    <t>25/02/2018</t>
  </si>
  <si>
    <t>26/02/2018</t>
  </si>
  <si>
    <t>27/02/2018</t>
  </si>
  <si>
    <t>28/02/2018</t>
  </si>
  <si>
    <t>01/03/2018</t>
  </si>
  <si>
    <t>02/03/2018</t>
  </si>
  <si>
    <t>03/03/2018</t>
  </si>
  <si>
    <t>04/03/2018</t>
  </si>
  <si>
    <t>05/03/2018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</si>
  <si>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</si>
  <si>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</si>
  <si>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</si>
  <si>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</si>
  <si>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</si>
  <si>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</si>
  <si>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</si>
  <si>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</si>
  <si>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</si>
  <si>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</si>
  <si>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</si>
  <si>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</si>
  <si>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</si>
  <si>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</si>
  <si>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</si>
  <si>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</si>
  <si>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31/03/2018</t>
  </si>
  <si>
    <t>01/04/2018</t>
  </si>
  <si>
    <t>07/04/2018</t>
  </si>
  <si>
    <t>08/04/2018</t>
  </si>
  <si>
    <t>14/04/2018</t>
  </si>
  <si>
    <t>20/05/2018</t>
  </si>
  <si>
    <t>02/06/2018</t>
  </si>
  <si>
    <t>09/06/2018</t>
  </si>
  <si>
    <t>10/06/2018</t>
  </si>
  <si>
    <t>16/06/2018</t>
  </si>
  <si>
    <t>17/06/2018</t>
  </si>
  <si>
    <t>23/06/2018</t>
  </si>
  <si>
    <t>24/06/2018</t>
  </si>
  <si>
    <t>01/07/2018</t>
  </si>
  <si>
    <t>07/07/2018</t>
  </si>
  <si>
    <t>08/07/2018</t>
  </si>
  <si>
    <t>14/07/2018</t>
  </si>
  <si>
    <t>15/07/2018</t>
  </si>
  <si>
    <t>21/07/2018</t>
  </si>
  <si>
    <t>22/07/2018</t>
  </si>
  <si>
    <t>28/07/2018</t>
  </si>
  <si>
    <t>29/07/2018</t>
  </si>
  <si>
    <t>01.003.0004</t>
  </si>
  <si>
    <t>BP-MATRIZ01.003.0004</t>
  </si>
  <si>
    <t xml:space="preserve">192 - </t>
  </si>
  <si>
    <t>01.003.0005</t>
  </si>
  <si>
    <t>BP-MATRIZ01.003.0005</t>
  </si>
  <si>
    <t>01.003.0006</t>
  </si>
  <si>
    <t>BP-MATRIZ01.003.0006</t>
  </si>
  <si>
    <t>01.003.0007</t>
  </si>
  <si>
    <t>BP-MATRIZ01.003.0007</t>
  </si>
  <si>
    <t>01.007.0007</t>
  </si>
  <si>
    <t>BP-MATRIZ01.007.0007</t>
  </si>
  <si>
    <t>01.007.0008</t>
  </si>
  <si>
    <t>BP-MATRIZ01.007.0008</t>
  </si>
  <si>
    <t>01.007.0009</t>
  </si>
  <si>
    <t>BP-MATRIZ01.007.0009</t>
  </si>
  <si>
    <t>01.007.0010</t>
  </si>
  <si>
    <t>BP-MATRIZ01.007.0010</t>
  </si>
  <si>
    <t>01.007.0011</t>
  </si>
  <si>
    <t>BP-MATRIZ01.007.0011</t>
  </si>
  <si>
    <t>01.007.0012</t>
  </si>
  <si>
    <t>BP-MATRIZ01.007.0012</t>
  </si>
  <si>
    <t>01.007.0019</t>
  </si>
  <si>
    <t>BP-MATRIZ01.007.0019</t>
  </si>
  <si>
    <t>01.007.0020</t>
  </si>
  <si>
    <t>BP-MATRIZ01.007.0020</t>
  </si>
  <si>
    <t>01.007.0021</t>
  </si>
  <si>
    <t>BP-MATRIZ01.007.0021</t>
  </si>
  <si>
    <t>01.007.0022</t>
  </si>
  <si>
    <t>BP-MATRIZ01.007.0022</t>
  </si>
  <si>
    <t>01.009.0002</t>
  </si>
  <si>
    <t>BP-MATRIZ01.009.0002</t>
  </si>
  <si>
    <t>01.009.0003</t>
  </si>
  <si>
    <t>BP-MATRIZ01.009.0003</t>
  </si>
  <si>
    <t>01.009.0006</t>
  </si>
  <si>
    <t>BP-MATRIZ01.009.0006</t>
  </si>
  <si>
    <t>01.009.0007</t>
  </si>
  <si>
    <t>BP-MATRIZ01.009.0007</t>
  </si>
  <si>
    <t>01.009.0008</t>
  </si>
  <si>
    <t>BP-MATRIZ01.009.0008</t>
  </si>
  <si>
    <t>01.009.0010</t>
  </si>
  <si>
    <t>BP-MATRIZ01.009.0010</t>
  </si>
  <si>
    <t>01.009.0011</t>
  </si>
  <si>
    <t>BP-MATRIZ01.009.0011</t>
  </si>
  <si>
    <t>01.011.0015</t>
  </si>
  <si>
    <t>BP-MATRIZ01.011.0015</t>
  </si>
  <si>
    <t>01.011.0023</t>
  </si>
  <si>
    <t>BP-MATRIZ01.011.0023</t>
  </si>
  <si>
    <t>01.011.0024</t>
  </si>
  <si>
    <t>BP-MATRIZ01.011.0024</t>
  </si>
  <si>
    <t>01.011.0025</t>
  </si>
  <si>
    <t>BP-MATRIZ01.011.0025</t>
  </si>
  <si>
    <t>01.011.0026</t>
  </si>
  <si>
    <t>BP-MATRIZ01.011.0026</t>
  </si>
  <si>
    <t>01.011.0027</t>
  </si>
  <si>
    <t>BP-MATRIZ01.011.0027</t>
  </si>
  <si>
    <t>01.011.0028</t>
  </si>
  <si>
    <t>BP-MATRIZ01.011.0028</t>
  </si>
  <si>
    <t>01.011.0034</t>
  </si>
  <si>
    <t>BP-MATRIZ01.011.0034</t>
  </si>
  <si>
    <t>01.011.0035</t>
  </si>
  <si>
    <t>BP-MATRIZ01.011.0035</t>
  </si>
  <si>
    <t>01.011.0036</t>
  </si>
  <si>
    <t>BP-MATRIZ01.011.0036</t>
  </si>
  <si>
    <t>01.011.0037</t>
  </si>
  <si>
    <t>BP-MATRIZ01.011.0037</t>
  </si>
  <si>
    <t>01.011.0038</t>
  </si>
  <si>
    <t>BP-MATRIZ01.011.0038</t>
  </si>
  <si>
    <t>01.011.0050</t>
  </si>
  <si>
    <t>BP-MATRIZ01.011.0050</t>
  </si>
  <si>
    <t>01.011.0051</t>
  </si>
  <si>
    <t>BP-MATRIZ01.011.0051</t>
  </si>
  <si>
    <t>01.011.0052</t>
  </si>
  <si>
    <t>BP-MATRIZ01.011.0052</t>
  </si>
  <si>
    <t>01.013.0001</t>
  </si>
  <si>
    <t>BP-MATRIZ01.013.0001</t>
  </si>
  <si>
    <t>01.013.0005</t>
  </si>
  <si>
    <t>BP-MATRIZ01.013.0005</t>
  </si>
  <si>
    <t>01.013.0006</t>
  </si>
  <si>
    <t>BP-MATRIZ01.013.0006</t>
  </si>
  <si>
    <t>01.013.0007</t>
  </si>
  <si>
    <t>BP-MATRIZ01.013.0007</t>
  </si>
  <si>
    <t>01.013.0008</t>
  </si>
  <si>
    <t>BP-MATRIZ01.013.0008</t>
  </si>
  <si>
    <t>01.013.0010</t>
  </si>
  <si>
    <t>BP-MATRIZ01.013.0010</t>
  </si>
  <si>
    <t>01.013.0011</t>
  </si>
  <si>
    <t>BP-MATRIZ01.013.0011</t>
  </si>
  <si>
    <t>01.013.0012</t>
  </si>
  <si>
    <t>BP-MATRIZ01.013.0012</t>
  </si>
  <si>
    <t>01.013.0013</t>
  </si>
  <si>
    <t>BP-MATRIZ01.013.0013</t>
  </si>
  <si>
    <t>01.013.0014</t>
  </si>
  <si>
    <t>BP-MATRIZ01.013.0014</t>
  </si>
  <si>
    <t>01.013.0017</t>
  </si>
  <si>
    <t>BP-MATRIZ01.013.0017</t>
  </si>
  <si>
    <t>01.013.0021</t>
  </si>
  <si>
    <t>BP-MATRIZ01.013.0021</t>
  </si>
  <si>
    <t>01.013.0022</t>
  </si>
  <si>
    <t>BP-MATRIZ01.013.0022</t>
  </si>
  <si>
    <t>01.013.0023</t>
  </si>
  <si>
    <t>BP-MATRIZ01.013.0023</t>
  </si>
  <si>
    <t>01.013.0024</t>
  </si>
  <si>
    <t>BP-MATRIZ01.013.0024</t>
  </si>
  <si>
    <t>01.013.0025</t>
  </si>
  <si>
    <t>BP-MATRIZ01.013.0025</t>
  </si>
  <si>
    <t>01.013.0031</t>
  </si>
  <si>
    <t>BP-MATRIZ01.013.0031</t>
  </si>
  <si>
    <t>01.013.0032</t>
  </si>
  <si>
    <t>BP-MATRIZ01.013.0032</t>
  </si>
  <si>
    <t>01.013.0033</t>
  </si>
  <si>
    <t>BP-MATRIZ01.013.0033</t>
  </si>
  <si>
    <t>01.013.0043</t>
  </si>
  <si>
    <t>BP-MATRIZ01.013.0043</t>
  </si>
  <si>
    <t>01.013.0051</t>
  </si>
  <si>
    <t>BP-MATRIZ01.013.0051</t>
  </si>
  <si>
    <t>01.013.0059</t>
  </si>
  <si>
    <t>BP-MATRIZ01.013.0059</t>
  </si>
  <si>
    <t>01.013.0060</t>
  </si>
  <si>
    <t>BP-MATRIZ01.013.0060</t>
  </si>
  <si>
    <t>01.013.0061</t>
  </si>
  <si>
    <t>BP-MATRIZ01.013.0061</t>
  </si>
  <si>
    <t>01.013.0065</t>
  </si>
  <si>
    <t>BP-MATRIZ01.013.0065</t>
  </si>
  <si>
    <t>01.013.0066</t>
  </si>
  <si>
    <t>BP-MATRIZ01.013.0066</t>
  </si>
  <si>
    <t>01.013.0067</t>
  </si>
  <si>
    <t>BP-MATRIZ01.013.0067</t>
  </si>
  <si>
    <t>01.013.0077</t>
  </si>
  <si>
    <t>BP-MATRIZ01.013.0077</t>
  </si>
  <si>
    <t>01.013.0078</t>
  </si>
  <si>
    <t>BP-MATRIZ01.013.0078</t>
  </si>
  <si>
    <t>01.013.0079</t>
  </si>
  <si>
    <t>BP-MATRIZ01.013.0079</t>
  </si>
  <si>
    <t>01.013.0080</t>
  </si>
  <si>
    <t>BP-MATRIZ01.013.0080</t>
  </si>
  <si>
    <t>01.013.0081</t>
  </si>
  <si>
    <t>BP-MATRIZ01.013.0081</t>
  </si>
  <si>
    <t>01.013.0103</t>
  </si>
  <si>
    <t>BP-MATRIZ01.013.0103</t>
  </si>
  <si>
    <t>01.013.0104</t>
  </si>
  <si>
    <t>BP-MATRIZ01.013.0104</t>
  </si>
  <si>
    <t>01.013.0105</t>
  </si>
  <si>
    <t>BP-MATRIZ01.013.0105</t>
  </si>
  <si>
    <t>01.016.0008</t>
  </si>
  <si>
    <t>BP-MATRIZ01.016.0008</t>
  </si>
  <si>
    <t>01.016.0010</t>
  </si>
  <si>
    <t>BP-MATRIZ01.016.0010</t>
  </si>
  <si>
    <t>01.016.0011</t>
  </si>
  <si>
    <t>BP-MATRIZ01.016.0011</t>
  </si>
  <si>
    <t>01.016.0012</t>
  </si>
  <si>
    <t>BP-MATRIZ01.016.0012</t>
  </si>
  <si>
    <t>01.016.0016</t>
  </si>
  <si>
    <t>BP-MATRIZ01.016.0016</t>
  </si>
  <si>
    <t>01.016.0017</t>
  </si>
  <si>
    <t>BP-MATRIZ01.016.0017</t>
  </si>
  <si>
    <t>01.016.0022</t>
  </si>
  <si>
    <t>BP-MATRIZ01.016.0022</t>
  </si>
  <si>
    <t>01.016.0023</t>
  </si>
  <si>
    <t>BP-MATRIZ01.016.0023</t>
  </si>
  <si>
    <t>01.016.0024</t>
  </si>
  <si>
    <t>BP-MATRIZ01.016.0024</t>
  </si>
  <si>
    <t>01.016.0025</t>
  </si>
  <si>
    <t>BP-MATRIZ01.016.0025</t>
  </si>
  <si>
    <t>01.016.0032</t>
  </si>
  <si>
    <t>BP-MATRIZ01.016.0032</t>
  </si>
  <si>
    <t>01.017.0001</t>
  </si>
  <si>
    <t>BP-MATRIZ01.017.0001</t>
  </si>
  <si>
    <t>01.017.0002</t>
  </si>
  <si>
    <t>BP-MATRIZ01.017.0002</t>
  </si>
  <si>
    <t>01.017.0003</t>
  </si>
  <si>
    <t>BP-MATRIZ01.017.0003</t>
  </si>
  <si>
    <t>01.017.0005</t>
  </si>
  <si>
    <t>BP-MATRIZ01.017.0005</t>
  </si>
  <si>
    <t>01.017.0016</t>
  </si>
  <si>
    <t>BP-MATRIZ01.017.0016</t>
  </si>
  <si>
    <t>01.017.0017</t>
  </si>
  <si>
    <t>BP-MATRIZ01.017.0017</t>
  </si>
  <si>
    <t>01.017.0018</t>
  </si>
  <si>
    <t>BP-MATRIZ01.017.0018</t>
  </si>
  <si>
    <t>01.017.0019</t>
  </si>
  <si>
    <t>BP-MATRIZ01.017.0019</t>
  </si>
  <si>
    <t>01.017.0020</t>
  </si>
  <si>
    <t>BP-MATRIZ01.017.0020</t>
  </si>
  <si>
    <t>01.017.0021</t>
  </si>
  <si>
    <t>BP-MATRIZ01.017.0021</t>
  </si>
  <si>
    <t>01.017.0022</t>
  </si>
  <si>
    <t>BP-MATRIZ01.017.0022</t>
  </si>
  <si>
    <t>01.017.0023</t>
  </si>
  <si>
    <t>BP-MATRIZ01.017.0023</t>
  </si>
  <si>
    <t>01.017.0024</t>
  </si>
  <si>
    <t>BP-MATRIZ01.017.0024</t>
  </si>
  <si>
    <t>01.017.0025</t>
  </si>
  <si>
    <t>BP-MATRIZ01.017.0025</t>
  </si>
  <si>
    <t>01.017.0026</t>
  </si>
  <si>
    <t>BP-MATRIZ01.017.0026</t>
  </si>
  <si>
    <t>01.017.0027</t>
  </si>
  <si>
    <t>BP-MATRIZ01.017.0027</t>
  </si>
  <si>
    <t>01.017.0028</t>
  </si>
  <si>
    <t>BP-MATRIZ01.017.0028</t>
  </si>
  <si>
    <t>01.017.0029</t>
  </si>
  <si>
    <t>BP-MATRIZ01.017.0029</t>
  </si>
  <si>
    <t>01.017.0030</t>
  </si>
  <si>
    <t>BP-MATRIZ01.017.0030</t>
  </si>
  <si>
    <t>01.017.0031</t>
  </si>
  <si>
    <t>BP-MATRIZ01.017.0031</t>
  </si>
  <si>
    <t>01.017.0032</t>
  </si>
  <si>
    <t>BP-MATRIZ01.017.0032</t>
  </si>
  <si>
    <t>01.017.0033</t>
  </si>
  <si>
    <t>BP-MATRIZ01.017.0033</t>
  </si>
  <si>
    <t>01.018.0001</t>
  </si>
  <si>
    <t>BP-MATRIZ01.018.0001</t>
  </si>
  <si>
    <t>01.018.0002</t>
  </si>
  <si>
    <t>BP-MATRIZ01.018.0002</t>
  </si>
  <si>
    <t>01.018.0003</t>
  </si>
  <si>
    <t>BP-MATRIZ01.018.0003</t>
  </si>
  <si>
    <t>01.018.0004</t>
  </si>
  <si>
    <t>BP-MATRIZ01.018.0004</t>
  </si>
  <si>
    <t>01.018.0005</t>
  </si>
  <si>
    <t>BP-MATRIZ01.018.0005</t>
  </si>
  <si>
    <t>01.018.0006</t>
  </si>
  <si>
    <t>BP-MATRIZ01.018.0006</t>
  </si>
  <si>
    <t>01.018.0007</t>
  </si>
  <si>
    <t>BP-MATRIZ01.018.0007</t>
  </si>
  <si>
    <t>01.018.0008</t>
  </si>
  <si>
    <t>BP-MATRIZ01.018.0008</t>
  </si>
  <si>
    <t>01.018.0009</t>
  </si>
  <si>
    <t>BP-MATRIZ01.018.0009</t>
  </si>
  <si>
    <t>01.018.0019</t>
  </si>
  <si>
    <t>BP-MATRIZ01.018.0019</t>
  </si>
  <si>
    <t>01.018.0020</t>
  </si>
  <si>
    <t>BP-MATRIZ01.018.0020</t>
  </si>
  <si>
    <t>01.018.0021</t>
  </si>
  <si>
    <t>BP-MATRIZ01.018.0021</t>
  </si>
  <si>
    <t>01.018.0022</t>
  </si>
  <si>
    <t>BP-MATRIZ01.018.0022</t>
  </si>
  <si>
    <t>01.018.0023</t>
  </si>
  <si>
    <t>BP-MATRIZ01.018.0023</t>
  </si>
  <si>
    <t>01.018.0024</t>
  </si>
  <si>
    <t>BP-MATRIZ01.018.0024</t>
  </si>
  <si>
    <t>01.018.0025</t>
  </si>
  <si>
    <t>BP-MATRIZ01.018.0025</t>
  </si>
  <si>
    <t>01.018.0026</t>
  </si>
  <si>
    <t>BP-MATRIZ01.018.0026</t>
  </si>
  <si>
    <t>01.018.0027</t>
  </si>
  <si>
    <t>BP-MATRIZ01.018.0027</t>
  </si>
  <si>
    <t>01.018.0126</t>
  </si>
  <si>
    <t>BP-MATRIZ01.018.0126</t>
  </si>
  <si>
    <t>01.018.0133</t>
  </si>
  <si>
    <t>BP-MATRIZ01.018.0133</t>
  </si>
  <si>
    <t>01.018.0136</t>
  </si>
  <si>
    <t>BP-MATRIZ01.018.0136</t>
  </si>
  <si>
    <t>01.018.0137</t>
  </si>
  <si>
    <t>BP-MATRIZ01.018.0137</t>
  </si>
  <si>
    <t>01.018.0138</t>
  </si>
  <si>
    <t>BP-MATRIZ01.018.0138</t>
  </si>
  <si>
    <t>01.018.0143</t>
  </si>
  <si>
    <t>BP-MATRIZ01.018.0143</t>
  </si>
  <si>
    <t>01.018.0147</t>
  </si>
  <si>
    <t>BP-MATRIZ01.018.0147</t>
  </si>
  <si>
    <t>01.018.0148</t>
  </si>
  <si>
    <t>BP-MATRIZ01.018.0148</t>
  </si>
  <si>
    <t>01.018.0157</t>
  </si>
  <si>
    <t>BP-MATRIZ01.018.0157</t>
  </si>
  <si>
    <t>01.018.0158</t>
  </si>
  <si>
    <t>BP-MATRIZ01.018.0158</t>
  </si>
  <si>
    <t>01.018.0159</t>
  </si>
  <si>
    <t>BP-MATRIZ01.018.0159</t>
  </si>
  <si>
    <t>01.018.0160</t>
  </si>
  <si>
    <t>BP-MATRIZ01.018.0160</t>
  </si>
  <si>
    <t>01.019.0001</t>
  </si>
  <si>
    <t>BP-MATRIZ01.019.0001</t>
  </si>
  <si>
    <t>01.019.0002</t>
  </si>
  <si>
    <t>BP-MATRIZ01.019.0002</t>
  </si>
  <si>
    <t>01.019.0003</t>
  </si>
  <si>
    <t>BP-MATRIZ01.019.0003</t>
  </si>
  <si>
    <t>01.019.0004</t>
  </si>
  <si>
    <t>BP-MATRIZ01.019.0004</t>
  </si>
  <si>
    <t>01.019.0017</t>
  </si>
  <si>
    <t>BP-MATRIZ01.019.0017</t>
  </si>
  <si>
    <t>01.019.0018</t>
  </si>
  <si>
    <t>BP-MATRIZ01.019.0018</t>
  </si>
  <si>
    <t>01.019.0019</t>
  </si>
  <si>
    <t>BP-MATRIZ01.019.0019</t>
  </si>
  <si>
    <t>01.019.0025</t>
  </si>
  <si>
    <t>BP-MATRIZ01.019.0025</t>
  </si>
  <si>
    <t>01.019.0026</t>
  </si>
  <si>
    <t>BP-MATRIZ01.019.0026</t>
  </si>
  <si>
    <t>01.019.0027</t>
  </si>
  <si>
    <t>BP-MATRIZ01.019.0027</t>
  </si>
  <si>
    <t>01.019.0028</t>
  </si>
  <si>
    <t>BP-MATRIZ01.019.0028</t>
  </si>
  <si>
    <t>01.019.0029</t>
  </si>
  <si>
    <t>BP-MATRIZ01.019.0029</t>
  </si>
  <si>
    <t>01.019.0030</t>
  </si>
  <si>
    <t>BP-MATRIZ01.019.0030</t>
  </si>
  <si>
    <t>01.019.0035</t>
  </si>
  <si>
    <t>BP-MATRIZ01.019.0035</t>
  </si>
  <si>
    <t>01.019.0036</t>
  </si>
  <si>
    <t>BP-MATRIZ01.019.0036</t>
  </si>
  <si>
    <t>01.019.0037</t>
  </si>
  <si>
    <t>BP-MATRIZ01.019.0037</t>
  </si>
  <si>
    <t>01.019.0038</t>
  </si>
  <si>
    <t>BP-MATRIZ01.019.0038</t>
  </si>
  <si>
    <t>01.019.0039</t>
  </si>
  <si>
    <t>BP-MATRIZ01.019.0039</t>
  </si>
  <si>
    <t>01.019.0040</t>
  </si>
  <si>
    <t>BP-MATRIZ01.019.0040</t>
  </si>
  <si>
    <t>01.019.0049</t>
  </si>
  <si>
    <t>BP-MATRIZ01.019.0049</t>
  </si>
  <si>
    <t>01.019.0082</t>
  </si>
  <si>
    <t>BP-MATRIZ01.019.0082</t>
  </si>
  <si>
    <t>01.019.0083</t>
  </si>
  <si>
    <t>BP-MATRIZ01.019.0083</t>
  </si>
  <si>
    <t>01.019.0084</t>
  </si>
  <si>
    <t>BP-MATRIZ01.019.0084</t>
  </si>
  <si>
    <t>01.019.0090</t>
  </si>
  <si>
    <t>BP-MATRIZ01.019.0090</t>
  </si>
  <si>
    <t>01.019.0091</t>
  </si>
  <si>
    <t>BP-MATRIZ01.019.0091</t>
  </si>
  <si>
    <t>01.019.0093</t>
  </si>
  <si>
    <t>BP-MATRIZ01.019.0093</t>
  </si>
  <si>
    <t>01.019.0095</t>
  </si>
  <si>
    <t>BP-MATRIZ01.019.0095</t>
  </si>
  <si>
    <t>01.019.0096</t>
  </si>
  <si>
    <t>BP-MATRIZ01.019.0096</t>
  </si>
  <si>
    <t>01.019.0108</t>
  </si>
  <si>
    <t>BP-MATRIZ01.019.0108</t>
  </si>
  <si>
    <t>01.019.0109</t>
  </si>
  <si>
    <t>BP-MATRIZ01.019.0109</t>
  </si>
  <si>
    <t>01.019.0110</t>
  </si>
  <si>
    <t>BP-MATRIZ01.019.0110</t>
  </si>
  <si>
    <t>01.019.0111</t>
  </si>
  <si>
    <t>BP-MATRIZ01.019.0111</t>
  </si>
  <si>
    <t>01.019.0112</t>
  </si>
  <si>
    <t>BP-MATRIZ01.019.0112</t>
  </si>
  <si>
    <t>01.019.0126</t>
  </si>
  <si>
    <t>BP-MATRIZ01.019.0126</t>
  </si>
  <si>
    <t>01.019.0127</t>
  </si>
  <si>
    <t>BP-MATRIZ01.019.0127</t>
  </si>
  <si>
    <t>01.019.0128</t>
  </si>
  <si>
    <t>BP-MATRIZ01.019.0128</t>
  </si>
  <si>
    <t>01.019.0129</t>
  </si>
  <si>
    <t>BP-MATRIZ01.019.0129</t>
  </si>
  <si>
    <t>01.019.0130</t>
  </si>
  <si>
    <t>BP-MATRIZ01.019.0130</t>
  </si>
  <si>
    <t>01.019.0131</t>
  </si>
  <si>
    <t>BP-MATRIZ01.019.0131</t>
  </si>
  <si>
    <t>01.019.0132</t>
  </si>
  <si>
    <t>BP-MATRIZ01.019.0132</t>
  </si>
  <si>
    <t>01.020.0001</t>
  </si>
  <si>
    <t>BP-MATRIZ01.020.0001</t>
  </si>
  <si>
    <t>01.020.0002</t>
  </si>
  <si>
    <t>BP-MATRIZ01.020.0002</t>
  </si>
  <si>
    <t>01.020.0003</t>
  </si>
  <si>
    <t>BP-MATRIZ01.020.0003</t>
  </si>
  <si>
    <t>01.020.0004</t>
  </si>
  <si>
    <t>BP-MATRIZ01.020.0004</t>
  </si>
  <si>
    <t>01.020.0005</t>
  </si>
  <si>
    <t>BP-MATRIZ01.020.0005</t>
  </si>
  <si>
    <t>01.020.0006</t>
  </si>
  <si>
    <t>BP-MATRIZ01.020.0006</t>
  </si>
  <si>
    <t>01.020.0010</t>
  </si>
  <si>
    <t>BP-MATRIZ01.020.0010</t>
  </si>
  <si>
    <t>01.020.0011</t>
  </si>
  <si>
    <t>BP-MATRIZ01.020.0011</t>
  </si>
  <si>
    <t>01.020.0012</t>
  </si>
  <si>
    <t>BP-MATRIZ01.020.0012</t>
  </si>
  <si>
    <t>01.020.0013</t>
  </si>
  <si>
    <t>BP-MATRIZ01.020.0013</t>
  </si>
  <si>
    <t>01.020.0014</t>
  </si>
  <si>
    <t>BP-MATRIZ01.020.0014</t>
  </si>
  <si>
    <t>01.020.0015</t>
  </si>
  <si>
    <t>BP-MATRIZ01.020.0015</t>
  </si>
  <si>
    <t>01.020.0016</t>
  </si>
  <si>
    <t>BP-MATRIZ01.020.0016</t>
  </si>
  <si>
    <t>01.020.0017</t>
  </si>
  <si>
    <t>BP-MATRIZ01.020.0017</t>
  </si>
  <si>
    <t>01.020.0018</t>
  </si>
  <si>
    <t>BP-MATRIZ01.020.0018</t>
  </si>
  <si>
    <t>01.020.0019</t>
  </si>
  <si>
    <t>BP-MATRIZ01.020.0019</t>
  </si>
  <si>
    <t>01.020.0020</t>
  </si>
  <si>
    <t>BP-MATRIZ01.020.0020</t>
  </si>
  <si>
    <t>01.020.0021</t>
  </si>
  <si>
    <t>BP-MATRIZ01.020.0021</t>
  </si>
  <si>
    <t>01.020.0022</t>
  </si>
  <si>
    <t>BP-MATRIZ01.020.0022</t>
  </si>
  <si>
    <t>01.020.0023</t>
  </si>
  <si>
    <t>BP-MATRIZ01.020.0023</t>
  </si>
  <si>
    <t>01.020.0024</t>
  </si>
  <si>
    <t>BP-MATRIZ01.020.0024</t>
  </si>
  <si>
    <t>01.020.0025</t>
  </si>
  <si>
    <t>BP-MATRIZ01.020.0025</t>
  </si>
  <si>
    <t>01.020.0027</t>
  </si>
  <si>
    <t>BP-MATRIZ01.020.0027</t>
  </si>
  <si>
    <t>01.020.0030</t>
  </si>
  <si>
    <t>BP-MATRIZ01.020.0030</t>
  </si>
  <si>
    <t>01.024.0020</t>
  </si>
  <si>
    <t>BP-MATRIZ01.024.0020</t>
  </si>
  <si>
    <t>01.024.0021</t>
  </si>
  <si>
    <t>BP-MATRIZ01.024.0021</t>
  </si>
  <si>
    <t>01.024.0022</t>
  </si>
  <si>
    <t>BP-MATRIZ01.024.0022</t>
  </si>
  <si>
    <t>01.025.0034</t>
  </si>
  <si>
    <t>BP-MATRIZ01.025.0034</t>
  </si>
  <si>
    <t>01.025.0035</t>
  </si>
  <si>
    <t>BP-MATRIZ01.025.0035</t>
  </si>
  <si>
    <t>01.025.0036</t>
  </si>
  <si>
    <t>BP-MATRIZ01.025.0036</t>
  </si>
  <si>
    <t>01.025.0037</t>
  </si>
  <si>
    <t>BP-MATRIZ01.025.0037</t>
  </si>
  <si>
    <t>01.025.0038</t>
  </si>
  <si>
    <t>BP-MATRIZ01.025.0038</t>
  </si>
  <si>
    <t>01.025.0039</t>
  </si>
  <si>
    <t>BP-MATRIZ01.025.0039</t>
  </si>
  <si>
    <t>01.025.0040</t>
  </si>
  <si>
    <t>BP-MATRIZ01.025.0040</t>
  </si>
  <si>
    <t>01.025.0052</t>
  </si>
  <si>
    <t>BP-MATRIZ01.025.0052</t>
  </si>
  <si>
    <t>01.025.0053</t>
  </si>
  <si>
    <t>BP-MATRIZ01.025.0053</t>
  </si>
  <si>
    <t>01.025.0054</t>
  </si>
  <si>
    <t>BP-MATRIZ01.025.0054</t>
  </si>
  <si>
    <t>01.025.0055</t>
  </si>
  <si>
    <t>BP-MATRIZ01.025.0055</t>
  </si>
  <si>
    <t>01.025.0056</t>
  </si>
  <si>
    <t>BP-MATRIZ01.025.0056</t>
  </si>
  <si>
    <t>01.025.0057</t>
  </si>
  <si>
    <t>BP-MATRIZ01.025.0057</t>
  </si>
  <si>
    <t>01.025.0059</t>
  </si>
  <si>
    <t>BP-MATRIZ01.025.0059</t>
  </si>
  <si>
    <t>01.025.0060</t>
  </si>
  <si>
    <t>BP-MATRIZ01.025.0060</t>
  </si>
  <si>
    <t>01.025.0061</t>
  </si>
  <si>
    <t>BP-MATRIZ01.025.0061</t>
  </si>
  <si>
    <t>01.025.0062</t>
  </si>
  <si>
    <t>BP-MATRIZ01.025.0062</t>
  </si>
  <si>
    <t>01.025.0063</t>
  </si>
  <si>
    <t>BP-MATRIZ01.025.0063</t>
  </si>
  <si>
    <t>01.025.0067</t>
  </si>
  <si>
    <t>BP-MATRIZ01.025.0067</t>
  </si>
  <si>
    <t>01.025.0068</t>
  </si>
  <si>
    <t>BP-MATRIZ01.025.0068</t>
  </si>
  <si>
    <t>01.025.0071</t>
  </si>
  <si>
    <t>BP-MATRIZ01.025.0071</t>
  </si>
  <si>
    <t>01.025.0082</t>
  </si>
  <si>
    <t>BP-MATRIZ01.025.0082</t>
  </si>
  <si>
    <t>01.025.0083</t>
  </si>
  <si>
    <t>BP-MATRIZ01.025.0083</t>
  </si>
  <si>
    <t>01.025.0084</t>
  </si>
  <si>
    <t>BP-MATRIZ01.025.0084</t>
  </si>
  <si>
    <t>01.025.0085</t>
  </si>
  <si>
    <t>BP-MATRIZ01.025.0085</t>
  </si>
  <si>
    <t>01.025.0086</t>
  </si>
  <si>
    <t>BP-MATRIZ01.025.0086</t>
  </si>
  <si>
    <t>01.025.0087</t>
  </si>
  <si>
    <t>BP-MATRIZ01.025.0087</t>
  </si>
  <si>
    <t>01.025.0094</t>
  </si>
  <si>
    <t>BP-MATRIZ01.025.0094</t>
  </si>
  <si>
    <t>01.025.0095</t>
  </si>
  <si>
    <t>BP-MATRIZ01.025.0095</t>
  </si>
  <si>
    <t>01.025.0096</t>
  </si>
  <si>
    <t>BP-MATRIZ01.025.0096</t>
  </si>
  <si>
    <t>01.025.0097</t>
  </si>
  <si>
    <t>BP-MATRIZ01.025.0097</t>
  </si>
  <si>
    <t>01.025.0098</t>
  </si>
  <si>
    <t>BP-MATRIZ01.025.0098</t>
  </si>
  <si>
    <t>01.025.0102</t>
  </si>
  <si>
    <t>BP-MATRIZ01.025.0102</t>
  </si>
  <si>
    <t>01.025.0103</t>
  </si>
  <si>
    <t>BP-MATRIZ01.025.0103</t>
  </si>
  <si>
    <t>01.025.0104</t>
  </si>
  <si>
    <t>BP-MATRIZ01.025.0104</t>
  </si>
  <si>
    <t>01.025.0105</t>
  </si>
  <si>
    <t>BP-MATRIZ01.025.0105</t>
  </si>
  <si>
    <t>01.028.0001</t>
  </si>
  <si>
    <t>BP-MATRIZ01.028.0001</t>
  </si>
  <si>
    <t>01.028.0002</t>
  </si>
  <si>
    <t>BP-MATRIZ01.028.0002</t>
  </si>
  <si>
    <t>01.028.0003</t>
  </si>
  <si>
    <t>BP-MATRIZ01.028.0003</t>
  </si>
  <si>
    <t>01.028.0004</t>
  </si>
  <si>
    <t>BP-MATRIZ01.028.0004</t>
  </si>
  <si>
    <t>01.028.0005</t>
  </si>
  <si>
    <t>BP-MATRIZ01.028.0005</t>
  </si>
  <si>
    <t>01.028.0018</t>
  </si>
  <si>
    <t>BP-MATRIZ01.028.0018</t>
  </si>
  <si>
    <t>01.028.0019</t>
  </si>
  <si>
    <t>BP-MATRIZ01.028.0019</t>
  </si>
  <si>
    <t>01.028.0025</t>
  </si>
  <si>
    <t>BP-MATRIZ01.028.0025</t>
  </si>
  <si>
    <t>01.031.0002</t>
  </si>
  <si>
    <t>BP-MATRIZ01.031.0002</t>
  </si>
  <si>
    <t>01.031.0003</t>
  </si>
  <si>
    <t>BP-MATRIZ01.031.0003</t>
  </si>
  <si>
    <t>01.033.0003</t>
  </si>
  <si>
    <t>BP-MATRIZ01.033.0003</t>
  </si>
  <si>
    <t>01.033.0010</t>
  </si>
  <si>
    <t>BP-MATRIZ01.033.0010</t>
  </si>
  <si>
    <t>01.033.0012</t>
  </si>
  <si>
    <t>BP-MATRIZ01.033.0012</t>
  </si>
  <si>
    <t>01.033.0013</t>
  </si>
  <si>
    <t>BP-MATRIZ01.033.0013</t>
  </si>
  <si>
    <t>01.033.0015</t>
  </si>
  <si>
    <t>BP-MATRIZ01.033.0015</t>
  </si>
  <si>
    <t>01.033.0018</t>
  </si>
  <si>
    <t>BP-MATRIZ01.033.0018</t>
  </si>
  <si>
    <t>01.033.0019</t>
  </si>
  <si>
    <t>BP-MATRIZ01.033.0019</t>
  </si>
  <si>
    <t>01.040.0003</t>
  </si>
  <si>
    <t>BP-MATRIZ01.040.0003</t>
  </si>
  <si>
    <t>01.040.0004</t>
  </si>
  <si>
    <t>BP-MATRIZ01.040.0004</t>
  </si>
  <si>
    <t>01.040.0005</t>
  </si>
  <si>
    <t>BP-MATRIZ01.040.0005</t>
  </si>
  <si>
    <t>01.040.0011</t>
  </si>
  <si>
    <t>BP-MATRIZ01.040.0011</t>
  </si>
  <si>
    <t>01.040.0021</t>
  </si>
  <si>
    <t>BP-MATRIZ01.040.0021</t>
  </si>
  <si>
    <t>01.040.0022</t>
  </si>
  <si>
    <t>BP-MATRIZ01.040.0022</t>
  </si>
  <si>
    <t>01.047.0001</t>
  </si>
  <si>
    <t>BP-MATRIZ01.047.0001</t>
  </si>
  <si>
    <t>06.002.0002</t>
  </si>
  <si>
    <t>BP-MATRIZ06.002.0002</t>
  </si>
  <si>
    <t>06.002.0003</t>
  </si>
  <si>
    <t>BP-MATRIZ06.002.0003</t>
  </si>
  <si>
    <t>06.002.0012</t>
  </si>
  <si>
    <t>BP-MATRIZ06.002.0012</t>
  </si>
  <si>
    <t>06.002.0016</t>
  </si>
  <si>
    <t>BP-MATRIZ06.002.0016</t>
  </si>
  <si>
    <t>06.002.0018</t>
  </si>
  <si>
    <t>BP-MATRIZ06.002.0018</t>
  </si>
  <si>
    <t>06.002.0019</t>
  </si>
  <si>
    <t>BP-MATRIZ06.002.0019</t>
  </si>
  <si>
    <t>06.003.0001</t>
  </si>
  <si>
    <t>BP-MATRIZ06.003.0001</t>
  </si>
  <si>
    <t>06.004.0004</t>
  </si>
  <si>
    <t>BP-MATRIZ06.004.0004</t>
  </si>
  <si>
    <t>06.004.0008</t>
  </si>
  <si>
    <t>BP-MATRIZ06.004.0008</t>
  </si>
  <si>
    <t>06.004.0013</t>
  </si>
  <si>
    <t>BP-MATRIZ06.004.0013</t>
  </si>
  <si>
    <t>06.004.0016</t>
  </si>
  <si>
    <t>BP-MATRIZ06.004.0016</t>
  </si>
  <si>
    <t>06.004.0034</t>
  </si>
  <si>
    <t>BP-MATRIZ06.004.0034</t>
  </si>
  <si>
    <t>06.004.0039</t>
  </si>
  <si>
    <t>BP-MATRIZ06.004.0039</t>
  </si>
  <si>
    <t>06.004.0040</t>
  </si>
  <si>
    <t>BP-MATRIZ06.004.0040</t>
  </si>
  <si>
    <t>06.006.0017</t>
  </si>
  <si>
    <t>BP-MATRIZ06.006.0017</t>
  </si>
  <si>
    <t>06.006.0023</t>
  </si>
  <si>
    <t>BP-MATRIZ06.006.0023</t>
  </si>
  <si>
    <t>06.007.0001</t>
  </si>
  <si>
    <t>BP-MATRIZ06.007.0001</t>
  </si>
  <si>
    <t>06.007.0003</t>
  </si>
  <si>
    <t>BP-MATRIZ06.007.0003</t>
  </si>
  <si>
    <t>06.007.0007</t>
  </si>
  <si>
    <t>BP-MATRIZ06.007.0007</t>
  </si>
  <si>
    <t>06.008.0013</t>
  </si>
  <si>
    <t>BP-MATRIZ06.008.0013</t>
  </si>
  <si>
    <t>06.008.0014</t>
  </si>
  <si>
    <t>BP-MATRIZ06.008.0014</t>
  </si>
  <si>
    <t>06.009.0001</t>
  </si>
  <si>
    <t>BP-MATRIZ06.009.0001</t>
  </si>
  <si>
    <t>06.009.0005</t>
  </si>
  <si>
    <t>BP-MATRIZ06.009.0005</t>
  </si>
  <si>
    <t>06.009.0016</t>
  </si>
  <si>
    <t>BP-MATRIZ06.009.0016</t>
  </si>
  <si>
    <t>06.009.0017</t>
  </si>
  <si>
    <t>BP-MATRIZ06.009.0017</t>
  </si>
  <si>
    <t>06.010.0001</t>
  </si>
  <si>
    <t>BP-MATRIZ06.010.0001</t>
  </si>
  <si>
    <t>06.010.0002</t>
  </si>
  <si>
    <t>BP-MATRIZ06.010.0002</t>
  </si>
  <si>
    <t>06.011.0002</t>
  </si>
  <si>
    <t>BP-MATRIZ06.011.0002</t>
  </si>
  <si>
    <t>06.011.0003</t>
  </si>
  <si>
    <t>BP-MATRIZ06.011.0003</t>
  </si>
  <si>
    <t>06.011.0004</t>
  </si>
  <si>
    <t>BP-MATRIZ06.011.0004</t>
  </si>
  <si>
    <t>06.014.0001</t>
  </si>
  <si>
    <t>BP-MATRIZ06.014.0001</t>
  </si>
  <si>
    <t>06.016.0004</t>
  </si>
  <si>
    <t>BP-MATRIZ06.016.0004</t>
  </si>
  <si>
    <t>06.016.0005</t>
  </si>
  <si>
    <t>BP-MATRIZ06.016.0005</t>
  </si>
  <si>
    <t>06.018.0006</t>
  </si>
  <si>
    <t>BP-MATRIZ06.018.0006</t>
  </si>
  <si>
    <t>06.018.0011</t>
  </si>
  <si>
    <t>BP-MATRIZ06.018.0011</t>
  </si>
  <si>
    <t>06.018.0013</t>
  </si>
  <si>
    <t>BP-MATRIZ06.018.0013</t>
  </si>
  <si>
    <t>06.019.0001</t>
  </si>
  <si>
    <t>BP-MATRIZ06.019.0001</t>
  </si>
  <si>
    <t>06.019.0002</t>
  </si>
  <si>
    <t>BP-MATRIZ06.019.0002</t>
  </si>
  <si>
    <t>06.021.0005</t>
  </si>
  <si>
    <t>BP-MATRIZ06.021.0005</t>
  </si>
  <si>
    <t>06.021.0006</t>
  </si>
  <si>
    <t>BP-MATRIZ06.021.0006</t>
  </si>
  <si>
    <t>06.021.0009</t>
  </si>
  <si>
    <t>BP-MATRIZ06.021.0009</t>
  </si>
  <si>
    <t>06.021.0012</t>
  </si>
  <si>
    <t>BP-MATRIZ06.021.0012</t>
  </si>
  <si>
    <t>06.021.0017</t>
  </si>
  <si>
    <t>BP-MATRIZ06.021.0017</t>
  </si>
  <si>
    <t>06.022.0001</t>
  </si>
  <si>
    <t>BP-MATRIZ06.022.0001</t>
  </si>
  <si>
    <t>06.022.0005</t>
  </si>
  <si>
    <t>BP-MATRIZ06.022.0005</t>
  </si>
  <si>
    <t>06.022.0006</t>
  </si>
  <si>
    <t>BP-MATRIZ06.022.0006</t>
  </si>
  <si>
    <t>06.023.0001</t>
  </si>
  <si>
    <t>BP-MATRIZ06.023.0001</t>
  </si>
  <si>
    <t>06.023.0004</t>
  </si>
  <si>
    <t>BP-MATRIZ06.023.0004</t>
  </si>
  <si>
    <t>06.023.0011</t>
  </si>
  <si>
    <t>BP-MATRIZ06.023.0011</t>
  </si>
  <si>
    <t>06.023.0012</t>
  </si>
  <si>
    <t>BP-MATRIZ06.023.0012</t>
  </si>
  <si>
    <t>06.023.0014</t>
  </si>
  <si>
    <t>BP-MATRIZ06.023.0014</t>
  </si>
  <si>
    <t>06.025.0009</t>
  </si>
  <si>
    <t>BP-MATRIZ06.025.0009</t>
  </si>
  <si>
    <t>06.027.0001</t>
  </si>
  <si>
    <t>BP-MATRIZ06.027.0001</t>
  </si>
  <si>
    <t>06.027.0005</t>
  </si>
  <si>
    <t>BP-MATRIZ06.027.0005</t>
  </si>
  <si>
    <t>06.027.0006</t>
  </si>
  <si>
    <t>BP-MATRIZ06.027.0006</t>
  </si>
  <si>
    <t>06.027.0008</t>
  </si>
  <si>
    <t>BP-MATRIZ06.027.0008</t>
  </si>
  <si>
    <t>06.027.0009</t>
  </si>
  <si>
    <t>BP-MATRIZ06.027.0009</t>
  </si>
  <si>
    <t>06.027.0018</t>
  </si>
  <si>
    <t>BP-MATRIZ06.027.0018</t>
  </si>
  <si>
    <t>06.027.0020</t>
  </si>
  <si>
    <t>BP-MATRIZ06.027.0020</t>
  </si>
  <si>
    <t>06.028.0001</t>
  </si>
  <si>
    <t>BP-MATRIZ06.028.0001</t>
  </si>
  <si>
    <t>06.028.0002</t>
  </si>
  <si>
    <t>BP-MATRIZ06.028.0002</t>
  </si>
  <si>
    <t>06.029.0001</t>
  </si>
  <si>
    <t>BP-MATRIZ06.029.0001</t>
  </si>
  <si>
    <t>06.029.0004</t>
  </si>
  <si>
    <t>BP-MATRIZ06.029.0004</t>
  </si>
  <si>
    <t>06.029.0005</t>
  </si>
  <si>
    <t>BP-MATRIZ06.029.0005</t>
  </si>
  <si>
    <t>06.029.0009</t>
  </si>
  <si>
    <t>BP-MATRIZ06.029.0009</t>
  </si>
  <si>
    <t>06.029.0011</t>
  </si>
  <si>
    <t>BP-MATRIZ06.029.0011</t>
  </si>
  <si>
    <t>06.029.0012</t>
  </si>
  <si>
    <t>BP-MATRIZ06.029.0012</t>
  </si>
  <si>
    <t>06.030.0005</t>
  </si>
  <si>
    <t>BP-MATRIZ06.030.0005</t>
  </si>
  <si>
    <t>06.030.0006</t>
  </si>
  <si>
    <t>BP-MATRIZ06.030.0006</t>
  </si>
  <si>
    <t>06.031.0001</t>
  </si>
  <si>
    <t>BP-MATRIZ06.031.0001</t>
  </si>
  <si>
    <t>06.031.0002</t>
  </si>
  <si>
    <t>BP-MATRIZ06.031.0002</t>
  </si>
  <si>
    <t>06.031.0005</t>
  </si>
  <si>
    <t>BP-MATRIZ06.031.0005</t>
  </si>
  <si>
    <t>06.032.0001</t>
  </si>
  <si>
    <t>BP-MATRIZ06.032.0001</t>
  </si>
  <si>
    <t>06.032.0005</t>
  </si>
  <si>
    <t>BP-MATRIZ06.032.0005</t>
  </si>
  <si>
    <t>06.032.0007</t>
  </si>
  <si>
    <t>BP-MATRIZ06.032.0007</t>
  </si>
  <si>
    <t>06.032.0010</t>
  </si>
  <si>
    <t>BP-MATRIZ06.032.0010</t>
  </si>
  <si>
    <t>06.032.0011</t>
  </si>
  <si>
    <t>BP-MATRIZ06.032.0011</t>
  </si>
  <si>
    <t>06.032.0018</t>
  </si>
  <si>
    <t>BP-MATRIZ06.032.0018</t>
  </si>
  <si>
    <t>06.034.0002</t>
  </si>
  <si>
    <t>BP-MATRIZ06.034.0002</t>
  </si>
  <si>
    <t>06.034.0008</t>
  </si>
  <si>
    <t>BP-MATRIZ06.034.0008</t>
  </si>
  <si>
    <t>06.034.0009</t>
  </si>
  <si>
    <t>BP-MATRIZ06.034.0009</t>
  </si>
  <si>
    <t>06.034.0015</t>
  </si>
  <si>
    <t>BP-MATRIZ06.034.0015</t>
  </si>
  <si>
    <t>06.035.0001</t>
  </si>
  <si>
    <t>BP-MATRIZ06.035.0001</t>
  </si>
  <si>
    <t>06.035.0002</t>
  </si>
  <si>
    <t>BP-MATRIZ06.035.0002</t>
  </si>
  <si>
    <t>06.035.0003</t>
  </si>
  <si>
    <t>BP-MATRIZ06.035.0003</t>
  </si>
  <si>
    <t>06.035.0004</t>
  </si>
  <si>
    <t>BP-MATRIZ06.035.0004</t>
  </si>
  <si>
    <t>06.035.0005</t>
  </si>
  <si>
    <t>BP-MATRIZ06.035.0005</t>
  </si>
  <si>
    <t>06.036.0004</t>
  </si>
  <si>
    <t>BP-MATRIZ06.036.0004</t>
  </si>
  <si>
    <t>06.036.0019</t>
  </si>
  <si>
    <t>BP-MATRIZ06.036.0019</t>
  </si>
  <si>
    <t>06.036.0020</t>
  </si>
  <si>
    <t>BP-MATRIZ06.036.0020</t>
  </si>
  <si>
    <t>06.036.0023</t>
  </si>
  <si>
    <t>BP-MATRIZ06.036.0023</t>
  </si>
  <si>
    <t>06.037.0004</t>
  </si>
  <si>
    <t>BP-MATRIZ06.037.0004</t>
  </si>
  <si>
    <t>06.038.0001</t>
  </si>
  <si>
    <t>BP-MATRIZ06.038.0001</t>
  </si>
  <si>
    <t>06.040.0001</t>
  </si>
  <si>
    <t>BP-MATRIZ06.040.0001</t>
  </si>
  <si>
    <t>06.040.0010</t>
  </si>
  <si>
    <t>BP-MATRIZ06.040.0010</t>
  </si>
  <si>
    <t>06.041.0002</t>
  </si>
  <si>
    <t>BP-MATRIZ06.041.0002</t>
  </si>
  <si>
    <t>06.042.0002</t>
  </si>
  <si>
    <t>BP-MATRIZ06.042.0002</t>
  </si>
  <si>
    <t>06.042.0009</t>
  </si>
  <si>
    <t>BP-MATRIZ06.042.0009</t>
  </si>
  <si>
    <t>06.042.0013</t>
  </si>
  <si>
    <t>BP-MATRIZ06.042.0013</t>
  </si>
  <si>
    <t>06.042.0021</t>
  </si>
  <si>
    <t>BP-MATRIZ06.042.0021</t>
  </si>
  <si>
    <t>06.042.0028</t>
  </si>
  <si>
    <t>BP-MATRIZ06.042.0028</t>
  </si>
  <si>
    <t>06.042.0029</t>
  </si>
  <si>
    <t>BP-MATRIZ06.042.0029</t>
  </si>
  <si>
    <t>06.042.0035</t>
  </si>
  <si>
    <t>BP-MATRIZ06.042.0035</t>
  </si>
  <si>
    <t>06.042.0046</t>
  </si>
  <si>
    <t>BP-MATRIZ06.042.0046</t>
  </si>
  <si>
    <t>06.042.0049</t>
  </si>
  <si>
    <t>BP-MATRIZ06.042.0049</t>
  </si>
  <si>
    <t>06.042.0050</t>
  </si>
  <si>
    <t>BP-MATRIZ06.042.0050</t>
  </si>
  <si>
    <t>06.042.0051</t>
  </si>
  <si>
    <t>BP-MATRIZ06.042.0051</t>
  </si>
  <si>
    <t>06.042.0061</t>
  </si>
  <si>
    <t>BP-MATRIZ06.042.0061</t>
  </si>
  <si>
    <t>06.042.0062</t>
  </si>
  <si>
    <t>BP-MATRIZ06.042.0062</t>
  </si>
  <si>
    <t>06.042.0064</t>
  </si>
  <si>
    <t>BP-MATRIZ06.042.0064</t>
  </si>
  <si>
    <t>06.042.0065</t>
  </si>
  <si>
    <t>BP-MATRIZ06.042.0065</t>
  </si>
  <si>
    <t>06.042.0072</t>
  </si>
  <si>
    <t>BP-MATRIZ06.042.0072</t>
  </si>
  <si>
    <t>06.042.0073</t>
  </si>
  <si>
    <t>BP-MATRIZ06.042.0073</t>
  </si>
  <si>
    <t>06.042.0077</t>
  </si>
  <si>
    <t>BP-MATRIZ06.042.0077</t>
  </si>
  <si>
    <t>06.042.0096</t>
  </si>
  <si>
    <t>BP-MATRIZ06.042.0096</t>
  </si>
  <si>
    <t>06.043.0002</t>
  </si>
  <si>
    <t>BP-MATRIZ06.043.0002</t>
  </si>
  <si>
    <t>06.045.0002</t>
  </si>
  <si>
    <t>BP-MATRIZ06.045.0002</t>
  </si>
  <si>
    <t>06.046.0001</t>
  </si>
  <si>
    <t>BP-MATRIZ06.046.0001</t>
  </si>
  <si>
    <t>06.048.0001</t>
  </si>
  <si>
    <t>BP-MATRIZ06.048.0001</t>
  </si>
  <si>
    <t>06.048.0002</t>
  </si>
  <si>
    <t>BP-MATRIZ06.048.0002</t>
  </si>
  <si>
    <t>06.048.0004</t>
  </si>
  <si>
    <t>BP-MATRIZ06.048.0004</t>
  </si>
  <si>
    <t>06.048.0009</t>
  </si>
  <si>
    <t>BP-MATRIZ06.048.0009</t>
  </si>
  <si>
    <t>06.048.0015</t>
  </si>
  <si>
    <t>BP-MATRIZ06.048.0015</t>
  </si>
  <si>
    <t>06.049.0005</t>
  </si>
  <si>
    <t>BP-MATRIZ06.049.0005</t>
  </si>
  <si>
    <t>06.050.0004</t>
  </si>
  <si>
    <t>BP-MATRIZ06.050.0004</t>
  </si>
  <si>
    <t>06.050.0009</t>
  </si>
  <si>
    <t>BP-MATRIZ06.050.0009</t>
  </si>
  <si>
    <t>06.050.0014</t>
  </si>
  <si>
    <t>BP-MATRIZ06.050.0014</t>
  </si>
  <si>
    <t>06.050.0017</t>
  </si>
  <si>
    <t>BP-MATRIZ06.050.0017</t>
  </si>
  <si>
    <t>06.051.0003</t>
  </si>
  <si>
    <t>BP-MATRIZ06.051.0003</t>
  </si>
  <si>
    <t>06.056.0002</t>
  </si>
  <si>
    <t>BP-MATRIZ06.056.0002</t>
  </si>
  <si>
    <t>06.061.0002</t>
  </si>
  <si>
    <t>BP-MATRIZ06.061.0002</t>
  </si>
  <si>
    <t>06.061.0016</t>
  </si>
  <si>
    <t>BP-MATRIZ06.061.0016</t>
  </si>
  <si>
    <t>06.061.0019</t>
  </si>
  <si>
    <t>BP-MATRIZ06.061.0019</t>
  </si>
  <si>
    <t>06.061.0027</t>
  </si>
  <si>
    <t>BP-MATRIZ06.061.0027</t>
  </si>
  <si>
    <t>06.062.0001</t>
  </si>
  <si>
    <t>BP-MATRIZ06.062.0001</t>
  </si>
  <si>
    <t>06.066.0001</t>
  </si>
  <si>
    <t>BP-MATRIZ06.066.0001</t>
  </si>
  <si>
    <t>06.067.0001</t>
  </si>
  <si>
    <t>BP-MATRIZ06.067.0001</t>
  </si>
  <si>
    <t>06.068.0001</t>
  </si>
  <si>
    <t>BP-MATRIZ06.068.0001</t>
  </si>
  <si>
    <t>06.070.0007</t>
  </si>
  <si>
    <t>BP-MATRIZ06.070.0007</t>
  </si>
  <si>
    <t>06.070.0009</t>
  </si>
  <si>
    <t>BP-MATRIZ06.070.0009</t>
  </si>
  <si>
    <t>06.072.0001</t>
  </si>
  <si>
    <t>BP-MATRIZ06.072.0001</t>
  </si>
  <si>
    <t>06.072.0002</t>
  </si>
  <si>
    <t>BP-MATRIZ06.072.0002</t>
  </si>
  <si>
    <t>06.072.0005</t>
  </si>
  <si>
    <t>BP-MATRIZ06.072.0005</t>
  </si>
  <si>
    <t>06.072.0009</t>
  </si>
  <si>
    <t>BP-MATRIZ06.072.0009</t>
  </si>
  <si>
    <t>06.072.0010</t>
  </si>
  <si>
    <t>BP-MATRIZ06.072.0010</t>
  </si>
  <si>
    <t>06.072.0021</t>
  </si>
  <si>
    <t>BP-MATRIZ06.072.0021</t>
  </si>
  <si>
    <t>06.072.0022</t>
  </si>
  <si>
    <t>BP-MATRIZ06.072.0022</t>
  </si>
  <si>
    <t>06.072.0023</t>
  </si>
  <si>
    <t>BP-MATRIZ06.072.0023</t>
  </si>
  <si>
    <t>06.072.0024</t>
  </si>
  <si>
    <t>BP-MATRIZ06.072.0024</t>
  </si>
  <si>
    <t>06.072.0026</t>
  </si>
  <si>
    <t>BP-MATRIZ06.072.0026</t>
  </si>
  <si>
    <t>06.072.0031</t>
  </si>
  <si>
    <t>BP-MATRIZ06.072.0031</t>
  </si>
  <si>
    <t>06.072.0036</t>
  </si>
  <si>
    <t>BP-MATRIZ06.072.0036</t>
  </si>
  <si>
    <t>06.073.0001</t>
  </si>
  <si>
    <t>BP-MATRIZ06.073.0001</t>
  </si>
  <si>
    <t>06.074.0003</t>
  </si>
  <si>
    <t>BP-MATRIZ06.074.0003</t>
  </si>
  <si>
    <t>06.074.0004</t>
  </si>
  <si>
    <t>BP-MATRIZ06.074.0004</t>
  </si>
  <si>
    <t>06.074.0006</t>
  </si>
  <si>
    <t>BP-MATRIZ06.074.0006</t>
  </si>
  <si>
    <t>06.074.0010</t>
  </si>
  <si>
    <t>BP-MATRIZ06.074.0010</t>
  </si>
  <si>
    <t>06.074.0015</t>
  </si>
  <si>
    <t>BP-MATRIZ06.074.0015</t>
  </si>
  <si>
    <t>06.074.0017</t>
  </si>
  <si>
    <t>BP-MATRIZ06.074.0017</t>
  </si>
  <si>
    <t>06.074.0018</t>
  </si>
  <si>
    <t>BP-MATRIZ06.074.0018</t>
  </si>
  <si>
    <t>06.074.0019</t>
  </si>
  <si>
    <t>BP-MATRIZ06.074.0019</t>
  </si>
  <si>
    <t>06.075.0001</t>
  </si>
  <si>
    <t>BP-MATRIZ06.075.0001</t>
  </si>
  <si>
    <t>06.075.0002</t>
  </si>
  <si>
    <t>BP-MATRIZ06.075.0002</t>
  </si>
  <si>
    <t>06.075.0003</t>
  </si>
  <si>
    <t>BP-MATRIZ06.075.0003</t>
  </si>
  <si>
    <t>06.075.0005</t>
  </si>
  <si>
    <t>BP-MATRIZ06.075.0005</t>
  </si>
  <si>
    <t>06.075.0006</t>
  </si>
  <si>
    <t>BP-MATRIZ06.075.0006</t>
  </si>
  <si>
    <t>06.075.0009</t>
  </si>
  <si>
    <t>BP-MATRIZ06.075.0009</t>
  </si>
  <si>
    <t>06.075.0010</t>
  </si>
  <si>
    <t>BP-MATRIZ06.075.0010</t>
  </si>
  <si>
    <t>06.076.0001</t>
  </si>
  <si>
    <t>BP-MATRIZ06.076.0001</t>
  </si>
  <si>
    <t>06.077.0001</t>
  </si>
  <si>
    <t>BP-MATRIZ06.077.0001</t>
  </si>
  <si>
    <t>06.077.0003</t>
  </si>
  <si>
    <t>BP-MATRIZ06.077.0003</t>
  </si>
  <si>
    <t>06.077.0005</t>
  </si>
  <si>
    <t>BP-MATRIZ06.077.0005</t>
  </si>
  <si>
    <t>06.077.0006</t>
  </si>
  <si>
    <t>BP-MATRIZ06.077.0006</t>
  </si>
  <si>
    <t>06.077.0007</t>
  </si>
  <si>
    <t>BP-MATRIZ06.077.0007</t>
  </si>
  <si>
    <t>06.077.0012</t>
  </si>
  <si>
    <t>BP-MATRIZ06.077.0012</t>
  </si>
  <si>
    <t>06.077.0018</t>
  </si>
  <si>
    <t>BP-MATRIZ06.077.0018</t>
  </si>
  <si>
    <t>06.077.0024</t>
  </si>
  <si>
    <t>BP-MATRIZ06.077.0024</t>
  </si>
  <si>
    <t>06.077.0025</t>
  </si>
  <si>
    <t>BP-MATRIZ06.077.0025</t>
  </si>
  <si>
    <t>06.077.0026</t>
  </si>
  <si>
    <t>BP-MATRIZ06.077.0026</t>
  </si>
  <si>
    <t>06.077.0030</t>
  </si>
  <si>
    <t>BP-MATRIZ06.077.0030</t>
  </si>
  <si>
    <t>06.080.0004</t>
  </si>
  <si>
    <t>BP-MATRIZ06.080.0004</t>
  </si>
  <si>
    <t>06.080.0008</t>
  </si>
  <si>
    <t>BP-MATRIZ06.080.0008</t>
  </si>
  <si>
    <t>06.080.0009</t>
  </si>
  <si>
    <t>BP-MATRIZ06.080.0009</t>
  </si>
  <si>
    <t>06.080.0010</t>
  </si>
  <si>
    <t>BP-MATRIZ06.080.0010</t>
  </si>
  <si>
    <t>06.080.0012</t>
  </si>
  <si>
    <t>BP-MATRIZ06.080.0012</t>
  </si>
  <si>
    <t>06.080.0013</t>
  </si>
  <si>
    <t>BP-MATRIZ06.080.0013</t>
  </si>
  <si>
    <t>06.080.0018</t>
  </si>
  <si>
    <t>BP-MATRIZ06.080.0018</t>
  </si>
  <si>
    <t>06.080.0027</t>
  </si>
  <si>
    <t>BP-MATRIZ06.080.0027</t>
  </si>
  <si>
    <t>06.080.0032</t>
  </si>
  <si>
    <t>BP-MATRIZ06.080.0032</t>
  </si>
  <si>
    <t>06.080.0034</t>
  </si>
  <si>
    <t>BP-MATRIZ06.080.0034</t>
  </si>
  <si>
    <t>06.080.0043</t>
  </si>
  <si>
    <t>BP-MATRIZ06.080.0043</t>
  </si>
  <si>
    <t>06.080.0047</t>
  </si>
  <si>
    <t>BP-MATRIZ06.080.0047</t>
  </si>
  <si>
    <t>06.080.0053</t>
  </si>
  <si>
    <t>BP-MATRIZ06.080.0053</t>
  </si>
  <si>
    <t>06.080.0054</t>
  </si>
  <si>
    <t>BP-MATRIZ06.080.0054</t>
  </si>
  <si>
    <t>06.080.0063</t>
  </si>
  <si>
    <t>BP-MATRIZ06.080.0063</t>
  </si>
  <si>
    <t>06.080.0067</t>
  </si>
  <si>
    <t>BP-MATRIZ06.080.0067</t>
  </si>
  <si>
    <t>06.080.0069</t>
  </si>
  <si>
    <t>BP-MATRIZ06.080.0069</t>
  </si>
  <si>
    <t>06.081.0001</t>
  </si>
  <si>
    <t>BP-MATRIZ06.081.0001</t>
  </si>
  <si>
    <t>06.081.0006</t>
  </si>
  <si>
    <t>BP-MATRIZ06.081.0006</t>
  </si>
  <si>
    <t>06.081.0020</t>
  </si>
  <si>
    <t>BP-MATRIZ06.081.0020</t>
  </si>
  <si>
    <t>06.081.0023</t>
  </si>
  <si>
    <t>BP-MATRIZ06.081.0023</t>
  </si>
  <si>
    <t>06.081.0024</t>
  </si>
  <si>
    <t>BP-MATRIZ06.081.0024</t>
  </si>
  <si>
    <t>06.081.0025</t>
  </si>
  <si>
    <t>BP-MATRIZ06.081.0025</t>
  </si>
  <si>
    <t>06.081.0033</t>
  </si>
  <si>
    <t>BP-MATRIZ06.081.0033</t>
  </si>
  <si>
    <t>06.082.0003</t>
  </si>
  <si>
    <t>BP-MATRIZ06.082.0003</t>
  </si>
  <si>
    <t>06.083.0002</t>
  </si>
  <si>
    <t>BP-MATRIZ06.083.0002</t>
  </si>
  <si>
    <t>06.083.0003</t>
  </si>
  <si>
    <t>BP-MATRIZ06.083.0003</t>
  </si>
  <si>
    <t>06.084.0001</t>
  </si>
  <si>
    <t>BP-MATRIZ06.084.0001</t>
  </si>
  <si>
    <t>06.084.0007</t>
  </si>
  <si>
    <t>BP-MATRIZ06.084.0007</t>
  </si>
  <si>
    <t>06.085.0002</t>
  </si>
  <si>
    <t>BP-MATRIZ06.085.0002</t>
  </si>
  <si>
    <t>06.086.0006</t>
  </si>
  <si>
    <t>BP-MATRIZ06.086.0006</t>
  </si>
  <si>
    <t>06.086.0007</t>
  </si>
  <si>
    <t>BP-MATRIZ06.086.0007</t>
  </si>
  <si>
    <t>06.086.0015</t>
  </si>
  <si>
    <t>BP-MATRIZ06.086.0015</t>
  </si>
  <si>
    <t>06.088.0003</t>
  </si>
  <si>
    <t>BP-MATRIZ06.088.0003</t>
  </si>
  <si>
    <t>06.088.0004</t>
  </si>
  <si>
    <t>BP-MATRIZ06.088.0004</t>
  </si>
  <si>
    <t>06.088.0005</t>
  </si>
  <si>
    <t>BP-MATRIZ06.088.0005</t>
  </si>
  <si>
    <t>06.088.0006</t>
  </si>
  <si>
    <t>BP-MATRIZ06.088.0006</t>
  </si>
  <si>
    <t>06.088.0021</t>
  </si>
  <si>
    <t>BP-MATRIZ06.088.0021</t>
  </si>
  <si>
    <t>06.088.0022</t>
  </si>
  <si>
    <t>BP-MATRIZ06.088.0022</t>
  </si>
  <si>
    <t>06.088.0023</t>
  </si>
  <si>
    <t>BP-MATRIZ06.088.0023</t>
  </si>
  <si>
    <t>06.088.0038</t>
  </si>
  <si>
    <t>BP-MATRIZ06.088.0038</t>
  </si>
  <si>
    <t>06.089.0005</t>
  </si>
  <si>
    <t>BP-MATRIZ06.089.0005</t>
  </si>
  <si>
    <t>06.089.0008</t>
  </si>
  <si>
    <t>BP-MATRIZ06.089.0008</t>
  </si>
  <si>
    <t>06.089.0012</t>
  </si>
  <si>
    <t>BP-MATRIZ06.089.0012</t>
  </si>
  <si>
    <t>06.089.0013</t>
  </si>
  <si>
    <t>BP-MATRIZ06.089.0013</t>
  </si>
  <si>
    <t>06.089.0016</t>
  </si>
  <si>
    <t>BP-MATRIZ06.089.0016</t>
  </si>
  <si>
    <t>06.089.0023</t>
  </si>
  <si>
    <t>BP-MATRIZ06.089.0023</t>
  </si>
  <si>
    <t>06.089.0026</t>
  </si>
  <si>
    <t>BP-MATRIZ06.089.0026</t>
  </si>
  <si>
    <t>06.094.0001</t>
  </si>
  <si>
    <t>BP-MATRIZ06.094.0001</t>
  </si>
  <si>
    <t>06.094.0002</t>
  </si>
  <si>
    <t>BP-MATRIZ06.094.0002</t>
  </si>
  <si>
    <t>06.094.0003</t>
  </si>
  <si>
    <t>BP-MATRIZ06.094.0003</t>
  </si>
  <si>
    <t>06.094.0004</t>
  </si>
  <si>
    <t>BP-MATRIZ06.094.0004</t>
  </si>
  <si>
    <t>06.094.0016</t>
  </si>
  <si>
    <t>BP-MATRIZ06.094.0016</t>
  </si>
  <si>
    <t>06.094.0084</t>
  </si>
  <si>
    <t>BP-MATRIZ06.094.0084</t>
  </si>
  <si>
    <t>06.094.0099</t>
  </si>
  <si>
    <t>BP-MATRIZ06.094.0099</t>
  </si>
  <si>
    <t>06.094.0100</t>
  </si>
  <si>
    <t>BP-MATRIZ06.094.0100</t>
  </si>
  <si>
    <t>06.094.0101</t>
  </si>
  <si>
    <t>BP-MATRIZ06.094.0101</t>
  </si>
  <si>
    <t>06.097.0006</t>
  </si>
  <si>
    <t>BP-MATRIZ06.097.0006</t>
  </si>
  <si>
    <t>06.097.0010</t>
  </si>
  <si>
    <t>BP-MATRIZ06.097.0010</t>
  </si>
  <si>
    <t>06.097.0012</t>
  </si>
  <si>
    <t>BP-MATRIZ06.097.0012</t>
  </si>
  <si>
    <t>06.098.0019</t>
  </si>
  <si>
    <t>BP-MATRIZ06.098.0019</t>
  </si>
  <si>
    <t>06.098.0028</t>
  </si>
  <si>
    <t>BP-MATRIZ06.098.0028</t>
  </si>
  <si>
    <t>06.098.0031</t>
  </si>
  <si>
    <t>BP-MATRIZ06.098.0031</t>
  </si>
  <si>
    <t>06.098.0042</t>
  </si>
  <si>
    <t>BP-MATRIZ06.098.0042</t>
  </si>
  <si>
    <t>06.103.0003</t>
  </si>
  <si>
    <t>BP-MATRIZ06.103.0003</t>
  </si>
  <si>
    <t>06.103.0008</t>
  </si>
  <si>
    <t>BP-MATRIZ06.103.0008</t>
  </si>
  <si>
    <t>06.105.0004</t>
  </si>
  <si>
    <t>BP-MATRIZ06.105.0004</t>
  </si>
  <si>
    <t>06.106.0015</t>
  </si>
  <si>
    <t>BP-MATRIZ06.106.0015</t>
  </si>
  <si>
    <t>06.106.0016</t>
  </si>
  <si>
    <t>BP-MATRIZ06.106.0016</t>
  </si>
  <si>
    <t>06.106.0023</t>
  </si>
  <si>
    <t>BP-MATRIZ06.106.0023</t>
  </si>
  <si>
    <t>06.108.0003</t>
  </si>
  <si>
    <t>BP-MATRIZ06.108.0003</t>
  </si>
  <si>
    <t>06.109.0002</t>
  </si>
  <si>
    <t>BP-MATRIZ06.109.0002</t>
  </si>
  <si>
    <t>06.110.0004</t>
  </si>
  <si>
    <t>BP-MATRIZ06.110.0004</t>
  </si>
  <si>
    <t>06.110.0012</t>
  </si>
  <si>
    <t>BP-MATRIZ06.110.0012</t>
  </si>
  <si>
    <t>06.110.0014</t>
  </si>
  <si>
    <t>BP-MATRIZ06.110.0014</t>
  </si>
  <si>
    <t>06.110.0016</t>
  </si>
  <si>
    <t>BP-MATRIZ06.110.0016</t>
  </si>
  <si>
    <t>06.110.0017</t>
  </si>
  <si>
    <t>BP-MATRIZ06.110.0017</t>
  </si>
  <si>
    <t>06.110.0018</t>
  </si>
  <si>
    <t>BP-MATRIZ06.110.0018</t>
  </si>
  <si>
    <t>06.110.0022</t>
  </si>
  <si>
    <t>BP-MATRIZ06.110.0022</t>
  </si>
  <si>
    <t>06.110.0031</t>
  </si>
  <si>
    <t>BP-MATRIZ06.110.0031</t>
  </si>
  <si>
    <t>06.110.0035</t>
  </si>
  <si>
    <t>BP-MATRIZ06.110.0035</t>
  </si>
  <si>
    <t>06.111.0001</t>
  </si>
  <si>
    <t>BP-MATRIZ06.111.0001</t>
  </si>
  <si>
    <t>06.111.0004</t>
  </si>
  <si>
    <t>BP-MATRIZ06.111.0004</t>
  </si>
  <si>
    <t>06.111.0009</t>
  </si>
  <si>
    <t>BP-MATRIZ06.111.0009</t>
  </si>
  <si>
    <t>06.111.0012</t>
  </si>
  <si>
    <t>BP-MATRIZ06.111.0012</t>
  </si>
  <si>
    <t>06.111.0015</t>
  </si>
  <si>
    <t>BP-MATRIZ06.111.0015</t>
  </si>
  <si>
    <t>06.113.0010</t>
  </si>
  <si>
    <t>BP-MATRIZ06.113.0010</t>
  </si>
  <si>
    <t>06.113.0011</t>
  </si>
  <si>
    <t>BP-MATRIZ06.113.0011</t>
  </si>
  <si>
    <t>06.114.0001</t>
  </si>
  <si>
    <t>BP-MATRIZ06.114.0001</t>
  </si>
  <si>
    <t>06.114.0008</t>
  </si>
  <si>
    <t>BP-MATRIZ06.114.0008</t>
  </si>
  <si>
    <t>06.114.0010</t>
  </si>
  <si>
    <t>BP-MATRIZ06.114.0010</t>
  </si>
  <si>
    <t>06.114.0011</t>
  </si>
  <si>
    <t>BP-MATRIZ06.114.0011</t>
  </si>
  <si>
    <t>06.114.0012</t>
  </si>
  <si>
    <t>BP-MATRIZ06.114.0012</t>
  </si>
  <si>
    <t>06.115.0005</t>
  </si>
  <si>
    <t>BP-MATRIZ06.115.0005</t>
  </si>
  <si>
    <t>06.115.0006</t>
  </si>
  <si>
    <t>BP-MATRIZ06.115.0006</t>
  </si>
  <si>
    <t>06.115.0008</t>
  </si>
  <si>
    <t>BP-MATRIZ06.115.0008</t>
  </si>
  <si>
    <t>06.118.0001</t>
  </si>
  <si>
    <t>BP-MATRIZ06.118.0001</t>
  </si>
  <si>
    <t>06.118.0002</t>
  </si>
  <si>
    <t>BP-MATRIZ06.118.0002</t>
  </si>
  <si>
    <t>06.121.0001</t>
  </si>
  <si>
    <t>BP-MATRIZ06.121.0001</t>
  </si>
  <si>
    <t>06.121.0002</t>
  </si>
  <si>
    <t>BP-MATRIZ06.121.0002</t>
  </si>
  <si>
    <t>06.121.0003</t>
  </si>
  <si>
    <t>BP-MATRIZ06.121.0003</t>
  </si>
  <si>
    <t>06.121.0004</t>
  </si>
  <si>
    <t>BP-MATRIZ06.121.0004</t>
  </si>
  <si>
    <t>06.121.0005</t>
  </si>
  <si>
    <t>BP-MATRIZ06.121.0005</t>
  </si>
  <si>
    <t>06.121.0006</t>
  </si>
  <si>
    <t>BP-MATRIZ06.121.0006</t>
  </si>
  <si>
    <t>06.121.0009</t>
  </si>
  <si>
    <t>BP-MATRIZ06.121.0009</t>
  </si>
  <si>
    <t>06.121.0014</t>
  </si>
  <si>
    <t>BP-MATRIZ06.121.0014</t>
  </si>
  <si>
    <t>06.121.0020</t>
  </si>
  <si>
    <t>BP-MATRIZ06.121.0020</t>
  </si>
  <si>
    <t>06.121.0025</t>
  </si>
  <si>
    <t>BP-MATRIZ06.121.0025</t>
  </si>
  <si>
    <t>06.123.0002</t>
  </si>
  <si>
    <t>BP-MATRIZ06.123.0002</t>
  </si>
  <si>
    <t>06.123.0009</t>
  </si>
  <si>
    <t>BP-MATRIZ06.123.0009</t>
  </si>
  <si>
    <t>06.123.0011</t>
  </si>
  <si>
    <t>BP-MATRIZ06.123.0011</t>
  </si>
  <si>
    <t>06.123.0013</t>
  </si>
  <si>
    <t>BP-MATRIZ06.123.0013</t>
  </si>
  <si>
    <t>06.123.0015</t>
  </si>
  <si>
    <t>BP-MATRIZ06.123.0015</t>
  </si>
  <si>
    <t>06.123.0016</t>
  </si>
  <si>
    <t>BP-MATRIZ06.123.0016</t>
  </si>
  <si>
    <t>06.123.0017</t>
  </si>
  <si>
    <t>BP-MATRIZ06.123.0017</t>
  </si>
  <si>
    <t>06.123.0018</t>
  </si>
  <si>
    <t>BP-MATRIZ06.123.0018</t>
  </si>
  <si>
    <t>06.124.0002</t>
  </si>
  <si>
    <t>BP-MATRIZ06.124.0002</t>
  </si>
  <si>
    <t>06.124.0005</t>
  </si>
  <si>
    <t>BP-MATRIZ06.124.0005</t>
  </si>
  <si>
    <t>06.124.0009</t>
  </si>
  <si>
    <t>BP-MATRIZ06.124.0009</t>
  </si>
  <si>
    <t>06.133.0017</t>
  </si>
  <si>
    <t>BP-MATRIZ06.133.0017</t>
  </si>
  <si>
    <t>06.133.0026</t>
  </si>
  <si>
    <t>BP-MATRIZ06.133.0026</t>
  </si>
  <si>
    <t>06.133.0028</t>
  </si>
  <si>
    <t>BP-MATRIZ06.133.0028</t>
  </si>
  <si>
    <t>06.133.0029</t>
  </si>
  <si>
    <t>BP-MATRIZ06.133.0029</t>
  </si>
  <si>
    <t>06.133.0045</t>
  </si>
  <si>
    <t>BP-MATRIZ06.133.0045</t>
  </si>
  <si>
    <t>06.133.0051</t>
  </si>
  <si>
    <t>BP-MATRIZ06.133.0051</t>
  </si>
  <si>
    <t>06.133.0062</t>
  </si>
  <si>
    <t>BP-MATRIZ06.133.0062</t>
  </si>
  <si>
    <t>06.135.0002</t>
  </si>
  <si>
    <t>BP-MATRIZ06.135.0002</t>
  </si>
  <si>
    <t>06.137.0002</t>
  </si>
  <si>
    <t>BP-MATRIZ06.137.0002</t>
  </si>
  <si>
    <t>06.137.0003</t>
  </si>
  <si>
    <t>BP-MATRIZ06.137.0003</t>
  </si>
  <si>
    <t>06.137.0005</t>
  </si>
  <si>
    <t>BP-MATRIZ06.137.0005</t>
  </si>
  <si>
    <t>06.138.0004</t>
  </si>
  <si>
    <t>BP-MATRIZ06.138.0004</t>
  </si>
  <si>
    <t>06.138.0005</t>
  </si>
  <si>
    <t>BP-MATRIZ06.138.0005</t>
  </si>
  <si>
    <t>06.138.0006</t>
  </si>
  <si>
    <t>BP-MATRIZ06.138.0006</t>
  </si>
  <si>
    <t>06.138.0007</t>
  </si>
  <si>
    <t>BP-MATRIZ06.138.0007</t>
  </si>
  <si>
    <t>06.138.0008</t>
  </si>
  <si>
    <t>BP-MATRIZ06.138.0008</t>
  </si>
  <si>
    <t>06.139.0001</t>
  </si>
  <si>
    <t>BP-MATRIZ06.139.0001</t>
  </si>
  <si>
    <t>06.141.0005</t>
  </si>
  <si>
    <t>BP-MATRIZ06.141.0005</t>
  </si>
  <si>
    <t>06.141.0011</t>
  </si>
  <si>
    <t>BP-MATRIZ06.141.0011</t>
  </si>
  <si>
    <t>06.141.0017</t>
  </si>
  <si>
    <t>BP-MATRIZ06.141.0017</t>
  </si>
  <si>
    <t>06.141.0018</t>
  </si>
  <si>
    <t>BP-MATRIZ06.141.0018</t>
  </si>
  <si>
    <t>06.143.0004</t>
  </si>
  <si>
    <t>BP-MATRIZ06.143.0004</t>
  </si>
  <si>
    <t>06.143.0005</t>
  </si>
  <si>
    <t>BP-MATRIZ06.143.0005</t>
  </si>
  <si>
    <t>06.143.0007</t>
  </si>
  <si>
    <t>BP-MATRIZ06.143.0007</t>
  </si>
  <si>
    <t>06.143.0008</t>
  </si>
  <si>
    <t>BP-MATRIZ06.143.0008</t>
  </si>
  <si>
    <t>06.143.0012</t>
  </si>
  <si>
    <t>BP-MATRIZ06.143.0012</t>
  </si>
  <si>
    <t>06.143.0018</t>
  </si>
  <si>
    <t>BP-MATRIZ06.143.0018</t>
  </si>
  <si>
    <t>06.145.0003</t>
  </si>
  <si>
    <t>BP-MATRIZ06.145.0003</t>
  </si>
  <si>
    <t>06.145.0004</t>
  </si>
  <si>
    <t>BP-MATRIZ06.145.0004</t>
  </si>
  <si>
    <t>06.145.0005</t>
  </si>
  <si>
    <t>BP-MATRIZ06.145.0005</t>
  </si>
  <si>
    <t>06.145.0006</t>
  </si>
  <si>
    <t>BP-MATRIZ06.145.0006</t>
  </si>
  <si>
    <t>06.146.0001</t>
  </si>
  <si>
    <t>BP-MATRIZ06.146.0001</t>
  </si>
  <si>
    <t>06.148.0003</t>
  </si>
  <si>
    <t>BP-MATRIZ06.148.0003</t>
  </si>
  <si>
    <t>06.149.0007</t>
  </si>
  <si>
    <t>BP-MATRIZ06.149.0007</t>
  </si>
  <si>
    <t>06.149.0009</t>
  </si>
  <si>
    <t>BP-MATRIZ06.149.0009</t>
  </si>
  <si>
    <t>06.149.0011</t>
  </si>
  <si>
    <t>BP-MATRIZ06.149.0011</t>
  </si>
  <si>
    <t>06.149.0022</t>
  </si>
  <si>
    <t>BP-MATRIZ06.149.0022</t>
  </si>
  <si>
    <t>06.150.0005</t>
  </si>
  <si>
    <t>BP-MATRIZ06.150.0005</t>
  </si>
  <si>
    <t>06.150.0007</t>
  </si>
  <si>
    <t>BP-MATRIZ06.150.0007</t>
  </si>
  <si>
    <t>06.150.0009</t>
  </si>
  <si>
    <t>BP-MATRIZ06.150.0009</t>
  </si>
  <si>
    <t>06.150.0011</t>
  </si>
  <si>
    <t>BP-MATRIZ06.150.0011</t>
  </si>
  <si>
    <t>06.150.0014</t>
  </si>
  <si>
    <t>BP-MATRIZ06.150.0014</t>
  </si>
  <si>
    <t>06.152.0012</t>
  </si>
  <si>
    <t>BP-MATRIZ06.152.0012</t>
  </si>
  <si>
    <t>06.152.0039</t>
  </si>
  <si>
    <t>BP-MATRIZ06.152.0039</t>
  </si>
  <si>
    <t>06.153.0001</t>
  </si>
  <si>
    <t>BP-MATRIZ06.153.0001</t>
  </si>
  <si>
    <t>06.153.0008</t>
  </si>
  <si>
    <t>BP-MATRIZ06.153.0008</t>
  </si>
  <si>
    <t>06.156.0002</t>
  </si>
  <si>
    <t>BP-MATRIZ06.156.0002</t>
  </si>
  <si>
    <t>06.158.0001</t>
  </si>
  <si>
    <t>BP-MATRIZ06.158.0001</t>
  </si>
  <si>
    <t>06.160.0002</t>
  </si>
  <si>
    <t>BP-MATRIZ06.160.0002</t>
  </si>
  <si>
    <t>06.161.0003</t>
  </si>
  <si>
    <t>BP-MATRIZ06.161.0003</t>
  </si>
  <si>
    <t>06.161.0004</t>
  </si>
  <si>
    <t>BP-MATRIZ06.161.0004</t>
  </si>
  <si>
    <t>06.161.0005</t>
  </si>
  <si>
    <t>BP-MATRIZ06.161.0005</t>
  </si>
  <si>
    <t>06.162.0001</t>
  </si>
  <si>
    <t>BP-MATRIZ06.162.0001</t>
  </si>
  <si>
    <t>06.162.0002</t>
  </si>
  <si>
    <t>BP-MATRIZ06.162.0002</t>
  </si>
  <si>
    <t>06.163.0004</t>
  </si>
  <si>
    <t>BP-MATRIZ06.163.0004</t>
  </si>
  <si>
    <t>06.166.0001</t>
  </si>
  <si>
    <t>BP-MATRIZ06.166.0001</t>
  </si>
  <si>
    <t>06.166.0002</t>
  </si>
  <si>
    <t>BP-MATRIZ06.166.0002</t>
  </si>
  <si>
    <t>06.166.0005</t>
  </si>
  <si>
    <t>BP-MATRIZ06.166.0005</t>
  </si>
  <si>
    <t>06.166.0007</t>
  </si>
  <si>
    <t>BP-MATRIZ06.166.0007</t>
  </si>
  <si>
    <t>06.166.0009</t>
  </si>
  <si>
    <t>BP-MATRIZ06.166.0009</t>
  </si>
  <si>
    <t>06.166.0011</t>
  </si>
  <si>
    <t>BP-MATRIZ06.166.0011</t>
  </si>
  <si>
    <t>06.169.0001</t>
  </si>
  <si>
    <t>BP-MATRIZ06.169.0001</t>
  </si>
  <si>
    <t>06.169.0004</t>
  </si>
  <si>
    <t>BP-MATRIZ06.169.0004</t>
  </si>
  <si>
    <t>06.169.0006</t>
  </si>
  <si>
    <t>BP-MATRIZ06.169.0006</t>
  </si>
  <si>
    <t>06.169.0012</t>
  </si>
  <si>
    <t>BP-MATRIZ06.169.0012</t>
  </si>
  <si>
    <t>06.169.0013</t>
  </si>
  <si>
    <t>BP-MATRIZ06.169.0013</t>
  </si>
  <si>
    <t>06.169.0014</t>
  </si>
  <si>
    <t>BP-MATRIZ06.169.0014</t>
  </si>
  <si>
    <t>06.169.0015</t>
  </si>
  <si>
    <t>BP-MATRIZ06.169.0015</t>
  </si>
  <si>
    <t>06.169.0017</t>
  </si>
  <si>
    <t>BP-MATRIZ06.169.0017</t>
  </si>
  <si>
    <t>06.169.0018</t>
  </si>
  <si>
    <t>BP-MATRIZ06.169.0018</t>
  </si>
  <si>
    <t>06.169.0043</t>
  </si>
  <si>
    <t>BP-MATRIZ06.169.0043</t>
  </si>
  <si>
    <t>06.169.0044</t>
  </si>
  <si>
    <t>BP-MATRIZ06.169.0044</t>
  </si>
  <si>
    <t>06.171.0002</t>
  </si>
  <si>
    <t>BP-MATRIZ06.171.0002</t>
  </si>
  <si>
    <t>06.171.0004</t>
  </si>
  <si>
    <t>BP-MATRIZ06.171.0004</t>
  </si>
  <si>
    <t>06.173.0001</t>
  </si>
  <si>
    <t>BP-MATRIZ06.173.0001</t>
  </si>
  <si>
    <t>06.173.0007</t>
  </si>
  <si>
    <t>BP-MATRIZ06.173.0007</t>
  </si>
  <si>
    <t>06.173.0009</t>
  </si>
  <si>
    <t>BP-MATRIZ06.173.0009</t>
  </si>
  <si>
    <t>06.173.0012</t>
  </si>
  <si>
    <t>BP-MATRIZ06.173.0012</t>
  </si>
  <si>
    <t>06.174.0005</t>
  </si>
  <si>
    <t>BP-MATRIZ06.174.0005</t>
  </si>
  <si>
    <t>06.174.0012</t>
  </si>
  <si>
    <t>BP-MATRIZ06.174.0012</t>
  </si>
  <si>
    <t>06.176.0004</t>
  </si>
  <si>
    <t>BP-MATRIZ06.176.0004</t>
  </si>
  <si>
    <t>06.176.0005</t>
  </si>
  <si>
    <t>BP-MATRIZ06.176.0005</t>
  </si>
  <si>
    <t>06.176.0006</t>
  </si>
  <si>
    <t>BP-MATRIZ06.176.0006</t>
  </si>
  <si>
    <t>06.176.0009</t>
  </si>
  <si>
    <t>BP-MATRIZ06.176.0009</t>
  </si>
  <si>
    <t>06.176.0012</t>
  </si>
  <si>
    <t>BP-MATRIZ06.176.0012</t>
  </si>
  <si>
    <t>06.180.0010</t>
  </si>
  <si>
    <t>BP-MATRIZ06.180.0010</t>
  </si>
  <si>
    <t>06.181.0001</t>
  </si>
  <si>
    <t>BP-MATRIZ06.181.0001</t>
  </si>
  <si>
    <t>06.181.0008</t>
  </si>
  <si>
    <t>BP-MATRIZ06.181.0008</t>
  </si>
  <si>
    <t>06.181.0010</t>
  </si>
  <si>
    <t>BP-MATRIZ06.181.0010</t>
  </si>
  <si>
    <t>06.185.0002</t>
  </si>
  <si>
    <t>BP-MATRIZ06.185.0002</t>
  </si>
  <si>
    <t>06.185.0003</t>
  </si>
  <si>
    <t>BP-MATRIZ06.185.0003</t>
  </si>
  <si>
    <t>06.186.0001</t>
  </si>
  <si>
    <t>BP-MATRIZ06.186.0001</t>
  </si>
  <si>
    <t>06.186.0002</t>
  </si>
  <si>
    <t>BP-MATRIZ06.186.0002</t>
  </si>
  <si>
    <t>06.186.0004</t>
  </si>
  <si>
    <t>BP-MATRIZ06.186.0004</t>
  </si>
  <si>
    <t>06.187.0001</t>
  </si>
  <si>
    <t>BP-MATRIZ06.187.0001</t>
  </si>
  <si>
    <t>06.193.0001</t>
  </si>
  <si>
    <t>BP-MATRIZ06.193.0001</t>
  </si>
  <si>
    <t>06.193.0004</t>
  </si>
  <si>
    <t>BP-MATRIZ06.193.0004</t>
  </si>
  <si>
    <t>06.195.0002</t>
  </si>
  <si>
    <t>BP-MATRIZ06.195.0002</t>
  </si>
  <si>
    <t>06.195.0003</t>
  </si>
  <si>
    <t>BP-MATRIZ06.195.0003</t>
  </si>
  <si>
    <t>06.199.0001</t>
  </si>
  <si>
    <t>BP-MATRIZ06.199.0001</t>
  </si>
  <si>
    <t>06.202.0001</t>
  </si>
  <si>
    <t>BP-MATRIZ06.202.0001</t>
  </si>
  <si>
    <t>06.204.0001</t>
  </si>
  <si>
    <t>BP-MATRIZ06.204.0001</t>
  </si>
  <si>
    <t>06.204.0004</t>
  </si>
  <si>
    <t>BP-MATRIZ06.204.0004</t>
  </si>
  <si>
    <t>06.211.0001</t>
  </si>
  <si>
    <t>BP-MATRIZ06.211.0001</t>
  </si>
  <si>
    <t>06.212.0001</t>
  </si>
  <si>
    <t>BP-MATRIZ06.212.0001</t>
  </si>
  <si>
    <t>06.215.0001</t>
  </si>
  <si>
    <t>BP-MATRIZ06.215.0001</t>
  </si>
  <si>
    <t>01.002.0001</t>
  </si>
  <si>
    <t>BP-MATRIZ01.002.0001</t>
  </si>
  <si>
    <t xml:space="preserve">193 - </t>
  </si>
  <si>
    <t>01.005.0004</t>
  </si>
  <si>
    <t>BP-MATRIZ01.005.0004</t>
  </si>
  <si>
    <t>01.007.0017</t>
  </si>
  <si>
    <t>BP-MATRIZ01.007.0017</t>
  </si>
  <si>
    <t>01.016.0003</t>
  </si>
  <si>
    <t>BP-MATRIZ01.016.0003</t>
  </si>
  <si>
    <t>01.016.0004</t>
  </si>
  <si>
    <t>BP-MATRIZ01.016.0004</t>
  </si>
  <si>
    <t>01.016.0007</t>
  </si>
  <si>
    <t>BP-MATRIZ01.016.0007</t>
  </si>
  <si>
    <t>01.016.0019</t>
  </si>
  <si>
    <t>BP-MATRIZ01.016.0019</t>
  </si>
  <si>
    <t>01.018.0141</t>
  </si>
  <si>
    <t>BP-MATRIZ01.018.0141</t>
  </si>
  <si>
    <t>01.019.0021</t>
  </si>
  <si>
    <t>BP-MATRIZ01.019.0021</t>
  </si>
  <si>
    <t>01.019.0022</t>
  </si>
  <si>
    <t>BP-MATRIZ01.019.0022</t>
  </si>
  <si>
    <t>01.019.0023</t>
  </si>
  <si>
    <t>BP-MATRIZ01.019.0023</t>
  </si>
  <si>
    <t>01.020.0028</t>
  </si>
  <si>
    <t>BP-MATRIZ01.020.0028</t>
  </si>
  <si>
    <t>01.033.0016</t>
  </si>
  <si>
    <t>BP-MATRIZ01.033.0016</t>
  </si>
  <si>
    <t>06.004.0012</t>
  </si>
  <si>
    <t>BP-MATRIZ06.004.0012</t>
  </si>
  <si>
    <t>06.006.0012</t>
  </si>
  <si>
    <t>BP-MATRIZ06.006.0012</t>
  </si>
  <si>
    <t>06.006.0020</t>
  </si>
  <si>
    <t>BP-MATRIZ06.006.0020</t>
  </si>
  <si>
    <t>06.006.0024</t>
  </si>
  <si>
    <t>BP-MATRIZ06.006.0024</t>
  </si>
  <si>
    <t>06.007.0005</t>
  </si>
  <si>
    <t>BP-MATRIZ06.007.0005</t>
  </si>
  <si>
    <t>06.008.0012</t>
  </si>
  <si>
    <t>BP-MATRIZ06.008.0012</t>
  </si>
  <si>
    <t>06.008.0015</t>
  </si>
  <si>
    <t>BP-MATRIZ06.008.0015</t>
  </si>
  <si>
    <t>06.008.0033</t>
  </si>
  <si>
    <t>BP-MATRIZ06.008.0033</t>
  </si>
  <si>
    <t>06.009.0006</t>
  </si>
  <si>
    <t>BP-MATRIZ06.009.0006</t>
  </si>
  <si>
    <t>06.014.0007</t>
  </si>
  <si>
    <t>BP-MATRIZ06.014.0007</t>
  </si>
  <si>
    <t>06.014.0015</t>
  </si>
  <si>
    <t>BP-MATRIZ06.014.0015</t>
  </si>
  <si>
    <t>06.016.0007</t>
  </si>
  <si>
    <t>BP-MATRIZ06.016.0007</t>
  </si>
  <si>
    <t>06.018.0012</t>
  </si>
  <si>
    <t>BP-MATRIZ06.018.0012</t>
  </si>
  <si>
    <t>06.021.0003</t>
  </si>
  <si>
    <t>BP-MATRIZ06.021.0003</t>
  </si>
  <si>
    <t>06.025.0011</t>
  </si>
  <si>
    <t>BP-MATRIZ06.025.0011</t>
  </si>
  <si>
    <t>06.027.0002</t>
  </si>
  <si>
    <t>BP-MATRIZ06.027.0002</t>
  </si>
  <si>
    <t>06.027.0010</t>
  </si>
  <si>
    <t>BP-MATRIZ06.027.0010</t>
  </si>
  <si>
    <t>06.027.0025</t>
  </si>
  <si>
    <t>BP-MATRIZ06.027.0025</t>
  </si>
  <si>
    <t>06.029.0007</t>
  </si>
  <si>
    <t>BP-MATRIZ06.029.0007</t>
  </si>
  <si>
    <t>06.029.0020</t>
  </si>
  <si>
    <t>BP-MATRIZ06.029.0020</t>
  </si>
  <si>
    <t>06.030.0003</t>
  </si>
  <si>
    <t>BP-MATRIZ06.030.0003</t>
  </si>
  <si>
    <t>06.032.0009</t>
  </si>
  <si>
    <t>BP-MATRIZ06.032.0009</t>
  </si>
  <si>
    <t>06.034.0001</t>
  </si>
  <si>
    <t>BP-MATRIZ06.034.0001</t>
  </si>
  <si>
    <t>06.036.0007</t>
  </si>
  <si>
    <t>BP-MATRIZ06.036.0007</t>
  </si>
  <si>
    <t>06.042.0022</t>
  </si>
  <si>
    <t>BP-MATRIZ06.042.0022</t>
  </si>
  <si>
    <t>06.042.0041</t>
  </si>
  <si>
    <t>BP-MATRIZ06.042.0041</t>
  </si>
  <si>
    <t>06.042.0047</t>
  </si>
  <si>
    <t>BP-MATRIZ06.042.0047</t>
  </si>
  <si>
    <t>06.042.0059</t>
  </si>
  <si>
    <t>BP-MATRIZ06.042.0059</t>
  </si>
  <si>
    <t>06.042.0066</t>
  </si>
  <si>
    <t>BP-MATRIZ06.042.0066</t>
  </si>
  <si>
    <t>06.042.0087</t>
  </si>
  <si>
    <t>BP-MATRIZ06.042.0087</t>
  </si>
  <si>
    <t>06.042.0091</t>
  </si>
  <si>
    <t>BP-MATRIZ06.042.0091</t>
  </si>
  <si>
    <t>06.047.0002</t>
  </si>
  <si>
    <t>BP-MATRIZ06.047.0002</t>
  </si>
  <si>
    <t>06.050.0001</t>
  </si>
  <si>
    <t>BP-MATRIZ06.050.0001</t>
  </si>
  <si>
    <t>06.050.0007</t>
  </si>
  <si>
    <t>BP-MATRIZ06.050.0007</t>
  </si>
  <si>
    <t>06.050.0020</t>
  </si>
  <si>
    <t>BP-MATRIZ06.050.0020</t>
  </si>
  <si>
    <t>06.050.0022</t>
  </si>
  <si>
    <t>BP-MATRIZ06.050.0022</t>
  </si>
  <si>
    <t>06.051.0002</t>
  </si>
  <si>
    <t>BP-MATRIZ06.051.0002</t>
  </si>
  <si>
    <t>06.059.0002</t>
  </si>
  <si>
    <t>BP-MATRIZ06.059.0002</t>
  </si>
  <si>
    <t>06.061.0033</t>
  </si>
  <si>
    <t>BP-MATRIZ06.061.0033</t>
  </si>
  <si>
    <t>06.068.0002</t>
  </si>
  <si>
    <t>BP-MATRIZ06.068.0002</t>
  </si>
  <si>
    <t>06.072.0013</t>
  </si>
  <si>
    <t>BP-MATRIZ06.072.0013</t>
  </si>
  <si>
    <t>06.074.0007</t>
  </si>
  <si>
    <t>BP-MATRIZ06.074.0007</t>
  </si>
  <si>
    <t>06.075.0004</t>
  </si>
  <si>
    <t>BP-MATRIZ06.075.0004</t>
  </si>
  <si>
    <t>06.077.0017</t>
  </si>
  <si>
    <t>BP-MATRIZ06.077.0017</t>
  </si>
  <si>
    <t>06.080.0055</t>
  </si>
  <si>
    <t>BP-MATRIZ06.080.0055</t>
  </si>
  <si>
    <t>06.085.0001</t>
  </si>
  <si>
    <t>BP-MATRIZ06.085.0001</t>
  </si>
  <si>
    <t>06.086.0001</t>
  </si>
  <si>
    <t>BP-MATRIZ06.086.0001</t>
  </si>
  <si>
    <t>06.088.0019</t>
  </si>
  <si>
    <t>BP-MATRIZ06.088.0019</t>
  </si>
  <si>
    <t>06.091.0002</t>
  </si>
  <si>
    <t>BP-MATRIZ06.091.0002</t>
  </si>
  <si>
    <t>06.091.0004</t>
  </si>
  <si>
    <t>BP-MATRIZ06.091.0004</t>
  </si>
  <si>
    <t>06.097.0003</t>
  </si>
  <si>
    <t>BP-MATRIZ06.097.0003</t>
  </si>
  <si>
    <t>06.098.0001</t>
  </si>
  <si>
    <t>BP-MATRIZ06.098.0001</t>
  </si>
  <si>
    <t>06.098.0002</t>
  </si>
  <si>
    <t>BP-MATRIZ06.098.0002</t>
  </si>
  <si>
    <t>06.098.0003</t>
  </si>
  <si>
    <t>BP-MATRIZ06.098.0003</t>
  </si>
  <si>
    <t>06.098.0032</t>
  </si>
  <si>
    <t>BP-MATRIZ06.098.0032</t>
  </si>
  <si>
    <t>06.098.0034</t>
  </si>
  <si>
    <t>BP-MATRIZ06.098.0034</t>
  </si>
  <si>
    <t>06.098.0036</t>
  </si>
  <si>
    <t>BP-MATRIZ06.098.0036</t>
  </si>
  <si>
    <t>06.100.0002</t>
  </si>
  <si>
    <t>BP-MATRIZ06.100.0002</t>
  </si>
  <si>
    <t>06.103.0002</t>
  </si>
  <si>
    <t>BP-MATRIZ06.103.0002</t>
  </si>
  <si>
    <t>06.103.0006</t>
  </si>
  <si>
    <t>BP-MATRIZ06.103.0006</t>
  </si>
  <si>
    <t>06.105.0007</t>
  </si>
  <si>
    <t>BP-MATRIZ06.105.0007</t>
  </si>
  <si>
    <t>06.106.0004</t>
  </si>
  <si>
    <t>BP-MATRIZ06.106.0004</t>
  </si>
  <si>
    <t>06.106.0012</t>
  </si>
  <si>
    <t>BP-MATRIZ06.106.0012</t>
  </si>
  <si>
    <t>06.106.0024</t>
  </si>
  <si>
    <t>BP-MATRIZ06.106.0024</t>
  </si>
  <si>
    <t>06.108.0008</t>
  </si>
  <si>
    <t>BP-MATRIZ06.108.0008</t>
  </si>
  <si>
    <t>06.109.0004</t>
  </si>
  <si>
    <t>BP-MATRIZ06.109.0004</t>
  </si>
  <si>
    <t>06.110.0011</t>
  </si>
  <si>
    <t>BP-MATRIZ06.110.0011</t>
  </si>
  <si>
    <t>06.110.0019</t>
  </si>
  <si>
    <t>BP-MATRIZ06.110.0019</t>
  </si>
  <si>
    <t>06.110.0020</t>
  </si>
  <si>
    <t>BP-MATRIZ06.110.0020</t>
  </si>
  <si>
    <t>06.112.0001</t>
  </si>
  <si>
    <t>BP-MATRIZ06.112.0001</t>
  </si>
  <si>
    <t>06.114.0009</t>
  </si>
  <si>
    <t>BP-MATRIZ06.114.0009</t>
  </si>
  <si>
    <t>06.115.0010</t>
  </si>
  <si>
    <t>BP-MATRIZ06.115.0010</t>
  </si>
  <si>
    <t>06.117.0004</t>
  </si>
  <si>
    <t>BP-MATRIZ06.117.0004</t>
  </si>
  <si>
    <t>06.121.0010</t>
  </si>
  <si>
    <t>BP-MATRIZ06.121.0010</t>
  </si>
  <si>
    <t>06.121.0022</t>
  </si>
  <si>
    <t>BP-MATRIZ06.121.0022</t>
  </si>
  <si>
    <t>06.121.0029</t>
  </si>
  <si>
    <t>BP-MATRIZ06.121.0029</t>
  </si>
  <si>
    <t>06.123.0004</t>
  </si>
  <si>
    <t>BP-MATRIZ06.123.0004</t>
  </si>
  <si>
    <t>06.123.0007</t>
  </si>
  <si>
    <t>BP-MATRIZ06.123.0007</t>
  </si>
  <si>
    <t>06.124.0007</t>
  </si>
  <si>
    <t>BP-MATRIZ06.124.0007</t>
  </si>
  <si>
    <t>06.127.0001</t>
  </si>
  <si>
    <t>BP-MATRIZ06.127.0001</t>
  </si>
  <si>
    <t>06.127.0006</t>
  </si>
  <si>
    <t>BP-MATRIZ06.127.0006</t>
  </si>
  <si>
    <t>06.129.0003</t>
  </si>
  <si>
    <t>BP-MATRIZ06.129.0003</t>
  </si>
  <si>
    <t>06.133.0003</t>
  </si>
  <si>
    <t>BP-MATRIZ06.133.0003</t>
  </si>
  <si>
    <t>06.133.0007</t>
  </si>
  <si>
    <t>BP-MATRIZ06.133.0007</t>
  </si>
  <si>
    <t>06.133.0035</t>
  </si>
  <si>
    <t>BP-MATRIZ06.133.0035</t>
  </si>
  <si>
    <t>06.133.0057</t>
  </si>
  <si>
    <t>BP-MATRIZ06.133.0057</t>
  </si>
  <si>
    <t>06.133.0058</t>
  </si>
  <si>
    <t>BP-MATRIZ06.133.0058</t>
  </si>
  <si>
    <t>06.133.0061</t>
  </si>
  <si>
    <t>BP-MATRIZ06.133.0061</t>
  </si>
  <si>
    <t>06.135.0003</t>
  </si>
  <si>
    <t>BP-MATRIZ06.135.0003</t>
  </si>
  <si>
    <t>06.139.0002</t>
  </si>
  <si>
    <t>BP-MATRIZ06.139.0002</t>
  </si>
  <si>
    <t>06.141.0007</t>
  </si>
  <si>
    <t>BP-MATRIZ06.141.0007</t>
  </si>
  <si>
    <t>06.141.0019</t>
  </si>
  <si>
    <t>BP-MATRIZ06.141.0019</t>
  </si>
  <si>
    <t>06.143.0006</t>
  </si>
  <si>
    <t>BP-MATRIZ06.143.0006</t>
  </si>
  <si>
    <t>06.143.0015</t>
  </si>
  <si>
    <t>BP-MATRIZ06.143.0015</t>
  </si>
  <si>
    <t>06.148.0001</t>
  </si>
  <si>
    <t>BP-MATRIZ06.148.0001</t>
  </si>
  <si>
    <t>06.150.0003</t>
  </si>
  <si>
    <t>BP-MATRIZ06.150.0003</t>
  </si>
  <si>
    <t>06.150.0015</t>
  </si>
  <si>
    <t>BP-MATRIZ06.150.0015</t>
  </si>
  <si>
    <t>06.152.0036</t>
  </si>
  <si>
    <t>BP-MATRIZ06.152.0036</t>
  </si>
  <si>
    <t>06.156.0001</t>
  </si>
  <si>
    <t>BP-MATRIZ06.156.0001</t>
  </si>
  <si>
    <t>06.160.0001</t>
  </si>
  <si>
    <t>BP-MATRIZ06.160.0001</t>
  </si>
  <si>
    <t>06.161.0001</t>
  </si>
  <si>
    <t>BP-MATRIZ06.161.0001</t>
  </si>
  <si>
    <t>06.165.0003</t>
  </si>
  <si>
    <t>BP-MATRIZ06.165.0003</t>
  </si>
  <si>
    <t>06.166.0010</t>
  </si>
  <si>
    <t>BP-MATRIZ06.166.0010</t>
  </si>
  <si>
    <t>06.166.0025</t>
  </si>
  <si>
    <t>BP-MATRIZ06.166.0025</t>
  </si>
  <si>
    <t>06.169.0003</t>
  </si>
  <si>
    <t>BP-MATRIZ06.169.0003</t>
  </si>
  <si>
    <t>06.173.0008</t>
  </si>
  <si>
    <t>BP-MATRIZ06.173.0008</t>
  </si>
  <si>
    <t>06.180.0002</t>
  </si>
  <si>
    <t>BP-MATRIZ06.180.0002</t>
  </si>
  <si>
    <t>06.180.0009</t>
  </si>
  <si>
    <t>BP-MATRIZ06.180.0009</t>
  </si>
  <si>
    <t>06.180.0013</t>
  </si>
  <si>
    <t>BP-MATRIZ06.180.0013</t>
  </si>
  <si>
    <t>06.180.0019</t>
  </si>
  <si>
    <t>BP-MATRIZ06.180.0019</t>
  </si>
  <si>
    <t>06.181.0005</t>
  </si>
  <si>
    <t>BP-MATRIZ06.181.0005</t>
  </si>
  <si>
    <t>06.181.0011</t>
  </si>
  <si>
    <t>BP-MATRIZ06.181.0011</t>
  </si>
  <si>
    <t>06.185.0005</t>
  </si>
  <si>
    <t>BP-MATRIZ06.185.0005</t>
  </si>
  <si>
    <t>06.185.0006</t>
  </si>
  <si>
    <t>BP-MATRIZ06.185.0006</t>
  </si>
  <si>
    <t>06.189.0001</t>
  </si>
  <si>
    <t>BP-MATRIZ06.189.0001</t>
  </si>
  <si>
    <t>06.190.0002</t>
  </si>
  <si>
    <t>BP-MATRIZ06.190.0002</t>
  </si>
  <si>
    <t>06.201.0001</t>
  </si>
  <si>
    <t>BP-MATRIZ06.201.0001</t>
  </si>
  <si>
    <t xml:space="preserve">194 - </t>
  </si>
  <si>
    <t>01.007.0024</t>
  </si>
  <si>
    <t>BP-MATRIZ01.007.0024</t>
  </si>
  <si>
    <t>01.009.0004</t>
  </si>
  <si>
    <t>BP-MATRIZ01.009.0004</t>
  </si>
  <si>
    <t>01.016.0009</t>
  </si>
  <si>
    <t>BP-MATRIZ01.016.0009</t>
  </si>
  <si>
    <t>01.016.0014</t>
  </si>
  <si>
    <t>BP-MATRIZ01.016.0014</t>
  </si>
  <si>
    <t>01.016.0030</t>
  </si>
  <si>
    <t>BP-MATRIZ01.016.0030</t>
  </si>
  <si>
    <t>01.016.0033</t>
  </si>
  <si>
    <t>BP-MATRIZ01.016.0033</t>
  </si>
  <si>
    <t>01.018.0010</t>
  </si>
  <si>
    <t>BP-MATRIZ01.018.0010</t>
  </si>
  <si>
    <t>01.018.0011</t>
  </si>
  <si>
    <t>BP-MATRIZ01.018.0011</t>
  </si>
  <si>
    <t>01.018.0012</t>
  </si>
  <si>
    <t>BP-MATRIZ01.018.0012</t>
  </si>
  <si>
    <t>01.018.0013</t>
  </si>
  <si>
    <t>BP-MATRIZ01.018.0013</t>
  </si>
  <si>
    <t>01.018.0014</t>
  </si>
  <si>
    <t>BP-MATRIZ01.018.0014</t>
  </si>
  <si>
    <t>01.018.0015</t>
  </si>
  <si>
    <t>BP-MATRIZ01.018.0015</t>
  </si>
  <si>
    <t>01.018.0016</t>
  </si>
  <si>
    <t>BP-MATRIZ01.018.0016</t>
  </si>
  <si>
    <t>01.018.0017</t>
  </si>
  <si>
    <t>BP-MATRIZ01.018.0017</t>
  </si>
  <si>
    <t>01.018.0018</t>
  </si>
  <si>
    <t>BP-MATRIZ01.018.0018</t>
  </si>
  <si>
    <t>01.018.0145</t>
  </si>
  <si>
    <t>BP-MATRIZ01.018.0145</t>
  </si>
  <si>
    <t>01.019.0034</t>
  </si>
  <si>
    <t>BP-MATRIZ01.019.0034</t>
  </si>
  <si>
    <t>01.019.0092</t>
  </si>
  <si>
    <t>BP-MATRIZ01.019.0092</t>
  </si>
  <si>
    <t>01.019.0094</t>
  </si>
  <si>
    <t>BP-MATRIZ01.019.0094</t>
  </si>
  <si>
    <t>01.024.0051</t>
  </si>
  <si>
    <t>BP-MATRIZ01.024.0051</t>
  </si>
  <si>
    <t>01.024.0052</t>
  </si>
  <si>
    <t>BP-MATRIZ01.024.0052</t>
  </si>
  <si>
    <t>01.024.0053</t>
  </si>
  <si>
    <t>BP-MATRIZ01.024.0053</t>
  </si>
  <si>
    <t>01.033.0002</t>
  </si>
  <si>
    <t>BP-MATRIZ01.033.0002</t>
  </si>
  <si>
    <t>01.033.0011</t>
  </si>
  <si>
    <t>BP-MATRIZ01.033.0011</t>
  </si>
  <si>
    <t>06.002.0015</t>
  </si>
  <si>
    <t>BP-MATRIZ06.002.0015</t>
  </si>
  <si>
    <t>06.004.0005</t>
  </si>
  <si>
    <t>BP-MATRIZ06.004.0005</t>
  </si>
  <si>
    <t>06.004.0006</t>
  </si>
  <si>
    <t>BP-MATRIZ06.004.0006</t>
  </si>
  <si>
    <t>06.004.0009</t>
  </si>
  <si>
    <t>BP-MATRIZ06.004.0009</t>
  </si>
  <si>
    <t>06.004.0014</t>
  </si>
  <si>
    <t>BP-MATRIZ06.004.0014</t>
  </si>
  <si>
    <t>06.004.0015</t>
  </si>
  <si>
    <t>BP-MATRIZ06.004.0015</t>
  </si>
  <si>
    <t>06.006.0009</t>
  </si>
  <si>
    <t>BP-MATRIZ06.006.0009</t>
  </si>
  <si>
    <t>06.006.0013</t>
  </si>
  <si>
    <t>BP-MATRIZ06.006.0013</t>
  </si>
  <si>
    <t>06.008.0016</t>
  </si>
  <si>
    <t>BP-MATRIZ06.008.0016</t>
  </si>
  <si>
    <t>06.008.0025</t>
  </si>
  <si>
    <t>BP-MATRIZ06.008.0025</t>
  </si>
  <si>
    <t>06.008.0034</t>
  </si>
  <si>
    <t>BP-MATRIZ06.008.0034</t>
  </si>
  <si>
    <t>06.009.0007</t>
  </si>
  <si>
    <t>BP-MATRIZ06.009.0007</t>
  </si>
  <si>
    <t>06.009.0010</t>
  </si>
  <si>
    <t>BP-MATRIZ06.009.0010</t>
  </si>
  <si>
    <t>06.009.0022</t>
  </si>
  <si>
    <t>BP-MATRIZ06.009.0022</t>
  </si>
  <si>
    <t>06.009.0023</t>
  </si>
  <si>
    <t>BP-MATRIZ06.009.0023</t>
  </si>
  <si>
    <t>06.011.0001</t>
  </si>
  <si>
    <t>BP-MATRIZ06.011.0001</t>
  </si>
  <si>
    <t>06.014.0002</t>
  </si>
  <si>
    <t>BP-MATRIZ06.014.0002</t>
  </si>
  <si>
    <t>06.014.0008</t>
  </si>
  <si>
    <t>BP-MATRIZ06.014.0008</t>
  </si>
  <si>
    <t>06.014.0016</t>
  </si>
  <si>
    <t>BP-MATRIZ06.014.0016</t>
  </si>
  <si>
    <t>06.015.0001</t>
  </si>
  <si>
    <t>BP-MATRIZ06.015.0001</t>
  </si>
  <si>
    <t>06.016.0001</t>
  </si>
  <si>
    <t>BP-MATRIZ06.016.0001</t>
  </si>
  <si>
    <t>06.016.0002</t>
  </si>
  <si>
    <t>BP-MATRIZ06.016.0002</t>
  </si>
  <si>
    <t>06.019.0004</t>
  </si>
  <si>
    <t>BP-MATRIZ06.019.0004</t>
  </si>
  <si>
    <t>06.021.0002</t>
  </si>
  <si>
    <t>BP-MATRIZ06.021.0002</t>
  </si>
  <si>
    <t>06.021.0014</t>
  </si>
  <si>
    <t>BP-MATRIZ06.021.0014</t>
  </si>
  <si>
    <t>06.022.0008</t>
  </si>
  <si>
    <t>BP-MATRIZ06.022.0008</t>
  </si>
  <si>
    <t>06.029.0015</t>
  </si>
  <si>
    <t>BP-MATRIZ06.029.0015</t>
  </si>
  <si>
    <t>06.032.0004</t>
  </si>
  <si>
    <t>BP-MATRIZ06.032.0004</t>
  </si>
  <si>
    <t>06.032.0014</t>
  </si>
  <si>
    <t>BP-MATRIZ06.032.0014</t>
  </si>
  <si>
    <t>06.032.0020</t>
  </si>
  <si>
    <t>BP-MATRIZ06.032.0020</t>
  </si>
  <si>
    <t>06.040.0002</t>
  </si>
  <si>
    <t>BP-MATRIZ06.040.0002</t>
  </si>
  <si>
    <t>06.040.0005</t>
  </si>
  <si>
    <t>BP-MATRIZ06.040.0005</t>
  </si>
  <si>
    <t>06.040.0008</t>
  </si>
  <si>
    <t>BP-MATRIZ06.040.0008</t>
  </si>
  <si>
    <t>06.042.0039</t>
  </si>
  <si>
    <t>BP-MATRIZ06.042.0039</t>
  </si>
  <si>
    <t>06.042.0044</t>
  </si>
  <si>
    <t>BP-MATRIZ06.042.0044</t>
  </si>
  <si>
    <t>06.042.0088</t>
  </si>
  <si>
    <t>BP-MATRIZ06.042.0088</t>
  </si>
  <si>
    <t>06.042.0090</t>
  </si>
  <si>
    <t>BP-MATRIZ06.042.0090</t>
  </si>
  <si>
    <t>06.042.0097</t>
  </si>
  <si>
    <t>BP-MATRIZ06.042.0097</t>
  </si>
  <si>
    <t>06.047.0001</t>
  </si>
  <si>
    <t>BP-MATRIZ06.047.0001</t>
  </si>
  <si>
    <t>06.048.0006</t>
  </si>
  <si>
    <t>BP-MATRIZ06.048.0006</t>
  </si>
  <si>
    <t>06.048.0007</t>
  </si>
  <si>
    <t>BP-MATRIZ06.048.0007</t>
  </si>
  <si>
    <t>06.050.0006</t>
  </si>
  <si>
    <t>BP-MATRIZ06.050.0006</t>
  </si>
  <si>
    <t>06.050.0018</t>
  </si>
  <si>
    <t>BP-MATRIZ06.050.0018</t>
  </si>
  <si>
    <t>06.058.0003</t>
  </si>
  <si>
    <t>BP-MATRIZ06.058.0003</t>
  </si>
  <si>
    <t>06.058.0005</t>
  </si>
  <si>
    <t>BP-MATRIZ06.058.0005</t>
  </si>
  <si>
    <t>06.061.0001</t>
  </si>
  <si>
    <t>BP-MATRIZ06.061.0001</t>
  </si>
  <si>
    <t>06.062.0005</t>
  </si>
  <si>
    <t>BP-MATRIZ06.062.0005</t>
  </si>
  <si>
    <t>06.066.0004</t>
  </si>
  <si>
    <t>BP-MATRIZ06.066.0004</t>
  </si>
  <si>
    <t>06.067.0002</t>
  </si>
  <si>
    <t>BP-MATRIZ06.067.0002</t>
  </si>
  <si>
    <t>06.069.0001</t>
  </si>
  <si>
    <t>BP-MATRIZ06.069.0001</t>
  </si>
  <si>
    <t>06.069.0002</t>
  </si>
  <si>
    <t>BP-MATRIZ06.069.0002</t>
  </si>
  <si>
    <t>06.072.0018</t>
  </si>
  <si>
    <t>BP-MATRIZ06.072.0018</t>
  </si>
  <si>
    <t>06.073.0008</t>
  </si>
  <si>
    <t>BP-MATRIZ06.073.0008</t>
  </si>
  <si>
    <t>06.077.0004</t>
  </si>
  <si>
    <t>BP-MATRIZ06.077.0004</t>
  </si>
  <si>
    <t>06.080.0028</t>
  </si>
  <si>
    <t>BP-MATRIZ06.080.0028</t>
  </si>
  <si>
    <t>06.080.0061</t>
  </si>
  <si>
    <t>BP-MATRIZ06.080.0061</t>
  </si>
  <si>
    <t>06.080.0062</t>
  </si>
  <si>
    <t>BP-MATRIZ06.080.0062</t>
  </si>
  <si>
    <t>06.080.0066</t>
  </si>
  <si>
    <t>BP-MATRIZ06.080.0066</t>
  </si>
  <si>
    <t>06.081.0031</t>
  </si>
  <si>
    <t>BP-MATRIZ06.081.0031</t>
  </si>
  <si>
    <t>06.084.0003</t>
  </si>
  <si>
    <t>BP-MATRIZ06.084.0003</t>
  </si>
  <si>
    <t>06.088.0001</t>
  </si>
  <si>
    <t>BP-MATRIZ06.088.0001</t>
  </si>
  <si>
    <t>06.089.0009</t>
  </si>
  <si>
    <t>BP-MATRIZ06.089.0009</t>
  </si>
  <si>
    <t>06.089.0014</t>
  </si>
  <si>
    <t>BP-MATRIZ06.089.0014</t>
  </si>
  <si>
    <t>06.089.0020</t>
  </si>
  <si>
    <t>BP-MATRIZ06.089.0020</t>
  </si>
  <si>
    <t>06.089.0021</t>
  </si>
  <si>
    <t>BP-MATRIZ06.089.0021</t>
  </si>
  <si>
    <t>06.089.0024</t>
  </si>
  <si>
    <t>BP-MATRIZ06.089.0024</t>
  </si>
  <si>
    <t>06.097.0013</t>
  </si>
  <si>
    <t>BP-MATRIZ06.097.0013</t>
  </si>
  <si>
    <t>06.098.0017</t>
  </si>
  <si>
    <t>BP-MATRIZ06.098.0017</t>
  </si>
  <si>
    <t>06.106.0022</t>
  </si>
  <si>
    <t>BP-MATRIZ06.106.0022</t>
  </si>
  <si>
    <t>06.106.0032</t>
  </si>
  <si>
    <t>BP-MATRIZ06.106.0032</t>
  </si>
  <si>
    <t>06.110.0036</t>
  </si>
  <si>
    <t>BP-MATRIZ06.110.0036</t>
  </si>
  <si>
    <t>06.111.0013</t>
  </si>
  <si>
    <t>BP-MATRIZ06.111.0013</t>
  </si>
  <si>
    <t>06.113.0008</t>
  </si>
  <si>
    <t>BP-MATRIZ06.113.0008</t>
  </si>
  <si>
    <t>06.114.0013</t>
  </si>
  <si>
    <t>BP-MATRIZ06.114.0013</t>
  </si>
  <si>
    <t>06.115.0007</t>
  </si>
  <si>
    <t>BP-MATRIZ06.115.0007</t>
  </si>
  <si>
    <t>06.121.0008</t>
  </si>
  <si>
    <t>BP-MATRIZ06.121.0008</t>
  </si>
  <si>
    <t>06.121.0026</t>
  </si>
  <si>
    <t>BP-MATRIZ06.121.0026</t>
  </si>
  <si>
    <t>06.121.0027</t>
  </si>
  <si>
    <t>BP-MATRIZ06.121.0027</t>
  </si>
  <si>
    <t>06.122.0001</t>
  </si>
  <si>
    <t>BP-MATRIZ06.122.0001</t>
  </si>
  <si>
    <t>06.123.0008</t>
  </si>
  <si>
    <t>BP-MATRIZ06.123.0008</t>
  </si>
  <si>
    <t>06.124.0008</t>
  </si>
  <si>
    <t>BP-MATRIZ06.124.0008</t>
  </si>
  <si>
    <t>06.127.0005</t>
  </si>
  <si>
    <t>BP-MATRIZ06.127.0005</t>
  </si>
  <si>
    <t>06.127.0007</t>
  </si>
  <si>
    <t>BP-MATRIZ06.127.0007</t>
  </si>
  <si>
    <t>06.133.0033</t>
  </si>
  <si>
    <t>BP-MATRIZ06.133.0033</t>
  </si>
  <si>
    <t>06.133.0059</t>
  </si>
  <si>
    <t>BP-MATRIZ06.133.0059</t>
  </si>
  <si>
    <t>06.133.0060</t>
  </si>
  <si>
    <t>BP-MATRIZ06.133.0060</t>
  </si>
  <si>
    <t>06.137.0006</t>
  </si>
  <si>
    <t>BP-MATRIZ06.137.0006</t>
  </si>
  <si>
    <t>06.138.0002</t>
  </si>
  <si>
    <t>BP-MATRIZ06.138.0002</t>
  </si>
  <si>
    <t>06.142.0007</t>
  </si>
  <si>
    <t>BP-MATRIZ06.142.0007</t>
  </si>
  <si>
    <t>06.143.0021</t>
  </si>
  <si>
    <t>BP-MATRIZ06.143.0021</t>
  </si>
  <si>
    <t>06.149.0003</t>
  </si>
  <si>
    <t>BP-MATRIZ06.149.0003</t>
  </si>
  <si>
    <t>06.150.0004</t>
  </si>
  <si>
    <t>BP-MATRIZ06.150.0004</t>
  </si>
  <si>
    <t>06.150.0020</t>
  </si>
  <si>
    <t>BP-MATRIZ06.150.0020</t>
  </si>
  <si>
    <t>06.160.0004</t>
  </si>
  <si>
    <t>BP-MATRIZ06.160.0004</t>
  </si>
  <si>
    <t>06.166.0004</t>
  </si>
  <si>
    <t>BP-MATRIZ06.166.0004</t>
  </si>
  <si>
    <t>06.166.0012</t>
  </si>
  <si>
    <t>BP-MATRIZ06.166.0012</t>
  </si>
  <si>
    <t>06.171.0001</t>
  </si>
  <si>
    <t>BP-MATRIZ06.171.0001</t>
  </si>
  <si>
    <t>06.175.0011</t>
  </si>
  <si>
    <t>BP-MATRIZ06.175.0011</t>
  </si>
  <si>
    <t>06.176.0007</t>
  </si>
  <si>
    <t>BP-MATRIZ06.176.0007</t>
  </si>
  <si>
    <t>06.180.0011</t>
  </si>
  <si>
    <t>BP-MATRIZ06.180.0011</t>
  </si>
  <si>
    <t>06.185.0007</t>
  </si>
  <si>
    <t>BP-MATRIZ06.185.0007</t>
  </si>
  <si>
    <t>06.188.0005</t>
  </si>
  <si>
    <t>BP-MATRIZ06.188.0005</t>
  </si>
  <si>
    <t>06.190.0001</t>
  </si>
  <si>
    <t>BP-MATRIZ06.190.0001</t>
  </si>
  <si>
    <t xml:space="preserve">195 - </t>
  </si>
  <si>
    <t>01.002.0004</t>
  </si>
  <si>
    <t>BP-MATRIZ01.002.0004</t>
  </si>
  <si>
    <t>01.011.0049</t>
  </si>
  <si>
    <t>BP-MATRIZ01.011.0049</t>
  </si>
  <si>
    <t>01.013.0034</t>
  </si>
  <si>
    <t>BP-MATRIZ01.013.0034</t>
  </si>
  <si>
    <t>01.016.0031</t>
  </si>
  <si>
    <t>BP-MATRIZ01.016.0031</t>
  </si>
  <si>
    <t>01.016.0042</t>
  </si>
  <si>
    <t>BP-MATRIZ01.016.0042</t>
  </si>
  <si>
    <t>01.016.0043</t>
  </si>
  <si>
    <t>BP-MATRIZ01.016.0043</t>
  </si>
  <si>
    <t>01.016.0044</t>
  </si>
  <si>
    <t>BP-MATRIZ01.016.0044</t>
  </si>
  <si>
    <t>01.016.0051</t>
  </si>
  <si>
    <t>BP-MATRIZ01.016.0051</t>
  </si>
  <si>
    <t>01.016.0052</t>
  </si>
  <si>
    <t>BP-MATRIZ01.016.0052</t>
  </si>
  <si>
    <t>01.019.0020</t>
  </si>
  <si>
    <t>BP-MATRIZ01.019.0020</t>
  </si>
  <si>
    <t>01.019.0089</t>
  </si>
  <si>
    <t>BP-MATRIZ01.019.0089</t>
  </si>
  <si>
    <t>01.025.0111</t>
  </si>
  <si>
    <t>BP-MATRIZ01.025.0111</t>
  </si>
  <si>
    <t>01.027.0015</t>
  </si>
  <si>
    <t>BP-MATRIZ01.027.0015</t>
  </si>
  <si>
    <t>01.028.0020</t>
  </si>
  <si>
    <t>BP-MATRIZ01.028.0020</t>
  </si>
  <si>
    <t>01.028.0021</t>
  </si>
  <si>
    <t>BP-MATRIZ01.028.0021</t>
  </si>
  <si>
    <t>01.028.0022</t>
  </si>
  <si>
    <t>BP-MATRIZ01.028.0022</t>
  </si>
  <si>
    <t>01.028.0026</t>
  </si>
  <si>
    <t>BP-MATRIZ01.028.0026</t>
  </si>
  <si>
    <t>01.028.0027</t>
  </si>
  <si>
    <t>BP-MATRIZ01.028.0027</t>
  </si>
  <si>
    <t>01.033.0024</t>
  </si>
  <si>
    <t>BP-MATRIZ01.033.0024</t>
  </si>
  <si>
    <t>01.033.0026</t>
  </si>
  <si>
    <t>BP-MATRIZ01.033.0026</t>
  </si>
  <si>
    <t>01.033.0027</t>
  </si>
  <si>
    <t>BP-MATRIZ01.033.0027</t>
  </si>
  <si>
    <t>06.002.0013</t>
  </si>
  <si>
    <t>BP-MATRIZ06.002.0013</t>
  </si>
  <si>
    <t>06.004.0021</t>
  </si>
  <si>
    <t>BP-MATRIZ06.004.0021</t>
  </si>
  <si>
    <t>06.006.0021</t>
  </si>
  <si>
    <t>BP-MATRIZ06.006.0021</t>
  </si>
  <si>
    <t>06.006.0022</t>
  </si>
  <si>
    <t>BP-MATRIZ06.006.0022</t>
  </si>
  <si>
    <t>06.012.0002</t>
  </si>
  <si>
    <t>BP-MATRIZ06.012.0002</t>
  </si>
  <si>
    <t>06.018.0004</t>
  </si>
  <si>
    <t>BP-MATRIZ06.018.0004</t>
  </si>
  <si>
    <t>06.018.0014</t>
  </si>
  <si>
    <t>BP-MATRIZ06.018.0014</t>
  </si>
  <si>
    <t>06.022.0007</t>
  </si>
  <si>
    <t>BP-MATRIZ06.022.0007</t>
  </si>
  <si>
    <t>06.022.0009</t>
  </si>
  <si>
    <t>BP-MATRIZ06.022.0009</t>
  </si>
  <si>
    <t>06.023.0015</t>
  </si>
  <si>
    <t>BP-MATRIZ06.023.0015</t>
  </si>
  <si>
    <t>06.025.0012</t>
  </si>
  <si>
    <t>BP-MATRIZ06.025.0012</t>
  </si>
  <si>
    <t>06.027.0011</t>
  </si>
  <si>
    <t>BP-MATRIZ06.027.0011</t>
  </si>
  <si>
    <t>06.027.0022</t>
  </si>
  <si>
    <t>BP-MATRIZ06.027.0022</t>
  </si>
  <si>
    <t>06.027.0023</t>
  </si>
  <si>
    <t>BP-MATRIZ06.027.0023</t>
  </si>
  <si>
    <t>06.027.0035</t>
  </si>
  <si>
    <t>BP-MATRIZ06.027.0035</t>
  </si>
  <si>
    <t>06.029.0002</t>
  </si>
  <si>
    <t>BP-MATRIZ06.029.0002</t>
  </si>
  <si>
    <t>06.029.0003</t>
  </si>
  <si>
    <t>BP-MATRIZ06.029.0003</t>
  </si>
  <si>
    <t>06.029.0021</t>
  </si>
  <si>
    <t>BP-MATRIZ06.029.0021</t>
  </si>
  <si>
    <t>06.030.0011</t>
  </si>
  <si>
    <t>BP-MATRIZ06.030.0011</t>
  </si>
  <si>
    <t>06.036.0008</t>
  </si>
  <si>
    <t>BP-MATRIZ06.036.0008</t>
  </si>
  <si>
    <t>06.042.0015</t>
  </si>
  <si>
    <t>BP-MATRIZ06.042.0015</t>
  </si>
  <si>
    <t>06.042.0086</t>
  </si>
  <si>
    <t>BP-MATRIZ06.042.0086</t>
  </si>
  <si>
    <t>06.043.0001</t>
  </si>
  <si>
    <t>BP-MATRIZ06.043.0001</t>
  </si>
  <si>
    <t>06.048.0008</t>
  </si>
  <si>
    <t>BP-MATRIZ06.048.0008</t>
  </si>
  <si>
    <t>06.050.0003</t>
  </si>
  <si>
    <t>BP-MATRIZ06.050.0003</t>
  </si>
  <si>
    <t>06.050.0013</t>
  </si>
  <si>
    <t>BP-MATRIZ06.050.0013</t>
  </si>
  <si>
    <t>06.050.0025</t>
  </si>
  <si>
    <t>BP-MATRIZ06.050.0025</t>
  </si>
  <si>
    <t>06.050.0027</t>
  </si>
  <si>
    <t>BP-MATRIZ06.050.0027</t>
  </si>
  <si>
    <t>06.051.0007</t>
  </si>
  <si>
    <t>BP-MATRIZ06.051.0007</t>
  </si>
  <si>
    <t>06.051.0008</t>
  </si>
  <si>
    <t>BP-MATRIZ06.051.0008</t>
  </si>
  <si>
    <t>06.055.0008</t>
  </si>
  <si>
    <t>BP-MATRIZ06.055.0008</t>
  </si>
  <si>
    <t>06.061.0028</t>
  </si>
  <si>
    <t>BP-MATRIZ06.061.0028</t>
  </si>
  <si>
    <t>06.074.0016</t>
  </si>
  <si>
    <t>BP-MATRIZ06.074.0016</t>
  </si>
  <si>
    <t>06.074.0020</t>
  </si>
  <si>
    <t>BP-MATRIZ06.074.0020</t>
  </si>
  <si>
    <t>06.077.0021</t>
  </si>
  <si>
    <t>BP-MATRIZ06.077.0021</t>
  </si>
  <si>
    <t>06.077.0027</t>
  </si>
  <si>
    <t>BP-MATRIZ06.077.0027</t>
  </si>
  <si>
    <t>06.077.0028</t>
  </si>
  <si>
    <t>BP-MATRIZ06.077.0028</t>
  </si>
  <si>
    <t>06.080.0036</t>
  </si>
  <si>
    <t>BP-MATRIZ06.080.0036</t>
  </si>
  <si>
    <t>06.080.0041</t>
  </si>
  <si>
    <t>BP-MATRIZ06.080.0041</t>
  </si>
  <si>
    <t>06.080.0073</t>
  </si>
  <si>
    <t>BP-MATRIZ06.080.0073</t>
  </si>
  <si>
    <t>06.080.0074</t>
  </si>
  <si>
    <t>BP-MATRIZ06.080.0074</t>
  </si>
  <si>
    <t>06.080.0075</t>
  </si>
  <si>
    <t>BP-MATRIZ06.080.0075</t>
  </si>
  <si>
    <t>06.080.0076</t>
  </si>
  <si>
    <t>BP-MATRIZ06.080.0076</t>
  </si>
  <si>
    <t>06.080.0090</t>
  </si>
  <si>
    <t>BP-MATRIZ06.080.0090</t>
  </si>
  <si>
    <t>06.081.0007</t>
  </si>
  <si>
    <t>BP-MATRIZ06.081.0007</t>
  </si>
  <si>
    <t>06.081.0008</t>
  </si>
  <si>
    <t>BP-MATRIZ06.081.0008</t>
  </si>
  <si>
    <t>06.081.0010</t>
  </si>
  <si>
    <t>BP-MATRIZ06.081.0010</t>
  </si>
  <si>
    <t>06.081.0027</t>
  </si>
  <si>
    <t>BP-MATRIZ06.081.0027</t>
  </si>
  <si>
    <t>06.081.0030</t>
  </si>
  <si>
    <t>BP-MATRIZ06.081.0030</t>
  </si>
  <si>
    <t>06.088.0002</t>
  </si>
  <si>
    <t>BP-MATRIZ06.088.0002</t>
  </si>
  <si>
    <t>06.088.0024</t>
  </si>
  <si>
    <t>BP-MATRIZ06.088.0024</t>
  </si>
  <si>
    <t>06.088.0028</t>
  </si>
  <si>
    <t>BP-MATRIZ06.088.0028</t>
  </si>
  <si>
    <t>06.089.0010</t>
  </si>
  <si>
    <t>BP-MATRIZ06.089.0010</t>
  </si>
  <si>
    <t>06.091.0001</t>
  </si>
  <si>
    <t>BP-MATRIZ06.091.0001</t>
  </si>
  <si>
    <t>06.094.0012</t>
  </si>
  <si>
    <t>BP-MATRIZ06.094.0012</t>
  </si>
  <si>
    <t>06.094.0013</t>
  </si>
  <si>
    <t>BP-MATRIZ06.094.0013</t>
  </si>
  <si>
    <t>06.094.0075</t>
  </si>
  <si>
    <t>BP-MATRIZ06.094.0075</t>
  </si>
  <si>
    <t>06.094.0085</t>
  </si>
  <si>
    <t>BP-MATRIZ06.094.0085</t>
  </si>
  <si>
    <t>06.094.0106</t>
  </si>
  <si>
    <t>BP-MATRIZ06.094.0106</t>
  </si>
  <si>
    <t>06.094.0107</t>
  </si>
  <si>
    <t>BP-MATRIZ06.094.0107</t>
  </si>
  <si>
    <t>06.098.0033</t>
  </si>
  <si>
    <t>BP-MATRIZ06.098.0033</t>
  </si>
  <si>
    <t>06.099.0001</t>
  </si>
  <si>
    <t>BP-MATRIZ06.099.0001</t>
  </si>
  <si>
    <t>06.108.0004</t>
  </si>
  <si>
    <t>BP-MATRIZ06.108.0004</t>
  </si>
  <si>
    <t>06.108.0021</t>
  </si>
  <si>
    <t>BP-MATRIZ06.108.0021</t>
  </si>
  <si>
    <t>06.108.0022</t>
  </si>
  <si>
    <t>BP-MATRIZ06.108.0022</t>
  </si>
  <si>
    <t>06.108.0023</t>
  </si>
  <si>
    <t>BP-MATRIZ06.108.0023</t>
  </si>
  <si>
    <t>06.115.0001</t>
  </si>
  <si>
    <t>BP-MATRIZ06.115.0001</t>
  </si>
  <si>
    <t>06.117.0003</t>
  </si>
  <si>
    <t>BP-MATRIZ06.117.0003</t>
  </si>
  <si>
    <t>06.121.0013</t>
  </si>
  <si>
    <t>BP-MATRIZ06.121.0013</t>
  </si>
  <si>
    <t>06.123.0006</t>
  </si>
  <si>
    <t>BP-MATRIZ06.123.0006</t>
  </si>
  <si>
    <t>06.124.0004</t>
  </si>
  <si>
    <t>BP-MATRIZ06.124.0004</t>
  </si>
  <si>
    <t>06.124.0006</t>
  </si>
  <si>
    <t>BP-MATRIZ06.124.0006</t>
  </si>
  <si>
    <t>06.124.0014</t>
  </si>
  <si>
    <t>BP-MATRIZ06.124.0014</t>
  </si>
  <si>
    <t>06.127.0004</t>
  </si>
  <si>
    <t>BP-MATRIZ06.127.0004</t>
  </si>
  <si>
    <t>06.127.0009</t>
  </si>
  <si>
    <t>BP-MATRIZ06.127.0009</t>
  </si>
  <si>
    <t>06.129.0002</t>
  </si>
  <si>
    <t>BP-MATRIZ06.129.0002</t>
  </si>
  <si>
    <t>06.132.0003</t>
  </si>
  <si>
    <t>BP-MATRIZ06.132.0003</t>
  </si>
  <si>
    <t>06.133.0019</t>
  </si>
  <si>
    <t>BP-MATRIZ06.133.0019</t>
  </si>
  <si>
    <t>06.133.0041</t>
  </si>
  <si>
    <t>BP-MATRIZ06.133.0041</t>
  </si>
  <si>
    <t>06.135.0004</t>
  </si>
  <si>
    <t>BP-MATRIZ06.135.0004</t>
  </si>
  <si>
    <t>06.135.0009</t>
  </si>
  <si>
    <t>BP-MATRIZ06.135.0009</t>
  </si>
  <si>
    <t>06.136.0001</t>
  </si>
  <si>
    <t>BP-MATRIZ06.136.0001</t>
  </si>
  <si>
    <t>06.140.0004</t>
  </si>
  <si>
    <t>BP-MATRIZ06.140.0004</t>
  </si>
  <si>
    <t>06.142.0005</t>
  </si>
  <si>
    <t>BP-MATRIZ06.142.0005</t>
  </si>
  <si>
    <t>06.142.0008</t>
  </si>
  <si>
    <t>BP-MATRIZ06.142.0008</t>
  </si>
  <si>
    <t>06.148.0002</t>
  </si>
  <si>
    <t>BP-MATRIZ06.148.0002</t>
  </si>
  <si>
    <t>06.150.0019</t>
  </si>
  <si>
    <t>BP-MATRIZ06.150.0019</t>
  </si>
  <si>
    <t>06.152.0003</t>
  </si>
  <si>
    <t>BP-MATRIZ06.152.0003</t>
  </si>
  <si>
    <t>06.166.0006</t>
  </si>
  <si>
    <t>BP-MATRIZ06.166.0006</t>
  </si>
  <si>
    <t>06.166.0008</t>
  </si>
  <si>
    <t>BP-MATRIZ06.166.0008</t>
  </si>
  <si>
    <t>06.170.0002</t>
  </si>
  <si>
    <t>BP-MATRIZ06.170.0002</t>
  </si>
  <si>
    <t>06.178.0003</t>
  </si>
  <si>
    <t>BP-MATRIZ06.178.0003</t>
  </si>
  <si>
    <t>06.180.0018</t>
  </si>
  <si>
    <t>BP-MATRIZ06.180.0018</t>
  </si>
  <si>
    <t>06.180.0020</t>
  </si>
  <si>
    <t>BP-MATRIZ06.180.0020</t>
  </si>
  <si>
    <t>06.181.0017</t>
  </si>
  <si>
    <t>BP-MATRIZ06.181.0017</t>
  </si>
  <si>
    <t>06.204.0006</t>
  </si>
  <si>
    <t>BP-MATRIZ06.204.0006</t>
  </si>
  <si>
    <t>06.207.0004</t>
  </si>
  <si>
    <t>BP-MATRIZ06.207.0004</t>
  </si>
  <si>
    <t>06.216.0001</t>
  </si>
  <si>
    <t>BP-MATRIZ06.216.0001</t>
  </si>
  <si>
    <t xml:space="preserve">196 - </t>
  </si>
  <si>
    <t>01.005.0003</t>
  </si>
  <si>
    <t>BP-MATRIZ01.005.0003</t>
  </si>
  <si>
    <t>01.007.0013</t>
  </si>
  <si>
    <t>BP-MATRIZ01.007.0013</t>
  </si>
  <si>
    <t>01.007.0014</t>
  </si>
  <si>
    <t>BP-MATRIZ01.007.0014</t>
  </si>
  <si>
    <t>01.007.0015</t>
  </si>
  <si>
    <t>BP-MATRIZ01.007.0015</t>
  </si>
  <si>
    <t>01.007.0016</t>
  </si>
  <si>
    <t>BP-MATRIZ01.007.0016</t>
  </si>
  <si>
    <t>01.007.0018</t>
  </si>
  <si>
    <t>BP-MATRIZ01.007.0018</t>
  </si>
  <si>
    <t>01.016.0018</t>
  </si>
  <si>
    <t>BP-MATRIZ01.016.0018</t>
  </si>
  <si>
    <t>01.017.0006</t>
  </si>
  <si>
    <t>BP-MATRIZ01.017.0006</t>
  </si>
  <si>
    <t>01.017.0007</t>
  </si>
  <si>
    <t>BP-MATRIZ01.017.0007</t>
  </si>
  <si>
    <t>01.017.0008</t>
  </si>
  <si>
    <t>BP-MATRIZ01.017.0008</t>
  </si>
  <si>
    <t>01.017.0009</t>
  </si>
  <si>
    <t>BP-MATRIZ01.017.0009</t>
  </si>
  <si>
    <t>01.017.0010</t>
  </si>
  <si>
    <t>BP-MATRIZ01.017.0010</t>
  </si>
  <si>
    <t>01.017.0011</t>
  </si>
  <si>
    <t>BP-MATRIZ01.017.0011</t>
  </si>
  <si>
    <t>01.017.0012</t>
  </si>
  <si>
    <t>BP-MATRIZ01.017.0012</t>
  </si>
  <si>
    <t>01.017.0013</t>
  </si>
  <si>
    <t>BP-MATRIZ01.017.0013</t>
  </si>
  <si>
    <t>01.017.0014</t>
  </si>
  <si>
    <t>BP-MATRIZ01.017.0014</t>
  </si>
  <si>
    <t>01.017.0015</t>
  </si>
  <si>
    <t>BP-MATRIZ01.017.0015</t>
  </si>
  <si>
    <t>01.018.0161</t>
  </si>
  <si>
    <t>BP-MATRIZ01.018.0161</t>
  </si>
  <si>
    <t>01.018.0162</t>
  </si>
  <si>
    <t>BP-MATRIZ01.018.0162</t>
  </si>
  <si>
    <t>01.018.0163</t>
  </si>
  <si>
    <t>BP-MATRIZ01.018.0163</t>
  </si>
  <si>
    <t>01.018.0164</t>
  </si>
  <si>
    <t>BP-MATRIZ01.018.0164</t>
  </si>
  <si>
    <t>01.018.0165</t>
  </si>
  <si>
    <t>BP-MATRIZ01.018.0165</t>
  </si>
  <si>
    <t>01.018.0166</t>
  </si>
  <si>
    <t>BP-MATRIZ01.018.0166</t>
  </si>
  <si>
    <t>01.018.0167</t>
  </si>
  <si>
    <t>BP-MATRIZ01.018.0167</t>
  </si>
  <si>
    <t>01.018.0168</t>
  </si>
  <si>
    <t>BP-MATRIZ01.018.0168</t>
  </si>
  <si>
    <t>01.018.0169</t>
  </si>
  <si>
    <t>BP-MATRIZ01.018.0169</t>
  </si>
  <si>
    <t>01.018.0170</t>
  </si>
  <si>
    <t>BP-MATRIZ01.018.0170</t>
  </si>
  <si>
    <t>01.018.0171</t>
  </si>
  <si>
    <t>BP-MATRIZ01.018.0171</t>
  </si>
  <si>
    <t>01.018.0172</t>
  </si>
  <si>
    <t>BP-MATRIZ01.018.0172</t>
  </si>
  <si>
    <t>01.018.0173</t>
  </si>
  <si>
    <t>BP-MATRIZ01.018.0173</t>
  </si>
  <si>
    <t>01.018.0174</t>
  </si>
  <si>
    <t>BP-MATRIZ01.018.0174</t>
  </si>
  <si>
    <t>01.018.0175</t>
  </si>
  <si>
    <t>BP-MATRIZ01.018.0175</t>
  </si>
  <si>
    <t>01.018.0176</t>
  </si>
  <si>
    <t>BP-MATRIZ01.018.0176</t>
  </si>
  <si>
    <t>01.018.0177</t>
  </si>
  <si>
    <t>BP-MATRIZ01.018.0177</t>
  </si>
  <si>
    <t>01.018.0178</t>
  </si>
  <si>
    <t>BP-MATRIZ01.018.0178</t>
  </si>
  <si>
    <t>01.018.0179</t>
  </si>
  <si>
    <t>BP-MATRIZ01.018.0179</t>
  </si>
  <si>
    <t>01.018.0180</t>
  </si>
  <si>
    <t>BP-MATRIZ01.018.0180</t>
  </si>
  <si>
    <t>01.018.0181</t>
  </si>
  <si>
    <t>BP-MATRIZ01.018.0181</t>
  </si>
  <si>
    <t>01.018.0182</t>
  </si>
  <si>
    <t>BP-MATRIZ01.018.0182</t>
  </si>
  <si>
    <t>01.019.0041</t>
  </si>
  <si>
    <t>BP-MATRIZ01.019.0041</t>
  </si>
  <si>
    <t>01.019.0042</t>
  </si>
  <si>
    <t>BP-MATRIZ01.019.0042</t>
  </si>
  <si>
    <t>01.019.0043</t>
  </si>
  <si>
    <t>BP-MATRIZ01.019.0043</t>
  </si>
  <si>
    <t>01.019.0044</t>
  </si>
  <si>
    <t>BP-MATRIZ01.019.0044</t>
  </si>
  <si>
    <t>01.028.0033</t>
  </si>
  <si>
    <t>BP-MATRIZ01.028.0033</t>
  </si>
  <si>
    <t>01.031.0004</t>
  </si>
  <si>
    <t>BP-MATRIZ01.031.0004</t>
  </si>
  <si>
    <t>01.031.0005</t>
  </si>
  <si>
    <t>BP-MATRIZ01.031.0005</t>
  </si>
  <si>
    <t>01.031.0006</t>
  </si>
  <si>
    <t>BP-MATRIZ01.031.0006</t>
  </si>
  <si>
    <t>01.033.0014</t>
  </si>
  <si>
    <t>BP-MATRIZ01.033.0014</t>
  </si>
  <si>
    <t>06.002.0004</t>
  </si>
  <si>
    <t>BP-MATRIZ06.002.0004</t>
  </si>
  <si>
    <t>06.002.0022</t>
  </si>
  <si>
    <t>BP-MATRIZ06.002.0022</t>
  </si>
  <si>
    <t>06.003.0002</t>
  </si>
  <si>
    <t>BP-MATRIZ06.003.0002</t>
  </si>
  <si>
    <t>06.004.0011</t>
  </si>
  <si>
    <t>BP-MATRIZ06.004.0011</t>
  </si>
  <si>
    <t>06.004.0036</t>
  </si>
  <si>
    <t>BP-MATRIZ06.004.0036</t>
  </si>
  <si>
    <t>06.006.0004</t>
  </si>
  <si>
    <t>BP-MATRIZ06.006.0004</t>
  </si>
  <si>
    <t>06.006.0005</t>
  </si>
  <si>
    <t>BP-MATRIZ06.006.0005</t>
  </si>
  <si>
    <t>06.006.0008</t>
  </si>
  <si>
    <t>BP-MATRIZ06.006.0008</t>
  </si>
  <si>
    <t>06.006.0018</t>
  </si>
  <si>
    <t>BP-MATRIZ06.006.0018</t>
  </si>
  <si>
    <t>06.008.0008</t>
  </si>
  <si>
    <t>BP-MATRIZ06.008.0008</t>
  </si>
  <si>
    <t>06.008.0017</t>
  </si>
  <si>
    <t>BP-MATRIZ06.008.0017</t>
  </si>
  <si>
    <t>06.010.0003</t>
  </si>
  <si>
    <t>BP-MATRIZ06.010.0003</t>
  </si>
  <si>
    <t>06.018.0007</t>
  </si>
  <si>
    <t>BP-MATRIZ06.018.0007</t>
  </si>
  <si>
    <t>06.018.0015</t>
  </si>
  <si>
    <t>BP-MATRIZ06.018.0015</t>
  </si>
  <si>
    <t>06.020.0018</t>
  </si>
  <si>
    <t>BP-MATRIZ06.020.0018</t>
  </si>
  <si>
    <t>06.021.0008</t>
  </si>
  <si>
    <t>BP-MATRIZ06.021.0008</t>
  </si>
  <si>
    <t>06.021.0011</t>
  </si>
  <si>
    <t>BP-MATRIZ06.021.0011</t>
  </si>
  <si>
    <t>06.025.0010</t>
  </si>
  <si>
    <t>BP-MATRIZ06.025.0010</t>
  </si>
  <si>
    <t>06.027.0021</t>
  </si>
  <si>
    <t>BP-MATRIZ06.027.0021</t>
  </si>
  <si>
    <t>06.029.0010</t>
  </si>
  <si>
    <t>BP-MATRIZ06.029.0010</t>
  </si>
  <si>
    <t>06.029.0013</t>
  </si>
  <si>
    <t>BP-MATRIZ06.029.0013</t>
  </si>
  <si>
    <t>06.032.0003</t>
  </si>
  <si>
    <t>BP-MATRIZ06.032.0003</t>
  </si>
  <si>
    <t>06.032.0017</t>
  </si>
  <si>
    <t>BP-MATRIZ06.032.0017</t>
  </si>
  <si>
    <t>06.036.0002</t>
  </si>
  <si>
    <t>BP-MATRIZ06.036.0002</t>
  </si>
  <si>
    <t>06.036.0011</t>
  </si>
  <si>
    <t>BP-MATRIZ06.036.0011</t>
  </si>
  <si>
    <t>06.041.0013</t>
  </si>
  <si>
    <t>BP-MATRIZ06.041.0013</t>
  </si>
  <si>
    <t>06.042.0089</t>
  </si>
  <si>
    <t>BP-MATRIZ06.042.0089</t>
  </si>
  <si>
    <t>06.044.0001</t>
  </si>
  <si>
    <t>BP-MATRIZ06.044.0001</t>
  </si>
  <si>
    <t>06.047.0004</t>
  </si>
  <si>
    <t>BP-MATRIZ06.047.0004</t>
  </si>
  <si>
    <t>06.047.0006</t>
  </si>
  <si>
    <t>BP-MATRIZ06.047.0006</t>
  </si>
  <si>
    <t>06.050.0010</t>
  </si>
  <si>
    <t>BP-MATRIZ06.050.0010</t>
  </si>
  <si>
    <t>06.050.0012</t>
  </si>
  <si>
    <t>BP-MATRIZ06.050.0012</t>
  </si>
  <si>
    <t>06.051.0006</t>
  </si>
  <si>
    <t>BP-MATRIZ06.051.0006</t>
  </si>
  <si>
    <t>06.070.0019</t>
  </si>
  <si>
    <t>BP-MATRIZ06.070.0019</t>
  </si>
  <si>
    <t>06.072.0016</t>
  </si>
  <si>
    <t>BP-MATRIZ06.072.0016</t>
  </si>
  <si>
    <t>06.073.0006</t>
  </si>
  <si>
    <t>BP-MATRIZ06.073.0006</t>
  </si>
  <si>
    <t>06.077.0009</t>
  </si>
  <si>
    <t>BP-MATRIZ06.077.0009</t>
  </si>
  <si>
    <t>06.077.0011</t>
  </si>
  <si>
    <t>BP-MATRIZ06.077.0011</t>
  </si>
  <si>
    <t>06.080.0011</t>
  </si>
  <si>
    <t>BP-MATRIZ06.080.0011</t>
  </si>
  <si>
    <t>06.080.0016</t>
  </si>
  <si>
    <t>BP-MATRIZ06.080.0016</t>
  </si>
  <si>
    <t>06.080.0033</t>
  </si>
  <si>
    <t>BP-MATRIZ06.080.0033</t>
  </si>
  <si>
    <t>06.080.0059</t>
  </si>
  <si>
    <t>BP-MATRIZ06.080.0059</t>
  </si>
  <si>
    <t>06.086.0016</t>
  </si>
  <si>
    <t>BP-MATRIZ06.086.0016</t>
  </si>
  <si>
    <t>06.087.0003</t>
  </si>
  <si>
    <t>BP-MATRIZ06.087.0003</t>
  </si>
  <si>
    <t>06.092.0001</t>
  </si>
  <si>
    <t>BP-MATRIZ06.092.0001</t>
  </si>
  <si>
    <t>06.099.0003</t>
  </si>
  <si>
    <t>BP-MATRIZ06.099.0003</t>
  </si>
  <si>
    <t>06.105.0003</t>
  </si>
  <si>
    <t>BP-MATRIZ06.105.0003</t>
  </si>
  <si>
    <t>06.106.0001</t>
  </si>
  <si>
    <t>BP-MATRIZ06.106.0001</t>
  </si>
  <si>
    <t>06.106.0005</t>
  </si>
  <si>
    <t>BP-MATRIZ06.106.0005</t>
  </si>
  <si>
    <t>06.106.0011</t>
  </si>
  <si>
    <t>BP-MATRIZ06.106.0011</t>
  </si>
  <si>
    <t>06.106.0033</t>
  </si>
  <si>
    <t>BP-MATRIZ06.106.0033</t>
  </si>
  <si>
    <t>06.108.0001</t>
  </si>
  <si>
    <t>BP-MATRIZ06.108.0001</t>
  </si>
  <si>
    <t>06.108.0005</t>
  </si>
  <si>
    <t>BP-MATRIZ06.108.0005</t>
  </si>
  <si>
    <t>06.108.0006</t>
  </si>
  <si>
    <t>BP-MATRIZ06.108.0006</t>
  </si>
  <si>
    <t>06.108.0025</t>
  </si>
  <si>
    <t>BP-MATRIZ06.108.0025</t>
  </si>
  <si>
    <t>06.108.0026</t>
  </si>
  <si>
    <t>BP-MATRIZ06.108.0026</t>
  </si>
  <si>
    <t>06.110.0009</t>
  </si>
  <si>
    <t>BP-MATRIZ06.110.0009</t>
  </si>
  <si>
    <t>06.110.0015</t>
  </si>
  <si>
    <t>BP-MATRIZ06.110.0015</t>
  </si>
  <si>
    <t>06.110.0021</t>
  </si>
  <si>
    <t>BP-MATRIZ06.110.0021</t>
  </si>
  <si>
    <t>06.110.0038</t>
  </si>
  <si>
    <t>BP-MATRIZ06.110.0038</t>
  </si>
  <si>
    <t>06.110.0039</t>
  </si>
  <si>
    <t>BP-MATRIZ06.110.0039</t>
  </si>
  <si>
    <t>06.112.0002</t>
  </si>
  <si>
    <t>BP-MATRIZ06.112.0002</t>
  </si>
  <si>
    <t>06.114.0003</t>
  </si>
  <si>
    <t>BP-MATRIZ06.114.0003</t>
  </si>
  <si>
    <t>06.114.0014</t>
  </si>
  <si>
    <t>BP-MATRIZ06.114.0014</t>
  </si>
  <si>
    <t>06.121.0012</t>
  </si>
  <si>
    <t>BP-MATRIZ06.121.0012</t>
  </si>
  <si>
    <t>06.121.0015</t>
  </si>
  <si>
    <t>BP-MATRIZ06.121.0015</t>
  </si>
  <si>
    <t>06.121.0018</t>
  </si>
  <si>
    <t>BP-MATRIZ06.121.0018</t>
  </si>
  <si>
    <t>06.123.0005</t>
  </si>
  <si>
    <t>BP-MATRIZ06.123.0005</t>
  </si>
  <si>
    <t>06.133.0036</t>
  </si>
  <si>
    <t>BP-MATRIZ06.133.0036</t>
  </si>
  <si>
    <t>06.140.0001</t>
  </si>
  <si>
    <t>BP-MATRIZ06.140.0001</t>
  </si>
  <si>
    <t>06.143.0010</t>
  </si>
  <si>
    <t>BP-MATRIZ06.143.0010</t>
  </si>
  <si>
    <t>06.143.0011</t>
  </si>
  <si>
    <t>BP-MATRIZ06.143.0011</t>
  </si>
  <si>
    <t>06.149.0013</t>
  </si>
  <si>
    <t>BP-MATRIZ06.149.0013</t>
  </si>
  <si>
    <t>06.150.0006</t>
  </si>
  <si>
    <t>BP-MATRIZ06.150.0006</t>
  </si>
  <si>
    <t>06.160.0006</t>
  </si>
  <si>
    <t>BP-MATRIZ06.160.0006</t>
  </si>
  <si>
    <t>06.161.0008</t>
  </si>
  <si>
    <t>BP-MATRIZ06.161.0008</t>
  </si>
  <si>
    <t>06.166.0003</t>
  </si>
  <si>
    <t>BP-MATRIZ06.166.0003</t>
  </si>
  <si>
    <t>06.168.0001</t>
  </si>
  <si>
    <t>BP-MATRIZ06.168.0001</t>
  </si>
  <si>
    <t>06.169.0019</t>
  </si>
  <si>
    <t>BP-MATRIZ06.169.0019</t>
  </si>
  <si>
    <t>06.180.0001</t>
  </si>
  <si>
    <t>BP-MATRIZ06.180.0001</t>
  </si>
  <si>
    <t>06.182.0001</t>
  </si>
  <si>
    <t>BP-MATRIZ06.182.0001</t>
  </si>
  <si>
    <t>06.186.0005</t>
  </si>
  <si>
    <t>BP-MATRIZ06.186.0005</t>
  </si>
  <si>
    <t>06.195.0001</t>
  </si>
  <si>
    <t>BP-MATRIZ06.195.0001</t>
  </si>
  <si>
    <t>06.204.0007</t>
  </si>
  <si>
    <t>BP-MATRIZ06.204.0007</t>
  </si>
  <si>
    <t>01.044.0001</t>
  </si>
  <si>
    <t>BP-MATRIZ01.044.0001</t>
  </si>
  <si>
    <t xml:space="preserve">197 - </t>
  </si>
  <si>
    <t>01.044.0002</t>
  </si>
  <si>
    <t>BP-MATRIZ01.044.0002</t>
  </si>
  <si>
    <t xml:space="preserve">01.044.0003    </t>
  </si>
  <si>
    <t xml:space="preserve">BP-MATRIZ01.044.0003    </t>
  </si>
  <si>
    <t xml:space="preserve">01.044.0004    </t>
  </si>
  <si>
    <t xml:space="preserve">BP-MATRIZ01.044.0004    </t>
  </si>
  <si>
    <t xml:space="preserve">199 - </t>
  </si>
  <si>
    <t>01.011.0006</t>
  </si>
  <si>
    <t>BP-MATRIZ01.011.0006</t>
  </si>
  <si>
    <t>01.011.0007</t>
  </si>
  <si>
    <t>BP-MATRIZ01.011.0007</t>
  </si>
  <si>
    <t>01.011.0008</t>
  </si>
  <si>
    <t>BP-MATRIZ01.011.0008</t>
  </si>
  <si>
    <t>01.011.0009</t>
  </si>
  <si>
    <t>BP-MATRIZ01.011.0009</t>
  </si>
  <si>
    <t>01.016.0001</t>
  </si>
  <si>
    <t>BP-MATRIZ01.016.0001</t>
  </si>
  <si>
    <t>01.018.0142</t>
  </si>
  <si>
    <t>BP-MATRIZ01.018.0142</t>
  </si>
  <si>
    <t>01.020.0026</t>
  </si>
  <si>
    <t>BP-MATRIZ01.020.0026</t>
  </si>
  <si>
    <t>01.020.0029</t>
  </si>
  <si>
    <t>BP-MATRIZ01.020.0029</t>
  </si>
  <si>
    <t>01.024.0050</t>
  </si>
  <si>
    <t>BP-MATRIZ01.024.0050</t>
  </si>
  <si>
    <t>06.004.0018</t>
  </si>
  <si>
    <t>BP-MATRIZ06.004.0018</t>
  </si>
  <si>
    <t>06.004.0035</t>
  </si>
  <si>
    <t>BP-MATRIZ06.004.0035</t>
  </si>
  <si>
    <t>06.009.0012</t>
  </si>
  <si>
    <t>BP-MATRIZ06.009.0012</t>
  </si>
  <si>
    <t>06.013.0001</t>
  </si>
  <si>
    <t>BP-MATRIZ06.013.0001</t>
  </si>
  <si>
    <t>06.018.0010</t>
  </si>
  <si>
    <t>BP-MATRIZ06.018.0010</t>
  </si>
  <si>
    <t>06.019.0003</t>
  </si>
  <si>
    <t>BP-MATRIZ06.019.0003</t>
  </si>
  <si>
    <t>06.021.0007</t>
  </si>
  <si>
    <t>BP-MATRIZ06.021.0007</t>
  </si>
  <si>
    <t>06.021.0010</t>
  </si>
  <si>
    <t>BP-MATRIZ06.021.0010</t>
  </si>
  <si>
    <t>06.021.0013</t>
  </si>
  <si>
    <t>BP-MATRIZ06.021.0013</t>
  </si>
  <si>
    <t>06.027.0027</t>
  </si>
  <si>
    <t>BP-MATRIZ06.027.0027</t>
  </si>
  <si>
    <t>06.029.0008</t>
  </si>
  <si>
    <t>BP-MATRIZ06.029.0008</t>
  </si>
  <si>
    <t>06.034.0006</t>
  </si>
  <si>
    <t>BP-MATRIZ06.034.0006</t>
  </si>
  <si>
    <t>06.048.0013</t>
  </si>
  <si>
    <t>BP-MATRIZ06.048.0013</t>
  </si>
  <si>
    <t>06.060.0001</t>
  </si>
  <si>
    <t>BP-MATRIZ06.060.0001</t>
  </si>
  <si>
    <t>06.061.0014</t>
  </si>
  <si>
    <t>BP-MATRIZ06.061.0014</t>
  </si>
  <si>
    <t>06.061.0020</t>
  </si>
  <si>
    <t>BP-MATRIZ06.061.0020</t>
  </si>
  <si>
    <t>06.062.0007</t>
  </si>
  <si>
    <t>BP-MATRIZ06.062.0007</t>
  </si>
  <si>
    <t>06.066.0005</t>
  </si>
  <si>
    <t>BP-MATRIZ06.066.0005</t>
  </si>
  <si>
    <t>06.070.0015</t>
  </si>
  <si>
    <t>BP-MATRIZ06.070.0015</t>
  </si>
  <si>
    <t>06.072.0017</t>
  </si>
  <si>
    <t>BP-MATRIZ06.072.0017</t>
  </si>
  <si>
    <t>06.080.0003</t>
  </si>
  <si>
    <t>BP-MATRIZ06.080.0003</t>
  </si>
  <si>
    <t>06.080.0019</t>
  </si>
  <si>
    <t>BP-MATRIZ06.080.0019</t>
  </si>
  <si>
    <t>06.080.0024</t>
  </si>
  <si>
    <t>BP-MATRIZ06.080.0024</t>
  </si>
  <si>
    <t>06.080.0025</t>
  </si>
  <si>
    <t>BP-MATRIZ06.080.0025</t>
  </si>
  <si>
    <t>06.081.0002</t>
  </si>
  <si>
    <t>BP-MATRIZ06.081.0002</t>
  </si>
  <si>
    <t>06.098.0004</t>
  </si>
  <si>
    <t>BP-MATRIZ06.098.0004</t>
  </si>
  <si>
    <t>06.098.0018</t>
  </si>
  <si>
    <t>BP-MATRIZ06.098.0018</t>
  </si>
  <si>
    <t>06.098.0029</t>
  </si>
  <si>
    <t>BP-MATRIZ06.098.0029</t>
  </si>
  <si>
    <t>06.098.0030</t>
  </si>
  <si>
    <t>BP-MATRIZ06.098.0030</t>
  </si>
  <si>
    <t>06.098.0035</t>
  </si>
  <si>
    <t>BP-MATRIZ06.098.0035</t>
  </si>
  <si>
    <t>06.103.0007</t>
  </si>
  <si>
    <t>BP-MATRIZ06.103.0007</t>
  </si>
  <si>
    <t>06.106.0020</t>
  </si>
  <si>
    <t>BP-MATRIZ06.106.0020</t>
  </si>
  <si>
    <t>06.110.0034</t>
  </si>
  <si>
    <t>BP-MATRIZ06.110.0034</t>
  </si>
  <si>
    <t>06.114.0002</t>
  </si>
  <si>
    <t>BP-MATRIZ06.114.0002</t>
  </si>
  <si>
    <t>06.114.0006</t>
  </si>
  <si>
    <t>BP-MATRIZ06.114.0006</t>
  </si>
  <si>
    <t>06.117.0001</t>
  </si>
  <si>
    <t>BP-MATRIZ06.117.0001</t>
  </si>
  <si>
    <t>06.123.0014</t>
  </si>
  <si>
    <t>BP-MATRIZ06.123.0014</t>
  </si>
  <si>
    <t>06.133.0039</t>
  </si>
  <si>
    <t>BP-MATRIZ06.133.0039</t>
  </si>
  <si>
    <t>06.141.0001</t>
  </si>
  <si>
    <t>BP-MATRIZ06.141.0001</t>
  </si>
  <si>
    <t>06.141.0006</t>
  </si>
  <si>
    <t>BP-MATRIZ06.141.0006</t>
  </si>
  <si>
    <t>06.142.0006</t>
  </si>
  <si>
    <t>BP-MATRIZ06.142.0006</t>
  </si>
  <si>
    <t>06.143.0009</t>
  </si>
  <si>
    <t>BP-MATRIZ06.143.0009</t>
  </si>
  <si>
    <t>06.152.0022</t>
  </si>
  <si>
    <t>BP-MATRIZ06.152.0022</t>
  </si>
  <si>
    <t>06.160.0003</t>
  </si>
  <si>
    <t>BP-MATRIZ06.160.0003</t>
  </si>
  <si>
    <t>06.181.0004</t>
  </si>
  <si>
    <t>BP-MATRIZ06.181.0004</t>
  </si>
  <si>
    <t>06.181.0021</t>
  </si>
  <si>
    <t>BP-MATRIZ06.181.0021</t>
  </si>
  <si>
    <t>06.183.0002</t>
  </si>
  <si>
    <t>BP-MATRIZ06.183.0002</t>
  </si>
  <si>
    <t>06.204.0002</t>
  </si>
  <si>
    <t>BP-MATRIZ06.204.0002</t>
  </si>
  <si>
    <t xml:space="preserve">200 - </t>
  </si>
  <si>
    <t>01.016.0006</t>
  </si>
  <si>
    <t>BP-MATRIZ01.016.0006</t>
  </si>
  <si>
    <t>01.018.0185</t>
  </si>
  <si>
    <t>BP-MATRIZ01.018.0185</t>
  </si>
  <si>
    <t>01.018.0186</t>
  </si>
  <si>
    <t>BP-MATRIZ01.018.0186</t>
  </si>
  <si>
    <t>01.019.0081</t>
  </si>
  <si>
    <t>BP-MATRIZ01.019.0081</t>
  </si>
  <si>
    <t>01.019.0086</t>
  </si>
  <si>
    <t>BP-MATRIZ01.019.0086</t>
  </si>
  <si>
    <t>01.019.0087</t>
  </si>
  <si>
    <t>BP-MATRIZ01.019.0087</t>
  </si>
  <si>
    <t>04.005.0002</t>
  </si>
  <si>
    <t>BP-MATRIZ04.005.0002</t>
  </si>
  <si>
    <t xml:space="preserve">201 - </t>
  </si>
  <si>
    <t>04.005.0003</t>
  </si>
  <si>
    <t>BP-MATRIZ04.005.0003</t>
  </si>
  <si>
    <t>04.005.0009</t>
  </si>
  <si>
    <t>BP-MATRIZ04.005.0009</t>
  </si>
  <si>
    <t>04.005.0010</t>
  </si>
  <si>
    <t>BP-MATRIZ04.005.0010</t>
  </si>
  <si>
    <t>04.005.0011</t>
  </si>
  <si>
    <t>BP-MATRIZ04.005.0011</t>
  </si>
  <si>
    <t>04.005.0013</t>
  </si>
  <si>
    <t>BP-MATRIZ04.005.0013</t>
  </si>
  <si>
    <t>04.005.0017</t>
  </si>
  <si>
    <t>BP-MATRIZ04.005.0017</t>
  </si>
  <si>
    <t>04.005.0018</t>
  </si>
  <si>
    <t>BP-MATRIZ04.005.0018</t>
  </si>
  <si>
    <t>04.005.0019</t>
  </si>
  <si>
    <t>BP-MATRIZ04.005.0019</t>
  </si>
  <si>
    <t>04.005.0020</t>
  </si>
  <si>
    <t>BP-MATRIZ04.005.0020</t>
  </si>
  <si>
    <t>04.005.0021</t>
  </si>
  <si>
    <t>BP-MATRIZ04.005.0021</t>
  </si>
  <si>
    <t>04.005.0022</t>
  </si>
  <si>
    <t>BP-MATRIZ04.005.0022</t>
  </si>
  <si>
    <t>04.005.0027</t>
  </si>
  <si>
    <t>BP-MATRIZ04.005.0027</t>
  </si>
  <si>
    <t>04.005.0029</t>
  </si>
  <si>
    <t>BP-MATRIZ04.005.0029</t>
  </si>
  <si>
    <t>04.005.0032</t>
  </si>
  <si>
    <t>BP-MATRIZ04.005.0032</t>
  </si>
  <si>
    <t>04.005.0035</t>
  </si>
  <si>
    <t>BP-MATRIZ04.005.0035</t>
  </si>
  <si>
    <t>04.005.0040</t>
  </si>
  <si>
    <t>BP-MATRIZ04.005.0040</t>
  </si>
  <si>
    <t>04.005.0045</t>
  </si>
  <si>
    <t>BP-MATRIZ04.005.0045</t>
  </si>
  <si>
    <t>04.005.0046</t>
  </si>
  <si>
    <t>BP-MATRIZ04.005.0046</t>
  </si>
  <si>
    <t>04.005.0047</t>
  </si>
  <si>
    <t>BP-MATRIZ04.005.0047</t>
  </si>
  <si>
    <t>04.005.0048</t>
  </si>
  <si>
    <t>BP-MATRIZ04.005.0048</t>
  </si>
  <si>
    <t>04.005.0051</t>
  </si>
  <si>
    <t>BP-MATRIZ04.005.0051</t>
  </si>
  <si>
    <t>04.005.0070</t>
  </si>
  <si>
    <t>BP-MATRIZ04.005.0070</t>
  </si>
  <si>
    <t>04.005.0081</t>
  </si>
  <si>
    <t>BP-MATRIZ04.005.0081</t>
  </si>
  <si>
    <t>04.005.0088</t>
  </si>
  <si>
    <t>BP-MATRIZ04.005.0088</t>
  </si>
  <si>
    <t>04.005.0092</t>
  </si>
  <si>
    <t>BP-MATRIZ04.005.0092</t>
  </si>
  <si>
    <t>04.005.0094</t>
  </si>
  <si>
    <t>BP-MATRIZ04.005.0094</t>
  </si>
  <si>
    <t>04.005.0095</t>
  </si>
  <si>
    <t>BP-MATRIZ04.005.0095</t>
  </si>
  <si>
    <t>04.005.0114</t>
  </si>
  <si>
    <t>BP-MATRIZ04.005.0114</t>
  </si>
  <si>
    <t>04.005.0121</t>
  </si>
  <si>
    <t>BP-MATRIZ04.005.0121</t>
  </si>
  <si>
    <t>04.005.0123</t>
  </si>
  <si>
    <t>BP-MATRIZ04.005.0123</t>
  </si>
  <si>
    <t>04.005.0130</t>
  </si>
  <si>
    <t>BP-MATRIZ04.005.0130</t>
  </si>
  <si>
    <t>04.005.0147</t>
  </si>
  <si>
    <t>BP-MATRIZ04.005.0147</t>
  </si>
  <si>
    <t>04.005.0149</t>
  </si>
  <si>
    <t>BP-MATRIZ04.005.0149</t>
  </si>
  <si>
    <t>04.005.0151</t>
  </si>
  <si>
    <t>BP-MATRIZ04.005.0151</t>
  </si>
  <si>
    <t>04.005.0152</t>
  </si>
  <si>
    <t>BP-MATRIZ04.005.0152</t>
  </si>
  <si>
    <t>04.005.0158</t>
  </si>
  <si>
    <t>BP-MATRIZ04.005.0158</t>
  </si>
  <si>
    <t>04.005.0159</t>
  </si>
  <si>
    <t>BP-MATRIZ04.005.0159</t>
  </si>
  <si>
    <t>04.005.0191</t>
  </si>
  <si>
    <t>BP-MATRIZ04.005.0191</t>
  </si>
  <si>
    <t>04.005.0192</t>
  </si>
  <si>
    <t>BP-MATRIZ04.005.0192</t>
  </si>
  <si>
    <t>04.005.0194</t>
  </si>
  <si>
    <t>BP-MATRIZ04.005.0194</t>
  </si>
  <si>
    <t>04.005.0195</t>
  </si>
  <si>
    <t>BP-MATRIZ04.005.0195</t>
  </si>
  <si>
    <t>04.005.0200</t>
  </si>
  <si>
    <t>BP-MATRIZ04.005.0200</t>
  </si>
  <si>
    <t>04.005.0201</t>
  </si>
  <si>
    <t>BP-MATRIZ04.005.0201</t>
  </si>
  <si>
    <t>04.005.0202</t>
  </si>
  <si>
    <t>BP-MATRIZ04.005.0202</t>
  </si>
  <si>
    <t>04.010.0005</t>
  </si>
  <si>
    <t>BP-MATRIZ04.010.0005</t>
  </si>
  <si>
    <t>04.010.0010</t>
  </si>
  <si>
    <t>BP-MATRIZ04.010.0010</t>
  </si>
  <si>
    <t>06.004.0019</t>
  </si>
  <si>
    <t>BP-MATRIZ06.004.0019</t>
  </si>
  <si>
    <t>06.006.0010</t>
  </si>
  <si>
    <t>BP-MATRIZ06.006.0010</t>
  </si>
  <si>
    <t>06.036.0006</t>
  </si>
  <si>
    <t>BP-MATRIZ06.036.0006</t>
  </si>
  <si>
    <t>06.042.0081</t>
  </si>
  <si>
    <t>BP-MATRIZ06.042.0081</t>
  </si>
  <si>
    <t>06.047.0007</t>
  </si>
  <si>
    <t>BP-MATRIZ06.047.0007</t>
  </si>
  <si>
    <t>06.051.0009</t>
  </si>
  <si>
    <t>BP-MATRIZ06.051.0009</t>
  </si>
  <si>
    <t>06.056.0004</t>
  </si>
  <si>
    <t>BP-MATRIZ06.056.0004</t>
  </si>
  <si>
    <t>06.061.0013</t>
  </si>
  <si>
    <t>BP-MATRIZ06.061.0013</t>
  </si>
  <si>
    <t>06.072.0003</t>
  </si>
  <si>
    <t>BP-MATRIZ06.072.0003</t>
  </si>
  <si>
    <t>06.072.0007</t>
  </si>
  <si>
    <t>BP-MATRIZ06.072.0007</t>
  </si>
  <si>
    <t>06.076.0002</t>
  </si>
  <si>
    <t>BP-MATRIZ06.076.0002</t>
  </si>
  <si>
    <t>06.076.0004</t>
  </si>
  <si>
    <t>BP-MATRIZ06.076.0004</t>
  </si>
  <si>
    <t>06.080.0005</t>
  </si>
  <si>
    <t>BP-MATRIZ06.080.0005</t>
  </si>
  <si>
    <t>06.080.0021</t>
  </si>
  <si>
    <t>BP-MATRIZ06.080.0021</t>
  </si>
  <si>
    <t>06.080.0058</t>
  </si>
  <si>
    <t>BP-MATRIZ06.080.0058</t>
  </si>
  <si>
    <t>06.089.0017</t>
  </si>
  <si>
    <t>BP-MATRIZ06.089.0017</t>
  </si>
  <si>
    <t>06.091.0003</t>
  </si>
  <si>
    <t>BP-MATRIZ06.091.0003</t>
  </si>
  <si>
    <t>06.095.0001</t>
  </si>
  <si>
    <t>BP-MATRIZ06.095.0001</t>
  </si>
  <si>
    <t>06.095.0005</t>
  </si>
  <si>
    <t>BP-MATRIZ06.095.0005</t>
  </si>
  <si>
    <t>06.097.0001</t>
  </si>
  <si>
    <t>BP-MATRIZ06.097.0001</t>
  </si>
  <si>
    <t>06.098.0005</t>
  </si>
  <si>
    <t>BP-MATRIZ06.098.0005</t>
  </si>
  <si>
    <t>06.098.0026</t>
  </si>
  <si>
    <t>BP-MATRIZ06.098.0026</t>
  </si>
  <si>
    <t>06.098.0041</t>
  </si>
  <si>
    <t>BP-MATRIZ06.098.0041</t>
  </si>
  <si>
    <t>06.098.0045</t>
  </si>
  <si>
    <t>BP-MATRIZ06.098.0045</t>
  </si>
  <si>
    <t>06.106.0017</t>
  </si>
  <si>
    <t>BP-MATRIZ06.106.0017</t>
  </si>
  <si>
    <t>06.121.0016</t>
  </si>
  <si>
    <t>BP-MATRIZ06.121.0016</t>
  </si>
  <si>
    <t>06.121.0028</t>
  </si>
  <si>
    <t>BP-MATRIZ06.121.0028</t>
  </si>
  <si>
    <t>06.133.0034</t>
  </si>
  <si>
    <t>BP-MATRIZ06.133.0034</t>
  </si>
  <si>
    <t>06.138.0001</t>
  </si>
  <si>
    <t>BP-MATRIZ06.138.0001</t>
  </si>
  <si>
    <t>06.140.0006</t>
  </si>
  <si>
    <t>BP-MATRIZ06.140.0006</t>
  </si>
  <si>
    <t>06.143.0001</t>
  </si>
  <si>
    <t>BP-MATRIZ06.143.0001</t>
  </si>
  <si>
    <t>06.149.0004</t>
  </si>
  <si>
    <t>BP-MATRIZ06.149.0004</t>
  </si>
  <si>
    <t>06.152.0029</t>
  </si>
  <si>
    <t>BP-MATRIZ06.152.0029</t>
  </si>
  <si>
    <t>06.153.0007</t>
  </si>
  <si>
    <t>BP-MATRIZ06.153.0007</t>
  </si>
  <si>
    <t>06.163.0002</t>
  </si>
  <si>
    <t>BP-MATRIZ06.163.0002</t>
  </si>
  <si>
    <t>06.166.0021</t>
  </si>
  <si>
    <t>BP-MATRIZ06.166.0021</t>
  </si>
  <si>
    <t>06.169.0002</t>
  </si>
  <si>
    <t>BP-MATRIZ06.169.0002</t>
  </si>
  <si>
    <t>06.169.0010</t>
  </si>
  <si>
    <t>BP-MATRIZ06.169.0010</t>
  </si>
  <si>
    <t>06.169.0011</t>
  </si>
  <si>
    <t>BP-MATRIZ06.169.0011</t>
  </si>
  <si>
    <t>06.169.0038</t>
  </si>
  <si>
    <t>BP-MATRIZ06.169.0038</t>
  </si>
  <si>
    <t>06.169.0053</t>
  </si>
  <si>
    <t>BP-MATRIZ06.169.0053</t>
  </si>
  <si>
    <t>06.169.0054</t>
  </si>
  <si>
    <t>BP-MATRIZ06.169.0054</t>
  </si>
  <si>
    <t>06.169.0055</t>
  </si>
  <si>
    <t>BP-MATRIZ06.169.0055</t>
  </si>
  <si>
    <t>06.169.0056</t>
  </si>
  <si>
    <t>BP-MATRIZ06.169.0056</t>
  </si>
  <si>
    <t>06.169.0057</t>
  </si>
  <si>
    <t>BP-MATRIZ06.169.0057</t>
  </si>
  <si>
    <t>06.169.0058</t>
  </si>
  <si>
    <t>BP-MATRIZ06.169.0058</t>
  </si>
  <si>
    <t>06.185.0009</t>
  </si>
  <si>
    <t>BP-MATRIZ06.185.0009</t>
  </si>
  <si>
    <t>06.206.0001</t>
  </si>
  <si>
    <t>BP-MATRIZ06.206.0001</t>
  </si>
  <si>
    <t xml:space="preserve">202 - </t>
  </si>
  <si>
    <t>01.003.0001</t>
  </si>
  <si>
    <t>BP-MATRIZ01.003.0001</t>
  </si>
  <si>
    <t>01.003.0002</t>
  </si>
  <si>
    <t>BP-MATRIZ01.003.0002</t>
  </si>
  <si>
    <t>01.003.0003</t>
  </si>
  <si>
    <t>BP-MATRIZ01.003.0003</t>
  </si>
  <si>
    <t>01.003.0008</t>
  </si>
  <si>
    <t>BP-MATRIZ01.003.0008</t>
  </si>
  <si>
    <t>01.013.0035</t>
  </si>
  <si>
    <t>BP-MATRIZ01.013.0035</t>
  </si>
  <si>
    <t>01.013.0036</t>
  </si>
  <si>
    <t>BP-MATRIZ01.013.0036</t>
  </si>
  <si>
    <t>01.013.0037</t>
  </si>
  <si>
    <t>BP-MATRIZ01.013.0037</t>
  </si>
  <si>
    <t>01.013.0038</t>
  </si>
  <si>
    <t>BP-MATRIZ01.013.0038</t>
  </si>
  <si>
    <t>01.016.0013</t>
  </si>
  <si>
    <t>BP-MATRIZ01.016.0013</t>
  </si>
  <si>
    <t>01.019.0085</t>
  </si>
  <si>
    <t>BP-MATRIZ01.019.0085</t>
  </si>
  <si>
    <t>01.028.0006</t>
  </si>
  <si>
    <t>BP-MATRIZ01.028.0006</t>
  </si>
  <si>
    <t>01.028.0007</t>
  </si>
  <si>
    <t>BP-MATRIZ01.028.0007</t>
  </si>
  <si>
    <t>01.028.0008</t>
  </si>
  <si>
    <t>BP-MATRIZ01.028.0008</t>
  </si>
  <si>
    <t>01.031.0001</t>
  </si>
  <si>
    <t>BP-MATRIZ01.031.0001</t>
  </si>
  <si>
    <t>06.002.0005</t>
  </si>
  <si>
    <t>BP-MATRIZ06.002.0005</t>
  </si>
  <si>
    <t>06.007.0008</t>
  </si>
  <si>
    <t>BP-MATRIZ06.007.0008</t>
  </si>
  <si>
    <t>06.009.0020</t>
  </si>
  <si>
    <t>BP-MATRIZ06.009.0020</t>
  </si>
  <si>
    <t>06.012.0001</t>
  </si>
  <si>
    <t>BP-MATRIZ06.012.0001</t>
  </si>
  <si>
    <t>06.014.0017</t>
  </si>
  <si>
    <t>BP-MATRIZ06.014.0017</t>
  </si>
  <si>
    <t>06.018.0002</t>
  </si>
  <si>
    <t>BP-MATRIZ06.018.0002</t>
  </si>
  <si>
    <t>06.021.0004</t>
  </si>
  <si>
    <t>BP-MATRIZ06.021.0004</t>
  </si>
  <si>
    <t>06.026.0008</t>
  </si>
  <si>
    <t>BP-MATRIZ06.026.0008</t>
  </si>
  <si>
    <t>06.027.0003</t>
  </si>
  <si>
    <t>BP-MATRIZ06.027.0003</t>
  </si>
  <si>
    <t>06.027.0019</t>
  </si>
  <si>
    <t>BP-MATRIZ06.027.0019</t>
  </si>
  <si>
    <t>06.030.0001</t>
  </si>
  <si>
    <t>BP-MATRIZ06.030.0001</t>
  </si>
  <si>
    <t>06.031.0003</t>
  </si>
  <si>
    <t>BP-MATRIZ06.031.0003</t>
  </si>
  <si>
    <t>06.032.0013</t>
  </si>
  <si>
    <t>BP-MATRIZ06.032.0013</t>
  </si>
  <si>
    <t>06.034.0005</t>
  </si>
  <si>
    <t>BP-MATRIZ06.034.0005</t>
  </si>
  <si>
    <t>06.034.0010</t>
  </si>
  <si>
    <t>BP-MATRIZ06.034.0010</t>
  </si>
  <si>
    <t>06.036.0017</t>
  </si>
  <si>
    <t>BP-MATRIZ06.036.0017</t>
  </si>
  <si>
    <t>06.039.0001</t>
  </si>
  <si>
    <t>BP-MATRIZ06.039.0001</t>
  </si>
  <si>
    <t>06.040.0003</t>
  </si>
  <si>
    <t>BP-MATRIZ06.040.0003</t>
  </si>
  <si>
    <t>06.042.0054</t>
  </si>
  <si>
    <t>BP-MATRIZ06.042.0054</t>
  </si>
  <si>
    <t>06.042.0083</t>
  </si>
  <si>
    <t>BP-MATRIZ06.042.0083</t>
  </si>
  <si>
    <t>06.046.0005</t>
  </si>
  <si>
    <t>BP-MATRIZ06.046.0005</t>
  </si>
  <si>
    <t>06.049.0008</t>
  </si>
  <si>
    <t>BP-MATRIZ06.049.0008</t>
  </si>
  <si>
    <t>06.049.0009</t>
  </si>
  <si>
    <t>BP-MATRIZ06.049.0009</t>
  </si>
  <si>
    <t>06.050.0008</t>
  </si>
  <si>
    <t>BP-MATRIZ06.050.0008</t>
  </si>
  <si>
    <t>06.050.0015</t>
  </si>
  <si>
    <t>BP-MATRIZ06.050.0015</t>
  </si>
  <si>
    <t>06.050.0019</t>
  </si>
  <si>
    <t>BP-MATRIZ06.050.0019</t>
  </si>
  <si>
    <t>06.050.0023</t>
  </si>
  <si>
    <t>BP-MATRIZ06.050.0023</t>
  </si>
  <si>
    <t>06.050.0029</t>
  </si>
  <si>
    <t>BP-MATRIZ06.050.0029</t>
  </si>
  <si>
    <t>06.051.0004</t>
  </si>
  <si>
    <t>BP-MATRIZ06.051.0004</t>
  </si>
  <si>
    <t>06.066.0002</t>
  </si>
  <si>
    <t>BP-MATRIZ06.066.0002</t>
  </si>
  <si>
    <t>06.074.0005</t>
  </si>
  <si>
    <t>BP-MATRIZ06.074.0005</t>
  </si>
  <si>
    <t>06.074.0013</t>
  </si>
  <si>
    <t>BP-MATRIZ06.074.0013</t>
  </si>
  <si>
    <t>06.077.0013</t>
  </si>
  <si>
    <t>BP-MATRIZ06.077.0013</t>
  </si>
  <si>
    <t>06.077.0031</t>
  </si>
  <si>
    <t>BP-MATRIZ06.077.0031</t>
  </si>
  <si>
    <t>06.080.0017</t>
  </si>
  <si>
    <t>BP-MATRIZ06.080.0017</t>
  </si>
  <si>
    <t>06.080.0050</t>
  </si>
  <si>
    <t>BP-MATRIZ06.080.0050</t>
  </si>
  <si>
    <t>06.080.0052</t>
  </si>
  <si>
    <t>BP-MATRIZ06.080.0052</t>
  </si>
  <si>
    <t>06.080.0056</t>
  </si>
  <si>
    <t>BP-MATRIZ06.080.0056</t>
  </si>
  <si>
    <t>06.080.0068</t>
  </si>
  <si>
    <t>BP-MATRIZ06.080.0068</t>
  </si>
  <si>
    <t>06.080.0070</t>
  </si>
  <si>
    <t>BP-MATRIZ06.080.0070</t>
  </si>
  <si>
    <t>06.081.0034</t>
  </si>
  <si>
    <t>BP-MATRIZ06.081.0034</t>
  </si>
  <si>
    <t>06.084.0006</t>
  </si>
  <si>
    <t>BP-MATRIZ06.084.0006</t>
  </si>
  <si>
    <t>06.084.0011</t>
  </si>
  <si>
    <t>BP-MATRIZ06.084.0011</t>
  </si>
  <si>
    <t>06.086.0004</t>
  </si>
  <si>
    <t>BP-MATRIZ06.086.0004</t>
  </si>
  <si>
    <t>06.088.0048</t>
  </si>
  <si>
    <t>BP-MATRIZ06.088.0048</t>
  </si>
  <si>
    <t>06.088.0049</t>
  </si>
  <si>
    <t>BP-MATRIZ06.088.0049</t>
  </si>
  <si>
    <t>06.089.0022</t>
  </si>
  <si>
    <t>BP-MATRIZ06.089.0022</t>
  </si>
  <si>
    <t>06.094.0008</t>
  </si>
  <si>
    <t>BP-MATRIZ06.094.0008</t>
  </si>
  <si>
    <t>06.094.0009</t>
  </si>
  <si>
    <t>BP-MATRIZ06.094.0009</t>
  </si>
  <si>
    <t>06.094.0010</t>
  </si>
  <si>
    <t>BP-MATRIZ06.094.0010</t>
  </si>
  <si>
    <t>06.094.0095</t>
  </si>
  <si>
    <t>BP-MATRIZ06.094.0095</t>
  </si>
  <si>
    <t>06.094.0097</t>
  </si>
  <si>
    <t>BP-MATRIZ06.094.0097</t>
  </si>
  <si>
    <t>06.094.0098</t>
  </si>
  <si>
    <t>BP-MATRIZ06.094.0098</t>
  </si>
  <si>
    <t>06.094.0103</t>
  </si>
  <si>
    <t>BP-MATRIZ06.094.0103</t>
  </si>
  <si>
    <t>06.094.0104</t>
  </si>
  <si>
    <t>BP-MATRIZ06.094.0104</t>
  </si>
  <si>
    <t>06.094.0109</t>
  </si>
  <si>
    <t>BP-MATRIZ06.094.0109</t>
  </si>
  <si>
    <t>06.094.0110</t>
  </si>
  <si>
    <t>BP-MATRIZ06.094.0110</t>
  </si>
  <si>
    <t>06.094.0111</t>
  </si>
  <si>
    <t>BP-MATRIZ06.094.0111</t>
  </si>
  <si>
    <t>06.094.0112</t>
  </si>
  <si>
    <t>BP-MATRIZ06.094.0112</t>
  </si>
  <si>
    <t>06.094.0113</t>
  </si>
  <si>
    <t>BP-MATRIZ06.094.0113</t>
  </si>
  <si>
    <t>06.094.0114</t>
  </si>
  <si>
    <t>BP-MATRIZ06.094.0114</t>
  </si>
  <si>
    <t>06.094.0115</t>
  </si>
  <si>
    <t>BP-MATRIZ06.094.0115</t>
  </si>
  <si>
    <t>06.094.0116</t>
  </si>
  <si>
    <t>BP-MATRIZ06.094.0116</t>
  </si>
  <si>
    <t>06.094.0117</t>
  </si>
  <si>
    <t>BP-MATRIZ06.094.0117</t>
  </si>
  <si>
    <t>06.094.0118</t>
  </si>
  <si>
    <t>BP-MATRIZ06.094.0118</t>
  </si>
  <si>
    <t>06.094.0119</t>
  </si>
  <si>
    <t>BP-MATRIZ06.094.0119</t>
  </si>
  <si>
    <t>06.094.0120</t>
  </si>
  <si>
    <t>BP-MATRIZ06.094.0120</t>
  </si>
  <si>
    <t>06.094.0121</t>
  </si>
  <si>
    <t>BP-MATRIZ06.094.0121</t>
  </si>
  <si>
    <t>06.097.0002</t>
  </si>
  <si>
    <t>BP-MATRIZ06.097.0002</t>
  </si>
  <si>
    <t>06.098.0027</t>
  </si>
  <si>
    <t>BP-MATRIZ06.098.0027</t>
  </si>
  <si>
    <t>06.105.0002</t>
  </si>
  <si>
    <t>BP-MATRIZ06.105.0002</t>
  </si>
  <si>
    <t>06.106.0013</t>
  </si>
  <si>
    <t>BP-MATRIZ06.106.0013</t>
  </si>
  <si>
    <t>06.108.0020</t>
  </si>
  <si>
    <t>BP-MATRIZ06.108.0020</t>
  </si>
  <si>
    <t>06.108.0024</t>
  </si>
  <si>
    <t>BP-MATRIZ06.108.0024</t>
  </si>
  <si>
    <t>06.110.0013</t>
  </si>
  <si>
    <t>BP-MATRIZ06.110.0013</t>
  </si>
  <si>
    <t>06.121.0011</t>
  </si>
  <si>
    <t>BP-MATRIZ06.121.0011</t>
  </si>
  <si>
    <t>06.122.0002</t>
  </si>
  <si>
    <t>BP-MATRIZ06.122.0002</t>
  </si>
  <si>
    <t>06.123.0001</t>
  </si>
  <si>
    <t>BP-MATRIZ06.123.0001</t>
  </si>
  <si>
    <t>06.123.0003</t>
  </si>
  <si>
    <t>BP-MATRIZ06.123.0003</t>
  </si>
  <si>
    <t>06.123.0012</t>
  </si>
  <si>
    <t>BP-MATRIZ06.123.0012</t>
  </si>
  <si>
    <t>06.133.0023</t>
  </si>
  <si>
    <t>BP-MATRIZ06.133.0023</t>
  </si>
  <si>
    <t>06.133.0032</t>
  </si>
  <si>
    <t>BP-MATRIZ06.133.0032</t>
  </si>
  <si>
    <t>06.143.0017</t>
  </si>
  <si>
    <t>BP-MATRIZ06.143.0017</t>
  </si>
  <si>
    <t>06.143.0020</t>
  </si>
  <si>
    <t>BP-MATRIZ06.143.0020</t>
  </si>
  <si>
    <t>06.149.0012</t>
  </si>
  <si>
    <t>BP-MATRIZ06.149.0012</t>
  </si>
  <si>
    <t>06.149.0021</t>
  </si>
  <si>
    <t>BP-MATRIZ06.149.0021</t>
  </si>
  <si>
    <t>06.150.0010</t>
  </si>
  <si>
    <t>BP-MATRIZ06.150.0010</t>
  </si>
  <si>
    <t>06.150.0012</t>
  </si>
  <si>
    <t>BP-MATRIZ06.150.0012</t>
  </si>
  <si>
    <t>06.152.0004</t>
  </si>
  <si>
    <t>BP-MATRIZ06.152.0004</t>
  </si>
  <si>
    <t>06.166.0014</t>
  </si>
  <si>
    <t>BP-MATRIZ06.166.0014</t>
  </si>
  <si>
    <t>06.166.0015</t>
  </si>
  <si>
    <t>BP-MATRIZ06.166.0015</t>
  </si>
  <si>
    <t>06.169.0020</t>
  </si>
  <si>
    <t>BP-MATRIZ06.169.0020</t>
  </si>
  <si>
    <t>06.169.0021</t>
  </si>
  <si>
    <t>BP-MATRIZ06.169.0021</t>
  </si>
  <si>
    <t>06.169.0022</t>
  </si>
  <si>
    <t>BP-MATRIZ06.169.0022</t>
  </si>
  <si>
    <t>06.169.0039</t>
  </si>
  <si>
    <t>BP-MATRIZ06.169.0039</t>
  </si>
  <si>
    <t>06.169.0040</t>
  </si>
  <si>
    <t>BP-MATRIZ06.169.0040</t>
  </si>
  <si>
    <t>06.169.0041</t>
  </si>
  <si>
    <t>BP-MATRIZ06.169.0041</t>
  </si>
  <si>
    <t>06.169.0042</t>
  </si>
  <si>
    <t>BP-MATRIZ06.169.0042</t>
  </si>
  <si>
    <t>06.169.0052</t>
  </si>
  <si>
    <t>BP-MATRIZ06.169.0052</t>
  </si>
  <si>
    <t>06.181.0002</t>
  </si>
  <si>
    <t>BP-MATRIZ06.181.0002</t>
  </si>
  <si>
    <t>06.181.0006</t>
  </si>
  <si>
    <t>BP-MATRIZ06.181.0006</t>
  </si>
  <si>
    <t>06.183.0001</t>
  </si>
  <si>
    <t>BP-MATRIZ06.183.0001</t>
  </si>
  <si>
    <t>06.185.0004</t>
  </si>
  <si>
    <t>BP-MATRIZ06.185.0004</t>
  </si>
  <si>
    <t>06.193.0003</t>
  </si>
  <si>
    <t>BP-MATRIZ06.193.0003</t>
  </si>
  <si>
    <t>10.014.0026</t>
  </si>
  <si>
    <t>BP-MATRIZ10.014.0026</t>
  </si>
  <si>
    <t xml:space="preserve">203 - </t>
  </si>
  <si>
    <t>01.018.0123</t>
  </si>
  <si>
    <t>BP-MATRIZ01.018.0123</t>
  </si>
  <si>
    <t>01.018.0139</t>
  </si>
  <si>
    <t>BP-MATRIZ01.018.0139</t>
  </si>
  <si>
    <t>01.020.0031</t>
  </si>
  <si>
    <t>BP-MATRIZ01.020.0031</t>
  </si>
  <si>
    <t>01.020.0032</t>
  </si>
  <si>
    <t>BP-MATRIZ01.020.0032</t>
  </si>
  <si>
    <t>01.020.0033</t>
  </si>
  <si>
    <t>BP-MATRIZ01.020.0033</t>
  </si>
  <si>
    <t>01.020.0034</t>
  </si>
  <si>
    <t>BP-MATRIZ01.020.0034</t>
  </si>
  <si>
    <t>01.020.0035</t>
  </si>
  <si>
    <t>BP-MATRIZ01.020.0035</t>
  </si>
  <si>
    <t>01.020.0036</t>
  </si>
  <si>
    <t>BP-MATRIZ01.020.0036</t>
  </si>
  <si>
    <t>01.022.0001</t>
  </si>
  <si>
    <t>BP-MATRIZ01.022.0001</t>
  </si>
  <si>
    <t>01.022.0002</t>
  </si>
  <si>
    <t>BP-MATRIZ01.022.0002</t>
  </si>
  <si>
    <t>01.022.0003</t>
  </si>
  <si>
    <t>BP-MATRIZ01.022.0003</t>
  </si>
  <si>
    <t>01.040.0024</t>
  </si>
  <si>
    <t>BP-MATRIZ01.040.0024</t>
  </si>
  <si>
    <t>01.040.0025</t>
  </si>
  <si>
    <t>BP-MATRIZ01.040.0025</t>
  </si>
  <si>
    <t>06.027.0037</t>
  </si>
  <si>
    <t>BP-MATRIZ06.027.0037</t>
  </si>
  <si>
    <t>06.032.0028</t>
  </si>
  <si>
    <t>BP-MATRIZ06.032.0028</t>
  </si>
  <si>
    <t>06.050.0005</t>
  </si>
  <si>
    <t>BP-MATRIZ06.050.0005</t>
  </si>
  <si>
    <t>06.050.0028</t>
  </si>
  <si>
    <t>BP-MATRIZ06.050.0028</t>
  </si>
  <si>
    <t>06.061.0039</t>
  </si>
  <si>
    <t>BP-MATRIZ06.061.0039</t>
  </si>
  <si>
    <t>06.070.0004</t>
  </si>
  <si>
    <t>BP-MATRIZ06.070.0004</t>
  </si>
  <si>
    <t>06.080.0015</t>
  </si>
  <si>
    <t>BP-MATRIZ06.080.0015</t>
  </si>
  <si>
    <t>06.081.0032</t>
  </si>
  <si>
    <t>BP-MATRIZ06.081.0032</t>
  </si>
  <si>
    <t>06.084.0005</t>
  </si>
  <si>
    <t>BP-MATRIZ06.084.0005</t>
  </si>
  <si>
    <t>06.088.0012</t>
  </si>
  <si>
    <t>BP-MATRIZ06.088.0012</t>
  </si>
  <si>
    <t>06.106.0018</t>
  </si>
  <si>
    <t>BP-MATRIZ06.106.0018</t>
  </si>
  <si>
    <t>06.108.0007</t>
  </si>
  <si>
    <t>BP-MATRIZ06.108.0007</t>
  </si>
  <si>
    <t>06.121.0032</t>
  </si>
  <si>
    <t>BP-MATRIZ06.121.0032</t>
  </si>
  <si>
    <t>06.121.0033</t>
  </si>
  <si>
    <t>BP-MATRIZ06.121.0033</t>
  </si>
  <si>
    <t>06.125.0006</t>
  </si>
  <si>
    <t>BP-MATRIZ06.125.0006</t>
  </si>
  <si>
    <t>06.127.0002</t>
  </si>
  <si>
    <t>BP-MATRIZ06.127.0002</t>
  </si>
  <si>
    <t>06.135.0007</t>
  </si>
  <si>
    <t>BP-MATRIZ06.135.0007</t>
  </si>
  <si>
    <t>06.135.0008</t>
  </si>
  <si>
    <t>BP-MATRIZ06.135.0008</t>
  </si>
  <si>
    <t>06.141.0016</t>
  </si>
  <si>
    <t>BP-MATRIZ06.141.0016</t>
  </si>
  <si>
    <t>06.149.0005</t>
  </si>
  <si>
    <t>BP-MATRIZ06.149.0005</t>
  </si>
  <si>
    <t>06.150.0002</t>
  </si>
  <si>
    <t>BP-MATRIZ06.150.0002</t>
  </si>
  <si>
    <t>06.161.0006</t>
  </si>
  <si>
    <t>BP-MATRIZ06.161.0006</t>
  </si>
  <si>
    <t>06.170.0001</t>
  </si>
  <si>
    <t>BP-MATRIZ06.170.0001</t>
  </si>
  <si>
    <t xml:space="preserve">204 - </t>
  </si>
  <si>
    <t>05.028.0001</t>
  </si>
  <si>
    <t>BP-MATRIZ05.028.0001</t>
  </si>
  <si>
    <t>06.008.0010</t>
  </si>
  <si>
    <t>BP-MATRIZ06.008.0010</t>
  </si>
  <si>
    <t>06.022.0004</t>
  </si>
  <si>
    <t>BP-MATRIZ06.022.0004</t>
  </si>
  <si>
    <t>06.027.0013</t>
  </si>
  <si>
    <t>BP-MATRIZ06.027.0013</t>
  </si>
  <si>
    <t>06.030.0008</t>
  </si>
  <si>
    <t>BP-MATRIZ06.030.0008</t>
  </si>
  <si>
    <t>06.050.0011</t>
  </si>
  <si>
    <t>BP-MATRIZ06.050.0011</t>
  </si>
  <si>
    <t>06.051.0010</t>
  </si>
  <si>
    <t>BP-MATRIZ06.051.0010</t>
  </si>
  <si>
    <t>06.051.0011</t>
  </si>
  <si>
    <t>BP-MATRIZ06.051.0011</t>
  </si>
  <si>
    <t>06.072.0011</t>
  </si>
  <si>
    <t>BP-MATRIZ06.072.0011</t>
  </si>
  <si>
    <t>06.074.0014</t>
  </si>
  <si>
    <t>BP-MATRIZ06.074.0014</t>
  </si>
  <si>
    <t>06.080.0048</t>
  </si>
  <si>
    <t>BP-MATRIZ06.080.0048</t>
  </si>
  <si>
    <t>06.080.0065</t>
  </si>
  <si>
    <t>BP-MATRIZ06.080.0065</t>
  </si>
  <si>
    <t>06.081.0014</t>
  </si>
  <si>
    <t>BP-MATRIZ06.081.0014</t>
  </si>
  <si>
    <t>06.081.0036</t>
  </si>
  <si>
    <t>BP-MATRIZ06.081.0036</t>
  </si>
  <si>
    <t>06.089.0001</t>
  </si>
  <si>
    <t>BP-MATRIZ06.089.0001</t>
  </si>
  <si>
    <t>06.133.0027</t>
  </si>
  <si>
    <t>BP-MATRIZ06.133.0027</t>
  </si>
  <si>
    <t>06.133.0054</t>
  </si>
  <si>
    <t>BP-MATRIZ06.133.0054</t>
  </si>
  <si>
    <t>06.140.0005</t>
  </si>
  <si>
    <t>BP-MATRIZ06.140.0005</t>
  </si>
  <si>
    <t>06.149.0002</t>
  </si>
  <si>
    <t>BP-MATRIZ06.149.0002</t>
  </si>
  <si>
    <t>06.164.0002</t>
  </si>
  <si>
    <t>BP-MATRIZ06.164.0002</t>
  </si>
  <si>
    <t>01.016.0054</t>
  </si>
  <si>
    <t>BP-MATRIZ01.016.0054</t>
  </si>
  <si>
    <t xml:space="preserve">206 - </t>
  </si>
  <si>
    <t>01.016.0055</t>
  </si>
  <si>
    <t>BP-MATRIZ01.016.0055</t>
  </si>
  <si>
    <t>06.002.0020</t>
  </si>
  <si>
    <t>BP-MATRIZ06.002.0020</t>
  </si>
  <si>
    <t xml:space="preserve">207 - </t>
  </si>
  <si>
    <t>06.004.0037</t>
  </si>
  <si>
    <t>BP-MATRIZ06.004.0037</t>
  </si>
  <si>
    <t>06.004.0041</t>
  </si>
  <si>
    <t>BP-MATRIZ06.004.0041</t>
  </si>
  <si>
    <t>06.004.0044</t>
  </si>
  <si>
    <t>BP-MATRIZ06.004.0044</t>
  </si>
  <si>
    <t>06.004.0045</t>
  </si>
  <si>
    <t>BP-MATRIZ06.004.0045</t>
  </si>
  <si>
    <t>06.006.0026</t>
  </si>
  <si>
    <t>BP-MATRIZ06.006.0026</t>
  </si>
  <si>
    <t xml:space="preserve">205 - </t>
  </si>
  <si>
    <t>06.006.0028</t>
  </si>
  <si>
    <t>BP-MATRIZ06.006.0028</t>
  </si>
  <si>
    <t>06.006.0029</t>
  </si>
  <si>
    <t>BP-MATRIZ06.006.0029</t>
  </si>
  <si>
    <t>06.006.0032</t>
  </si>
  <si>
    <t>BP-MATRIZ06.006.0032</t>
  </si>
  <si>
    <t>06.007.0004</t>
  </si>
  <si>
    <t>BP-MATRIZ06.007.0004</t>
  </si>
  <si>
    <t>06.008.0036</t>
  </si>
  <si>
    <t>BP-MATRIZ06.008.0036</t>
  </si>
  <si>
    <t>06.010.0004</t>
  </si>
  <si>
    <t>BP-MATRIZ06.010.0004</t>
  </si>
  <si>
    <t>06.011.0005</t>
  </si>
  <si>
    <t>BP-MATRIZ06.011.0005</t>
  </si>
  <si>
    <t>06.011.0006</t>
  </si>
  <si>
    <t>BP-MATRIZ06.011.0006</t>
  </si>
  <si>
    <t>06.011.0007</t>
  </si>
  <si>
    <t>BP-MATRIZ06.011.0007</t>
  </si>
  <si>
    <t>06.012.0003</t>
  </si>
  <si>
    <t>BP-MATRIZ06.012.0003</t>
  </si>
  <si>
    <t>06.014.0012</t>
  </si>
  <si>
    <t>BP-MATRIZ06.014.0012</t>
  </si>
  <si>
    <t>06.018.0017</t>
  </si>
  <si>
    <t>BP-MATRIZ06.018.0017</t>
  </si>
  <si>
    <t>06.023.0018</t>
  </si>
  <si>
    <t>BP-MATRIZ06.023.0018</t>
  </si>
  <si>
    <t>06.025.0002</t>
  </si>
  <si>
    <t>BP-MATRIZ06.025.0002</t>
  </si>
  <si>
    <t>06.025.0004</t>
  </si>
  <si>
    <t>BP-MATRIZ06.025.0004</t>
  </si>
  <si>
    <t>06.027.0038</t>
  </si>
  <si>
    <t>BP-MATRIZ06.027.0038</t>
  </si>
  <si>
    <t>06.027.0039</t>
  </si>
  <si>
    <t>BP-MATRIZ06.027.0039</t>
  </si>
  <si>
    <t>06.029.0027</t>
  </si>
  <si>
    <t>BP-MATRIZ06.029.0027</t>
  </si>
  <si>
    <t>06.029.0028</t>
  </si>
  <si>
    <t>BP-MATRIZ06.029.0028</t>
  </si>
  <si>
    <t>06.030.0009</t>
  </si>
  <si>
    <t>BP-MATRIZ06.030.0009</t>
  </si>
  <si>
    <t>06.032.0024</t>
  </si>
  <si>
    <t>BP-MATRIZ06.032.0024</t>
  </si>
  <si>
    <t>06.032.0025</t>
  </si>
  <si>
    <t>BP-MATRIZ06.032.0025</t>
  </si>
  <si>
    <t>06.032.0026</t>
  </si>
  <si>
    <t>BP-MATRIZ06.032.0026</t>
  </si>
  <si>
    <t>06.033.0032</t>
  </si>
  <si>
    <t>BP-MATRIZ06.033.0032</t>
  </si>
  <si>
    <t>06.033.0044</t>
  </si>
  <si>
    <t>BP-MATRIZ06.033.0044</t>
  </si>
  <si>
    <t>06.040.0012</t>
  </si>
  <si>
    <t>BP-MATRIZ06.040.0012</t>
  </si>
  <si>
    <t>06.043.0004</t>
  </si>
  <si>
    <t>BP-MATRIZ06.043.0004</t>
  </si>
  <si>
    <t>06.043.0005</t>
  </si>
  <si>
    <t>BP-MATRIZ06.043.0005</t>
  </si>
  <si>
    <t>06.043.0006</t>
  </si>
  <si>
    <t>BP-MATRIZ06.043.0006</t>
  </si>
  <si>
    <t>06.045.0003</t>
  </si>
  <si>
    <t>BP-MATRIZ06.045.0003</t>
  </si>
  <si>
    <t>06.048.0019</t>
  </si>
  <si>
    <t>BP-MATRIZ06.048.0019</t>
  </si>
  <si>
    <t>06.050.0024</t>
  </si>
  <si>
    <t>BP-MATRIZ06.050.0024</t>
  </si>
  <si>
    <t>06.050.0030</t>
  </si>
  <si>
    <t>BP-MATRIZ06.050.0030</t>
  </si>
  <si>
    <t>06.050.0031</t>
  </si>
  <si>
    <t>BP-MATRIZ06.050.0031</t>
  </si>
  <si>
    <t>06.050.0032</t>
  </si>
  <si>
    <t>BP-MATRIZ06.050.0032</t>
  </si>
  <si>
    <t>06.050.0033</t>
  </si>
  <si>
    <t>BP-MATRIZ06.050.0033</t>
  </si>
  <si>
    <t>06.050.0034</t>
  </si>
  <si>
    <t>BP-MATRIZ06.050.0034</t>
  </si>
  <si>
    <t>06.052.0001</t>
  </si>
  <si>
    <t>BP-MATRIZ06.052.0001</t>
  </si>
  <si>
    <t>06.053.0001</t>
  </si>
  <si>
    <t>BP-MATRIZ06.053.0001</t>
  </si>
  <si>
    <t>06.061.0038</t>
  </si>
  <si>
    <t>BP-MATRIZ06.061.0038</t>
  </si>
  <si>
    <t>06.062.0017</t>
  </si>
  <si>
    <t>BP-MATRIZ06.062.0017</t>
  </si>
  <si>
    <t>06.063.0008</t>
  </si>
  <si>
    <t>BP-MATRIZ06.063.0008</t>
  </si>
  <si>
    <t>06.067.0008</t>
  </si>
  <si>
    <t>BP-MATRIZ06.067.0008</t>
  </si>
  <si>
    <t>06.073.0011</t>
  </si>
  <si>
    <t>BP-MATRIZ06.073.0011</t>
  </si>
  <si>
    <t>06.074.0021</t>
  </si>
  <si>
    <t>BP-MATRIZ06.074.0021</t>
  </si>
  <si>
    <t>06.074.0022</t>
  </si>
  <si>
    <t>BP-MATRIZ06.074.0022</t>
  </si>
  <si>
    <t>06.074.0024</t>
  </si>
  <si>
    <t>BP-MATRIZ06.074.0024</t>
  </si>
  <si>
    <t>06.078.0002</t>
  </si>
  <si>
    <t>BP-MATRIZ06.078.0002</t>
  </si>
  <si>
    <t>06.080.0081</t>
  </si>
  <si>
    <t>BP-MATRIZ06.080.0081</t>
  </si>
  <si>
    <t>06.080.0086</t>
  </si>
  <si>
    <t>BP-MATRIZ06.080.0086</t>
  </si>
  <si>
    <t>06.080.0088</t>
  </si>
  <si>
    <t>BP-MATRIZ06.080.0088</t>
  </si>
  <si>
    <t>06.080.0089</t>
  </si>
  <si>
    <t>BP-MATRIZ06.080.0089</t>
  </si>
  <si>
    <t>06.083.0004</t>
  </si>
  <si>
    <t>BP-MATRIZ06.083.0004</t>
  </si>
  <si>
    <t>06.089.0030</t>
  </si>
  <si>
    <t>BP-MATRIZ06.089.0030</t>
  </si>
  <si>
    <t>06.098.0044</t>
  </si>
  <si>
    <t>BP-MATRIZ06.098.0044</t>
  </si>
  <si>
    <t>06.100.0003</t>
  </si>
  <si>
    <t>BP-MATRIZ06.100.0003</t>
  </si>
  <si>
    <t>06.108.0027</t>
  </si>
  <si>
    <t>BP-MATRIZ06.108.0027</t>
  </si>
  <si>
    <t>06.108.0028</t>
  </si>
  <si>
    <t>BP-MATRIZ06.108.0028</t>
  </si>
  <si>
    <t>06.114.0015</t>
  </si>
  <si>
    <t>BP-MATRIZ06.114.0015</t>
  </si>
  <si>
    <t>06.114.0016</t>
  </si>
  <si>
    <t>BP-MATRIZ06.114.0016</t>
  </si>
  <si>
    <t>06.119.0014</t>
  </si>
  <si>
    <t>BP-MATRIZ06.119.0014</t>
  </si>
  <si>
    <t>06.124.0012</t>
  </si>
  <si>
    <t>BP-MATRIZ06.124.0012</t>
  </si>
  <si>
    <t>06.141.0025</t>
  </si>
  <si>
    <t>BP-MATRIZ06.141.0025</t>
  </si>
  <si>
    <t>06.143.0022</t>
  </si>
  <si>
    <t>BP-MATRIZ06.143.0022</t>
  </si>
  <si>
    <t>06.146.0002</t>
  </si>
  <si>
    <t>BP-MATRIZ06.146.0002</t>
  </si>
  <si>
    <t>06.149.0015</t>
  </si>
  <si>
    <t>BP-MATRIZ06.149.0015</t>
  </si>
  <si>
    <t>06.152.0030</t>
  </si>
  <si>
    <t>BP-MATRIZ06.152.0030</t>
  </si>
  <si>
    <t>06.160.0007</t>
  </si>
  <si>
    <t>BP-MATRIZ06.160.0007</t>
  </si>
  <si>
    <t>06.171.0007</t>
  </si>
  <si>
    <t>BP-MATRIZ06.171.0007</t>
  </si>
  <si>
    <t>06.179.0002</t>
  </si>
  <si>
    <t>BP-MATRIZ06.179.0002</t>
  </si>
  <si>
    <t xml:space="preserve">208 - </t>
  </si>
  <si>
    <t>01.019.0142</t>
  </si>
  <si>
    <t>BP-MATRIZ01.019.0142</t>
  </si>
  <si>
    <t>01.022.0004</t>
  </si>
  <si>
    <t>BP-MATRIZ01.022.0004</t>
  </si>
  <si>
    <t>01.022.0005</t>
  </si>
  <si>
    <t>BP-MATRIZ01.022.0005</t>
  </si>
  <si>
    <t>01.022.0006</t>
  </si>
  <si>
    <t>BP-MATRIZ01.022.0006</t>
  </si>
  <si>
    <t>01.022.0007</t>
  </si>
  <si>
    <t>BP-MATRIZ01.022.0007</t>
  </si>
  <si>
    <t>01.022.0008</t>
  </si>
  <si>
    <t>BP-MATRIZ01.022.0008</t>
  </si>
  <si>
    <t>01.022.0009</t>
  </si>
  <si>
    <t>BP-MATRIZ01.022.0009</t>
  </si>
  <si>
    <t>01.022.0010</t>
  </si>
  <si>
    <t>BP-MATRIZ01.022.0010</t>
  </si>
  <si>
    <t>01.022.0011</t>
  </si>
  <si>
    <t>BP-MATRIZ01.022.0011</t>
  </si>
  <si>
    <t>01.022.0012</t>
  </si>
  <si>
    <t>BP-MATRIZ01.022.0012</t>
  </si>
  <si>
    <t>05.002.0072</t>
  </si>
  <si>
    <t>BP-MATRIZ05.002.0072</t>
  </si>
  <si>
    <t>05.002.0073</t>
  </si>
  <si>
    <t>BP-MATRIZ05.002.0073</t>
  </si>
  <si>
    <t>05.003.0025</t>
  </si>
  <si>
    <t>BP-MATRIZ05.003.0025</t>
  </si>
  <si>
    <t>05.004.0002</t>
  </si>
  <si>
    <t>BP-MATRIZ05.004.0002</t>
  </si>
  <si>
    <t>06.033.0022</t>
  </si>
  <si>
    <t>BP-MATRIZ06.033.0022</t>
  </si>
  <si>
    <t>06.042.0058</t>
  </si>
  <si>
    <t>BP-MATRIZ06.042.0058</t>
  </si>
  <si>
    <t>06.042.0085</t>
  </si>
  <si>
    <t>BP-MATRIZ06.042.0085</t>
  </si>
  <si>
    <t>06.043.0007</t>
  </si>
  <si>
    <t>BP-MATRIZ06.043.0007</t>
  </si>
  <si>
    <t>06.046.0004</t>
  </si>
  <si>
    <t>BP-MATRIZ06.046.0004</t>
  </si>
  <si>
    <t>06.049.0001</t>
  </si>
  <si>
    <t>BP-MATRIZ06.049.0001</t>
  </si>
  <si>
    <t>06.049.0002</t>
  </si>
  <si>
    <t>BP-MATRIZ06.049.0002</t>
  </si>
  <si>
    <t>06.049.0007</t>
  </si>
  <si>
    <t>BP-MATRIZ06.049.0007</t>
  </si>
  <si>
    <t>06.050.0026</t>
  </si>
  <si>
    <t>BP-MATRIZ06.050.0026</t>
  </si>
  <si>
    <t>06.051.0012</t>
  </si>
  <si>
    <t>BP-MATRIZ06.051.0012</t>
  </si>
  <si>
    <t>06.051.0015</t>
  </si>
  <si>
    <t>BP-MATRIZ06.051.0015</t>
  </si>
  <si>
    <t>06.051.0016</t>
  </si>
  <si>
    <t>BP-MATRIZ06.051.0016</t>
  </si>
  <si>
    <t>06.061.0040</t>
  </si>
  <si>
    <t>BP-MATRIZ06.061.0040</t>
  </si>
  <si>
    <t>06.070.0002</t>
  </si>
  <si>
    <t>BP-MATRIZ06.070.0002</t>
  </si>
  <si>
    <t>06.074.0028</t>
  </si>
  <si>
    <t>BP-MATRIZ06.074.0028</t>
  </si>
  <si>
    <t>06.082.0008</t>
  </si>
  <si>
    <t>BP-MATRIZ06.082.0008</t>
  </si>
  <si>
    <t>06.089.0015</t>
  </si>
  <si>
    <t>BP-MATRIZ06.089.0015</t>
  </si>
  <si>
    <t>06.114.0017</t>
  </si>
  <si>
    <t>BP-MATRIZ06.114.0017</t>
  </si>
  <si>
    <t>06.115.0017</t>
  </si>
  <si>
    <t>BP-MATRIZ06.115.0017</t>
  </si>
  <si>
    <t>06.121.0034</t>
  </si>
  <si>
    <t>BP-MATRIZ06.121.0034</t>
  </si>
  <si>
    <t>06.121.0041</t>
  </si>
  <si>
    <t>BP-MATRIZ06.121.0041</t>
  </si>
  <si>
    <t>06.121.0042</t>
  </si>
  <si>
    <t>BP-MATRIZ06.121.0042</t>
  </si>
  <si>
    <t>06.121.0043</t>
  </si>
  <si>
    <t>BP-MATRIZ06.121.0043</t>
  </si>
  <si>
    <t>06.127.0010</t>
  </si>
  <si>
    <t>BP-MATRIZ06.127.0010</t>
  </si>
  <si>
    <t>06.143.0003</t>
  </si>
  <si>
    <t>BP-MATRIZ06.143.0003</t>
  </si>
  <si>
    <t>06.143.0023</t>
  </si>
  <si>
    <t>BP-MATRIZ06.143.0023</t>
  </si>
  <si>
    <t>06.151.0001</t>
  </si>
  <si>
    <t>BP-MATRIZ06.151.0001</t>
  </si>
  <si>
    <t>06.165.0005</t>
  </si>
  <si>
    <t>BP-MATRIZ06.165.0005</t>
  </si>
  <si>
    <t>06.169.0027</t>
  </si>
  <si>
    <t>BP-MATRIZ06.169.0027</t>
  </si>
  <si>
    <t>06.169.0050</t>
  </si>
  <si>
    <t>BP-MATRIZ06.169.0050</t>
  </si>
  <si>
    <t>06.169.0061</t>
  </si>
  <si>
    <t>BP-MATRIZ06.169.0061</t>
  </si>
  <si>
    <t>06.180.0015</t>
  </si>
  <si>
    <t>BP-MATRIZ06.180.0015</t>
  </si>
  <si>
    <t>06.204.0008</t>
  </si>
  <si>
    <t>BP-MATRIZ06.204.0008</t>
  </si>
  <si>
    <t>BP-MATRIZ09.001.0001</t>
  </si>
  <si>
    <t>02.001.0002</t>
  </si>
  <si>
    <t>BP-MATRIZ02.001.0002</t>
  </si>
  <si>
    <t xml:space="preserve">210 - </t>
  </si>
  <si>
    <t>02.001.0003</t>
  </si>
  <si>
    <t>BP-MATRIZ02.001.0003</t>
  </si>
  <si>
    <t>02.001.0008</t>
  </si>
  <si>
    <t>BP-MATRIZ02.001.0008</t>
  </si>
  <si>
    <t>02.001.0010</t>
  </si>
  <si>
    <t>BP-MATRIZ02.001.0010</t>
  </si>
  <si>
    <t>02.001.0011</t>
  </si>
  <si>
    <t>BP-MATRIZ02.001.0011</t>
  </si>
  <si>
    <t>02.001.0014</t>
  </si>
  <si>
    <t>BP-MATRIZ02.001.0014</t>
  </si>
  <si>
    <t>02.001.0019</t>
  </si>
  <si>
    <t>BP-MATRIZ02.001.0019</t>
  </si>
  <si>
    <t>02.001.0027</t>
  </si>
  <si>
    <t>BP-MATRIZ02.001.0027</t>
  </si>
  <si>
    <t>02.001.0028</t>
  </si>
  <si>
    <t>BP-MATRIZ02.001.0028</t>
  </si>
  <si>
    <t>02.001.0029</t>
  </si>
  <si>
    <t>BP-MATRIZ02.001.0029</t>
  </si>
  <si>
    <t>02.001.0030</t>
  </si>
  <si>
    <t>BP-MATRIZ02.001.0030</t>
  </si>
  <si>
    <t>02.001.0031</t>
  </si>
  <si>
    <t>BP-MATRIZ02.001.0031</t>
  </si>
  <si>
    <t>02.001.0032</t>
  </si>
  <si>
    <t>BP-MATRIZ02.001.0032</t>
  </si>
  <si>
    <t>02.001.0033</t>
  </si>
  <si>
    <t>BP-MATRIZ02.001.0033</t>
  </si>
  <si>
    <t>02.001.0034</t>
  </si>
  <si>
    <t>BP-MATRIZ02.001.0034</t>
  </si>
  <si>
    <t>02.001.0035</t>
  </si>
  <si>
    <t>BP-MATRIZ02.001.0035</t>
  </si>
  <si>
    <t>02.001.0036</t>
  </si>
  <si>
    <t>BP-MATRIZ02.001.0036</t>
  </si>
  <si>
    <t>02.001.0037</t>
  </si>
  <si>
    <t>BP-MATRIZ02.001.0037</t>
  </si>
  <si>
    <t>02.001.0038</t>
  </si>
  <si>
    <t>BP-MATRIZ02.001.0038</t>
  </si>
  <si>
    <t>02.001.0042</t>
  </si>
  <si>
    <t>BP-MATRIZ02.001.0042</t>
  </si>
  <si>
    <t>02.001.0044</t>
  </si>
  <si>
    <t>BP-MATRIZ02.001.0044</t>
  </si>
  <si>
    <t>02.001.0046</t>
  </si>
  <si>
    <t>BP-MATRIZ02.001.0046</t>
  </si>
  <si>
    <t>02.001.0047</t>
  </si>
  <si>
    <t>BP-MATRIZ02.001.0047</t>
  </si>
  <si>
    <t>02.002.0001</t>
  </si>
  <si>
    <t>BP-MATRIZ02.002.0001</t>
  </si>
  <si>
    <t>02.002.0002</t>
  </si>
  <si>
    <t>BP-MATRIZ02.002.0002</t>
  </si>
  <si>
    <t>02.002.0003</t>
  </si>
  <si>
    <t>BP-MATRIZ02.002.0003</t>
  </si>
  <si>
    <t>02.002.0004</t>
  </si>
  <si>
    <t>BP-MATRIZ02.002.0004</t>
  </si>
  <si>
    <t>02.002.0005</t>
  </si>
  <si>
    <t>BP-MATRIZ02.002.0005</t>
  </si>
  <si>
    <t>02.002.0006</t>
  </si>
  <si>
    <t>BP-MATRIZ02.002.0006</t>
  </si>
  <si>
    <t>02.002.0007</t>
  </si>
  <si>
    <t>BP-MATRIZ02.002.0007</t>
  </si>
  <si>
    <t>04.001.0009</t>
  </si>
  <si>
    <t>BP-MATRIZ04.001.0009</t>
  </si>
  <si>
    <t xml:space="preserve">212 - </t>
  </si>
  <si>
    <t>04.001.0027</t>
  </si>
  <si>
    <t>BP-MATRIZ04.001.0027</t>
  </si>
  <si>
    <t>04.001.0028</t>
  </si>
  <si>
    <t>BP-MATRIZ04.001.0028</t>
  </si>
  <si>
    <t>04.003.0002</t>
  </si>
  <si>
    <t>BP-MATRIZ04.003.0002</t>
  </si>
  <si>
    <t xml:space="preserve">211 - </t>
  </si>
  <si>
    <t>04.003.0004</t>
  </si>
  <si>
    <t>BP-MATRIZ04.003.0004</t>
  </si>
  <si>
    <t>04.003.0005</t>
  </si>
  <si>
    <t>BP-MATRIZ04.003.0005</t>
  </si>
  <si>
    <t>04.003.0006</t>
  </si>
  <si>
    <t>BP-MATRIZ04.003.0006</t>
  </si>
  <si>
    <t>04.003.0007</t>
  </si>
  <si>
    <t>BP-MATRIZ04.003.0007</t>
  </si>
  <si>
    <t>04.003.0009</t>
  </si>
  <si>
    <t>BP-MATRIZ04.003.0009</t>
  </si>
  <si>
    <t>04.003.0010</t>
  </si>
  <si>
    <t>BP-MATRIZ04.003.0010</t>
  </si>
  <si>
    <t>04.003.0015</t>
  </si>
  <si>
    <t>BP-MATRIZ04.003.0015</t>
  </si>
  <si>
    <t>04.003.0020</t>
  </si>
  <si>
    <t>BP-MATRIZ04.003.0020</t>
  </si>
  <si>
    <t>04.003.0022</t>
  </si>
  <si>
    <t>BP-MATRIZ04.003.0022</t>
  </si>
  <si>
    <t>04.003.0023</t>
  </si>
  <si>
    <t>BP-MATRIZ04.003.0023</t>
  </si>
  <si>
    <t>04.003.0031</t>
  </si>
  <si>
    <t>BP-MATRIZ04.003.0031</t>
  </si>
  <si>
    <t>04.003.0032</t>
  </si>
  <si>
    <t>BP-MATRIZ04.003.0032</t>
  </si>
  <si>
    <t>04.003.0034</t>
  </si>
  <si>
    <t>BP-MATRIZ04.003.0034</t>
  </si>
  <si>
    <t>04.003.0035</t>
  </si>
  <si>
    <t>BP-MATRIZ04.003.0035</t>
  </si>
  <si>
    <t>04.003.0036</t>
  </si>
  <si>
    <t>BP-MATRIZ04.003.0036</t>
  </si>
  <si>
    <t>04.003.0041</t>
  </si>
  <si>
    <t>BP-MATRIZ04.003.0041</t>
  </si>
  <si>
    <t>04.003.0043</t>
  </si>
  <si>
    <t>BP-MATRIZ04.003.0043</t>
  </si>
  <si>
    <t>04.003.0044</t>
  </si>
  <si>
    <t>BP-MATRIZ04.003.0044</t>
  </si>
  <si>
    <t>04.003.0051</t>
  </si>
  <si>
    <t>BP-MATRIZ04.003.0051</t>
  </si>
  <si>
    <t>04.003.0055</t>
  </si>
  <si>
    <t>BP-MATRIZ04.003.0055</t>
  </si>
  <si>
    <t>04.003.0058</t>
  </si>
  <si>
    <t>BP-MATRIZ04.003.0058</t>
  </si>
  <si>
    <t>04.003.0060</t>
  </si>
  <si>
    <t>BP-MATRIZ04.003.0060</t>
  </si>
  <si>
    <t>04.003.0061</t>
  </si>
  <si>
    <t>BP-MATRIZ04.003.0061</t>
  </si>
  <si>
    <t>04.003.0063</t>
  </si>
  <si>
    <t>BP-MATRIZ04.003.0063</t>
  </si>
  <si>
    <t>04.003.0064</t>
  </si>
  <si>
    <t>BP-MATRIZ04.003.0064</t>
  </si>
  <si>
    <t>04.003.0067</t>
  </si>
  <si>
    <t>BP-MATRIZ04.003.0067</t>
  </si>
  <si>
    <t>04.003.0068</t>
  </si>
  <si>
    <t>BP-MATRIZ04.003.0068</t>
  </si>
  <si>
    <t>04.003.0069</t>
  </si>
  <si>
    <t>BP-MATRIZ04.003.0069</t>
  </si>
  <si>
    <t>04.003.0071</t>
  </si>
  <si>
    <t>BP-MATRIZ04.003.0071</t>
  </si>
  <si>
    <t>04.003.0072</t>
  </si>
  <si>
    <t>BP-MATRIZ04.003.0072</t>
  </si>
  <si>
    <t>04.003.0075</t>
  </si>
  <si>
    <t>BP-MATRIZ04.003.0075</t>
  </si>
  <si>
    <t>04.003.0076</t>
  </si>
  <si>
    <t>BP-MATRIZ04.003.0076</t>
  </si>
  <si>
    <t>04.003.0077</t>
  </si>
  <si>
    <t>BP-MATRIZ04.003.0077</t>
  </si>
  <si>
    <t>04.003.0083</t>
  </si>
  <si>
    <t>BP-MATRIZ04.003.0083</t>
  </si>
  <si>
    <t>04.003.0084</t>
  </si>
  <si>
    <t>BP-MATRIZ04.003.0084</t>
  </si>
  <si>
    <t>04.003.0085</t>
  </si>
  <si>
    <t>BP-MATRIZ04.003.0085</t>
  </si>
  <si>
    <t>04.003.0088</t>
  </si>
  <si>
    <t>BP-MATRIZ04.003.0088</t>
  </si>
  <si>
    <t>04.003.0089</t>
  </si>
  <si>
    <t>BP-MATRIZ04.003.0089</t>
  </si>
  <si>
    <t>04.003.0091</t>
  </si>
  <si>
    <t>BP-MATRIZ04.003.0091</t>
  </si>
  <si>
    <t>04.003.0098</t>
  </si>
  <si>
    <t>BP-MATRIZ04.003.0098</t>
  </si>
  <si>
    <t>04.003.0105</t>
  </si>
  <si>
    <t>BP-MATRIZ04.003.0105</t>
  </si>
  <si>
    <t>04.003.0107</t>
  </si>
  <si>
    <t>BP-MATRIZ04.003.0107</t>
  </si>
  <si>
    <t>04.003.0134</t>
  </si>
  <si>
    <t>BP-MATRIZ04.003.0134</t>
  </si>
  <si>
    <t>04.003.0135</t>
  </si>
  <si>
    <t>BP-MATRIZ04.003.0135</t>
  </si>
  <si>
    <t>04.003.0136</t>
  </si>
  <si>
    <t>BP-MATRIZ04.003.0136</t>
  </si>
  <si>
    <t>04.003.0139</t>
  </si>
  <si>
    <t>BP-MATRIZ04.003.0139</t>
  </si>
  <si>
    <t>04.003.0140</t>
  </si>
  <si>
    <t>BP-MATRIZ04.003.0140</t>
  </si>
  <si>
    <t>04.003.0141</t>
  </si>
  <si>
    <t>BP-MATRIZ04.003.0141</t>
  </si>
  <si>
    <t>04.003.0143</t>
  </si>
  <si>
    <t>BP-MATRIZ04.003.0143</t>
  </si>
  <si>
    <t>04.003.0144</t>
  </si>
  <si>
    <t>BP-MATRIZ04.003.0144</t>
  </si>
  <si>
    <t>04.003.0151</t>
  </si>
  <si>
    <t>BP-MATRIZ04.003.0151</t>
  </si>
  <si>
    <t>04.003.0153</t>
  </si>
  <si>
    <t>BP-MATRIZ04.003.0153</t>
  </si>
  <si>
    <t>04.003.0154</t>
  </si>
  <si>
    <t>BP-MATRIZ04.003.0154</t>
  </si>
  <si>
    <t>04.003.0155</t>
  </si>
  <si>
    <t>BP-MATRIZ04.003.0155</t>
  </si>
  <si>
    <t>04.003.0156</t>
  </si>
  <si>
    <t>BP-MATRIZ04.003.0156</t>
  </si>
  <si>
    <t>04.004.0004</t>
  </si>
  <si>
    <t>BP-MATRIZ04.004.0004</t>
  </si>
  <si>
    <t>04.006.0001</t>
  </si>
  <si>
    <t>BP-MATRIZ04.006.0001</t>
  </si>
  <si>
    <t>04.006.0002</t>
  </si>
  <si>
    <t>BP-MATRIZ04.006.0002</t>
  </si>
  <si>
    <t>04.006.0003</t>
  </si>
  <si>
    <t>BP-MATRIZ04.006.0003</t>
  </si>
  <si>
    <t>04.006.0007</t>
  </si>
  <si>
    <t>BP-MATRIZ04.006.0007</t>
  </si>
  <si>
    <t>04.006.0008</t>
  </si>
  <si>
    <t>BP-MATRIZ04.006.0008</t>
  </si>
  <si>
    <t>04.006.0009</t>
  </si>
  <si>
    <t>BP-MATRIZ04.006.0009</t>
  </si>
  <si>
    <t>04.006.0011</t>
  </si>
  <si>
    <t>BP-MATRIZ04.006.0011</t>
  </si>
  <si>
    <t>04.006.0012</t>
  </si>
  <si>
    <t>BP-MATRIZ04.006.0012</t>
  </si>
  <si>
    <t>04.006.0013</t>
  </si>
  <si>
    <t>BP-MATRIZ04.006.0013</t>
  </si>
  <si>
    <t>04.006.0016</t>
  </si>
  <si>
    <t>BP-MATRIZ04.006.0016</t>
  </si>
  <si>
    <t>04.006.0037</t>
  </si>
  <si>
    <t>BP-MATRIZ04.006.0037</t>
  </si>
  <si>
    <t>04.008.0002</t>
  </si>
  <si>
    <t>BP-MATRIZ04.008.0002</t>
  </si>
  <si>
    <t xml:space="preserve">213 - </t>
  </si>
  <si>
    <t>04.008.0005</t>
  </si>
  <si>
    <t>BP-MATRIZ04.008.0005</t>
  </si>
  <si>
    <t>04.008.0006</t>
  </si>
  <si>
    <t>BP-MATRIZ04.008.0006</t>
  </si>
  <si>
    <t>04.008.0014</t>
  </si>
  <si>
    <t>BP-MATRIZ04.008.0014</t>
  </si>
  <si>
    <t>04.008.0022</t>
  </si>
  <si>
    <t>BP-MATRIZ04.008.0022</t>
  </si>
  <si>
    <t>04.008.0023</t>
  </si>
  <si>
    <t>BP-MATRIZ04.008.0023</t>
  </si>
  <si>
    <t>04.008.0025</t>
  </si>
  <si>
    <t>BP-MATRIZ04.008.0025</t>
  </si>
  <si>
    <t>04.008.0031</t>
  </si>
  <si>
    <t>BP-MATRIZ04.008.0031</t>
  </si>
  <si>
    <t>04.008.0047</t>
  </si>
  <si>
    <t>BP-MATRIZ04.008.0047</t>
  </si>
  <si>
    <t>04.008.0063</t>
  </si>
  <si>
    <t>BP-MATRIZ04.008.0063</t>
  </si>
  <si>
    <t>04.008.0067</t>
  </si>
  <si>
    <t>BP-MATRIZ04.008.0067</t>
  </si>
  <si>
    <t>04.008.0075</t>
  </si>
  <si>
    <t>BP-MATRIZ04.008.0075</t>
  </si>
  <si>
    <t>04.008.0087</t>
  </si>
  <si>
    <t>BP-MATRIZ04.008.0087</t>
  </si>
  <si>
    <t>04.008.0088</t>
  </si>
  <si>
    <t>BP-MATRIZ04.008.0088</t>
  </si>
  <si>
    <t>04.008.0089</t>
  </si>
  <si>
    <t>BP-MATRIZ04.008.0089</t>
  </si>
  <si>
    <t>04.008.0095</t>
  </si>
  <si>
    <t>BP-MATRIZ04.008.0095</t>
  </si>
  <si>
    <t>04.008.0096</t>
  </si>
  <si>
    <t>BP-MATRIZ04.008.0096</t>
  </si>
  <si>
    <t>04.008.0108</t>
  </si>
  <si>
    <t>BP-MATRIZ04.008.0108</t>
  </si>
  <si>
    <t>04.008.0109</t>
  </si>
  <si>
    <t>BP-MATRIZ04.008.0109</t>
  </si>
  <si>
    <t>04.008.0110</t>
  </si>
  <si>
    <t>BP-MATRIZ04.008.0110</t>
  </si>
  <si>
    <t>04.008.0111</t>
  </si>
  <si>
    <t>BP-MATRIZ04.008.0111</t>
  </si>
  <si>
    <t>04.008.0112</t>
  </si>
  <si>
    <t>BP-MATRIZ04.008.0112</t>
  </si>
  <si>
    <t>04.008.0113</t>
  </si>
  <si>
    <t>BP-MATRIZ04.008.0113</t>
  </si>
  <si>
    <t>04.008.0114</t>
  </si>
  <si>
    <t>BP-MATRIZ04.008.0114</t>
  </si>
  <si>
    <t>04.009.0003</t>
  </si>
  <si>
    <t>BP-MATRIZ04.009.0003</t>
  </si>
  <si>
    <t>04.009.0004</t>
  </si>
  <si>
    <t>BP-MATRIZ04.009.0004</t>
  </si>
  <si>
    <t xml:space="preserve">215 - </t>
  </si>
  <si>
    <t>01.013.0071</t>
  </si>
  <si>
    <t>BP-MATRIZ01.013.0071</t>
  </si>
  <si>
    <t>01.013.0072</t>
  </si>
  <si>
    <t>BP-MATRIZ01.013.0072</t>
  </si>
  <si>
    <t>01.013.0075</t>
  </si>
  <si>
    <t>BP-MATRIZ01.013.0075</t>
  </si>
  <si>
    <t>01.013.0110</t>
  </si>
  <si>
    <t>BP-MATRIZ01.013.0110</t>
  </si>
  <si>
    <t>01.013.0111</t>
  </si>
  <si>
    <t>BP-MATRIZ01.013.0111</t>
  </si>
  <si>
    <t>01.013.0112</t>
  </si>
  <si>
    <t>BP-MATRIZ01.013.0112</t>
  </si>
  <si>
    <t>01.040.0027</t>
  </si>
  <si>
    <t>BP-MATRIZ01.040.0027</t>
  </si>
  <si>
    <t>01.040.0028</t>
  </si>
  <si>
    <t>BP-MATRIZ01.040.0028</t>
  </si>
  <si>
    <t>01.040.0029</t>
  </si>
  <si>
    <t>BP-MATRIZ01.040.0029</t>
  </si>
  <si>
    <t>01.045.0003</t>
  </si>
  <si>
    <t>BP-MATRIZ01.045.0003</t>
  </si>
  <si>
    <t>01.045.0004</t>
  </si>
  <si>
    <t>BP-MATRIZ01.045.0004</t>
  </si>
  <si>
    <t>06.010.0006</t>
  </si>
  <si>
    <t>BP-MATRIZ06.010.0006</t>
  </si>
  <si>
    <t>06.021.0028</t>
  </si>
  <si>
    <t>BP-MATRIZ06.021.0028</t>
  </si>
  <si>
    <t>06.023.0021</t>
  </si>
  <si>
    <t>BP-MATRIZ06.023.0021</t>
  </si>
  <si>
    <t>06.034.0017</t>
  </si>
  <si>
    <t>BP-MATRIZ06.034.0017</t>
  </si>
  <si>
    <t>06.038.0002</t>
  </si>
  <si>
    <t>BP-MATRIZ06.038.0002</t>
  </si>
  <si>
    <t>06.049.0010</t>
  </si>
  <si>
    <t>BP-MATRIZ06.049.0010</t>
  </si>
  <si>
    <t>06.050.0037</t>
  </si>
  <si>
    <t>BP-MATRIZ06.050.0037</t>
  </si>
  <si>
    <t>06.080.0094</t>
  </si>
  <si>
    <t>BP-MATRIZ06.080.0094</t>
  </si>
  <si>
    <t>06.119.0015</t>
  </si>
  <si>
    <t>BP-MATRIZ06.119.0015</t>
  </si>
  <si>
    <t>06.128.0001</t>
  </si>
  <si>
    <t>BP-MATRIZ06.128.0001</t>
  </si>
  <si>
    <t>06.158.0002</t>
  </si>
  <si>
    <t>BP-MATRIZ06.158.0002</t>
  </si>
  <si>
    <t>06.220.0001</t>
  </si>
  <si>
    <t>BP-MATRIZ06.220.0001</t>
  </si>
  <si>
    <t>10.014.0027</t>
  </si>
  <si>
    <t>BP-MATRIZ10.014.0027</t>
  </si>
  <si>
    <t>06.033.0002</t>
  </si>
  <si>
    <t>BP-MATRIZ06.033.0002</t>
  </si>
  <si>
    <t xml:space="preserve">216 - </t>
  </si>
  <si>
    <t>06.033.0007</t>
  </si>
  <si>
    <t>BP-MATRIZ06.033.0007</t>
  </si>
  <si>
    <t>06.033.0014</t>
  </si>
  <si>
    <t>BP-MATRIZ06.033.0014</t>
  </si>
  <si>
    <t>06.033.0015</t>
  </si>
  <si>
    <t>BP-MATRIZ06.033.0015</t>
  </si>
  <si>
    <t>06.033.0026</t>
  </si>
  <si>
    <t>BP-MATRIZ06.033.0026</t>
  </si>
  <si>
    <t>06.033.0028</t>
  </si>
  <si>
    <t>BP-MATRIZ06.033.0028</t>
  </si>
  <si>
    <t>06.033.0031</t>
  </si>
  <si>
    <t>BP-MATRIZ06.033.0031</t>
  </si>
  <si>
    <t>06.033.0035</t>
  </si>
  <si>
    <t>BP-MATRIZ06.033.0035</t>
  </si>
  <si>
    <t>06.033.0041</t>
  </si>
  <si>
    <t>BP-MATRIZ06.033.0041</t>
  </si>
  <si>
    <t>06.157.0004</t>
  </si>
  <si>
    <t>BP-MATRIZ06.157.0004</t>
  </si>
  <si>
    <t>06.157.0007</t>
  </si>
  <si>
    <t>BP-MATRIZ06.157.0007</t>
  </si>
  <si>
    <t xml:space="preserve">218 - </t>
  </si>
  <si>
    <t xml:space="preserve">217 - </t>
  </si>
  <si>
    <t>04.003.0013</t>
  </si>
  <si>
    <t>BP-MATRIZ04.003.0013</t>
  </si>
  <si>
    <t>04.003.0049</t>
  </si>
  <si>
    <t>BP-MATRIZ04.003.0049</t>
  </si>
  <si>
    <t>04.003.0070</t>
  </si>
  <si>
    <t>BP-MATRIZ04.003.0070</t>
  </si>
  <si>
    <t xml:space="preserve">219 - </t>
  </si>
  <si>
    <t>01.011.0019</t>
  </si>
  <si>
    <t>BP-MATRIZ01.011.0019</t>
  </si>
  <si>
    <t>01.011.0030</t>
  </si>
  <si>
    <t>BP-MATRIZ01.011.0030</t>
  </si>
  <si>
    <t>01.011.0031</t>
  </si>
  <si>
    <t>BP-MATRIZ01.011.0031</t>
  </si>
  <si>
    <t>01.011.0032</t>
  </si>
  <si>
    <t>BP-MATRIZ01.011.0032</t>
  </si>
  <si>
    <t>01.011.0044</t>
  </si>
  <si>
    <t>BP-MATRIZ01.011.0044</t>
  </si>
  <si>
    <t>01.011.0045</t>
  </si>
  <si>
    <t>BP-MATRIZ01.011.0045</t>
  </si>
  <si>
    <t>01.013.0044</t>
  </si>
  <si>
    <t>BP-MATRIZ01.013.0044</t>
  </si>
  <si>
    <t>01.013.0046</t>
  </si>
  <si>
    <t>BP-MATRIZ01.013.0046</t>
  </si>
  <si>
    <t>01.013.0113</t>
  </si>
  <si>
    <t>BP-MATRIZ01.013.0113</t>
  </si>
  <si>
    <t>01.013.0114</t>
  </si>
  <si>
    <t>BP-MATRIZ01.013.0114</t>
  </si>
  <si>
    <t>01.013.0115</t>
  </si>
  <si>
    <t>BP-MATRIZ01.013.0115</t>
  </si>
  <si>
    <t>01.016.0021</t>
  </si>
  <si>
    <t>BP-MATRIZ01.016.0021</t>
  </si>
  <si>
    <t>01.018.0215</t>
  </si>
  <si>
    <t>BP-MATRIZ01.018.0215</t>
  </si>
  <si>
    <t>01.018.0216</t>
  </si>
  <si>
    <t>BP-MATRIZ01.018.0216</t>
  </si>
  <si>
    <t>01.018.0217</t>
  </si>
  <si>
    <t>BP-MATRIZ01.018.0217</t>
  </si>
  <si>
    <t>01.018.0218</t>
  </si>
  <si>
    <t>BP-MATRIZ01.018.0218</t>
  </si>
  <si>
    <t>01.019.0008</t>
  </si>
  <si>
    <t>BP-MATRIZ01.019.0008</t>
  </si>
  <si>
    <t>01.019.0103</t>
  </si>
  <si>
    <t>BP-MATRIZ01.019.0103</t>
  </si>
  <si>
    <t>01.019.0113</t>
  </si>
  <si>
    <t>BP-MATRIZ01.019.0113</t>
  </si>
  <si>
    <t>01.019.0114</t>
  </si>
  <si>
    <t>BP-MATRIZ01.019.0114</t>
  </si>
  <si>
    <t>01.019.0136</t>
  </si>
  <si>
    <t>BP-MATRIZ01.019.0136</t>
  </si>
  <si>
    <t>01.019.0139</t>
  </si>
  <si>
    <t>BP-MATRIZ01.019.0139</t>
  </si>
  <si>
    <t>01.019.0159</t>
  </si>
  <si>
    <t>BP-MATRIZ01.019.0159</t>
  </si>
  <si>
    <t>01.019.0179</t>
  </si>
  <si>
    <t>BP-MATRIZ01.019.0179</t>
  </si>
  <si>
    <t>01.022.0013</t>
  </si>
  <si>
    <t>BP-MATRIZ01.022.0013</t>
  </si>
  <si>
    <t>01.025.0064</t>
  </si>
  <si>
    <t>BP-MATRIZ01.025.0064</t>
  </si>
  <si>
    <t>01.025.0065</t>
  </si>
  <si>
    <t>BP-MATRIZ01.025.0065</t>
  </si>
  <si>
    <t>01.025.0066</t>
  </si>
  <si>
    <t>BP-MATRIZ01.025.0066</t>
  </si>
  <si>
    <t>01.026.0001</t>
  </si>
  <si>
    <t>BP-MATRIZ01.026.0001</t>
  </si>
  <si>
    <t>01.033.0038</t>
  </si>
  <si>
    <t>BP-MATRIZ01.033.0038</t>
  </si>
  <si>
    <t>01.040.0006</t>
  </si>
  <si>
    <t>BP-MATRIZ01.040.0006</t>
  </si>
  <si>
    <t>01.040.0007</t>
  </si>
  <si>
    <t>BP-MATRIZ01.040.0007</t>
  </si>
  <si>
    <t>01.040.0009</t>
  </si>
  <si>
    <t>BP-MATRIZ01.040.0009</t>
  </si>
  <si>
    <t>01.040.0030</t>
  </si>
  <si>
    <t>BP-MATRIZ01.040.0030</t>
  </si>
  <si>
    <t>01.040.0031</t>
  </si>
  <si>
    <t>BP-MATRIZ01.040.0031</t>
  </si>
  <si>
    <t>01.040.0032</t>
  </si>
  <si>
    <t>BP-MATRIZ01.040.0032</t>
  </si>
  <si>
    <t>01.047.0002</t>
  </si>
  <si>
    <t>BP-MATRIZ01.047.0002</t>
  </si>
  <si>
    <t>01.053.0001</t>
  </si>
  <si>
    <t>BP-MATRIZ01.053.0001</t>
  </si>
  <si>
    <t>01.053.0002</t>
  </si>
  <si>
    <t>BP-MATRIZ01.053.0002</t>
  </si>
  <si>
    <t>01.053.0003</t>
  </si>
  <si>
    <t>BP-MATRIZ01.053.0003</t>
  </si>
  <si>
    <t>01.054.0001</t>
  </si>
  <si>
    <t>BP-MATRIZ01.054.0001</t>
  </si>
  <si>
    <t>01.054.0002</t>
  </si>
  <si>
    <t>BP-MATRIZ01.054.0002</t>
  </si>
  <si>
    <t>01.054.0003</t>
  </si>
  <si>
    <t>BP-MATRIZ01.054.0003</t>
  </si>
  <si>
    <t>05.001.0005</t>
  </si>
  <si>
    <t>BP-MATRIZ05.001.0005</t>
  </si>
  <si>
    <t>05.008.0008</t>
  </si>
  <si>
    <t>BP-MATRIZ05.008.0008</t>
  </si>
  <si>
    <t>05.013.0003</t>
  </si>
  <si>
    <t>BP-MATRIZ05.013.0003</t>
  </si>
  <si>
    <t>05.018.0003</t>
  </si>
  <si>
    <t>BP-MATRIZ05.018.0003</t>
  </si>
  <si>
    <t>05.018.0004</t>
  </si>
  <si>
    <t>BP-MATRIZ05.018.0004</t>
  </si>
  <si>
    <t>05.018.0005</t>
  </si>
  <si>
    <t>BP-MATRIZ05.018.0005</t>
  </si>
  <si>
    <t>05.018.0006</t>
  </si>
  <si>
    <t>BP-MATRIZ05.018.0006</t>
  </si>
  <si>
    <t>05.018.0007</t>
  </si>
  <si>
    <t>BP-MATRIZ05.018.0007</t>
  </si>
  <si>
    <t>05.018.0008</t>
  </si>
  <si>
    <t>BP-MATRIZ05.018.0008</t>
  </si>
  <si>
    <t>06.002.0026</t>
  </si>
  <si>
    <t>BP-MATRIZ06.002.0026</t>
  </si>
  <si>
    <t>06.006.0033</t>
  </si>
  <si>
    <t>BP-MATRIZ06.006.0033</t>
  </si>
  <si>
    <t>06.021.0030</t>
  </si>
  <si>
    <t>BP-MATRIZ06.021.0030</t>
  </si>
  <si>
    <t>06.021.0031</t>
  </si>
  <si>
    <t>BP-MATRIZ06.021.0031</t>
  </si>
  <si>
    <t>06.029.0030</t>
  </si>
  <si>
    <t>BP-MATRIZ06.029.0030</t>
  </si>
  <si>
    <t>06.030.0012</t>
  </si>
  <si>
    <t>BP-MATRIZ06.030.0012</t>
  </si>
  <si>
    <t>06.040.0009</t>
  </si>
  <si>
    <t>BP-MATRIZ06.040.0009</t>
  </si>
  <si>
    <t>06.046.0010</t>
  </si>
  <si>
    <t>BP-MATRIZ06.046.0010</t>
  </si>
  <si>
    <t>06.051.0014</t>
  </si>
  <si>
    <t>BP-MATRIZ06.051.0014</t>
  </si>
  <si>
    <t>06.067.0010</t>
  </si>
  <si>
    <t>BP-MATRIZ06.067.0010</t>
  </si>
  <si>
    <t>06.070.0020</t>
  </si>
  <si>
    <t>BP-MATRIZ06.070.0020</t>
  </si>
  <si>
    <t>06.070.0021</t>
  </si>
  <si>
    <t>BP-MATRIZ06.070.0021</t>
  </si>
  <si>
    <t>06.070.0022</t>
  </si>
  <si>
    <t>BP-MATRIZ06.070.0022</t>
  </si>
  <si>
    <t>06.070.0023</t>
  </si>
  <si>
    <t>BP-MATRIZ06.070.0023</t>
  </si>
  <si>
    <t>06.070.0024</t>
  </si>
  <si>
    <t>BP-MATRIZ06.070.0024</t>
  </si>
  <si>
    <t>06.070.0026</t>
  </si>
  <si>
    <t>BP-MATRIZ06.070.0026</t>
  </si>
  <si>
    <t>06.070.0027</t>
  </si>
  <si>
    <t>BP-MATRIZ06.070.0027</t>
  </si>
  <si>
    <t>06.072.0037</t>
  </si>
  <si>
    <t>BP-MATRIZ06.072.0037</t>
  </si>
  <si>
    <t>06.074.0030</t>
  </si>
  <si>
    <t>BP-MATRIZ06.074.0030</t>
  </si>
  <si>
    <t>06.082.0006</t>
  </si>
  <si>
    <t>BP-MATRIZ06.082.0006</t>
  </si>
  <si>
    <t>06.088.0047</t>
  </si>
  <si>
    <t>BP-MATRIZ06.088.0047</t>
  </si>
  <si>
    <t>06.093.0001</t>
  </si>
  <si>
    <t>BP-MATRIZ06.093.0001</t>
  </si>
  <si>
    <t>06.105.0005</t>
  </si>
  <si>
    <t>BP-MATRIZ06.105.0005</t>
  </si>
  <si>
    <t>06.106.0034</t>
  </si>
  <si>
    <t>BP-MATRIZ06.106.0034</t>
  </si>
  <si>
    <t>06.106.0035</t>
  </si>
  <si>
    <t>BP-MATRIZ06.106.0035</t>
  </si>
  <si>
    <t>06.108.0030</t>
  </si>
  <si>
    <t>BP-MATRIZ06.108.0030</t>
  </si>
  <si>
    <t>06.108.0031</t>
  </si>
  <si>
    <t>BP-MATRIZ06.108.0031</t>
  </si>
  <si>
    <t>06.113.0006</t>
  </si>
  <si>
    <t>BP-MATRIZ06.113.0006</t>
  </si>
  <si>
    <t>06.129.0004</t>
  </si>
  <si>
    <t>BP-MATRIZ06.129.0004</t>
  </si>
  <si>
    <t>06.143.0024</t>
  </si>
  <si>
    <t>BP-MATRIZ06.143.0024</t>
  </si>
  <si>
    <t>06.150.0024</t>
  </si>
  <si>
    <t>BP-MATRIZ06.150.0024</t>
  </si>
  <si>
    <t>06.181.0024</t>
  </si>
  <si>
    <t>BP-MATRIZ06.181.0024</t>
  </si>
  <si>
    <t>06.224.0001</t>
  </si>
  <si>
    <t>BP-MATRIZ06.224.0001</t>
  </si>
  <si>
    <t xml:space="preserve">221 - </t>
  </si>
  <si>
    <t>06.002.0017</t>
  </si>
  <si>
    <t>BP-MATRIZ06.002.0017</t>
  </si>
  <si>
    <t xml:space="preserve">220 - </t>
  </si>
  <si>
    <t>06.002.0021</t>
  </si>
  <si>
    <t>BP-MATRIZ06.002.0021</t>
  </si>
  <si>
    <t>06.004.0023</t>
  </si>
  <si>
    <t>BP-MATRIZ06.004.0023</t>
  </si>
  <si>
    <t>06.004.0024</t>
  </si>
  <si>
    <t>BP-MATRIZ06.004.0024</t>
  </si>
  <si>
    <t>06.004.0038</t>
  </si>
  <si>
    <t>BP-MATRIZ06.004.0038</t>
  </si>
  <si>
    <t>06.004.0043</t>
  </si>
  <si>
    <t>BP-MATRIZ06.004.0043</t>
  </si>
  <si>
    <t>06.010.0005</t>
  </si>
  <si>
    <t>BP-MATRIZ06.010.0005</t>
  </si>
  <si>
    <t>06.013.0003</t>
  </si>
  <si>
    <t>BP-MATRIZ06.013.0003</t>
  </si>
  <si>
    <t>06.013.0004</t>
  </si>
  <si>
    <t>BP-MATRIZ06.013.0004</t>
  </si>
  <si>
    <t>06.013.0005</t>
  </si>
  <si>
    <t>BP-MATRIZ06.013.0005</t>
  </si>
  <si>
    <t>06.014.0018</t>
  </si>
  <si>
    <t>BP-MATRIZ06.014.0018</t>
  </si>
  <si>
    <t>06.014.0019</t>
  </si>
  <si>
    <t>BP-MATRIZ06.014.0019</t>
  </si>
  <si>
    <t>06.021.0016</t>
  </si>
  <si>
    <t>BP-MATRIZ06.021.0016</t>
  </si>
  <si>
    <t>06.021.0019</t>
  </si>
  <si>
    <t>BP-MATRIZ06.021.0019</t>
  </si>
  <si>
    <t>06.021.0021</t>
  </si>
  <si>
    <t>BP-MATRIZ06.021.0021</t>
  </si>
  <si>
    <t>06.022.0014</t>
  </si>
  <si>
    <t>BP-MATRIZ06.022.0014</t>
  </si>
  <si>
    <t>06.023.0017</t>
  </si>
  <si>
    <t>BP-MATRIZ06.023.0017</t>
  </si>
  <si>
    <t>06.027.0026</t>
  </si>
  <si>
    <t>BP-MATRIZ06.027.0026</t>
  </si>
  <si>
    <t>06.027.0028</t>
  </si>
  <si>
    <t>BP-MATRIZ06.027.0028</t>
  </si>
  <si>
    <t>06.027.0031</t>
  </si>
  <si>
    <t>BP-MATRIZ06.027.0031</t>
  </si>
  <si>
    <t>06.029.0006</t>
  </si>
  <si>
    <t>BP-MATRIZ06.029.0006</t>
  </si>
  <si>
    <t>06.029.0022</t>
  </si>
  <si>
    <t>BP-MATRIZ06.029.0022</t>
  </si>
  <si>
    <t>06.030.0010</t>
  </si>
  <si>
    <t>BP-MATRIZ06.030.0010</t>
  </si>
  <si>
    <t>06.036.0021</t>
  </si>
  <si>
    <t>BP-MATRIZ06.036.0021</t>
  </si>
  <si>
    <t>06.043.0003</t>
  </si>
  <si>
    <t>BP-MATRIZ06.043.0003</t>
  </si>
  <si>
    <t>06.046.0008</t>
  </si>
  <si>
    <t>BP-MATRIZ06.046.0008</t>
  </si>
  <si>
    <t>06.047.0010</t>
  </si>
  <si>
    <t>BP-MATRIZ06.047.0010</t>
  </si>
  <si>
    <t>06.048.0005</t>
  </si>
  <si>
    <t>BP-MATRIZ06.048.0005</t>
  </si>
  <si>
    <t>06.048.0016</t>
  </si>
  <si>
    <t>BP-MATRIZ06.048.0016</t>
  </si>
  <si>
    <t>06.048.0018</t>
  </si>
  <si>
    <t>BP-MATRIZ06.048.0018</t>
  </si>
  <si>
    <t>06.048.0020</t>
  </si>
  <si>
    <t>BP-MATRIZ06.048.0020</t>
  </si>
  <si>
    <t>06.048.0021</t>
  </si>
  <si>
    <t>BP-MATRIZ06.048.0021</t>
  </si>
  <si>
    <t>06.062.0018</t>
  </si>
  <si>
    <t>BP-MATRIZ06.062.0018</t>
  </si>
  <si>
    <t>06.073.0003</t>
  </si>
  <si>
    <t>BP-MATRIZ06.073.0003</t>
  </si>
  <si>
    <t>06.073.0013</t>
  </si>
  <si>
    <t>BP-MATRIZ06.073.0013</t>
  </si>
  <si>
    <t>06.074.0025</t>
  </si>
  <si>
    <t>BP-MATRIZ06.074.0025</t>
  </si>
  <si>
    <t>06.074.0026</t>
  </si>
  <si>
    <t>BP-MATRIZ06.074.0026</t>
  </si>
  <si>
    <t>06.110.0037</t>
  </si>
  <si>
    <t>BP-MATRIZ06.110.0037</t>
  </si>
  <si>
    <t>06.135.0006</t>
  </si>
  <si>
    <t>BP-MATRIZ06.135.0006</t>
  </si>
  <si>
    <t>06.141.0024</t>
  </si>
  <si>
    <t>BP-MATRIZ06.141.0024</t>
  </si>
  <si>
    <t>06.150.0016</t>
  </si>
  <si>
    <t>BP-MATRIZ06.150.0016</t>
  </si>
  <si>
    <t>06.150.0021</t>
  </si>
  <si>
    <t>BP-MATRIZ06.150.0021</t>
  </si>
  <si>
    <t xml:space="preserve">222 - </t>
  </si>
  <si>
    <t>01.004.0032</t>
  </si>
  <si>
    <t>BP-MATRIZ01.004.0032</t>
  </si>
  <si>
    <t>01.005.0002</t>
  </si>
  <si>
    <t>BP-MATRIZ01.005.0002</t>
  </si>
  <si>
    <t>01.005.0005</t>
  </si>
  <si>
    <t>BP-MATRIZ01.005.0005</t>
  </si>
  <si>
    <t>01.007.0026</t>
  </si>
  <si>
    <t>BP-MATRIZ01.007.0026</t>
  </si>
  <si>
    <t>01.011.0021</t>
  </si>
  <si>
    <t>BP-MATRIZ01.011.0021</t>
  </si>
  <si>
    <t>01.011.0022</t>
  </si>
  <si>
    <t>BP-MATRIZ01.011.0022</t>
  </si>
  <si>
    <t>01.017.0038</t>
  </si>
  <si>
    <t>BP-MATRIZ01.017.0038</t>
  </si>
  <si>
    <t>01.017.0039</t>
  </si>
  <si>
    <t>BP-MATRIZ01.017.0039</t>
  </si>
  <si>
    <t>01.017.0040</t>
  </si>
  <si>
    <t>BP-MATRIZ01.017.0040</t>
  </si>
  <si>
    <t>01.017.0041</t>
  </si>
  <si>
    <t>BP-MATRIZ01.017.0041</t>
  </si>
  <si>
    <t>01.018.0183</t>
  </si>
  <si>
    <t>BP-MATRIZ01.018.0183</t>
  </si>
  <si>
    <t>01.018.0184</t>
  </si>
  <si>
    <t>BP-MATRIZ01.018.0184</t>
  </si>
  <si>
    <t>01.018.0188</t>
  </si>
  <si>
    <t>BP-MATRIZ01.018.0188</t>
  </si>
  <si>
    <t>01.018.0191</t>
  </si>
  <si>
    <t>BP-MATRIZ01.018.0191</t>
  </si>
  <si>
    <t>01.018.0196</t>
  </si>
  <si>
    <t>BP-MATRIZ01.018.0196</t>
  </si>
  <si>
    <t>01.018.0201</t>
  </si>
  <si>
    <t>BP-MATRIZ01.018.0201</t>
  </si>
  <si>
    <t>01.018.0208</t>
  </si>
  <si>
    <t>BP-MATRIZ01.018.0208</t>
  </si>
  <si>
    <t>01.018.0213</t>
  </si>
  <si>
    <t>BP-MATRIZ01.018.0213</t>
  </si>
  <si>
    <t>01.019.0010</t>
  </si>
  <si>
    <t>BP-MATRIZ01.019.0010</t>
  </si>
  <si>
    <t>01.019.0101</t>
  </si>
  <si>
    <t>BP-MATRIZ01.019.0101</t>
  </si>
  <si>
    <t>01.019.0102</t>
  </si>
  <si>
    <t>BP-MATRIZ01.019.0102</t>
  </si>
  <si>
    <t>01.019.0137</t>
  </si>
  <si>
    <t>BP-MATRIZ01.019.0137</t>
  </si>
  <si>
    <t>01.024.0023</t>
  </si>
  <si>
    <t>BP-MATRIZ01.024.0023</t>
  </si>
  <si>
    <t>01.024.0024</t>
  </si>
  <si>
    <t>BP-MATRIZ01.024.0024</t>
  </si>
  <si>
    <t>01.024.0025</t>
  </si>
  <si>
    <t>BP-MATRIZ01.024.0025</t>
  </si>
  <si>
    <t>01.024.0026</t>
  </si>
  <si>
    <t>BP-MATRIZ01.024.0026</t>
  </si>
  <si>
    <t>01.040.0008</t>
  </si>
  <si>
    <t>BP-MATRIZ01.040.0008</t>
  </si>
  <si>
    <t>01.045.0005</t>
  </si>
  <si>
    <t>BP-MATRIZ01.045.0005</t>
  </si>
  <si>
    <t>01.050.0001</t>
  </si>
  <si>
    <t>BP-MATRIZ01.050.0001</t>
  </si>
  <si>
    <t>01.050.0002</t>
  </si>
  <si>
    <t>BP-MATRIZ01.050.0002</t>
  </si>
  <si>
    <t>01.050.0003</t>
  </si>
  <si>
    <t>BP-MATRIZ01.050.0003</t>
  </si>
  <si>
    <t>01.051.0001</t>
  </si>
  <si>
    <t>BP-MATRIZ01.051.0001</t>
  </si>
  <si>
    <t>01.051.0002</t>
  </si>
  <si>
    <t>BP-MATRIZ01.051.0002</t>
  </si>
  <si>
    <t>01.051.0003</t>
  </si>
  <si>
    <t>BP-MATRIZ01.051.0003</t>
  </si>
  <si>
    <t>05.001.0006</t>
  </si>
  <si>
    <t>BP-MATRIZ05.001.0006</t>
  </si>
  <si>
    <t>06.016.0008</t>
  </si>
  <si>
    <t>BP-MATRIZ06.016.0008</t>
  </si>
  <si>
    <t>06.018.0020</t>
  </si>
  <si>
    <t>BP-MATRIZ06.018.0020</t>
  </si>
  <si>
    <t>06.021.0020</t>
  </si>
  <si>
    <t>BP-MATRIZ06.021.0020</t>
  </si>
  <si>
    <t>06.023.0019</t>
  </si>
  <si>
    <t>BP-MATRIZ06.023.0019</t>
  </si>
  <si>
    <t>06.023.0020</t>
  </si>
  <si>
    <t>BP-MATRIZ06.023.0020</t>
  </si>
  <si>
    <t>06.025.0013</t>
  </si>
  <si>
    <t>BP-MATRIZ06.025.0013</t>
  </si>
  <si>
    <t>06.025.0014</t>
  </si>
  <si>
    <t>BP-MATRIZ06.025.0014</t>
  </si>
  <si>
    <t>06.025.0016</t>
  </si>
  <si>
    <t>BP-MATRIZ06.025.0016</t>
  </si>
  <si>
    <t>06.028.0006</t>
  </si>
  <si>
    <t>BP-MATRIZ06.028.0006</t>
  </si>
  <si>
    <t>06.032.0012</t>
  </si>
  <si>
    <t>BP-MATRIZ06.032.0012</t>
  </si>
  <si>
    <t>06.043.0008</t>
  </si>
  <si>
    <t>BP-MATRIZ06.043.0008</t>
  </si>
  <si>
    <t>06.043.0009</t>
  </si>
  <si>
    <t>BP-MATRIZ06.043.0009</t>
  </si>
  <si>
    <t>06.043.0010</t>
  </si>
  <si>
    <t>BP-MATRIZ06.043.0010</t>
  </si>
  <si>
    <t>06.045.0013</t>
  </si>
  <si>
    <t>BP-MATRIZ06.045.0013</t>
  </si>
  <si>
    <t>06.046.0006</t>
  </si>
  <si>
    <t>BP-MATRIZ06.046.0006</t>
  </si>
  <si>
    <t>06.049.0006</t>
  </si>
  <si>
    <t>BP-MATRIZ06.049.0006</t>
  </si>
  <si>
    <t>06.050.0038</t>
  </si>
  <si>
    <t>BP-MATRIZ06.050.0038</t>
  </si>
  <si>
    <t>06.056.0006</t>
  </si>
  <si>
    <t>BP-MATRIZ06.056.0006</t>
  </si>
  <si>
    <t>06.056.0009</t>
  </si>
  <si>
    <t>BP-MATRIZ06.056.0009</t>
  </si>
  <si>
    <t>06.056.0010</t>
  </si>
  <si>
    <t>BP-MATRIZ06.056.0010</t>
  </si>
  <si>
    <t>06.058.0007</t>
  </si>
  <si>
    <t>BP-MATRIZ06.058.0007</t>
  </si>
  <si>
    <t>06.061.0034</t>
  </si>
  <si>
    <t>BP-MATRIZ06.061.0034</t>
  </si>
  <si>
    <t>06.065.0003</t>
  </si>
  <si>
    <t>BP-MATRIZ06.065.0003</t>
  </si>
  <si>
    <t>06.066.0003</t>
  </si>
  <si>
    <t>BP-MATRIZ06.066.0003</t>
  </si>
  <si>
    <t>06.069.0004</t>
  </si>
  <si>
    <t>BP-MATRIZ06.069.0004</t>
  </si>
  <si>
    <t>06.073.0007</t>
  </si>
  <si>
    <t>BP-MATRIZ06.073.0007</t>
  </si>
  <si>
    <t>06.074.0029</t>
  </si>
  <si>
    <t>BP-MATRIZ06.074.0029</t>
  </si>
  <si>
    <t>06.083.0001</t>
  </si>
  <si>
    <t>BP-MATRIZ06.083.0001</t>
  </si>
  <si>
    <t>06.083.0005</t>
  </si>
  <si>
    <t>BP-MATRIZ06.083.0005</t>
  </si>
  <si>
    <t>06.083.0006</t>
  </si>
  <si>
    <t>BP-MATRIZ06.083.0006</t>
  </si>
  <si>
    <t>06.086.0018</t>
  </si>
  <si>
    <t>BP-MATRIZ06.086.0018</t>
  </si>
  <si>
    <t>06.087.0004</t>
  </si>
  <si>
    <t>BP-MATRIZ06.087.0004</t>
  </si>
  <si>
    <t>06.089.0002</t>
  </si>
  <si>
    <t>BP-MATRIZ06.089.0002</t>
  </si>
  <si>
    <t>06.089.0007</t>
  </si>
  <si>
    <t>BP-MATRIZ06.089.0007</t>
  </si>
  <si>
    <t>06.089.0025</t>
  </si>
  <si>
    <t>BP-MATRIZ06.089.0025</t>
  </si>
  <si>
    <t>06.089.0031</t>
  </si>
  <si>
    <t>BP-MATRIZ06.089.0031</t>
  </si>
  <si>
    <t>06.117.0005</t>
  </si>
  <si>
    <t>BP-MATRIZ06.117.0005</t>
  </si>
  <si>
    <t>06.123.0010</t>
  </si>
  <si>
    <t>BP-MATRIZ06.123.0010</t>
  </si>
  <si>
    <t>06.125.0007</t>
  </si>
  <si>
    <t>BP-MATRIZ06.125.0007</t>
  </si>
  <si>
    <t>06.131.0008</t>
  </si>
  <si>
    <t>BP-MATRIZ06.131.0008</t>
  </si>
  <si>
    <t>06.138.0009</t>
  </si>
  <si>
    <t>BP-MATRIZ06.138.0009</t>
  </si>
  <si>
    <t>06.139.0007</t>
  </si>
  <si>
    <t>BP-MATRIZ06.139.0007</t>
  </si>
  <si>
    <t>06.140.0012</t>
  </si>
  <si>
    <t>BP-MATRIZ06.140.0012</t>
  </si>
  <si>
    <t>06.149.0006</t>
  </si>
  <si>
    <t>BP-MATRIZ06.149.0006</t>
  </si>
  <si>
    <t>06.149.0010</t>
  </si>
  <si>
    <t>BP-MATRIZ06.149.0010</t>
  </si>
  <si>
    <t>06.166.0026</t>
  </si>
  <si>
    <t>BP-MATRIZ06.166.0026</t>
  </si>
  <si>
    <t>06.169.0048</t>
  </si>
  <si>
    <t>BP-MATRIZ06.169.0048</t>
  </si>
  <si>
    <t>06.181.0020</t>
  </si>
  <si>
    <t>BP-MATRIZ06.181.0020</t>
  </si>
  <si>
    <t>06.181.0023</t>
  </si>
  <si>
    <t>BP-MATRIZ06.181.0023</t>
  </si>
  <si>
    <t xml:space="preserve">2961 - T19 F8 </t>
  </si>
  <si>
    <t xml:space="preserve">BP-MATRIZ2961 - T19 F8 </t>
  </si>
  <si>
    <t>243 - 12</t>
  </si>
  <si>
    <t>BP-MATRIZ243 - 12</t>
  </si>
  <si>
    <t>243 - 14</t>
  </si>
  <si>
    <t>BP-MATRIZ243 - 14</t>
  </si>
  <si>
    <t>243 - 16</t>
  </si>
  <si>
    <t>BP-MATRIZ243 - 16</t>
  </si>
  <si>
    <t>243 - 20</t>
  </si>
  <si>
    <t>BP-MATRIZ243 - 20</t>
  </si>
  <si>
    <t>243 - 24</t>
  </si>
  <si>
    <t>BP-MATRIZ243 - 24</t>
  </si>
  <si>
    <t>243 - 28</t>
  </si>
  <si>
    <t>BP-MATRIZ243 - 28</t>
  </si>
  <si>
    <t>243 - 32</t>
  </si>
  <si>
    <t>BP-MATRIZ243 - 32</t>
  </si>
  <si>
    <t>243 - 36</t>
  </si>
  <si>
    <t>BP-MATRIZ243 - 36</t>
  </si>
  <si>
    <t>243 - 44</t>
  </si>
  <si>
    <t>BP-MATRIZ243 - 44</t>
  </si>
  <si>
    <t>243 - 48</t>
  </si>
  <si>
    <t>BP-MATRIZ243 - 48</t>
  </si>
  <si>
    <t>3106 - 12</t>
  </si>
  <si>
    <t>BP-MATRIZ3106 - 12</t>
  </si>
  <si>
    <t>3558 - T20-F8</t>
  </si>
  <si>
    <t>BP-MATRIZ3558 - T20-F8</t>
  </si>
  <si>
    <t>3552 - T21-F8</t>
  </si>
  <si>
    <t>BP-MATRIZ3552 - T21-F8</t>
  </si>
  <si>
    <t>3557 - T20-F8</t>
  </si>
  <si>
    <t>BP-MATRIZ3557 - T20-F8</t>
  </si>
  <si>
    <t>06.223.0001</t>
  </si>
  <si>
    <t>06.221.0001</t>
  </si>
  <si>
    <t>06.219.0001</t>
  </si>
  <si>
    <t>06.217.0001</t>
  </si>
  <si>
    <t>06.215.0002</t>
  </si>
  <si>
    <t>06.210.0014</t>
  </si>
  <si>
    <t>06.210.0013</t>
  </si>
  <si>
    <t>06.210.0012</t>
  </si>
  <si>
    <t>06.210.0009</t>
  </si>
  <si>
    <t>06.210.0008</t>
  </si>
  <si>
    <t>06.210.0007</t>
  </si>
  <si>
    <t>06.208.0002</t>
  </si>
  <si>
    <t>06.204.0005</t>
  </si>
  <si>
    <t>06.204.0003</t>
  </si>
  <si>
    <t>06.195.0004</t>
  </si>
  <si>
    <t>06.190.0005</t>
  </si>
  <si>
    <t>06.187.0005</t>
  </si>
  <si>
    <t>06.187.0002</t>
  </si>
  <si>
    <t>06.186.0008</t>
  </si>
  <si>
    <t>06.186.0006</t>
  </si>
  <si>
    <t>06.185.0008</t>
  </si>
  <si>
    <t>06.181.0022</t>
  </si>
  <si>
    <t>06.181.0019</t>
  </si>
  <si>
    <t>06.181.0018</t>
  </si>
  <si>
    <t>06.181.0016</t>
  </si>
  <si>
    <t>06.181.0015</t>
  </si>
  <si>
    <t>06.181.0009</t>
  </si>
  <si>
    <t>06.180.0022</t>
  </si>
  <si>
    <t>06.180.0017</t>
  </si>
  <si>
    <t>06.180.0016</t>
  </si>
  <si>
    <t>06.179.0001</t>
  </si>
  <si>
    <t>06.169.0064</t>
  </si>
  <si>
    <t>06.169.0063</t>
  </si>
  <si>
    <t>06.169.0062</t>
  </si>
  <si>
    <t>06.169.0060</t>
  </si>
  <si>
    <t>06.169.0059</t>
  </si>
  <si>
    <t>26/03/2015</t>
  </si>
  <si>
    <t>17/06/2015</t>
  </si>
  <si>
    <t>04/08/2015</t>
  </si>
  <si>
    <t>02/09/2015</t>
  </si>
  <si>
    <t>28/10/2015</t>
  </si>
  <si>
    <t>13/01/2016</t>
  </si>
  <si>
    <t>11/04/2016</t>
  </si>
  <si>
    <t>06/06/2016</t>
  </si>
  <si>
    <t>01/07/2016</t>
  </si>
  <si>
    <t>04/07/2016</t>
  </si>
  <si>
    <t>04/08/2016</t>
  </si>
  <si>
    <t>09/08/2016</t>
  </si>
  <si>
    <t>15/08/2016</t>
  </si>
  <si>
    <t>12/09/2016</t>
  </si>
  <si>
    <t>10/01/2017</t>
  </si>
  <si>
    <t>20/01/2017</t>
  </si>
  <si>
    <t>24/01/2017</t>
  </si>
  <si>
    <t>17/04/2017</t>
  </si>
  <si>
    <t>23/06/2017</t>
  </si>
  <si>
    <t>20/07/2017</t>
  </si>
  <si>
    <t>24/07/2017</t>
  </si>
  <si>
    <t>18/08/2017</t>
  </si>
  <si>
    <t>14/09/2017</t>
  </si>
  <si>
    <t>17/10/2017</t>
  </si>
  <si>
    <t>20/10/2017</t>
  </si>
  <si>
    <t>24/10/2017</t>
  </si>
  <si>
    <t>08/12/2017</t>
  </si>
  <si>
    <t>13/12/2017</t>
  </si>
  <si>
    <t>31/12/2018</t>
  </si>
  <si>
    <t>01/01/2019</t>
  </si>
  <si>
    <t>02/01/2019</t>
  </si>
  <si>
    <t>03/01/2019</t>
  </si>
  <si>
    <t>04/01/2019</t>
  </si>
  <si>
    <t>07/01/2019</t>
  </si>
  <si>
    <t>08/01/2019</t>
  </si>
  <si>
    <t>09/01/2019</t>
  </si>
  <si>
    <t>10/01/2019</t>
  </si>
  <si>
    <t>11/01/2019</t>
  </si>
  <si>
    <t>14/01/2019</t>
  </si>
  <si>
    <t>15/01/2019</t>
  </si>
  <si>
    <t>16/01/2019</t>
  </si>
  <si>
    <t>17/01/2019</t>
  </si>
  <si>
    <t>18/01/2019</t>
  </si>
  <si>
    <t>21/01/2019</t>
  </si>
  <si>
    <t>22/01/2019</t>
  </si>
  <si>
    <t>23/01/2019</t>
  </si>
  <si>
    <t>24/01/2019</t>
  </si>
  <si>
    <t>25/01/2019</t>
  </si>
  <si>
    <t>28/01/2019</t>
  </si>
  <si>
    <t>29/01/2019</t>
  </si>
  <si>
    <t>30/01/2019</t>
  </si>
  <si>
    <t>31/01/2019</t>
  </si>
  <si>
    <t>01/02/2019</t>
  </si>
  <si>
    <t>04/02/2019</t>
  </si>
  <si>
    <t>05/02/2019</t>
  </si>
  <si>
    <t>06/02/2019</t>
  </si>
  <si>
    <t>07/02/2019</t>
  </si>
  <si>
    <t>08/02/2019</t>
  </si>
  <si>
    <t>11/02/2019</t>
  </si>
  <si>
    <t>12/02/2019</t>
  </si>
  <si>
    <t>13/02/2019</t>
  </si>
  <si>
    <t>14/02/2019</t>
  </si>
  <si>
    <t>15/02/2019</t>
  </si>
  <si>
    <t>OK</t>
  </si>
  <si>
    <t xml:space="preserve">MAC </t>
  </si>
  <si>
    <t>18/08/2018</t>
  </si>
  <si>
    <t>19/08/2018</t>
  </si>
  <si>
    <t>25/08/2018</t>
  </si>
  <si>
    <t>26/08/2018</t>
  </si>
  <si>
    <t>BUF</t>
  </si>
  <si>
    <t>01/09/2018</t>
  </si>
  <si>
    <t>02/09/2018</t>
  </si>
  <si>
    <t>D:\Documents RAMCAS\RAM CAS\MEJORA CONTINUA\</t>
  </si>
  <si>
    <t>03.008.0080</t>
  </si>
  <si>
    <t>BP-MATRIZ03.008.0080</t>
  </si>
  <si>
    <t xml:space="preserve">198 - </t>
  </si>
  <si>
    <t>03.008.0081</t>
  </si>
  <si>
    <t>BP-MATRIZ03.008.0081</t>
  </si>
  <si>
    <t>03.008.0082</t>
  </si>
  <si>
    <t>BP-MATRIZ03.008.0082</t>
  </si>
  <si>
    <t>03.008.0084</t>
  </si>
  <si>
    <t>BP-MATRIZ03.008.0084</t>
  </si>
  <si>
    <t>03.008.0085</t>
  </si>
  <si>
    <t>BP-MATRIZ03.008.0085</t>
  </si>
  <si>
    <t>03.008.0086</t>
  </si>
  <si>
    <t>BP-MATRIZ03.008.0086</t>
  </si>
  <si>
    <t>03.008.0088</t>
  </si>
  <si>
    <t>BP-MATRIZ03.008.0088</t>
  </si>
  <si>
    <t>03.008.0089</t>
  </si>
  <si>
    <t>BP-MATRIZ03.008.0089</t>
  </si>
  <si>
    <t>03.008.0090</t>
  </si>
  <si>
    <t>BP-MATRIZ03.008.0090</t>
  </si>
  <si>
    <t>03.008.0092</t>
  </si>
  <si>
    <t>BP-MATRIZ03.008.0092</t>
  </si>
  <si>
    <t>03.008.0093</t>
  </si>
  <si>
    <t>BP-MATRIZ03.008.0093</t>
  </si>
  <si>
    <t>03.008.0094</t>
  </si>
  <si>
    <t>BP-MATRIZ03.008.0094</t>
  </si>
  <si>
    <t>03.008.0102</t>
  </si>
  <si>
    <t>BP-MATRIZ03.008.0102</t>
  </si>
  <si>
    <t>03.008.0103</t>
  </si>
  <si>
    <t>BP-MATRIZ03.008.0103</t>
  </si>
  <si>
    <t>03.008.0104</t>
  </si>
  <si>
    <t>BP-MATRIZ03.008.0104</t>
  </si>
  <si>
    <t>03.008.0109</t>
  </si>
  <si>
    <t>BP-MATRIZ03.008.0109</t>
  </si>
  <si>
    <t>03.008.0110</t>
  </si>
  <si>
    <t>BP-MATRIZ03.008.0110</t>
  </si>
  <si>
    <t>03.008.0113</t>
  </si>
  <si>
    <t>BP-MATRIZ03.008.0113</t>
  </si>
  <si>
    <t>03.008.0115</t>
  </si>
  <si>
    <t>BP-MATRIZ03.008.0115</t>
  </si>
  <si>
    <t>03.008.0117</t>
  </si>
  <si>
    <t>BP-MATRIZ03.008.0117</t>
  </si>
  <si>
    <t>03.008.0122</t>
  </si>
  <si>
    <t>BP-MATRIZ03.008.0122</t>
  </si>
  <si>
    <t>03.008.0123</t>
  </si>
  <si>
    <t>BP-MATRIZ03.008.0123</t>
  </si>
  <si>
    <t>03.008.0124</t>
  </si>
  <si>
    <t>BP-MATRIZ03.008.0124</t>
  </si>
  <si>
    <t>03.008.0125</t>
  </si>
  <si>
    <t>BP-MATRIZ03.008.0125</t>
  </si>
  <si>
    <t>03.008.0126</t>
  </si>
  <si>
    <t>BP-MATRIZ03.008.0126</t>
  </si>
  <si>
    <t>03.008.0127</t>
  </si>
  <si>
    <t>BP-MATRIZ03.008.0127</t>
  </si>
  <si>
    <t>03.008.0128</t>
  </si>
  <si>
    <t>BP-MATRIZ03.008.0128</t>
  </si>
  <si>
    <t>03.009.0002</t>
  </si>
  <si>
    <t>BP-MATRIZ03.009.0002</t>
  </si>
  <si>
    <t>03.009.0008</t>
  </si>
  <si>
    <t>BP-MATRIZ03.009.0008</t>
  </si>
  <si>
    <t>03.009.0010</t>
  </si>
  <si>
    <t>BP-MATRIZ03.009.0010</t>
  </si>
  <si>
    <t>03.009.0012</t>
  </si>
  <si>
    <t>BP-MATRIZ03.009.0012</t>
  </si>
  <si>
    <t>03.009.0015</t>
  </si>
  <si>
    <t>BP-MATRIZ03.009.0015</t>
  </si>
  <si>
    <t>03.009.0023</t>
  </si>
  <si>
    <t>BP-MATRIZ03.009.0023</t>
  </si>
  <si>
    <t>03.009.0024</t>
  </si>
  <si>
    <t>BP-MATRIZ03.009.0024</t>
  </si>
  <si>
    <t>03.012.0069</t>
  </si>
  <si>
    <t>BP-MATRIZ03.012.0069</t>
  </si>
  <si>
    <t>03.012.0074</t>
  </si>
  <si>
    <t>BP-MATRIZ03.012.0074</t>
  </si>
  <si>
    <t>03.016.0019</t>
  </si>
  <si>
    <t>BP-MATRIZ03.016.0019</t>
  </si>
  <si>
    <t>03.016.0020</t>
  </si>
  <si>
    <t>BP-MATRIZ03.016.0020</t>
  </si>
  <si>
    <t>03.016.0021</t>
  </si>
  <si>
    <t>BP-MATRIZ03.016.0021</t>
  </si>
  <si>
    <t>03.016.0022</t>
  </si>
  <si>
    <t>BP-MATRIZ03.016.0022</t>
  </si>
  <si>
    <t>03.016.0023</t>
  </si>
  <si>
    <t>BP-MATRIZ03.016.0023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</si>
</sst>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
      <sz val="8"/>
      <color rgb="FFFF000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FFFF00"/>
        <bgColor theme="0" tint="-0.14999847407452621"/>
      </patternFill>
    </fill>
    <fill>
      <patternFill patternType="solid">
        <fgColor rgb="FF7030A0"/>
        <bgColor theme="0" tint="-0.14999847407452621"/>
      </patternFill>
    </fill>
    <fill>
      <patternFill patternType="solid">
        <fgColor rgb="FF006600"/>
        <bgColor theme="0" tint="-0.14999847407452621"/>
      </patternFill>
    </fill>
    <fill>
      <patternFill patternType="solid">
        <fgColor rgb="FFFFFFCC"/>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bottom/>
      <diagonal/>
    </border>
    <border>
      <left style="thin">
        <color theme="1"/>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83">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47" fillId="31"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3"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3"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47" fillId="34"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5"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6" fillId="0" borderId="12" xfId="0" applyNumberFormat="1" applyFont="1" applyBorder="1" applyAlignment="1">
      <alignment horizontal="center" vertical="center"/>
    </xf>
    <xf numFmtId="0" fontId="67" fillId="40" borderId="12" xfId="0" applyNumberFormat="1" applyFont="1" applyFill="1" applyBorder="1" applyAlignment="1">
      <alignment horizontal="center" vertical="center"/>
    </xf>
    <xf numFmtId="0" fontId="48" fillId="22" borderId="22" xfId="0" applyNumberFormat="1" applyFont="1" applyFill="1" applyBorder="1" applyAlignment="1">
      <alignment horizontal="center" vertical="center"/>
    </xf>
    <xf numFmtId="0" fontId="66" fillId="22" borderId="22" xfId="0" applyNumberFormat="1" applyFont="1" applyFill="1" applyBorder="1" applyAlignment="1">
      <alignment horizontal="center" vertical="center"/>
    </xf>
    <xf numFmtId="0" fontId="61" fillId="32" borderId="22" xfId="0" applyNumberFormat="1" applyFont="1" applyFill="1" applyBorder="1" applyAlignment="1">
      <alignment horizontal="center" vertical="center"/>
    </xf>
    <xf numFmtId="0" fontId="48" fillId="22" borderId="21" xfId="0" applyNumberFormat="1" applyFont="1" applyFill="1" applyBorder="1" applyAlignment="1">
      <alignment horizontal="center" vertical="center"/>
    </xf>
    <xf numFmtId="0" fontId="45" fillId="37" borderId="22" xfId="0" applyNumberFormat="1" applyFont="1" applyFill="1" applyBorder="1" applyAlignment="1">
      <alignment horizontal="center" vertical="center"/>
    </xf>
    <xf numFmtId="0" fontId="61" fillId="36" borderId="21" xfId="0" applyNumberFormat="1" applyFont="1" applyFill="1" applyBorder="1" applyAlignment="1">
      <alignment horizontal="center" vertical="center"/>
    </xf>
    <xf numFmtId="0" fontId="61" fillId="35" borderId="22" xfId="0" applyNumberFormat="1" applyFont="1" applyFill="1" applyBorder="1" applyAlignment="1">
      <alignment horizontal="center" vertical="center"/>
    </xf>
    <xf numFmtId="0" fontId="61" fillId="36" borderId="22" xfId="0" applyNumberFormat="1" applyFont="1" applyFill="1" applyBorder="1" applyAlignment="1">
      <alignment horizontal="center" vertical="center"/>
    </xf>
    <xf numFmtId="0" fontId="61" fillId="3" borderId="22" xfId="0" applyNumberFormat="1" applyFont="1" applyFill="1" applyBorder="1" applyAlignment="1">
      <alignment horizontal="center" vertic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61" fillId="38" borderId="22" xfId="0" applyNumberFormat="1" applyFont="1" applyFill="1" applyBorder="1" applyAlignment="1">
      <alignment horizontal="center" vertical="center"/>
    </xf>
    <xf numFmtId="0" fontId="61" fillId="39" borderId="22" xfId="0" applyNumberFormat="1" applyFont="1" applyFill="1" applyBorder="1" applyAlignment="1">
      <alignment horizontal="center" vertical="center"/>
    </xf>
    <xf numFmtId="0" fontId="45" fillId="4" borderId="22" xfId="0" applyNumberFormat="1" applyFont="1" applyFill="1" applyBorder="1" applyAlignment="1">
      <alignment horizontal="center" vertical="center"/>
    </xf>
    <xf numFmtId="0" fontId="61" fillId="8" borderId="22" xfId="0" applyNumberFormat="1" applyFont="1" applyFill="1" applyBorder="1" applyAlignment="1">
      <alignment horizontal="center" vertical="center"/>
    </xf>
    <xf numFmtId="0" fontId="45" fillId="30" borderId="22" xfId="0" applyNumberFormat="1" applyFont="1" applyFill="1" applyBorder="1" applyAlignment="1">
      <alignment horizontal="center" vertical="center"/>
    </xf>
    <xf numFmtId="0" fontId="45" fillId="28" borderId="22" xfId="0" applyNumberFormat="1" applyFont="1" applyFill="1" applyBorder="1" applyAlignment="1">
      <alignment horizontal="center" vertical="center"/>
    </xf>
    <xf numFmtId="0" fontId="45" fillId="37" borderId="21" xfId="0" applyNumberFormat="1" applyFont="1" applyFill="1" applyBorder="1" applyAlignment="1">
      <alignment horizontal="center" vertical="center"/>
    </xf>
    <xf numFmtId="0" fontId="48" fillId="0" borderId="21" xfId="0" applyNumberFormat="1" applyFont="1" applyBorder="1" applyAlignment="1">
      <alignment horizontal="center" vertical="center"/>
    </xf>
    <xf numFmtId="0" fontId="66" fillId="22" borderId="21" xfId="0" applyNumberFormat="1" applyFont="1" applyFill="1" applyBorder="1" applyAlignment="1">
      <alignment horizontal="center" vertical="center"/>
    </xf>
    <xf numFmtId="0" fontId="45" fillId="28" borderId="21" xfId="0" applyNumberFormat="1" applyFont="1" applyFill="1" applyBorder="1" applyAlignment="1">
      <alignment horizontal="center" vertical="center"/>
    </xf>
    <xf numFmtId="0" fontId="45" fillId="4" borderId="21" xfId="0" applyNumberFormat="1" applyFont="1" applyFill="1" applyBorder="1" applyAlignment="1">
      <alignment horizontal="center" vertical="center"/>
    </xf>
    <xf numFmtId="0" fontId="61" fillId="35" borderId="21" xfId="0" applyNumberFormat="1" applyFont="1" applyFill="1" applyBorder="1" applyAlignment="1">
      <alignment horizontal="center" vertical="center"/>
    </xf>
    <xf numFmtId="0" fontId="61" fillId="3" borderId="21" xfId="0" applyNumberFormat="1" applyFont="1" applyFill="1" applyBorder="1" applyAlignment="1">
      <alignment horizontal="center" vertical="center"/>
    </xf>
    <xf numFmtId="0" fontId="61" fillId="2" borderId="22" xfId="0" applyNumberFormat="1" applyFont="1" applyFill="1" applyBorder="1" applyAlignment="1">
      <alignment horizontal="center" vertical="center"/>
    </xf>
    <xf numFmtId="0" fontId="61" fillId="39" borderId="21" xfId="0" applyNumberFormat="1" applyFont="1" applyFill="1" applyBorder="1" applyAlignment="1">
      <alignment horizontal="center" vertical="center"/>
    </xf>
    <xf numFmtId="0" fontId="61" fillId="38" borderId="21" xfId="0" applyNumberFormat="1" applyFont="1" applyFill="1" applyBorder="1" applyAlignment="1">
      <alignment horizontal="center" vertical="center"/>
    </xf>
    <xf numFmtId="0" fontId="48" fillId="0" borderId="22" xfId="0" applyNumberFormat="1" applyFont="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276">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color rgb="FFFFFF00"/>
      </font>
      <fill>
        <patternFill>
          <bgColor theme="1"/>
        </patternFill>
      </fill>
    </dxf>
    <dxf>
      <font>
        <color rgb="FFFFFF00"/>
      </font>
      <fill>
        <patternFill>
          <bgColor theme="1"/>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border outline="0">
        <left style="thin">
          <color theme="1"/>
        </left>
        <right style="thin">
          <color theme="1"/>
        </right>
      </border>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border outline="0">
        <left style="thin">
          <color theme="1"/>
        </left>
        <right style="thin">
          <color theme="1"/>
        </right>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border outline="0">
        <left style="thin">
          <color theme="1"/>
        </left>
        <right style="thin">
          <color theme="1"/>
        </right>
      </border>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border outline="0">
        <left style="thin">
          <color theme="1"/>
        </left>
        <right style="thin">
          <color theme="1"/>
        </right>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FF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0"/>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14115536"/>
        <c:axId val="1414116096"/>
      </c:areaChart>
      <c:lineChart>
        <c:grouping val="standard"/>
        <c:varyColors val="0"/>
        <c:dLbls>
          <c:showLegendKey val="0"/>
          <c:showVal val="0"/>
          <c:showCatName val="0"/>
          <c:showSerName val="0"/>
          <c:showPercent val="0"/>
          <c:showBubbleSize val="0"/>
        </c:dLbls>
        <c:marker val="1"/>
        <c:smooth val="0"/>
        <c:axId val="1414115536"/>
        <c:axId val="1414116096"/>
      </c:lineChart>
      <c:catAx>
        <c:axId val="1414115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14116096"/>
        <c:crosses val="autoZero"/>
        <c:auto val="1"/>
        <c:lblAlgn val="ctr"/>
        <c:lblOffset val="80"/>
        <c:noMultiLvlLbl val="0"/>
      </c:catAx>
      <c:valAx>
        <c:axId val="141411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1411553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1407849600"/>
        <c:axId val="140785016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1407849600"/>
        <c:axId val="1407850160"/>
      </c:lineChart>
      <c:catAx>
        <c:axId val="1407849600"/>
        <c:scaling>
          <c:orientation val="minMax"/>
        </c:scaling>
        <c:delete val="0"/>
        <c:axPos val="b"/>
        <c:numFmt formatCode="General" sourceLinked="0"/>
        <c:majorTickMark val="none"/>
        <c:minorTickMark val="none"/>
        <c:tickLblPos val="nextTo"/>
        <c:txPr>
          <a:bodyPr/>
          <a:lstStyle/>
          <a:p>
            <a:pPr>
              <a:defRPr lang="en-US"/>
            </a:pPr>
            <a:endParaRPr lang="es-EC"/>
          </a:p>
        </c:txPr>
        <c:crossAx val="1407850160"/>
        <c:crosses val="autoZero"/>
        <c:auto val="1"/>
        <c:lblAlgn val="ctr"/>
        <c:lblOffset val="100"/>
        <c:noMultiLvlLbl val="0"/>
      </c:catAx>
      <c:valAx>
        <c:axId val="140785016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0784960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983456</xdr:colOff>
          <xdr:row>0</xdr:row>
          <xdr:rowOff>0</xdr:rowOff>
        </xdr:from>
        <xdr:to>
          <xdr:col>5</xdr:col>
          <xdr:colOff>2274093</xdr:colOff>
          <xdr:row>0</xdr:row>
          <xdr:rowOff>1345406</xdr:rowOff>
        </xdr:to>
        <xdr:pic>
          <xdr:nvPicPr>
            <xdr:cNvPr id="1341" name="fotAlertas"/>
            <xdr:cNvPicPr>
              <a:picLocks noChangeAspect="1" noChangeArrowheads="1"/>
              <a:extLst>
                <a:ext uri="{84589F7E-364E-4C9E-8A38-B11213B215E9}">
                  <a14:cameraTool cellRange="NoBorrar!$V$1:$V$10" spid="_x0000_s1178748"/>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78749"/>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0</xdr:row>
          <xdr:rowOff>647700</xdr:rowOff>
        </xdr:from>
        <xdr:to>
          <xdr:col>4</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514350</xdr:colOff>
          <xdr:row>0</xdr:row>
          <xdr:rowOff>647700</xdr:rowOff>
        </xdr:from>
        <xdr:to>
          <xdr:col>4</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0</xdr:row>
          <xdr:rowOff>647700</xdr:rowOff>
        </xdr:from>
        <xdr:to>
          <xdr:col>4</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942975</xdr:colOff>
          <xdr:row>0</xdr:row>
          <xdr:rowOff>647700</xdr:rowOff>
        </xdr:from>
        <xdr:to>
          <xdr:col>4</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4</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0</xdr:row>
          <xdr:rowOff>885825</xdr:rowOff>
        </xdr:from>
        <xdr:to>
          <xdr:col>5</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0</xdr:row>
          <xdr:rowOff>885825</xdr:rowOff>
        </xdr:from>
        <xdr:to>
          <xdr:col>4</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4</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704850</xdr:colOff>
          <xdr:row>0</xdr:row>
          <xdr:rowOff>647700</xdr:rowOff>
        </xdr:from>
        <xdr:to>
          <xdr:col>4</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78750"/>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0</xdr:row>
          <xdr:rowOff>1095375</xdr:rowOff>
        </xdr:from>
        <xdr:to>
          <xdr:col>5</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628650</xdr:colOff>
          <xdr:row>0</xdr:row>
          <xdr:rowOff>647700</xdr:rowOff>
        </xdr:from>
        <xdr:to>
          <xdr:col>5</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0</xdr:row>
          <xdr:rowOff>647700</xdr:rowOff>
        </xdr:from>
        <xdr:to>
          <xdr:col>5</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695325</xdr:colOff>
          <xdr:row>0</xdr:row>
          <xdr:rowOff>904875</xdr:rowOff>
        </xdr:from>
        <xdr:to>
          <xdr:col>5</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3059905</xdr:colOff>
      <xdr:row>0</xdr:row>
      <xdr:rowOff>23811</xdr:rowOff>
    </xdr:from>
    <xdr:to>
      <xdr:col>13</xdr:col>
      <xdr:colOff>1275468</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22</xdr:col>
      <xdr:colOff>413471</xdr:colOff>
      <xdr:row>0</xdr:row>
      <xdr:rowOff>23811</xdr:rowOff>
    </xdr:from>
    <xdr:to>
      <xdr:col>24</xdr:col>
      <xdr:colOff>238120</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238125</xdr:colOff>
      <xdr:row>0</xdr:row>
      <xdr:rowOff>23811</xdr:rowOff>
    </xdr:from>
    <xdr:to>
      <xdr:col>36</xdr:col>
      <xdr:colOff>309563</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1285992</xdr:colOff>
      <xdr:row>0</xdr:row>
      <xdr:rowOff>23811</xdr:rowOff>
    </xdr:from>
    <xdr:to>
      <xdr:col>14</xdr:col>
      <xdr:colOff>988219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321469</xdr:colOff>
      <xdr:row>0</xdr:row>
      <xdr:rowOff>23811</xdr:rowOff>
    </xdr:from>
    <xdr:to>
      <xdr:col>37</xdr:col>
      <xdr:colOff>166687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166687</xdr:colOff>
      <xdr:row>0</xdr:row>
      <xdr:rowOff>23811</xdr:rowOff>
    </xdr:from>
    <xdr:to>
      <xdr:col>38</xdr:col>
      <xdr:colOff>964406</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1009556</xdr:colOff>
      <xdr:row>0</xdr:row>
      <xdr:rowOff>23811</xdr:rowOff>
    </xdr:from>
    <xdr:to>
      <xdr:col>22</xdr:col>
      <xdr:colOff>392906</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38</xdr:col>
      <xdr:colOff>988219</xdr:colOff>
      <xdr:row>0</xdr:row>
      <xdr:rowOff>23812</xdr:rowOff>
    </xdr:from>
    <xdr:to>
      <xdr:col>48</xdr:col>
      <xdr:colOff>47625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4</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200025</xdr:colOff>
          <xdr:row>0</xdr:row>
          <xdr:rowOff>142875</xdr:rowOff>
        </xdr:from>
        <xdr:to>
          <xdr:col>3</xdr:col>
          <xdr:colOff>247650</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2</xdr:row>
          <xdr:rowOff>19050</xdr:rowOff>
        </xdr:from>
        <xdr:to>
          <xdr:col>3</xdr:col>
          <xdr:colOff>238125</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861"/>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80.878952314815" createdVersion="5" refreshedVersion="5" minRefreshableVersion="3" recordCount="2">
  <cacheSource type="worksheet">
    <worksheetSource name="Tabla_Transito_Detallado"/>
  </cacheSource>
  <cacheFields count="14">
    <cacheField name="CODTRANSFER" numFmtId="0">
      <sharedItems containsSemiMixedTypes="0" containsString="0" containsNumber="1" containsInteger="1" minValue="32" maxValue="374" count="13">
        <n v="353"/>
        <n v="374"/>
        <n v="46" u="1"/>
        <n v="48" u="1"/>
        <n v="50" u="1"/>
        <n v="33" u="1"/>
        <n v="35" u="1"/>
        <n v="234" u="1"/>
        <n v="237" u="1"/>
        <n v="47" u="1"/>
        <n v="49" u="1"/>
        <n v="51" u="1"/>
        <n v="32" u="1"/>
      </sharedItems>
    </cacheField>
    <cacheField name="CODIGO" numFmtId="0">
      <sharedItems containsBlank="1" count="20">
        <s v="160915100423256"/>
        <s v="10410" u="1"/>
        <m u="1"/>
        <s v="24231" u="1"/>
        <s v="140311175512493" u="1"/>
        <s v="6934BP" u="1"/>
        <s v="24603" u="1"/>
        <s v="25024" u="1"/>
        <s v="20928" u="1"/>
        <s v="10105" u="1"/>
        <s v="135100" u="1"/>
        <s v="20836" u="1"/>
        <s v="10119" u="1"/>
        <s v="100913130112920" u="1"/>
        <s v="MMB90" u="1"/>
        <s v="10000000972" u="1"/>
        <s v="10000000973" u="1"/>
        <s v="20833" u="1"/>
        <s v="89070" u="1"/>
        <s v="MMB60" u="1"/>
      </sharedItems>
    </cacheField>
    <cacheField name="DESCRIPCION" numFmtId="0">
      <sharedItems containsBlank="1" count="20">
        <s v="NEBULIZADORA MB-580LA"/>
        <m u="1"/>
        <s v="DESMALEZADORA B450R (B450EMC)" u="1"/>
        <s v="ALFOMBRA BACTERICIDA MULTIMAT" u="1"/>
        <s v="RESERVORIO DE SILICON DE 200ML" u="1"/>
        <s v="SOPLADORA PB755"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6">
        <s v="NEBULIZADORA 2T"/>
        <m u="1"/>
        <s v="DESMALEZADORAS 2T" u="1"/>
        <s v="MOTOGUADAÑA SHINDAIWA" u="1"/>
        <s v="PULVERIZADORA 2T" u="1"/>
        <s v="SOPLADORAS 2T" u="1"/>
      </sharedItems>
    </cacheField>
    <cacheField name="LINEA" numFmtId="0">
      <sharedItems containsBlank="1" count="2">
        <s v="AGROFORESTAL"/>
        <m u="1"/>
      </sharedItems>
    </cacheField>
    <cacheField name="TRANSITO" numFmtId="0">
      <sharedItems containsSemiMixedTypes="0" containsString="0" containsNumber="1" containsInteger="1" minValue="3" maxValue="92" count="16">
        <n v="20"/>
        <n v="92"/>
        <n v="34" u="1"/>
        <n v="75" u="1"/>
        <n v="40" u="1"/>
        <n v="74" u="1"/>
        <n v="6" u="1"/>
        <n v="52" u="1"/>
        <n v="60" u="1"/>
        <n v="3" u="1"/>
        <n v="24" u="1"/>
        <n v="68" u="1"/>
        <n v="45" u="1"/>
        <n v="10" u="1"/>
        <n v="80" u="1"/>
        <n v="4" u="1"/>
      </sharedItems>
    </cacheField>
    <cacheField name="ORIGEN" numFmtId="0">
      <sharedItems containsBlank="1" count="7">
        <s v="Echo"/>
        <m u="1"/>
        <s v="SAGE" u="1"/>
        <s v="REDAX" u="1"/>
        <s v="METREX" u="1"/>
        <s v="STERYLAB" u="1"/>
        <s v="HALYARD" u="1"/>
      </sharedItems>
    </cacheField>
    <cacheField name="DESTINO" numFmtId="0">
      <sharedItems containsBlank="1" count="3">
        <s v="Bodega Central Agrota"/>
        <m u="1"/>
        <s v="Bodega ECU" u="1"/>
      </sharedItems>
    </cacheField>
    <cacheField name="REFERENCIA" numFmtId="0">
      <sharedItems containsBlank="1" count="4">
        <s v="ECHO 164"/>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2.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Cache/pivotCacheRecords3.xml><?xml version="1.0" encoding="utf-8"?>
<pivotCacheRecords xmlns="http://schemas.openxmlformats.org/spreadsheetml/2006/main" xmlns:r="http://schemas.openxmlformats.org/officeDocument/2006/relationships" count="2">
  <r>
    <x v="0"/>
    <x v="0"/>
    <x v="0"/>
    <x v="0"/>
    <x v="0"/>
    <x v="0"/>
    <x v="0"/>
    <x v="0"/>
    <x v="0"/>
    <x v="0"/>
    <m/>
    <x v="0"/>
    <m/>
    <x v="0"/>
  </r>
  <r>
    <x v="1"/>
    <x v="0"/>
    <x v="0"/>
    <x v="0"/>
    <x v="0"/>
    <x v="1"/>
    <x v="0"/>
    <x v="0"/>
    <x v="1"/>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7" applyNumberFormats="0" applyBorderFormats="0" applyFontFormats="0" applyPatternFormats="0" applyAlignmentFormats="0" applyWidthHeightFormats="1" dataCaption="Valores" updatedVersion="5" minRefreshableVersion="3" showCalcMbrs="0" showDrill="0" useAutoFormatting="1" rowGrandTotals="0" itemPrintTitles="1" createdVersion="3" indent="0" compact="0" compactData="0" multipleFieldFilters="0">
  <location ref="A6:G10" firstHeaderRow="1" firstDataRow="4" firstDataCol="4" rowPageCount="2" colPageCount="1"/>
  <pivotFields count="14">
    <pivotField axis="axisCol" compact="0" outline="0" showAll="0" defaultSubtotal="0">
      <items count="13">
        <item m="1" x="12"/>
        <item m="1" x="7"/>
        <item m="1" x="8"/>
        <item m="1" x="6"/>
        <item m="1" x="2"/>
        <item m="1" x="3"/>
        <item m="1" x="9"/>
        <item m="1" x="10"/>
        <item m="1" x="4"/>
        <item m="1" x="11"/>
        <item m="1" x="5"/>
        <item x="1"/>
        <item x="0"/>
      </items>
    </pivotField>
    <pivotField axis="axisRow" compact="0" outline="0" showAll="0" sortType="ascending" defaultSubtotal="0">
      <items count="20">
        <item m="1" x="15"/>
        <item m="1" x="16"/>
        <item m="1" x="13"/>
        <item m="1" x="9"/>
        <item m="1" x="12"/>
        <item m="1" x="1"/>
        <item m="1" x="10"/>
        <item m="1" x="4"/>
        <item x="0"/>
        <item m="1" x="17"/>
        <item m="1" x="11"/>
        <item m="1" x="8"/>
        <item m="1" x="3"/>
        <item m="1" x="6"/>
        <item m="1" x="7"/>
        <item m="1" x="5"/>
        <item m="1" x="18"/>
        <item m="1" x="19"/>
        <item m="1" x="14"/>
        <item m="1" x="2"/>
      </items>
      <extLst>
        <ext xmlns:x14="http://schemas.microsoft.com/office/spreadsheetml/2009/9/main" uri="{2946ED86-A175-432a-8AC1-64E0C546D7DE}">
          <x14:pivotField fillDownLabels="1"/>
        </ext>
      </extLst>
    </pivotField>
    <pivotField axis="axisRow" compact="0" outline="0" showAll="0" defaultSubtotal="0">
      <items count="20">
        <item m="1" x="10"/>
        <item m="1" x="3"/>
        <item m="1" x="1"/>
        <item m="1" x="2"/>
        <item m="1" x="15"/>
        <item m="1" x="12"/>
        <item m="1" x="16"/>
        <item m="1" x="13"/>
        <item m="1" x="19"/>
        <item m="1" x="4"/>
        <item m="1" x="17"/>
        <item m="1" x="18"/>
        <item m="1" x="9"/>
        <item m="1" x="7"/>
        <item m="1" x="8"/>
        <item m="1" x="6"/>
        <item m="1" x="11"/>
        <item m="1" x="14"/>
        <item m="1" x="5"/>
        <item x="0"/>
      </items>
      <extLst>
        <ext xmlns:x14="http://schemas.microsoft.com/office/spreadsheetml/2009/9/main" uri="{2946ED86-A175-432a-8AC1-64E0C546D7DE}">
          <x14:pivotField fillDownLabels="1"/>
        </ext>
      </extLst>
    </pivotField>
    <pivotField axis="axisRow" compact="0" outline="0" showAll="0" defaultSubtotal="0">
      <items count="6">
        <item m="1" x="1"/>
        <item m="1" x="3"/>
        <item m="1" x="4"/>
        <item m="1" x="2"/>
        <item m="1" x="5"/>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outline="0" showAll="0" defaultSubtotal="0">
      <items count="16">
        <item m="1" x="3"/>
        <item m="1" x="14"/>
        <item m="1" x="13"/>
        <item m="1" x="11"/>
        <item m="1" x="5"/>
        <item m="1" x="6"/>
        <item x="0"/>
        <item m="1" x="15"/>
        <item m="1" x="8"/>
        <item m="1" x="7"/>
        <item m="1" x="10"/>
        <item m="1" x="4"/>
        <item m="1" x="12"/>
        <item m="1" x="2"/>
        <item m="1" x="9"/>
        <item x="1"/>
      </items>
    </pivotField>
    <pivotField axis="axisPage" compact="0" outline="0" showAll="0" defaultSubtotal="0">
      <items count="7">
        <item m="1" x="5"/>
        <item m="1" x="1"/>
        <item x="0"/>
        <item m="1" x="3"/>
        <item m="1" x="2"/>
        <item m="1" x="4"/>
        <item m="1" x="6"/>
      </items>
    </pivotField>
    <pivotField axis="axisPage" compact="0" outline="0" showAll="0" defaultSubtotal="0">
      <items count="3">
        <item m="1" x="2"/>
        <item m="1" x="1"/>
        <item x="0"/>
      </items>
    </pivotField>
    <pivotField axis="axisCol" compact="0" outline="0" showAll="0" defaultSubtotal="0">
      <items count="4">
        <item m="1" x="2"/>
        <item m="1" x="3"/>
        <item x="1"/>
        <item x="0"/>
      </items>
    </pivotField>
    <pivotField axis="axisCol" compact="0" numFmtId="14" outline="0" showAll="0" defaultSubtotal="0">
      <items count="1">
        <item x="0"/>
      </items>
    </pivotField>
    <pivotField compact="0" outline="0" showAll="0" defaultSubtotal="0"/>
    <pivotField compact="0" outline="0" showAll="0" defaultSubtotal="0">
      <items count="2">
        <item m="1" x="1"/>
        <item x="0"/>
      </items>
    </pivotField>
    <pivotField compact="0" outline="0" showAll="0" defaultSubtotal="0"/>
    <pivotField compact="0" outline="0" showAll="0" defaultSubtotal="0">
      <items count="2">
        <item m="1" x="1"/>
        <item x="0"/>
      </items>
    </pivotField>
  </pivotFields>
  <rowFields count="4">
    <field x="1"/>
    <field x="2"/>
    <field x="3"/>
    <field x="4"/>
  </rowFields>
  <rowItems count="1">
    <i>
      <x v="8"/>
      <x v="19"/>
      <x v="5"/>
      <x v="1"/>
    </i>
  </rowItems>
  <colFields count="3">
    <field x="8"/>
    <field x="0"/>
    <field x="9"/>
  </colFields>
  <colItems count="3">
    <i>
      <x v="2"/>
      <x v="11"/>
      <x/>
    </i>
    <i>
      <x v="3"/>
      <x v="12"/>
      <x/>
    </i>
    <i t="grand">
      <x/>
    </i>
  </colItems>
  <pageFields count="2">
    <pageField fld="6" hier="-1"/>
    <pageField fld="7" hier="-1"/>
  </pageFields>
  <dataFields count="1">
    <dataField name="Suma de TRANSITO" fld="5" baseField="0" baseItem="0"/>
  </dataFields>
  <formats count="8">
    <format dxfId="285">
      <pivotArea dataOnly="0" labelOnly="1" outline="0" fieldPosition="0">
        <references count="1">
          <reference field="8" count="0"/>
        </references>
      </pivotArea>
    </format>
    <format dxfId="284">
      <pivotArea dataOnly="0" labelOnly="1" outline="0" fieldPosition="0">
        <references count="1">
          <reference field="0" count="0"/>
        </references>
      </pivotArea>
    </format>
    <format dxfId="283">
      <pivotArea dataOnly="0" labelOnly="1" outline="0" fieldPosition="0">
        <references count="1">
          <reference field="9" count="0"/>
        </references>
      </pivotArea>
    </format>
    <format dxfId="282">
      <pivotArea outline="0" collapsedLevelsAreSubtotals="1" fieldPosition="0"/>
    </format>
    <format dxfId="281">
      <pivotArea field="11" type="button" dataOnly="0" labelOnly="1" outline="0"/>
    </format>
    <format dxfId="280">
      <pivotArea field="5" type="button" dataOnly="0" labelOnly="1" outline="0"/>
    </format>
    <format dxfId="279">
      <pivotArea field="13" type="button" dataOnly="0" labelOnly="1" outline="0"/>
    </format>
    <format dxfId="278">
      <pivotArea dataOnly="0" labelOnly="1" outline="0" fieldPosition="0">
        <references count="4">
          <reference field="1" count="0" selected="0"/>
          <reference field="2" count="0" selected="0"/>
          <reference field="3" count="0" selected="0"/>
          <reference field="4" count="0"/>
        </references>
      </pivotArea>
    </format>
  </formats>
  <pivotTableStyleInfo name="PivotStyleMedium13" showRowHeaders="1" showColHeaders="1" showRowStripes="1" showColStripes="1" showLastColumn="1"/>
</pivotTableDefinition>
</file>

<file path=xl/pivotTables/pivotTable2.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04">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10">
      <pivotArea dataOnly="0" labelOnly="1" fieldPosition="0">
        <references count="1">
          <reference field="2" count="0"/>
        </references>
      </pivotArea>
    </format>
    <format dxfId="209">
      <pivotArea dataOnly="0" labelOnly="1" fieldPosition="0">
        <references count="1">
          <reference field="2" count="0"/>
        </references>
      </pivotArea>
    </format>
    <format dxfId="208">
      <pivotArea collapsedLevelsAreSubtotals="1" fieldPosition="0">
        <references count="1">
          <reference field="2" count="0"/>
        </references>
      </pivotArea>
    </format>
    <format dxfId="207">
      <pivotArea dataOnly="0" labelOnly="1" fieldPosition="0">
        <references count="1">
          <reference field="2" count="0"/>
        </references>
      </pivotArea>
    </format>
    <format dxfId="206">
      <pivotArea grandRow="1" outline="0" collapsedLevelsAreSubtotals="1" fieldPosition="0"/>
    </format>
    <format dxfId="205">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RX102" headerRowDxfId="1275" dataDxfId="1274">
  <autoFilter ref="A2:RX102"/>
  <tableColumns count="492">
    <tableColumn id="40" name="BODEGA" dataDxfId="1273" totalsRowDxfId="1272"/>
    <tableColumn id="1" name="CODIGO" dataDxfId="1271" totalsRowDxfId="1270"/>
    <tableColumn id="51" name="CODIGO FUNCIONAL" dataDxfId="1269" totalsRowDxfId="1268"/>
    <tableColumn id="50" name="CODIGO VINCULADO" dataDxfId="1267" totalsRowDxfId="1266"/>
    <tableColumn id="49" name="CODIGO GENERICO" dataDxfId="1265" totalsRowDxfId="1264"/>
    <tableColumn id="2" name="DESCRIPCION" dataDxfId="1263" totalsRowDxfId="1262"/>
    <tableColumn id="13" name="GRUPO" dataDxfId="1261" totalsRowDxfId="1260"/>
    <tableColumn id="33" name="LINEA" dataDxfId="1259" totalsRowDxfId="1258"/>
    <tableColumn id="129" name="SUBLINEA" dataDxfId="1257" totalsRowDxfId="1256"/>
    <tableColumn id="131" name="FAMILIA" dataDxfId="1255" totalsRowDxfId="1254"/>
    <tableColumn id="132" name="SUBFAMILIA" dataDxfId="1253" totalsRowDxfId="1252"/>
    <tableColumn id="133" name="CATEGORIA" dataDxfId="1251" totalsRowDxfId="1250"/>
    <tableColumn id="32" name="TIPO" dataDxfId="1249" totalsRowDxfId="1248"/>
    <tableColumn id="134" name="MARCA" dataDxfId="1247" totalsRowDxfId="1246"/>
    <tableColumn id="130" name="MODELO" dataDxfId="1245" totalsRowDxfId="1244"/>
    <tableColumn id="135" name="CAT MANAGEMENT" dataDxfId="1243" totalsRowDxfId="1242"/>
    <tableColumn id="84" name="NUEVO" dataDxfId="1241" totalsRowDxfId="1240"/>
    <tableColumn id="136" name="CAT PROPIA 1" dataDxfId="1239" totalsRowDxfId="1238"/>
    <tableColumn id="137" name="CAT PROPIA 2" dataDxfId="1237" totalsRowDxfId="1236"/>
    <tableColumn id="138" name="CAT PROPIA 3" dataDxfId="1235" totalsRowDxfId="1234"/>
    <tableColumn id="139" name="CAT PROPIA 4" dataDxfId="1233" totalsRowDxfId="1232"/>
    <tableColumn id="140" name="CAT PROPIA 5" dataDxfId="1231" totalsRowDxfId="1230"/>
    <tableColumn id="578" name="Estatus" dataDxfId="1229" totalsRowDxfId="1228"/>
    <tableColumn id="323" name="Clasificación" dataDxfId="1227" totalsRowDxfId="1226"/>
    <tableColumn id="324" name="Responsable" dataDxfId="1225" totalsRowDxfId="1224"/>
    <tableColumn id="37" name="CTV" dataDxfId="1223" totalsRowDxfId="1222"/>
    <tableColumn id="39" name="PV" dataDxfId="1221" totalsRowDxfId="1220"/>
    <tableColumn id="325" name="Precio Promoción" dataDxfId="1219" totalsRowDxfId="1218"/>
    <tableColumn id="326" name="Inicio Promoción" dataDxfId="1217" totalsRowDxfId="1216"/>
    <tableColumn id="327" name="Fin Promoción" dataDxfId="1215" totalsRowDxfId="1214"/>
    <tableColumn id="43" name="Horizonte" dataDxfId="1213" totalsRowDxfId="1212"/>
    <tableColumn id="44" name="T Suministro" dataDxfId="1211" totalsRowDxfId="1210"/>
    <tableColumn id="45" name="Frec Repos" dataDxfId="1209" totalsRowDxfId="1208"/>
    <tableColumn id="30" name="GDB" dataDxfId="1207" totalsRowDxfId="1206"/>
    <tableColumn id="41" name="Cam" dataDxfId="1205" totalsRowDxfId="1204"/>
    <tableColumn id="290" name="Etapa" dataDxfId="1203" totalsRowDxfId="1202"/>
    <tableColumn id="77" name="Estado Reposiciones" dataDxfId="1201" totalsRowDxfId="1200"/>
    <tableColumn id="26" name="Nuevo Buff Sug" dataDxfId="1199" totalsRowDxfId="1198"/>
    <tableColumn id="539" name="Comportamiento" dataDxfId="1197" totalsRowDxfId="1196"/>
    <tableColumn id="165" name="Consumo" dataDxfId="1195" totalsRowDxfId="1194"/>
    <tableColumn id="502" name="Cobertura Buffer" dataDxfId="1193" totalsRowDxfId="1192"/>
    <tableColumn id="503" name="Cobertura Inv Proy" dataDxfId="1191" totalsRowDxfId="1190"/>
    <tableColumn id="648" name="Cobertura Ped Min" dataDxfId="1189" totalsRowDxfId="1188"/>
    <tableColumn id="504" name="Días Desabastecimiento" dataDxfId="1187" totalsRowDxfId="1186"/>
    <tableColumn id="322" name="Ventas Perdidas" dataDxfId="1185" totalsRowDxfId="1184"/>
    <tableColumn id="693" name="Posponer BUF" dataDxfId="1183" totalsRowDxfId="1182"/>
    <tableColumn id="694" name="Posponer RED" dataDxfId="1181" totalsRowDxfId="1180"/>
    <tableColumn id="695" name="Posponer GDB" dataDxfId="1179" totalsRowDxfId="1178"/>
    <tableColumn id="300" name="Proveedor" dataDxfId="1177" totalsRowDxfId="1176"/>
    <tableColumn id="224" name="Perfil" dataDxfId="1175" totalsRowDxfId="1174"/>
    <tableColumn id="36" name="Buff Min" dataDxfId="1173" totalsRowDxfId="1172"/>
    <tableColumn id="505" name="Buff Max" dataDxfId="1171" totalsRowDxfId="1170"/>
    <tableColumn id="61" name="PEDID Min" dataDxfId="1169" totalsRowDxfId="1168"/>
    <tableColumn id="739" name="Redondeo Pedido Mínimo" dataDxfId="1167" totalsRowDxfId="1166"/>
    <tableColumn id="541" name="PEDID Min Grupo" dataDxfId="1165" totalsRowDxfId="1164"/>
    <tableColumn id="365" name="Unidad Empaque" dataDxfId="1163" totalsRowDxfId="1162"/>
    <tableColumn id="740" name="Redondeo Unidad Empaque" dataDxfId="1161" totalsRowDxfId="1160"/>
    <tableColumn id="149" name="Porc Aten" totalsRowLabel="100%" dataDxfId="1159" totalsRowDxfId="1158"/>
    <tableColumn id="42" name="Impacto Faltante" dataDxfId="1157" totalsRowDxfId="1156"/>
    <tableColumn id="6" name="Observaciones" dataDxfId="1155" totalsRowDxfId="1154"/>
    <tableColumn id="29" name="Nuevo Buff Real" dataDxfId="1153" totalsRowDxfId="1152"/>
    <tableColumn id="3" name="Buff Act" dataDxfId="1151" totalsRowDxfId="1150"/>
    <tableColumn id="170" name="Buff Calc" dataDxfId="1149" totalsRowDxfId="1148"/>
    <tableColumn id="27" name="Zona Amar" dataDxfId="1147" totalsRowDxfId="1146"/>
    <tableColumn id="28" name="Zona Roja" dataDxfId="1145" totalsRowDxfId="1144"/>
    <tableColumn id="99" name="Color" dataDxfId="1143" totalsRowDxfId="1142"/>
    <tableColumn id="282" name="Color1" dataDxfId="1141" totalsRowDxfId="1140"/>
    <tableColumn id="56" name="Ult Buffer" dataDxfId="1139" totalsRowDxfId="1138"/>
    <tableColumn id="67" name="Buff Ant Estacion" dataDxfId="1137" totalsRowDxfId="1136"/>
    <tableColumn id="66" name="Buff Estacional" dataDxfId="1135" totalsRowDxfId="1134"/>
    <tableColumn id="8" name="Inv Proveed" dataDxfId="1133" totalsRowDxfId="1132"/>
    <tableColumn id="22" name="Inv Fís Act" dataDxfId="1131" totalsRowDxfId="1130"/>
    <tableColumn id="38" name="Estado Buffer" dataDxfId="1129" totalsRowDxfId="1128"/>
    <tableColumn id="18" name="Tráns Act" dataDxfId="1127" totalsRowDxfId="1126"/>
    <tableColumn id="572" name="Negociación" dataDxfId="1125" totalsRowDxfId="1124"/>
    <tableColumn id="573" name="Producción" dataDxfId="1123" totalsRowDxfId="1122"/>
    <tableColumn id="574" name="Embarcado" dataDxfId="1121" totalsRowDxfId="1120"/>
    <tableColumn id="20" name="Comprom" dataDxfId="1119" totalsRowDxfId="1118"/>
    <tableColumn id="21" name="Backorders" dataDxfId="1117" totalsRowDxfId="1116"/>
    <tableColumn id="19" name="Inv Proy Act" dataDxfId="1115" totalsRowDxfId="1114"/>
    <tableColumn id="499" name="Estado Buffer Proy" dataDxfId="1113" totalsRowDxfId="1112"/>
    <tableColumn id="682" name="Ingresos" dataDxfId="1111" totalsRowDxfId="1110"/>
    <tableColumn id="683" name="Egresos" dataDxfId="1109" totalsRowDxfId="1108"/>
    <tableColumn id="34" name="PEDIDCalc" dataDxfId="1107" totalsRowDxfId="1106"/>
    <tableColumn id="11" name="PEDID Prom" dataDxfId="1105" totalsRowDxfId="1104"/>
    <tableColumn id="23" name="PEDID Real" dataDxfId="1103" totalsRowDxfId="1102"/>
    <tableColumn id="65" name="Calendario Estacional" dataDxfId="1101" totalsRowDxfId="1100"/>
    <tableColumn id="72" name="Acción Estacional" dataDxfId="1099" totalsRowDxfId="1098"/>
    <tableColumn id="142" name="Etapa Estacional" dataDxfId="1097" totalsRowDxfId="1096"/>
    <tableColumn id="12" name="T$D" dataDxfId="1095" totalsRowDxfId="1094"/>
    <tableColumn id="24" name="I$D" dataDxfId="1093" totalsRowDxfId="1092"/>
    <tableColumn id="25" name="Rentabilid" dataDxfId="1091" totalsRowDxfId="1090"/>
    <tableColumn id="500" name="Rentabilidad Proy" dataDxfId="1089" totalsRowDxfId="1088"/>
    <tableColumn id="9" name="Vel Efect" dataDxfId="1087" totalsRowDxfId="1086"/>
    <tableColumn id="5" name="Servicio" dataDxfId="1085" totalsRowDxfId="1084"/>
    <tableColumn id="7" name="Ult Cambio" dataDxfId="1083"/>
    <tableColumn id="46" name="Inicio Per" totalsRowLabel="12/04/17" dataDxfId="1082"/>
    <tableColumn id="47" name="Fin Per" dataDxfId="1081"/>
    <tableColumn id="579" name="Ult Transfer Inicial" dataDxfId="1080"/>
    <tableColumn id="580" name="Ult Transfer Final" dataDxfId="1079"/>
    <tableColumn id="303" name="Fecha Nuevo Pedido" dataDxfId="1078"/>
    <tableColumn id="304" name="Fecha Esperada Arribo" dataDxfId="1077"/>
    <tableColumn id="35" name="Var" dataDxfId="1076" totalsRowDxfId="1075"/>
    <tableColumn id="4" name="Rojo Acum" dataDxfId="1074" totalsRowDxfId="1073"/>
    <tableColumn id="10" name="Negro" dataDxfId="1072" totalsRowDxfId="1071"/>
    <tableColumn id="14" name="Rojo" dataDxfId="1070" totalsRowDxfId="1069"/>
    <tableColumn id="15" name="Amarillo" dataDxfId="1068" totalsRowDxfId="1067"/>
    <tableColumn id="16" name="Verde" dataDxfId="1066" totalsRowDxfId="1065"/>
    <tableColumn id="17" name="Lila" dataDxfId="1064" totalsRowDxfId="1063"/>
    <tableColumn id="649" name="Err Ped Grupo" dataDxfId="1062" totalsRowDxfId="1061"/>
    <tableColumn id="292" name="Color Repos Frec" dataDxfId="1060" totalsRowDxfId="1059"/>
    <tableColumn id="287" name="Omisiones GDB" dataDxfId="1058" totalsRowDxfId="1057"/>
    <tableColumn id="540" name="Numero Fila" dataDxfId="1056" totalsRowDxfId="1055"/>
    <tableColumn id="655" name="Borrar" dataDxfId="1054" totalsRowDxfId="1053"/>
    <tableColumn id="76" name="Nuevo Buff Ingles" dataDxfId="1052" totalsRowDxfId="1051"/>
    <tableColumn id="48" name="Nuevo Inicio" dataDxfId="1050" totalsRowDxfId="1049"/>
    <tableColumn id="750" name="Pedid Calc Auxiliar" dataDxfId="1048" totalsRowDxfId="1047"/>
    <tableColumn id="283" name="Porcent Lleno" dataDxfId="1046" totalsRowDxfId="1045"/>
    <tableColumn id="54" name="Coincidir Codigo en Producto" dataDxfId="1044" totalsRowDxfId="1043"/>
    <tableColumn id="55" name="Bodega-Codigo" dataDxfId="1042" totalsRowDxfId="1041"/>
    <tableColumn id="953" name="Coincidir Bodega Codigo en Consumo" dataDxfId="1040" totalsRowDxfId="1039"/>
    <tableColumn id="954" name="Coincidir Bodega Codigo en Inventario" dataDxfId="1038" totalsRowDxfId="1037"/>
    <tableColumn id="927" name="Coincidir Bodega Codigo en Servicio" dataDxfId="1036" totalsRowDxfId="1035"/>
    <tableColumn id="715" name="Coincidir Bodega Codigo en Ultimo Cambio" dataDxfId="1034" totalsRowDxfId="1033"/>
    <tableColumn id="921" name="Coincidir Bodega Perfil" dataDxfId="1032" totalsRowDxfId="1031"/>
    <tableColumn id="288" name="Condicion aumentar buffer" dataDxfId="1030" totalsRowDxfId="1029"/>
    <tableColumn id="294" name="No es Gris" dataDxfId="1028" totalsRowDxfId="1027"/>
    <tableColumn id="923" name="Columnas Horizonte" dataDxfId="1026" totalsRowDxfId="1025"/>
    <tableColumn id="31" name="Patron_Transferencia" dataDxfId="1024" totalsRowDxfId="1023"/>
    <tableColumn id="525" name="192 - " dataDxfId="156" totalsRowDxfId="185"/>
    <tableColumn id="526" name="193 - " dataDxfId="155" totalsRowDxfId="184"/>
    <tableColumn id="527" name="194 - " dataDxfId="154" totalsRowDxfId="183"/>
    <tableColumn id="528" name="195 - " dataDxfId="153" totalsRowDxfId="182"/>
    <tableColumn id="529" name="196 - " dataDxfId="152" totalsRowDxfId="181"/>
    <tableColumn id="530" name="197 - " dataDxfId="151" totalsRowDxfId="180"/>
    <tableColumn id="531" name="198 - " dataDxfId="150" totalsRowDxfId="179"/>
    <tableColumn id="532" name="199 - " dataDxfId="149" totalsRowDxfId="178"/>
    <tableColumn id="533" name="200 - " dataDxfId="148" totalsRowDxfId="177"/>
    <tableColumn id="534" name="201 - " dataDxfId="147" totalsRowDxfId="176"/>
    <tableColumn id="535" name="202 - " dataDxfId="146" totalsRowDxfId="175"/>
    <tableColumn id="536" name="203 - " dataDxfId="145" totalsRowDxfId="174"/>
    <tableColumn id="537" name="204 - " dataDxfId="144" totalsRowDxfId="173"/>
    <tableColumn id="538" name="205 - " dataDxfId="143" totalsRowDxfId="172"/>
    <tableColumn id="542" name="206 - " dataDxfId="142" totalsRowDxfId="171"/>
    <tableColumn id="543" name="207 - " dataDxfId="141" totalsRowDxfId="170"/>
    <tableColumn id="544" name="208 - " dataDxfId="140" totalsRowDxfId="169"/>
    <tableColumn id="545" name="210 - " dataDxfId="139" totalsRowDxfId="168"/>
    <tableColumn id="546" name="211 - " dataDxfId="138" totalsRowDxfId="167"/>
    <tableColumn id="547" name="212 - " dataDxfId="137" totalsRowDxfId="166"/>
    <tableColumn id="548" name="213 - " dataDxfId="136" totalsRowDxfId="165"/>
    <tableColumn id="549" name="215 - " dataDxfId="135" totalsRowDxfId="164"/>
    <tableColumn id="550" name="216 - " dataDxfId="134" totalsRowDxfId="163"/>
    <tableColumn id="551" name="217 - " dataDxfId="133" totalsRowDxfId="162"/>
    <tableColumn id="552" name="218 - " dataDxfId="132" totalsRowDxfId="161"/>
    <tableColumn id="553" name="219 - " dataDxfId="131" totalsRowDxfId="160"/>
    <tableColumn id="554" name="220 - " dataDxfId="130" totalsRowDxfId="159"/>
    <tableColumn id="555" name="221 - " dataDxfId="129" totalsRowDxfId="158"/>
    <tableColumn id="556" name="222 - " dataDxfId="128" totalsRowDxfId="157"/>
    <tableColumn id="335" name="26/03/2015" dataDxfId="1022" totalsRowDxfId="1021"/>
    <tableColumn id="52" name="17/06/2015" dataDxfId="1020" totalsRowDxfId="1019"/>
    <tableColumn id="53" name="04/08/2015" dataDxfId="1018" totalsRowDxfId="1017"/>
    <tableColumn id="57" name="02/09/2015" dataDxfId="1016" totalsRowDxfId="1015"/>
    <tableColumn id="58" name="28/10/2015" dataDxfId="1014" totalsRowDxfId="1013"/>
    <tableColumn id="59" name="13/01/2016" dataDxfId="1012" totalsRowDxfId="1011"/>
    <tableColumn id="60" name="11/04/2016" dataDxfId="1010" totalsRowDxfId="1009"/>
    <tableColumn id="62" name="06/06/2016" dataDxfId="1008" totalsRowDxfId="1007"/>
    <tableColumn id="63" name="01/07/2016" dataDxfId="1006" totalsRowDxfId="1005"/>
    <tableColumn id="64" name="04/07/2016" dataDxfId="1004" totalsRowDxfId="1003"/>
    <tableColumn id="69" name="04/08/2016" dataDxfId="1002" totalsRowDxfId="1001"/>
    <tableColumn id="70" name="09/08/2016" dataDxfId="1000" totalsRowDxfId="999"/>
    <tableColumn id="71" name="15/08/2016" dataDxfId="998" totalsRowDxfId="997"/>
    <tableColumn id="74" name="12/09/2016" dataDxfId="996" totalsRowDxfId="995"/>
    <tableColumn id="78" name="10/01/2017" dataDxfId="994" totalsRowDxfId="993"/>
    <tableColumn id="79" name="20/01/2017" dataDxfId="992" totalsRowDxfId="991"/>
    <tableColumn id="80" name="24/01/2017" dataDxfId="990" totalsRowDxfId="989"/>
    <tableColumn id="83" name="17/04/2017" dataDxfId="988" totalsRowDxfId="987"/>
    <tableColumn id="86" name="23/06/2017" dataDxfId="986" totalsRowDxfId="985"/>
    <tableColumn id="87" name="20/07/2017" dataDxfId="984" totalsRowDxfId="983"/>
    <tableColumn id="88" name="24/07/2017" dataDxfId="982" totalsRowDxfId="981"/>
    <tableColumn id="89" name="18/08/2017" dataDxfId="980" totalsRowDxfId="979"/>
    <tableColumn id="90" name="14/09/2017" dataDxfId="978" totalsRowDxfId="977"/>
    <tableColumn id="91" name="17/10/2017" dataDxfId="976" totalsRowDxfId="975"/>
    <tableColumn id="92" name="20/10/2017" dataDxfId="974" totalsRowDxfId="973"/>
    <tableColumn id="93" name="24/10/2017" dataDxfId="972" totalsRowDxfId="971"/>
    <tableColumn id="95" name="08/12/2017" dataDxfId="970" totalsRowDxfId="969"/>
    <tableColumn id="96" name="13/12/2017" dataDxfId="968" totalsRowDxfId="967"/>
    <tableColumn id="125" name="22/02/2018" dataDxfId="966" totalsRowDxfId="965"/>
    <tableColumn id="127" name="24/02/2018" dataDxfId="964" totalsRowDxfId="963"/>
    <tableColumn id="128" name="25/02/2018" dataDxfId="962" totalsRowDxfId="961"/>
    <tableColumn id="141" name="26/02/2018" dataDxfId="960" totalsRowDxfId="959"/>
    <tableColumn id="143" name="27/02/2018" dataDxfId="958" totalsRowDxfId="957"/>
    <tableColumn id="144" name="28/02/2018" dataDxfId="956" totalsRowDxfId="955"/>
    <tableColumn id="145" name="01/03/2018" dataDxfId="954" totalsRowDxfId="953"/>
    <tableColumn id="146" name="02/03/2018" dataDxfId="952" totalsRowDxfId="951"/>
    <tableColumn id="147" name="03/03/2018" dataDxfId="950" totalsRowDxfId="949"/>
    <tableColumn id="148" name="04/03/2018" dataDxfId="948" totalsRowDxfId="947"/>
    <tableColumn id="150" name="05/03/2018" dataDxfId="946" totalsRowDxfId="945"/>
    <tableColumn id="151" name="06/03/2018" dataDxfId="944" totalsRowDxfId="943"/>
    <tableColumn id="152" name="07/03/2018" dataDxfId="942" totalsRowDxfId="941"/>
    <tableColumn id="153" name="08/03/2018" dataDxfId="940" totalsRowDxfId="939"/>
    <tableColumn id="154" name="09/03/2018" dataDxfId="938" totalsRowDxfId="937"/>
    <tableColumn id="155" name="10/03/2018" dataDxfId="936" totalsRowDxfId="935"/>
    <tableColumn id="156" name="11/03/2018" dataDxfId="934" totalsRowDxfId="933"/>
    <tableColumn id="157" name="12/03/2018" dataDxfId="932" totalsRowDxfId="931"/>
    <tableColumn id="158" name="13/03/2018" dataDxfId="930" totalsRowDxfId="929"/>
    <tableColumn id="159" name="14/03/2018" dataDxfId="928" totalsRowDxfId="927"/>
    <tableColumn id="160" name="15/03/2018" dataDxfId="926" totalsRowDxfId="925"/>
    <tableColumn id="161" name="16/03/2018" dataDxfId="924" totalsRowDxfId="923"/>
    <tableColumn id="162" name="17/03/2018" dataDxfId="922" totalsRowDxfId="921"/>
    <tableColumn id="163" name="18/03/2018" dataDxfId="920" totalsRowDxfId="919"/>
    <tableColumn id="164" name="19/03/2018" dataDxfId="918" totalsRowDxfId="917"/>
    <tableColumn id="166" name="20/03/2018" dataDxfId="916" totalsRowDxfId="915"/>
    <tableColumn id="167" name="21/03/2018" dataDxfId="914" totalsRowDxfId="913"/>
    <tableColumn id="168" name="22/03/2018" dataDxfId="912" totalsRowDxfId="911"/>
    <tableColumn id="169" name="23/03/2018" dataDxfId="910" totalsRowDxfId="909"/>
    <tableColumn id="171" name="24/03/2018" dataDxfId="908" totalsRowDxfId="907"/>
    <tableColumn id="172" name="25/03/2018" dataDxfId="906" totalsRowDxfId="905"/>
    <tableColumn id="173" name="26/03/2018" dataDxfId="904" totalsRowDxfId="903"/>
    <tableColumn id="174" name="27/03/2018" dataDxfId="902" totalsRowDxfId="901"/>
    <tableColumn id="175" name="28/03/2018" dataDxfId="900" totalsRowDxfId="899"/>
    <tableColumn id="176" name="29/03/2018" dataDxfId="898" totalsRowDxfId="897"/>
    <tableColumn id="177" name="30/03/2018" dataDxfId="896" totalsRowDxfId="895"/>
    <tableColumn id="178" name="31/03/2018" dataDxfId="894" totalsRowDxfId="893"/>
    <tableColumn id="179" name="01/04/2018" dataDxfId="892" totalsRowDxfId="891"/>
    <tableColumn id="180" name="02/04/2018" dataDxfId="890" totalsRowDxfId="889"/>
    <tableColumn id="181" name="03/04/2018" dataDxfId="888" totalsRowDxfId="887"/>
    <tableColumn id="182" name="04/04/2018" dataDxfId="886" totalsRowDxfId="885"/>
    <tableColumn id="183" name="05/04/2018" dataDxfId="884" totalsRowDxfId="883"/>
    <tableColumn id="184" name="06/04/2018" dataDxfId="882" totalsRowDxfId="881"/>
    <tableColumn id="185" name="07/04/2018" dataDxfId="880" totalsRowDxfId="879"/>
    <tableColumn id="186" name="08/04/2018" dataDxfId="878" totalsRowDxfId="877"/>
    <tableColumn id="187" name="09/04/2018" dataDxfId="876" totalsRowDxfId="875"/>
    <tableColumn id="188" name="10/04/2018" dataDxfId="874" totalsRowDxfId="873"/>
    <tableColumn id="189" name="11/04/2018" dataDxfId="872" totalsRowDxfId="871"/>
    <tableColumn id="190" name="12/04/2018" dataDxfId="870" totalsRowDxfId="869"/>
    <tableColumn id="191" name="13/04/2018" dataDxfId="868" totalsRowDxfId="867"/>
    <tableColumn id="192" name="14/04/2018" dataDxfId="866" totalsRowDxfId="865"/>
    <tableColumn id="193" name="15/04/2018" dataDxfId="864" totalsRowDxfId="863"/>
    <tableColumn id="194" name="16/04/2018" dataDxfId="862" totalsRowDxfId="861"/>
    <tableColumn id="195" name="17/04/2018" dataDxfId="860" totalsRowDxfId="859"/>
    <tableColumn id="196" name="18/04/2018" dataDxfId="858" totalsRowDxfId="857"/>
    <tableColumn id="197" name="19/04/2018" dataDxfId="856" totalsRowDxfId="855"/>
    <tableColumn id="198" name="20/04/2018" dataDxfId="854" totalsRowDxfId="853"/>
    <tableColumn id="199" name="21/04/2018" dataDxfId="852" totalsRowDxfId="851"/>
    <tableColumn id="200" name="22/04/2018" dataDxfId="850" totalsRowDxfId="849"/>
    <tableColumn id="201" name="23/04/2018" dataDxfId="848" totalsRowDxfId="847"/>
    <tableColumn id="202" name="24/04/2018" dataDxfId="846" totalsRowDxfId="845"/>
    <tableColumn id="203" name="25/04/2018" dataDxfId="844" totalsRowDxfId="843"/>
    <tableColumn id="204" name="26/04/2018" dataDxfId="842" totalsRowDxfId="841"/>
    <tableColumn id="205" name="27/04/2018" dataDxfId="840" totalsRowDxfId="839"/>
    <tableColumn id="206" name="28/04/2018" dataDxfId="838" totalsRowDxfId="837"/>
    <tableColumn id="207" name="29/04/2018" dataDxfId="836" totalsRowDxfId="835"/>
    <tableColumn id="208" name="30/04/2018" dataDxfId="834" totalsRowDxfId="833"/>
    <tableColumn id="209" name="01/05/2018" dataDxfId="832" totalsRowDxfId="831"/>
    <tableColumn id="210" name="02/05/2018" dataDxfId="830" totalsRowDxfId="829"/>
    <tableColumn id="211" name="03/05/2018" dataDxfId="828" totalsRowDxfId="827"/>
    <tableColumn id="212" name="04/05/2018" dataDxfId="826" totalsRowDxfId="825"/>
    <tableColumn id="213" name="05/05/2018" dataDxfId="824" totalsRowDxfId="823"/>
    <tableColumn id="214" name="06/05/2018" dataDxfId="822" totalsRowDxfId="821"/>
    <tableColumn id="215" name="07/05/2018" dataDxfId="820" totalsRowDxfId="819"/>
    <tableColumn id="216" name="08/05/2018" dataDxfId="818" totalsRowDxfId="817"/>
    <tableColumn id="217" name="09/05/2018" dataDxfId="816" totalsRowDxfId="815"/>
    <tableColumn id="218" name="10/05/2018" dataDxfId="814" totalsRowDxfId="813"/>
    <tableColumn id="219" name="11/05/2018" dataDxfId="812" totalsRowDxfId="811"/>
    <tableColumn id="220" name="12/05/2018" dataDxfId="810" totalsRowDxfId="809"/>
    <tableColumn id="221" name="13/05/2018" dataDxfId="808" totalsRowDxfId="807"/>
    <tableColumn id="222" name="14/05/2018" dataDxfId="806" totalsRowDxfId="805"/>
    <tableColumn id="223" name="15/05/2018" dataDxfId="804" totalsRowDxfId="803"/>
    <tableColumn id="225" name="16/05/2018" dataDxfId="802" totalsRowDxfId="801"/>
    <tableColumn id="226" name="17/05/2018" dataDxfId="800" totalsRowDxfId="799"/>
    <tableColumn id="227" name="18/05/2018" dataDxfId="798" totalsRowDxfId="797"/>
    <tableColumn id="228" name="19/05/2018" dataDxfId="796" totalsRowDxfId="795"/>
    <tableColumn id="229" name="20/05/2018" dataDxfId="794" totalsRowDxfId="793"/>
    <tableColumn id="230" name="21/05/2018" dataDxfId="792" totalsRowDxfId="791"/>
    <tableColumn id="231" name="22/05/2018" dataDxfId="790" totalsRowDxfId="789"/>
    <tableColumn id="232" name="23/05/2018" dataDxfId="788" totalsRowDxfId="787"/>
    <tableColumn id="233" name="24/05/2018" dataDxfId="786" totalsRowDxfId="785"/>
    <tableColumn id="234" name="25/05/2018" dataDxfId="784" totalsRowDxfId="783"/>
    <tableColumn id="235" name="26/05/2018" dataDxfId="782" totalsRowDxfId="781"/>
    <tableColumn id="236" name="27/05/2018" dataDxfId="780" totalsRowDxfId="779"/>
    <tableColumn id="237" name="28/05/2018" dataDxfId="778" totalsRowDxfId="777"/>
    <tableColumn id="238" name="29/05/2018" dataDxfId="776" totalsRowDxfId="775"/>
    <tableColumn id="239" name="30/05/2018" dataDxfId="774" totalsRowDxfId="773"/>
    <tableColumn id="240" name="31/05/2018" dataDxfId="772" totalsRowDxfId="771"/>
    <tableColumn id="241" name="01/06/2018" dataDxfId="770" totalsRowDxfId="769"/>
    <tableColumn id="242" name="02/06/2018" dataDxfId="768" totalsRowDxfId="767"/>
    <tableColumn id="243" name="03/06/2018" dataDxfId="766" totalsRowDxfId="765"/>
    <tableColumn id="244" name="04/06/2018" dataDxfId="764" totalsRowDxfId="763"/>
    <tableColumn id="245" name="05/06/2018" dataDxfId="762" totalsRowDxfId="761"/>
    <tableColumn id="246" name="06/06/2018" dataDxfId="760" totalsRowDxfId="759"/>
    <tableColumn id="247" name="07/06/2018" dataDxfId="758" totalsRowDxfId="757"/>
    <tableColumn id="248" name="08/06/2018" dataDxfId="756" totalsRowDxfId="755"/>
    <tableColumn id="249" name="09/06/2018" dataDxfId="754" totalsRowDxfId="753"/>
    <tableColumn id="250" name="10/06/2018" dataDxfId="752" totalsRowDxfId="751"/>
    <tableColumn id="251" name="11/06/2018" dataDxfId="750" totalsRowDxfId="749"/>
    <tableColumn id="252" name="12/06/2018" dataDxfId="748" totalsRowDxfId="747"/>
    <tableColumn id="253" name="13/06/2018" dataDxfId="746" totalsRowDxfId="745"/>
    <tableColumn id="254" name="14/06/2018" dataDxfId="744" totalsRowDxfId="743"/>
    <tableColumn id="255" name="15/06/2018" dataDxfId="742" totalsRowDxfId="741"/>
    <tableColumn id="256" name="16/06/2018" dataDxfId="740" totalsRowDxfId="739"/>
    <tableColumn id="257" name="17/06/2018" dataDxfId="738" totalsRowDxfId="737"/>
    <tableColumn id="258" name="18/06/2018" dataDxfId="736" totalsRowDxfId="735"/>
    <tableColumn id="259" name="19/06/2018" dataDxfId="734" totalsRowDxfId="733"/>
    <tableColumn id="260" name="20/06/2018" dataDxfId="732" totalsRowDxfId="731"/>
    <tableColumn id="261" name="21/06/2018" dataDxfId="730" totalsRowDxfId="729"/>
    <tableColumn id="262" name="22/06/2018" dataDxfId="728" totalsRowDxfId="727"/>
    <tableColumn id="263" name="23/06/2018" dataDxfId="726" totalsRowDxfId="725"/>
    <tableColumn id="264" name="24/06/2018" dataDxfId="724" totalsRowDxfId="723"/>
    <tableColumn id="265" name="25/06/2018" dataDxfId="722" totalsRowDxfId="721"/>
    <tableColumn id="266" name="26/06/2018" dataDxfId="720" totalsRowDxfId="719"/>
    <tableColumn id="267" name="27/06/2018" dataDxfId="718" totalsRowDxfId="717"/>
    <tableColumn id="268" name="28/06/2018" dataDxfId="716" totalsRowDxfId="715"/>
    <tableColumn id="269" name="29/06/2018" dataDxfId="714" totalsRowDxfId="713"/>
    <tableColumn id="270" name="30/06/2018" dataDxfId="712" totalsRowDxfId="711"/>
    <tableColumn id="271" name="01/07/2018" dataDxfId="710" totalsRowDxfId="709"/>
    <tableColumn id="272" name="02/07/2018" dataDxfId="708" totalsRowDxfId="707"/>
    <tableColumn id="273" name="03/07/2018" dataDxfId="706" totalsRowDxfId="705"/>
    <tableColumn id="274" name="04/07/2018" dataDxfId="704" totalsRowDxfId="703"/>
    <tableColumn id="275" name="05/07/2018" dataDxfId="702" totalsRowDxfId="701"/>
    <tableColumn id="276" name="06/07/2018" dataDxfId="700" totalsRowDxfId="699"/>
    <tableColumn id="277" name="07/07/2018" dataDxfId="698" totalsRowDxfId="697"/>
    <tableColumn id="278" name="08/07/2018" dataDxfId="696" totalsRowDxfId="695"/>
    <tableColumn id="279" name="09/07/2018" dataDxfId="694" totalsRowDxfId="693"/>
    <tableColumn id="280" name="10/07/2018" dataDxfId="692" totalsRowDxfId="691"/>
    <tableColumn id="281" name="11/07/2018" dataDxfId="690" totalsRowDxfId="689"/>
    <tableColumn id="284" name="12/07/2018" dataDxfId="688" totalsRowDxfId="687"/>
    <tableColumn id="285" name="13/07/2018" dataDxfId="686" totalsRowDxfId="685"/>
    <tableColumn id="286" name="14/07/2018" dataDxfId="684" totalsRowDxfId="683"/>
    <tableColumn id="289" name="15/07/2018" dataDxfId="682" totalsRowDxfId="681"/>
    <tableColumn id="291" name="16/07/2018" dataDxfId="680" totalsRowDxfId="679"/>
    <tableColumn id="293" name="17/07/2018" dataDxfId="678" totalsRowDxfId="677"/>
    <tableColumn id="295" name="18/07/2018" dataDxfId="676" totalsRowDxfId="675"/>
    <tableColumn id="296" name="19/07/2018" dataDxfId="674" totalsRowDxfId="673"/>
    <tableColumn id="297" name="20/07/2018" dataDxfId="672" totalsRowDxfId="671"/>
    <tableColumn id="298" name="21/07/2018" dataDxfId="670" totalsRowDxfId="669"/>
    <tableColumn id="299" name="22/07/2018" dataDxfId="668" totalsRowDxfId="667"/>
    <tableColumn id="301" name="23/07/2018" dataDxfId="666" totalsRowDxfId="665"/>
    <tableColumn id="302" name="24/07/2018" dataDxfId="664" totalsRowDxfId="663"/>
    <tableColumn id="305" name="25/07/2018" dataDxfId="662" totalsRowDxfId="661"/>
    <tableColumn id="306" name="26/07/2018" dataDxfId="660" totalsRowDxfId="659"/>
    <tableColumn id="307" name="27/07/2018" dataDxfId="658" totalsRowDxfId="657"/>
    <tableColumn id="308" name="28/07/2018" dataDxfId="656" totalsRowDxfId="655"/>
    <tableColumn id="309" name="29/07/2018" dataDxfId="654" totalsRowDxfId="653"/>
    <tableColumn id="310" name="30/07/2018" dataDxfId="652" totalsRowDxfId="651"/>
    <tableColumn id="311" name="31/07/2018" dataDxfId="650" totalsRowDxfId="649"/>
    <tableColumn id="312" name="01/08/2018" dataDxfId="648" totalsRowDxfId="647"/>
    <tableColumn id="313" name="02/08/2018" dataDxfId="646" totalsRowDxfId="645"/>
    <tableColumn id="315" name="06/08/2018" dataDxfId="644" totalsRowDxfId="643"/>
    <tableColumn id="316" name="07/08/2018" dataDxfId="642" totalsRowDxfId="641"/>
    <tableColumn id="318" name="09/08/2018" dataDxfId="640" totalsRowDxfId="639"/>
    <tableColumn id="319" name="10/08/2018" dataDxfId="638" totalsRowDxfId="637"/>
    <tableColumn id="320" name="13/08/2018" dataDxfId="636" totalsRowDxfId="635"/>
    <tableColumn id="321" name="14/08/2018" dataDxfId="634" totalsRowDxfId="633"/>
    <tableColumn id="328" name="15/08/2018" dataDxfId="632" totalsRowDxfId="631"/>
    <tableColumn id="329" name="16/08/2018" dataDxfId="630" totalsRowDxfId="629"/>
    <tableColumn id="330" name="17/08/2018" dataDxfId="628" totalsRowDxfId="627"/>
    <tableColumn id="433" name="18/08/2018" dataDxfId="626" totalsRowDxfId="625"/>
    <tableColumn id="68" name="19/08/2018" dataDxfId="624" totalsRowDxfId="623"/>
    <tableColumn id="331" name="20/08/2018" dataDxfId="622" totalsRowDxfId="621"/>
    <tableColumn id="332" name="21/08/2018" dataDxfId="620" totalsRowDxfId="619"/>
    <tableColumn id="333" name="22/08/2018" dataDxfId="618" totalsRowDxfId="617"/>
    <tableColumn id="334" name="23/08/2018" dataDxfId="616" totalsRowDxfId="615"/>
    <tableColumn id="336" name="24/08/2018" dataDxfId="614" totalsRowDxfId="613"/>
    <tableColumn id="424" name="25/08/2018" dataDxfId="612" totalsRowDxfId="611"/>
    <tableColumn id="73" name="26/08/2018" dataDxfId="610" totalsRowDxfId="609"/>
    <tableColumn id="337" name="27/08/2018" dataDxfId="608" totalsRowDxfId="607"/>
    <tableColumn id="338" name="28/08/2018" dataDxfId="606" totalsRowDxfId="605"/>
    <tableColumn id="339" name="29/08/2018" dataDxfId="604" totalsRowDxfId="603"/>
    <tableColumn id="340" name="30/08/2018" dataDxfId="602" totalsRowDxfId="601"/>
    <tableColumn id="341" name="31/08/2018" dataDxfId="600" totalsRowDxfId="599"/>
    <tableColumn id="416" name="01/09/2018" dataDxfId="598" totalsRowDxfId="597"/>
    <tableColumn id="75" name="02/09/2018" dataDxfId="596" totalsRowDxfId="595"/>
    <tableColumn id="342" name="03/09/2018" dataDxfId="594" totalsRowDxfId="593"/>
    <tableColumn id="343" name="04/09/2018" dataDxfId="592" totalsRowDxfId="591"/>
    <tableColumn id="344" name="05/09/2018" dataDxfId="590" totalsRowDxfId="589"/>
    <tableColumn id="345" name="06/09/2018" dataDxfId="588" totalsRowDxfId="587"/>
    <tableColumn id="346" name="07/09/2018" dataDxfId="586" totalsRowDxfId="585"/>
    <tableColumn id="347" name="10/09/2018" dataDxfId="584" totalsRowDxfId="583"/>
    <tableColumn id="348" name="11/09/2018" dataDxfId="582" totalsRowDxfId="581"/>
    <tableColumn id="349" name="12/09/2018" dataDxfId="580" totalsRowDxfId="579"/>
    <tableColumn id="350" name="13/09/2018" dataDxfId="578" totalsRowDxfId="577"/>
    <tableColumn id="351" name="14/09/2018" dataDxfId="576" totalsRowDxfId="575"/>
    <tableColumn id="352" name="17/09/2018" dataDxfId="574" totalsRowDxfId="573"/>
    <tableColumn id="353" name="18/09/2018" dataDxfId="572" totalsRowDxfId="571"/>
    <tableColumn id="354" name="19/09/2018" dataDxfId="570" totalsRowDxfId="569"/>
    <tableColumn id="355" name="20/09/2018" dataDxfId="568" totalsRowDxfId="567"/>
    <tableColumn id="356" name="21/09/2018" dataDxfId="566" totalsRowDxfId="565"/>
    <tableColumn id="357" name="24/09/2018" dataDxfId="564" totalsRowDxfId="563"/>
    <tableColumn id="358" name="25/09/2018" dataDxfId="562" totalsRowDxfId="561"/>
    <tableColumn id="359" name="26/09/2018" dataDxfId="560" totalsRowDxfId="559"/>
    <tableColumn id="360" name="27/09/2018" dataDxfId="558" totalsRowDxfId="557"/>
    <tableColumn id="361" name="28/09/2018" dataDxfId="556" totalsRowDxfId="555"/>
    <tableColumn id="362" name="01/10/2018" dataDxfId="554" totalsRowDxfId="553"/>
    <tableColumn id="363" name="02/10/2018" dataDxfId="552" totalsRowDxfId="551"/>
    <tableColumn id="364" name="03/10/2018" dataDxfId="550" totalsRowDxfId="549"/>
    <tableColumn id="366" name="04/10/2018" dataDxfId="548" totalsRowDxfId="547"/>
    <tableColumn id="367" name="05/10/2018" dataDxfId="546" totalsRowDxfId="545"/>
    <tableColumn id="368" name="08/10/2018" dataDxfId="544" totalsRowDxfId="543"/>
    <tableColumn id="369" name="09/10/2018" dataDxfId="542" totalsRowDxfId="541"/>
    <tableColumn id="370" name="10/10/2018" dataDxfId="540" totalsRowDxfId="539"/>
    <tableColumn id="371" name="11/10/2018" dataDxfId="538" totalsRowDxfId="537"/>
    <tableColumn id="372" name="12/10/2018" dataDxfId="536" totalsRowDxfId="535"/>
    <tableColumn id="373" name="15/10/2018" dataDxfId="534" totalsRowDxfId="533"/>
    <tableColumn id="374" name="16/10/2018" dataDxfId="532" totalsRowDxfId="531"/>
    <tableColumn id="375" name="17/10/2018" dataDxfId="530" totalsRowDxfId="529"/>
    <tableColumn id="376" name="18/10/2018" dataDxfId="528" totalsRowDxfId="527"/>
    <tableColumn id="377" name="19/10/2018" dataDxfId="526" totalsRowDxfId="525"/>
    <tableColumn id="378" name="22/10/2018" dataDxfId="524" totalsRowDxfId="523"/>
    <tableColumn id="379" name="23/10/2018" dataDxfId="522" totalsRowDxfId="521"/>
    <tableColumn id="380" name="24/10/2018" dataDxfId="520" totalsRowDxfId="519"/>
    <tableColumn id="381" name="25/10/2018" dataDxfId="518" totalsRowDxfId="517"/>
    <tableColumn id="382" name="26/10/2018" dataDxfId="516" totalsRowDxfId="515"/>
    <tableColumn id="383" name="29/10/2018" dataDxfId="514" totalsRowDxfId="513"/>
    <tableColumn id="384" name="30/10/2018" dataDxfId="512" totalsRowDxfId="511"/>
    <tableColumn id="385" name="31/10/2018" dataDxfId="510" totalsRowDxfId="509"/>
    <tableColumn id="386" name="01/11/2018" dataDxfId="508" totalsRowDxfId="507"/>
    <tableColumn id="387" name="02/11/2018" dataDxfId="506" totalsRowDxfId="505"/>
    <tableColumn id="388" name="05/11/2018" dataDxfId="504" totalsRowDxfId="503"/>
    <tableColumn id="389" name="06/11/2018" dataDxfId="502" totalsRowDxfId="501"/>
    <tableColumn id="390" name="07/11/2018" dataDxfId="500" totalsRowDxfId="499"/>
    <tableColumn id="391" name="08/11/2018" dataDxfId="498" totalsRowDxfId="497"/>
    <tableColumn id="392" name="09/11/2018" dataDxfId="496" totalsRowDxfId="495"/>
    <tableColumn id="393" name="12/11/2018" dataDxfId="494" totalsRowDxfId="493"/>
    <tableColumn id="394" name="13/11/2018" dataDxfId="492" totalsRowDxfId="491"/>
    <tableColumn id="395" name="14/11/2018" dataDxfId="490" totalsRowDxfId="489"/>
    <tableColumn id="396" name="15/11/2018" dataDxfId="488" totalsRowDxfId="487"/>
    <tableColumn id="397" name="16/11/2018" dataDxfId="486" totalsRowDxfId="485"/>
    <tableColumn id="398" name="19/11/2018" dataDxfId="484" totalsRowDxfId="483"/>
    <tableColumn id="399" name="20/11/2018" dataDxfId="482" totalsRowDxfId="481"/>
    <tableColumn id="400" name="21/11/2018" dataDxfId="480" totalsRowDxfId="479"/>
    <tableColumn id="401" name="22/11/2018" dataDxfId="478" totalsRowDxfId="477"/>
    <tableColumn id="402" name="23/11/2018" dataDxfId="476" totalsRowDxfId="475"/>
    <tableColumn id="403" name="26/11/2018" dataDxfId="474" totalsRowDxfId="473"/>
    <tableColumn id="404" name="27/11/2018" dataDxfId="472" totalsRowDxfId="471"/>
    <tableColumn id="405" name="28/11/2018" dataDxfId="470" totalsRowDxfId="469"/>
    <tableColumn id="406" name="29/11/2018" dataDxfId="468" totalsRowDxfId="467"/>
    <tableColumn id="407" name="30/11/2018" dataDxfId="466" totalsRowDxfId="465"/>
    <tableColumn id="408" name="03/12/2018" dataDxfId="464" totalsRowDxfId="463"/>
    <tableColumn id="409" name="04/12/2018" dataDxfId="462" totalsRowDxfId="461"/>
    <tableColumn id="410" name="05/12/2018" dataDxfId="460" totalsRowDxfId="459"/>
    <tableColumn id="440" name="06/12/2018" dataDxfId="458" totalsRowDxfId="457"/>
    <tableColumn id="441" name="07/12/2018" dataDxfId="456" totalsRowDxfId="455"/>
    <tableColumn id="442" name="10/12/2018" dataDxfId="454" totalsRowDxfId="453"/>
    <tableColumn id="443" name="11/12/2018" dataDxfId="452" totalsRowDxfId="451"/>
    <tableColumn id="444" name="12/12/2018" dataDxfId="450" totalsRowDxfId="449"/>
    <tableColumn id="445" name="13/12/2018" dataDxfId="448" totalsRowDxfId="447"/>
    <tableColumn id="446" name="14/12/2018" dataDxfId="446" totalsRowDxfId="445"/>
    <tableColumn id="447" name="17/12/2018" dataDxfId="444" totalsRowDxfId="443"/>
    <tableColumn id="448" name="18/12/2018" dataDxfId="442" totalsRowDxfId="441"/>
    <tableColumn id="449" name="19/12/2018" dataDxfId="440" totalsRowDxfId="439"/>
    <tableColumn id="450" name="20/12/2018" dataDxfId="438" totalsRowDxfId="437"/>
    <tableColumn id="451" name="21/12/2018" dataDxfId="436" totalsRowDxfId="435"/>
    <tableColumn id="452" name="24/12/2018" dataDxfId="434" totalsRowDxfId="433"/>
    <tableColumn id="453" name="25/12/2018" dataDxfId="432" totalsRowDxfId="431"/>
    <tableColumn id="454" name="26/12/2018" dataDxfId="430" totalsRowDxfId="429"/>
    <tableColumn id="455" name="27/12/2018" dataDxfId="428" totalsRowDxfId="427"/>
    <tableColumn id="456" name="28/12/2018" dataDxfId="426" totalsRowDxfId="425"/>
    <tableColumn id="457" name="31/12/2018" dataDxfId="424" totalsRowDxfId="423"/>
    <tableColumn id="458" name="01/01/2019" dataDxfId="422" totalsRowDxfId="421"/>
    <tableColumn id="459" name="02/01/2019" dataDxfId="420" totalsRowDxfId="419"/>
    <tableColumn id="460" name="03/01/2019" dataDxfId="418" totalsRowDxfId="417"/>
    <tableColumn id="461" name="04/01/2019" dataDxfId="416" totalsRowDxfId="415"/>
    <tableColumn id="462" name="07/01/2019" dataDxfId="414" totalsRowDxfId="413"/>
    <tableColumn id="463" name="08/01/2019" dataDxfId="412" totalsRowDxfId="411"/>
    <tableColumn id="464" name="09/01/2019" dataDxfId="410" totalsRowDxfId="409"/>
    <tableColumn id="465" name="10/01/2019" dataDxfId="408" totalsRowDxfId="407"/>
    <tableColumn id="466" name="11/01/2019" dataDxfId="406" totalsRowDxfId="405"/>
    <tableColumn id="467" name="14/01/2019" dataDxfId="404" totalsRowDxfId="403"/>
    <tableColumn id="468" name="15/01/2019" dataDxfId="402" totalsRowDxfId="401"/>
    <tableColumn id="469" name="16/01/2019" dataDxfId="400" totalsRowDxfId="399"/>
    <tableColumn id="470" name="17/01/2019" dataDxfId="398" totalsRowDxfId="397"/>
    <tableColumn id="471" name="18/01/2019" dataDxfId="396" totalsRowDxfId="395"/>
    <tableColumn id="472" name="21/01/2019" dataDxfId="394" totalsRowDxfId="393"/>
    <tableColumn id="473" name="22/01/2019" dataDxfId="392" totalsRowDxfId="391"/>
    <tableColumn id="474" name="23/01/2019" dataDxfId="390" totalsRowDxfId="389"/>
    <tableColumn id="475" name="24/01/2019" dataDxfId="388" totalsRowDxfId="387"/>
    <tableColumn id="476" name="25/01/2019" dataDxfId="386" totalsRowDxfId="385"/>
    <tableColumn id="477" name="28/01/2019" dataDxfId="384" totalsRowDxfId="383"/>
    <tableColumn id="478" name="29/01/2019" dataDxfId="382" totalsRowDxfId="381"/>
    <tableColumn id="479" name="30/01/2019" dataDxfId="380" totalsRowDxfId="379"/>
    <tableColumn id="480" name="31/01/2019" dataDxfId="378" totalsRowDxfId="377"/>
    <tableColumn id="481" name="01/02/2019" dataDxfId="376" totalsRowDxfId="375"/>
    <tableColumn id="482" name="04/02/2019" dataDxfId="374" totalsRowDxfId="373"/>
    <tableColumn id="483" name="05/02/2019" dataDxfId="372" totalsRowDxfId="371"/>
    <tableColumn id="484" name="06/02/2019" dataDxfId="370" totalsRowDxfId="369"/>
    <tableColumn id="485" name="07/02/2019" dataDxfId="368" totalsRowDxfId="367"/>
    <tableColumn id="486" name="08/02/2019" dataDxfId="366" totalsRowDxfId="365"/>
    <tableColumn id="487" name="11/02/2019" dataDxfId="364" totalsRowDxfId="363"/>
    <tableColumn id="488" name="12/02/2019" dataDxfId="362" totalsRowDxfId="361"/>
    <tableColumn id="489" name="13/02/2019" dataDxfId="360" totalsRowDxfId="359"/>
    <tableColumn id="490" name="14/02/2019" dataDxfId="358" totalsRowDxfId="357"/>
    <tableColumn id="491" name="15/02/2019" dataDxfId="356" totalsRowDxfId="355"/>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5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tableColumn id="41" name="Cam"/>
    <tableColumn id="104" name="Etapa"/>
    <tableColumn id="77" name="Estado Reposiciones"/>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353"/>
    <tableColumn id="30" name="Precio Promoción"/>
    <tableColumn id="31" name="Inicio Promoción"/>
    <tableColumn id="32" name="Fin Promoción"/>
    <tableColumn id="33" name="Horizonte"/>
    <tableColumn id="34" name="T Suministro"/>
    <tableColumn id="35" name="Frec Repos" dataDxfId="35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26" name="Tabla_Est" displayName="Tabla_Est" ref="A1:BK2" insertRow="1" totalsRowShown="0" headerRowDxfId="351">
  <autoFilter ref="A1:BK2"/>
  <tableColumns count="63">
    <tableColumn id="1" name="CALENDARIO"/>
    <tableColumn id="3" name="INICIO" dataDxfId="350">
      <calculatedColumnFormula>INDEX(Tabla_Esta[INICIO],Tabla_Est[[#This Row],[Coincidir Calendario en Tabla_Est]])</calculatedColumnFormula>
    </tableColumn>
    <tableColumn id="4" name="PICO" dataDxfId="349">
      <calculatedColumnFormula>INDEX(Tabla_Esta[PICO],Tabla_Est[[#This Row],[Coincidir Calendario en Tabla_Est]])</calculatedColumnFormula>
    </tableColumn>
    <tableColumn id="5" name="DECLIVE" dataDxfId="348">
      <calculatedColumnFormula>INDEX(Tabla_Esta[DECLIVE],Tabla_Est[[#This Row],[Coincidir Calendario en Tabla_Est]])</calculatedColumnFormula>
    </tableColumn>
    <tableColumn id="6" name="NORMAL" dataDxfId="347">
      <calculatedColumnFormula>INDEX(Tabla_Esta[NORMAL],Tabla_Est[[#This Row],[Coincidir Calendario en Tabla_Est]])</calculatedColumnFormula>
    </tableColumn>
    <tableColumn id="7" name="% CAMBIO" dataDxfId="346">
      <calculatedColumnFormula>INDEX(Tabla_Esta[% CAMBIO],Tabla_Est[[#This Row],[Coincidir Calendario en Tabla_Est]])</calculatedColumnFormula>
    </tableColumn>
    <tableColumn id="2" name="NUM SUBIDAS" dataDxfId="345">
      <calculatedColumnFormula>INDEX(Tabla_Esta[NUM SUBIDAS],Tabla_Est[[#This Row],[Coincidir Calendario en Tabla_Est]])</calculatedColumnFormula>
    </tableColumn>
    <tableColumn id="8" name="NUM BAJADAS" dataDxfId="344">
      <calculatedColumnFormula>INDEX(Tabla_Esta[NUM BAJADAS],Tabla_Est[[#This Row],[Coincidir Calendario en Tabla_Est]])</calculatedColumnFormula>
    </tableColumn>
    <tableColumn id="11" name="Matriz Ordenada" dataDxfId="343"/>
    <tableColumn id="22" name="aux 1" dataDxfId="342"/>
    <tableColumn id="12" name="posición cero" dataDxfId="341"/>
    <tableColumn id="23" name="Matriz K" dataDxfId="340"/>
    <tableColumn id="26" name="KesimoMenor" dataDxfId="339"/>
    <tableColumn id="24" name="Coincidir" dataDxfId="338"/>
    <tableColumn id="20" name="aux 2" dataDxfId="337"/>
    <tableColumn id="10" name="Inicio Aumentos" dataDxfId="33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33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334">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33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332">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331">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330">
      <calculatedColumnFormula>Tabla_Est[[#This Row],[Duración Aumento]]+1</calculatedColumnFormula>
    </tableColumn>
    <tableColumn id="19" name="Disminuc Posibles" dataDxfId="329">
      <calculatedColumnFormula>Tabla_Est[[#This Row],[Duración Disminución]]+1</calculatedColumnFormula>
    </tableColumn>
    <tableColumn id="21" name="Factor Repartición Aumento" dataDxfId="328">
      <calculatedColumnFormula>ROUNDUP(Tabla_Est[[#This Row],[Aumentos Posibles]]/Tabla_Est[[#This Row],[NUM SUBIDAS]],0)</calculatedColumnFormula>
    </tableColumn>
    <tableColumn id="35" name="Factor Repartición Disminución" dataDxfId="327">
      <calculatedColumnFormula>ROUNDUP(Tabla_Est[[#This Row],[Disminuc Posibles]]/Tabla_Est[[#This Row],[NUM BAJADAS]],0)</calculatedColumnFormula>
    </tableColumn>
    <tableColumn id="25" name="PERIODOS DE AUMENTO" dataDxfId="326">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325">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324">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323">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322">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321">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320">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319">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318">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317">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316">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315">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314">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313">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312">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31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310">
      <calculatedColumnFormula>ROUND(Tabla_Est[[#This Row],[Buffer Actual]]*(1+Tabla_Est[[#This Row],[% CAMBIO]]),0)</calculatedColumnFormula>
    </tableColumn>
    <tableColumn id="31" name="Primera Reducción" dataDxfId="309">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308">
      <calculatedColumnFormula>ROUND(AVERAGE(Tabla_Est[[#This Row],[Buffer Pico]],Tabla_Est[[#This Row],[Buffer Actual]]),0)</calculatedColumnFormula>
    </tableColumn>
    <tableColumn id="33" name="Segunda Reducción-Inicio GDB" dataDxfId="307">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306">
      <calculatedColumnFormula>Tabla_Est[[#This Row],[Buffer Actual]]</calculatedColumnFormula>
    </tableColumn>
    <tableColumn id="36" name="Semana Hoy" dataDxfId="305">
      <calculatedColumnFormula>WEEKNUM(HOY,2)</calculatedColumnFormula>
    </tableColumn>
    <tableColumn id="37" name="Últ Semana Año Anterior" dataDxfId="304">
      <calculatedColumnFormula>WEEKNUM("31/12/"&amp;YEAR(HOY)-1,2)</calculatedColumnFormula>
    </tableColumn>
    <tableColumn id="38" name="Dentro de Cambios por Estacionalidad?" dataDxfId="303">
      <calculatedColumnFormula>IF((Tabla_Est[[#This Row],[Inicio Aumentos]]&lt;Tabla_Est[[#This Row],[Fin Disminución]]),Tabla_Est[[#This Row],[Periodo Normal]],Tabla_Est[[#This Row],[Periodo Repartido]])</calculatedColumnFormula>
    </tableColumn>
    <tableColumn id="39" name="Periodo Normal" dataDxfId="302">
      <calculatedColumnFormula>IF(AND(Tabla_Est[[#This Row],[Semana Hoy]]&gt;=Tabla_Est[[#This Row],[Inicio Aumentos]],Tabla_Est[[#This Row],[Semana Hoy]]&lt;Tabla_Est[[#This Row],[Fin Disminución]]),1,0)</calculatedColumnFormula>
    </tableColumn>
    <tableColumn id="40" name="Periodo Repartido" dataDxfId="301">
      <calculatedColumnFormula>IF(OR(Tabla_Est[[#This Row],[Semana Hoy]]&gt;=Tabla_Est[[#This Row],[Inicio Aumentos]],Tabla_Est[[#This Row],[Semana Hoy]]&lt;Tabla_Est[[#This Row],[Fin Disminución]]),1,0)</calculatedColumnFormula>
    </tableColumn>
    <tableColumn id="41" name="Está en buffer pico?" dataDxfId="300">
      <calculatedColumnFormula>IF((Tabla_Est[[#This Row],[Inicio Aumentos]]&lt;Tabla_Est[[#This Row],[Primera Reducción]]),Tabla_Est[[#This Row],[Pico Normal]],Tabla_Est[[#This Row],[Pico Especial]])</calculatedColumnFormula>
    </tableColumn>
    <tableColumn id="42" name="Pico Normal" dataDxfId="299">
      <calculatedColumnFormula>IF(AND(Tabla_Est[[#This Row],[Semana Hoy]]&gt;=Tabla_Est[[#This Row],[Inicio Aumentos]],Tabla_Est[[#This Row],[Semana Hoy]]&lt;Tabla_Est[[#This Row],[Primera Reducción]]),1,0)</calculatedColumnFormula>
    </tableColumn>
    <tableColumn id="43" name="Pico Especial" dataDxfId="298">
      <calculatedColumnFormula>IF(OR(Tabla_Est[[#This Row],[Semana Hoy]]&gt;=Tabla_Est[[#This Row],[Inicio Aumentos]],Tabla_Est[[#This Row],[Semana Hoy]]&lt;Tabla_Est[[#This Row],[Primera Reducción]]),1,0)</calculatedColumnFormula>
    </tableColumn>
    <tableColumn id="44" name="Está en primera reducción?" dataDxfId="297">
      <calculatedColumnFormula>IF((Tabla_Est[[#This Row],[Primera Reducción]]&lt;Tabla_Est[[#This Row],[Fin Disminución]]),Tabla_Est[[#This Row],[Primera red normal]],Tabla_Est[[#This Row],[Primera red especial]])</calculatedColumnFormula>
    </tableColumn>
    <tableColumn id="45" name="Primera red normal" dataDxfId="296">
      <calculatedColumnFormula>IF(AND(Tabla_Est[[#This Row],[Semana Hoy]]&gt;=Tabla_Est[[#This Row],[Primera Reducción]],Tabla_Est[[#This Row],[Semana Hoy]]&lt;Tabla_Est[[#This Row],[Fin Disminución]]),1,0)</calculatedColumnFormula>
    </tableColumn>
    <tableColumn id="46" name="Primera red especial" dataDxfId="295">
      <calculatedColumnFormula>IF(OR(Tabla_Est[[#This Row],[Semana Hoy]]&gt;=Tabla_Est[[#This Row],[Primera Reducción]],Tabla_Est[[#This Row],[Semana Hoy]]&lt;Tabla_Est[[#This Row],[Fin Disminución]]),1,0)</calculatedColumnFormula>
    </tableColumn>
    <tableColumn id="47" name="Tiempo Suministro" dataDxfId="294">
      <calculatedColumnFormula>INDEX(Tabla_ArchivosBodegas[TIEMP SUMINIS],MATCH(Tabla_Est[[#This Row],[Perfil]],Tabla_ArchivosBodegas[PERFIL],0))</calculatedColumnFormula>
    </tableColumn>
    <tableColumn id="48" name="Buffer Actual" dataDxfId="293"/>
    <tableColumn id="49" name="Buffer Estacional" dataDxfId="292">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91"/>
    <tableColumn id="62" name="Coincidir Calendario en Tabla_Est" dataDxfId="290">
      <calculatedColumnFormula>MATCH(Tabla_Est[[#This Row],[CALENDARIO]],Tabla_Esta[CALENDARIO],0)</calculatedColumnFormula>
    </tableColumn>
    <tableColumn id="63" name="filas" dataDxfId="289">
      <calculatedColumnFormula>ROW()-ROW(Tabla_Est[[#Headers],[filas]])</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47" name="Tabla_Transito_Detallado" displayName="Tabla_Transito_Detallado" ref="A1:N3" totalsRowShown="0">
  <autoFilter ref="A1:N3"/>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88"/>
    <tableColumn id="14" name="INVTRANS" dataDxfId="287"/>
    <tableColumn id="13" name="INVPROY" dataDxfId="286"/>
  </tableColumns>
  <tableStyleInfo name="TableStyleMedium9" showFirstColumn="0" showLastColumn="0" showRowStripes="1" showColumnStripes="0"/>
</table>
</file>

<file path=xl/tables/table6.xml><?xml version="1.0" encoding="utf-8"?>
<table xmlns="http://schemas.openxmlformats.org/spreadsheetml/2006/main" id="48" name="Tabla_Transito_Segmentado" displayName="Tabla_Transito_Segmentado" ref="P1:V9578" totalsRowShown="0" dataCellStyle="Normal 4">
  <autoFilter ref="P1:V9578"/>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7.xml><?xml version="1.0" encoding="utf-8"?>
<table xmlns="http://schemas.openxmlformats.org/spreadsheetml/2006/main" id="49" name="Transferencias_Unicas" displayName="Transferencias_Unicas" ref="X1:Z30" totalsRowShown="0" dataCellStyle="Normal 4">
  <autoFilter ref="X1:Z30"/>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8.xml><?xml version="1.0" encoding="utf-8"?>
<table xmlns="http://schemas.openxmlformats.org/spreadsheetml/2006/main" id="55" name="Tabla_Transito_Tiempo_Suministro" displayName="Tabla_Transito_Tiempo_Suministro" ref="AB1:AF2578" totalsRowShown="0" dataCellStyle="Normal 4">
  <autoFilter ref="AB1:AF2578"/>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9.xml><?xml version="1.0" encoding="utf-8"?>
<table xmlns="http://schemas.openxmlformats.org/spreadsheetml/2006/main" id="44" name="tbl_transferencia_atrasada" displayName="tbl_transferencia_atrasada" ref="A2:P7" totalsRowShown="0" headerRowDxfId="277">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76"/>
    <tableColumn id="13" name="ULTIMA TRANSFERENCIA" dataDxfId="275"/>
    <tableColumn id="14" name="DIAS ATRASO" dataDxfId="274"/>
    <tableColumn id="16" name="CONTROL"/>
  </tableColumns>
  <tableStyleInfo name="TableStyleLight1" showFirstColumn="0" showLastColumn="0" showRowStripes="1" showColumnStripes="0"/>
</table>
</file>

<file path=xl/tables/table10.xml><?xml version="1.0" encoding="utf-8"?>
<table xmlns="http://schemas.openxmlformats.org/spreadsheetml/2006/main" id="45" name="tbl_transferencia_demorada" displayName="tbl_transferencia_demorada" ref="A2:R3" insertRow="1" totalsRowShown="0" headerRowDxfId="273">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72"/>
    <tableColumn id="13" name="FIN ULTIMA TRANSFERENCIA" dataDxfId="271"/>
    <tableColumn id="14" name="DIAS ULTIMA TRANSFERENCIA" dataDxfId="270"/>
    <tableColumn id="16" name="DIAS TIEMPO SUMINISTRO" dataDxfId="269"/>
    <tableColumn id="17" name="DIAS ATRASO" dataDxfId="268"/>
    <tableColumn id="18" name="CONTROL" dataDxfId="267"/>
  </tableColumns>
  <tableStyleInfo name="TableStyleLight2" showFirstColumn="0" showLastColumn="0" showRowStripes="1" showColumnStripes="0"/>
</table>
</file>

<file path=xl/tables/table11.xml><?xml version="1.0" encoding="utf-8"?>
<table xmlns="http://schemas.openxmlformats.org/spreadsheetml/2006/main" id="43" name="Tabla_Duplicados" displayName="Tabla_Duplicados" ref="A1:E2" insertRow="1" totalsRowShown="0" dataDxfId="266">
  <autoFilter ref="A1:E2"/>
  <tableColumns count="5">
    <tableColumn id="1" name="EMPRESA" dataDxfId="265"/>
    <tableColumn id="2" name="BODEGA" dataDxfId="264"/>
    <tableColumn id="3" name="CODIGO" dataDxfId="263"/>
    <tableColumn id="4" name="DESCRIPCIÓN" dataDxfId="262"/>
    <tableColumn id="5" name="HOJA CB" dataDxfId="261"/>
  </tableColumns>
  <tableStyleInfo name="TableStyleMedium9" showFirstColumn="0" showLastColumn="0" showRowStripes="1" showColumnStripes="0"/>
</table>
</file>

<file path=xl/tables/table12.xml><?xml version="1.0" encoding="utf-8"?>
<table xmlns="http://schemas.openxmlformats.org/spreadsheetml/2006/main" id="40" name="tbl_Redondeo_Pedido_Minimo" displayName="tbl_Redondeo_Pedido_Minimo" ref="A1:D7" totalsRowShown="0">
  <autoFilter ref="A1:D7"/>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3.xml><?xml version="1.0" encoding="utf-8"?>
<table xmlns="http://schemas.openxmlformats.org/spreadsheetml/2006/main" id="42" name="tbl_Nombres_Redondeo_Pedido_Minimo" displayName="tbl_Nombres_Redondeo_Pedido_Minimo" ref="F1:F3" totalsRowShown="0" headerRowDxfId="260">
  <autoFilter ref="F1:F3"/>
  <tableColumns count="1">
    <tableColumn id="1" name="NombreUnico"/>
  </tableColumns>
  <tableStyleInfo name="TableStyleMedium9" showFirstColumn="0" showLastColumn="0" showRowStripes="1" showColumnStripes="0"/>
</table>
</file>

<file path=xl/tables/table14.xml><?xml version="1.0" encoding="utf-8"?>
<table xmlns="http://schemas.openxmlformats.org/spreadsheetml/2006/main" id="1" name="TIPO" displayName="TIPO" ref="A40:A44" totalsRowShown="0" headerRowDxfId="259" dataDxfId="258">
  <autoFilter ref="A40:A44"/>
  <tableColumns count="1">
    <tableColumn id="1" name="TIPO" dataDxfId="257"/>
  </tableColumns>
  <tableStyleInfo name="TableStyleMedium9" showFirstColumn="0" showLastColumn="0" showRowStripes="1" showColumnStripes="0"/>
</table>
</file>

<file path=xl/tables/table15.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56">
      <calculatedColumnFormula>HOY</calculatedColumnFormula>
    </tableColumn>
    <tableColumn id="5" name="FECHAINI" dataDxfId="255">
      <calculatedColumnFormula>Tabla_Parametros_Nivel_Servicio[FECHAFIN]-Tabla_Parametros_Nivel_Servicio[DÍAS NIVEL SERVICIO]</calculatedColumnFormula>
    </tableColumn>
    <tableColumn id="1" name="DÍAS NIVEL SERVICIO" dataDxfId="254">
      <calculatedColumnFormula>AVERAGE(Tabla_ArchivosBodegas[T NIV SER (DIAS)])</calculatedColumnFormula>
    </tableColumn>
  </tableColumns>
  <tableStyleInfo name="TableStyleDark5" showFirstColumn="0" showLastColumn="0" showRowStripes="1" showColumnStripes="0"/>
</table>
</file>

<file path=xl/tables/table16.xml><?xml version="1.0" encoding="utf-8"?>
<table xmlns="http://schemas.openxmlformats.org/spreadsheetml/2006/main" id="28" name="Observaciones_Notables" displayName="Observaciones_Notables" ref="AA1:AA20" dataDxfId="253">
  <autoFilter ref="AA1:AA20"/>
  <tableColumns count="1">
    <tableColumn id="1" name="Observaciones" totalsRowFunction="custom" dataDxfId="252" totalsRowDxfId="251">
      <totalsRowFormula>IF(COUNTA(tbl_transferencia_demorada[CODIGO])&gt;0,"Se incumple t suministro","")</totalsRowFormula>
    </tableColumn>
  </tableColumns>
  <tableStyleInfo name="TableStyleMedium9" showFirstColumn="0" showLastColumn="0" showRowStripes="1" showColumnStripes="0"/>
</table>
</file>

<file path=xl/tables/table17.xml><?xml version="1.0" encoding="utf-8"?>
<table xmlns="http://schemas.openxmlformats.org/spreadsheetml/2006/main" id="52" name="tbl_Borra_Campo_Periodo" displayName="tbl_Borra_Campo_Periodo" ref="AL1:AP2" insertRow="1" totalsRowShown="0" headerRowDxfId="250">
  <autoFilter ref="AL1:AP2"/>
  <tableColumns count="5">
    <tableColumn id="1" name="Fecha" dataDxfId="249"/>
    <tableColumn id="2" name="Ult Cambio" dataDxfId="248">
      <calculatedColumnFormula>IFERROR(MATCH(tbl_Borra_Campo_Periodo[[#This Row],[Fecha]]*1,CONTROL[Ult Cambio],0),0)</calculatedColumnFormula>
    </tableColumn>
    <tableColumn id="3" name="Archivos Bodega" dataDxfId="247">
      <calculatedColumnFormula array="1">IFERROR(MATCH(tbl_Borra_Campo_Periodo[[#This Row],[Fecha]]*1,--Tabla_ArchivosBodegas[INICIO_HORIZONTE],0),0)</calculatedColumnFormula>
    </tableColumn>
    <tableColumn id="4" name="Min Inicio" dataDxfId="246">
      <calculatedColumnFormula>IFERROR(MATCH(tbl_Borra_Campo_Periodo[[#This Row],[Fecha]]*1,MININICIO,0),0)</calculatedColumnFormula>
    </tableColumn>
    <tableColumn id="5" name="sum" dataDxfId="245">
      <calculatedColumnFormula>SUM(tbl_Borra_Campo_Periodo[[#This Row],[Ult Cambio]:[Min Inicio]])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44">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43"/>
    <tableColumn id="19" name="CAMPOS">
      <calculatedColumnFormula>COUNTA(CONTROL[#Headers])</calculatedColumnFormula>
    </tableColumn>
    <tableColumn id="21" name="DUPLICADOS">
      <calculatedColumnFormula>COUNTA(Tabla_Duplicados[EMPRESA])</calculatedColumnFormula>
    </tableColumn>
    <tableColumn id="22" name="INICIO REFRESCADO" dataDxfId="242"/>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9.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20.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1.xml><?xml version="1.0" encoding="utf-8"?>
<table xmlns="http://schemas.openxmlformats.org/spreadsheetml/2006/main" id="25" name="Tabla_Empresa_Activa" displayName="Tabla_Empresa_Activa" ref="A1:C2" totalsRowShown="0" headerRowDxfId="241">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2.xml><?xml version="1.0" encoding="utf-8"?>
<table xmlns="http://schemas.openxmlformats.org/spreadsheetml/2006/main" id="30" name="Tabla_ArchivosCB" displayName="Tabla_ArchivosCB" ref="A1:E7" totalsRowShown="0">
  <autoFilter ref="A1:E7"/>
  <tableColumns count="5">
    <tableColumn id="1" name="EMPRESA"/>
    <tableColumn id="3" name="ARCHIVO"/>
    <tableColumn id="9" name="PATH"/>
    <tableColumn id="8" name="TabARCHIVO"/>
    <tableColumn id="2" name="COD_EMPRESA" dataDxfId="240"/>
  </tableColumns>
  <tableStyleInfo name="TableStyleMedium18" showFirstColumn="0" showLastColumn="0" showRowStripes="1" showColumnStripes="0"/>
</table>
</file>

<file path=xl/tables/table23.xml><?xml version="1.0" encoding="utf-8"?>
<table xmlns="http://schemas.openxmlformats.org/spreadsheetml/2006/main" id="20" name="Tabla_ArchivosBodegas" displayName="Tabla_ArchivosBodegas" ref="A1:X27" totalsRowShown="0">
  <autoFilter ref="A1:X27"/>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39">
      <calculatedColumnFormula array="1">IFERROR(INDEX(HORIZONTE,MATCH((HOY-Tabla_ArchivosBodegas[[#This Row],[HORIZONTE]]*7),HORIZONTE*1,0)),INDEX(HORIZONTE,MATCH((HOY-Tabla_ArchivosBodegas[[#This Row],[HORIZONTE]]*7),HORIZONTE*1,1)))</calculatedColumnFormula>
    </tableColumn>
    <tableColumn id="24" name="FALTA_FECHA" dataDxfId="238">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5" name="Tabla_Proveedores" displayName="Tabla_Proveedores" ref="A1:G38" totalsRowShown="0">
  <autoFilter ref="A1:G38"/>
  <tableColumns count="7">
    <tableColumn id="1" name="Bodega"/>
    <tableColumn id="2" name="Proveedor"/>
    <tableColumn id="3" name="Prioridad"/>
    <tableColumn id="4" name="BodegaProveedor" dataDxfId="237"/>
    <tableColumn id="5" name="COD_BODEGA"/>
    <tableColumn id="6" name="COD_PROVEEDOR"/>
    <tableColumn id="7" name="BodegaProveedorPrioridad" dataDxfId="236">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5.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35">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id="12" name="Tabla_Proveedores_Permitidos" displayName="Tabla_Proveedores_Permitidos" ref="A1:A38" totalsRowShown="0">
  <autoFilter ref="A1:A38"/>
  <tableColumns count="1">
    <tableColumn id="1" name="PROVEEDOR"/>
  </tableColumns>
  <tableStyleInfo name="TableStyleMedium9" showFirstColumn="0" showLastColumn="0" showRowStripes="1" showColumnStripes="0"/>
</table>
</file>

<file path=xl/tables/table27.xml><?xml version="1.0" encoding="utf-8"?>
<table xmlns="http://schemas.openxmlformats.org/spreadsheetml/2006/main" id="4" name="Tabla_Perfiles_Permitidos" displayName="Tabla_Perfiles_Permitidos" ref="A1:A27" totalsRowShown="0">
  <autoFilter ref="A1:A27"/>
  <tableColumns count="1">
    <tableColumn id="1" name="Perfil"/>
  </tableColumns>
  <tableStyleInfo name="TableStyleMedium9" showFirstColumn="0" showLastColumn="0" showRowStripes="1" showColumnStripes="0"/>
</table>
</file>

<file path=xl/tables/table28.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34"/>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33"/>
    <tableColumn id="51" uniqueName="51" name="pro_notas" queryTableFieldId="60"/>
  </tableColumns>
  <tableStyleInfo name="TableStyleDark10" showFirstColumn="0" showLastColumn="0" showRowStripes="1" showColumnStripes="0"/>
</table>
</file>

<file path=xl/tables/table29.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32"/>
    <tableColumn id="3" uniqueName="3" name="ULT FECHA FIN" queryTableFieldId="7"/>
    <tableColumn id="6" uniqueName="6" name="SERVICIO" queryTableFieldId="6"/>
    <tableColumn id="7" uniqueName="7" name="UNIDO" queryTableFieldId="8" dataDxfId="231">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30"/>
    <tableColumn id="4" uniqueName="4" name="UNIDO" queryTableFieldId="8" dataDxfId="229">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1.xml><?xml version="1.0" encoding="utf-8"?>
<table xmlns="http://schemas.openxmlformats.org/spreadsheetml/2006/main" id="15" name="Tabla_Comprometidos" displayName="Tabla_Comprometidos" ref="A1:C2" insertRow="1" totalsRowShown="0" headerRowDxfId="228">
  <autoFilter ref="A1:C2"/>
  <tableColumns count="3">
    <tableColumn id="2" name="BODEGA"/>
    <tableColumn id="1" name="CODIGO"/>
    <tableColumn id="3" name="CANTIDAD"/>
  </tableColumns>
  <tableStyleInfo name="TableStyleMedium9" showFirstColumn="0" showLastColumn="0" showRowStripes="1" showColumnStripes="0"/>
</table>
</file>

<file path=xl/tables/table32.xml><?xml version="1.0" encoding="utf-8"?>
<table xmlns="http://schemas.openxmlformats.org/spreadsheetml/2006/main" id="16" name="Tabla_Backorders" displayName="Tabla_Backorders" ref="A1:C2" tableType="queryTable" insertRow="1" totalsRowShown="0" dataDxfId="227">
  <autoFilter ref="A1:C2"/>
  <tableColumns count="3">
    <tableColumn id="4" uniqueName="4" name="BODEGA" queryTableFieldId="4" dataDxfId="226"/>
    <tableColumn id="1" uniqueName="1" name="CODIGO" queryTableFieldId="1" dataDxfId="225"/>
    <tableColumn id="2" uniqueName="2" name="CANTIDAD" queryTableFieldId="2" dataDxfId="224"/>
  </tableColumns>
  <tableStyleInfo name="TableStyleMedium10" showFirstColumn="0" showLastColumn="0" showRowStripes="1" showColumnStripes="0"/>
</table>
</file>

<file path=xl/tables/table33.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4.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6.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7.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9.xml><?xml version="1.0" encoding="utf-8"?>
<table xmlns="http://schemas.openxmlformats.org/spreadsheetml/2006/main" id="34" name="Tabla_Ultimo_Cambio_Buffer_ODBC" displayName="Tabla_Ultimo_Cambio_Buffer_ODBC" ref="E1:F2" tableType="queryTable" totalsRowShown="0" dataDxfId="223">
  <autoFilter ref="E1:F2"/>
  <tableColumns count="2">
    <tableColumn id="1" uniqueName="1" name="CODIGO" queryTableFieldId="1" dataDxfId="222"/>
    <tableColumn id="2" uniqueName="2" name="FECHA" queryTableFieldId="2" dataDxfId="221"/>
  </tableColumns>
  <tableStyleInfo name="TableStyleMedium9" showFirstColumn="0" showLastColumn="0" showRowStripes="1" showColumnStripes="0"/>
</table>
</file>

<file path=xl/tables/table40.xml><?xml version="1.0" encoding="utf-8"?>
<table xmlns="http://schemas.openxmlformats.org/spreadsheetml/2006/main" id="35" name="Tabla_Ultimo_Cambio_Buffer" displayName="Tabla_Ultimo_Cambio_Buffer" ref="A1:B2" insertRow="1" totalsRowShown="0" headerRowDxfId="220" headerRowBorderDxfId="219">
  <autoFilter ref="A1:B2"/>
  <tableColumns count="2">
    <tableColumn id="1" name="Bodega-Codigo"/>
    <tableColumn id="3" name="FECHA"/>
  </tableColumns>
  <tableStyleInfo name="TableStyleMedium9" showFirstColumn="0" showLastColumn="0" showRowStripes="1" showColumnStripes="0"/>
</table>
</file>

<file path=xl/tables/table41.xml><?xml version="1.0" encoding="utf-8"?>
<table xmlns="http://schemas.openxmlformats.org/spreadsheetml/2006/main" id="6" name="Tabla_Nivel_Servicio" displayName="Tabla_Nivel_Servicio" ref="A1:D2" insertRow="1" totalsRowShown="0" headerRowDxfId="218">
  <autoFilter ref="A1:D2"/>
  <tableColumns count="4">
    <tableColumn id="6" name="Bodega-Codigo" dataDxfId="217"/>
    <tableColumn id="2" name="Servicio"/>
    <tableColumn id="4" name="Ultimo Inicio"/>
    <tableColumn id="5" name="Ultimo Fin"/>
  </tableColumns>
  <tableStyleInfo name="TableStyleMedium9" showFirstColumn="0" showLastColumn="0" showRowStripes="1" showColumnStripes="0"/>
</table>
</file>

<file path=xl/tables/table42.xml><?xml version="1.0" encoding="utf-8"?>
<table xmlns="http://schemas.openxmlformats.org/spreadsheetml/2006/main" id="14" name="Tabla_Causas" displayName="Tabla_Causas" ref="A1:A24" tableType="queryTable" totalsRowShown="0">
  <autoFilter ref="A1:A24"/>
  <tableColumns count="1">
    <tableColumn id="1" uniqueName="1" name="Causa" queryTableFieldId="1"/>
  </tableColumns>
  <tableStyleInfo name="TableStyleMedium9" showFirstColumn="0" showLastColumn="0" showRowStripes="1" showColumnStripes="0"/>
</table>
</file>

<file path=xl/tables/table43.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4.xml><?xml version="1.0" encoding="utf-8"?>
<table xmlns="http://schemas.openxmlformats.org/spreadsheetml/2006/main" id="51" name="Tabla_HORIZONTE" displayName="Tabla_HORIZONTE" ref="A1:A335" totalsRowShown="0" dataDxfId="216" tableBorderDxfId="215">
  <autoFilter ref="A1:A335"/>
  <tableColumns count="1">
    <tableColumn id="1" name="HORIZONTE" dataDxfId="214"/>
  </tableColumns>
  <tableStyleInfo name="TableStyleMedium9" showFirstColumn="0" showLastColumn="0" showRowStripes="1" showColumnStripes="0"/>
</table>
</file>

<file path=xl/tables/table45.xml><?xml version="1.0" encoding="utf-8"?>
<table xmlns="http://schemas.openxmlformats.org/spreadsheetml/2006/main" id="18" name="Tabla_Esta" displayName="Tabla_Esta" ref="A1:H2" totalsRowShown="0" headerRowDxfId="213">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212"/>
    <tableColumn id="4" name="FECHA1" dataDxfId="211">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203">
  <autoFilter ref="A1:K45">
    <filterColumn colId="0">
      <filters>
        <filter val="Bodega Central Agrota"/>
      </filters>
    </filterColumn>
    <filterColumn colId="1">
      <filters>
        <filter val="10000000974"/>
      </filters>
    </filterColumn>
  </autoFilter>
  <tableColumns count="11">
    <tableColumn id="11" name="Bodega" dataDxfId="202"/>
    <tableColumn id="1" name="Codigo"/>
    <tableColumn id="2" name="Buffer"/>
    <tableColumn id="3" name="Fecha"/>
    <tableColumn id="7" name="InvFis" dataDxfId="201"/>
    <tableColumn id="4" name="InvProyAct" dataDxfId="200"/>
    <tableColumn id="5" name="Zona Amar" dataDxfId="199"/>
    <tableColumn id="6" name="Zona Roj" dataDxfId="198"/>
    <tableColumn id="8" name="Entradas" dataDxfId="197"/>
    <tableColumn id="9" name="Salidas" dataDxfId="196"/>
    <tableColumn id="10" name="Causa" dataDxfId="195"/>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94"/>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93"/>
    <tableColumn id="3" name="Ult Buff" dataDxfId="192">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91">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90"/>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89"/>
    <tableColumn id="5" name="BuffFecha" dataDxfId="188">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87">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86"/>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1.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xml"/><Relationship Id="rId11" Type="http://schemas.openxmlformats.org/officeDocument/2006/relationships/table" Target="../tables/table17.xml"/><Relationship Id="rId5" Type="http://schemas.openxmlformats.org/officeDocument/2006/relationships/ctrlProp" Target="../ctrlProps/ctrlProp6.xml"/><Relationship Id="rId10" Type="http://schemas.openxmlformats.org/officeDocument/2006/relationships/table" Target="../tables/table16.xml"/><Relationship Id="rId4" Type="http://schemas.openxmlformats.org/officeDocument/2006/relationships/ctrlProp" Target="../ctrlProps/ctrlProp5.xml"/><Relationship Id="rId9"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printerSettings" Target="../printerSettings/printerSettings16.bin"/><Relationship Id="rId4" Type="http://schemas.openxmlformats.org/officeDocument/2006/relationships/table" Target="../tables/table35.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7.bin"/><Relationship Id="rId4" Type="http://schemas.openxmlformats.org/officeDocument/2006/relationships/table" Target="../tables/table38.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RX102"/>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18" sqref="A18"/>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customWidth="1"/>
    <col min="6" max="6" width="49.5703125" customWidth="1"/>
    <col min="7" max="7" width="21.85546875" hidden="1" customWidth="1"/>
    <col min="8" max="13" width="22.7109375" hidden="1" customWidth="1"/>
    <col min="14" max="15" width="22.7109375" customWidth="1"/>
    <col min="16" max="16" width="22.7109375" hidden="1" customWidth="1"/>
    <col min="17" max="17" width="10.42578125" style="66" hidden="1" customWidth="1"/>
    <col min="18" max="22" width="22.7109375" hidden="1" customWidth="1"/>
    <col min="23" max="23" width="9" customWidth="1"/>
    <col min="24" max="24" width="9" style="66" customWidth="1"/>
    <col min="25" max="25" width="16.28515625" style="66" customWidth="1"/>
    <col min="26" max="27" width="9.7109375" hidden="1" customWidth="1"/>
    <col min="28" max="30" width="11.7109375" style="66" hidden="1" customWidth="1"/>
    <col min="31" max="33" width="8.7109375" hidden="1" customWidth="1"/>
    <col min="34" max="35" width="5.7109375" hidden="1" customWidth="1"/>
    <col min="36" max="36" width="11.7109375" hidden="1" customWidth="1"/>
    <col min="37" max="37" width="25.42578125" customWidth="1"/>
    <col min="38" max="38" width="10.7109375" customWidth="1"/>
    <col min="39" max="39" width="24.5703125" customWidth="1"/>
    <col min="40" max="40" width="10.42578125" hidden="1" customWidth="1"/>
    <col min="41" max="41" width="9.7109375" style="66" hidden="1" customWidth="1"/>
    <col min="42" max="42" width="9.7109375" customWidth="1"/>
    <col min="43" max="47" width="9.7109375" hidden="1" customWidth="1"/>
    <col min="48" max="48" width="10.5703125" hidden="1" customWidth="1"/>
    <col min="49" max="49" width="26.85546875" customWidth="1"/>
    <col min="50" max="50" width="30.5703125" customWidth="1"/>
    <col min="51" max="51" width="10.7109375" style="66" hidden="1" customWidth="1"/>
    <col min="52" max="52" width="10.7109375" hidden="1" customWidth="1"/>
    <col min="53" max="53" width="10.7109375" customWidth="1"/>
    <col min="54" max="54" width="10.7109375" hidden="1" customWidth="1"/>
    <col min="55" max="55" width="10.7109375" customWidth="1"/>
    <col min="56" max="57" width="10.7109375" hidden="1" customWidth="1"/>
    <col min="58" max="58" width="7.85546875" hidden="1" customWidth="1"/>
    <col min="59" max="59" width="10.7109375" style="66" hidden="1" customWidth="1"/>
    <col min="60" max="60" width="45.140625" customWidth="1"/>
    <col min="61" max="61" width="10.7109375" customWidth="1"/>
    <col min="62" max="62" width="10.7109375" style="66" customWidth="1"/>
    <col min="63" max="63" width="10.7109375" customWidth="1"/>
    <col min="64" max="64" width="8.7109375" hidden="1" customWidth="1"/>
    <col min="65" max="66" width="8.7109375" style="66" hidden="1" customWidth="1"/>
    <col min="67" max="67" width="8.7109375" hidden="1" customWidth="1"/>
    <col min="68" max="68" width="10.7109375" customWidth="1"/>
    <col min="69" max="70" width="10.7109375" hidden="1" customWidth="1"/>
    <col min="71" max="71" width="8.7109375" hidden="1" customWidth="1"/>
    <col min="72" max="72" width="8.7109375" customWidth="1"/>
    <col min="73" max="74" width="8.7109375" hidden="1" customWidth="1"/>
    <col min="75" max="77" width="8.7109375" customWidth="1"/>
    <col min="78" max="79" width="8.7109375" hidden="1" customWidth="1"/>
    <col min="80" max="80" width="8.7109375" customWidth="1"/>
    <col min="81" max="86" width="8.7109375" hidden="1" customWidth="1"/>
    <col min="87" max="87" width="31" hidden="1" customWidth="1"/>
    <col min="88" max="88" width="110.7109375" hidden="1" customWidth="1"/>
    <col min="89" max="89" width="29.85546875" hidden="1" customWidth="1"/>
    <col min="90" max="92" width="8.7109375" hidden="1" customWidth="1"/>
    <col min="93" max="93" width="8.7109375" customWidth="1"/>
    <col min="94" max="94" width="8.7109375" hidden="1" customWidth="1"/>
    <col min="95" max="95" width="8.7109375" customWidth="1"/>
    <col min="96" max="96" width="9.7109375" customWidth="1"/>
    <col min="97" max="98" width="9.7109375" hidden="1" customWidth="1"/>
    <col min="99" max="99" width="9.7109375" customWidth="1"/>
    <col min="100" max="102" width="9.7109375" hidden="1" customWidth="1"/>
    <col min="103" max="103" width="6.5703125" hidden="1" customWidth="1"/>
    <col min="104" max="104" width="10.140625" style="66" hidden="1" customWidth="1"/>
    <col min="105" max="105" width="7.7109375" style="66" hidden="1" customWidth="1"/>
    <col min="106" max="113" width="7.7109375" hidden="1" customWidth="1"/>
    <col min="114" max="114" width="8.28515625" hidden="1" customWidth="1"/>
    <col min="115" max="115" width="11.7109375" style="66" hidden="1" customWidth="1"/>
    <col min="116" max="116" width="15.85546875" hidden="1" customWidth="1"/>
    <col min="117" max="117" width="12.28515625" style="66" hidden="1" customWidth="1"/>
    <col min="118" max="118" width="11.5703125" style="66" hidden="1" customWidth="1"/>
    <col min="119" max="119" width="10" style="66" hidden="1" customWidth="1"/>
    <col min="120" max="120" width="12.7109375" style="66" hidden="1" customWidth="1"/>
    <col min="121" max="121" width="11.42578125" style="66" hidden="1" customWidth="1"/>
    <col min="122" max="122" width="11.85546875" hidden="1" customWidth="1"/>
    <col min="123" max="123" width="11.85546875" style="66" hidden="1" customWidth="1"/>
    <col min="124" max="127" width="12.28515625" style="66" hidden="1" customWidth="1"/>
    <col min="128" max="129" width="11.42578125" style="66" hidden="1" customWidth="1"/>
    <col min="130" max="158" width="11.42578125" style="66" customWidth="1"/>
    <col min="159" max="356" width="6.7109375" customWidth="1"/>
    <col min="357" max="358" width="6.7109375" style="66" customWidth="1"/>
    <col min="359" max="363" width="6.7109375" customWidth="1"/>
    <col min="364" max="365" width="6.7109375" style="66" customWidth="1"/>
    <col min="366" max="370" width="6.7109375" customWidth="1"/>
    <col min="371" max="372" width="6.7109375" style="66" customWidth="1"/>
    <col min="373" max="1492" width="6.7109375" customWidth="1"/>
  </cols>
  <sheetData>
    <row r="1" spans="1:492" s="71" customFormat="1" ht="108" customHeight="1" x14ac:dyDescent="0.2">
      <c r="A1" s="109"/>
      <c r="B1" s="109"/>
      <c r="AD1" s="234"/>
      <c r="AE1" s="109"/>
      <c r="AF1" s="109"/>
      <c r="AJ1" s="109"/>
      <c r="AZ1" s="109"/>
      <c r="BA1" s="109"/>
      <c r="BB1" s="109"/>
      <c r="BC1" s="109"/>
      <c r="BD1" s="109"/>
      <c r="BE1" s="109"/>
      <c r="BF1" s="109"/>
      <c r="BG1" s="109"/>
      <c r="BH1" s="109"/>
      <c r="BI1" s="109"/>
      <c r="BJ1" s="109"/>
      <c r="BK1" s="109"/>
      <c r="BL1" s="109"/>
      <c r="BM1" s="109"/>
      <c r="BN1" s="109"/>
      <c r="BO1" s="109"/>
      <c r="BT1" s="109"/>
      <c r="BU1" s="109"/>
      <c r="BV1" s="109"/>
      <c r="CL1" s="109"/>
      <c r="CM1" s="109"/>
      <c r="CX1" s="109"/>
    </row>
    <row r="2" spans="1:492" s="71" customFormat="1" ht="51" customHeight="1" x14ac:dyDescent="0.2">
      <c r="A2" s="50" t="s">
        <v>63</v>
      </c>
      <c r="B2" s="51" t="s">
        <v>3</v>
      </c>
      <c r="C2" s="51" t="s">
        <v>352</v>
      </c>
      <c r="D2" s="51" t="s">
        <v>350</v>
      </c>
      <c r="E2" s="51" t="s">
        <v>351</v>
      </c>
      <c r="F2" s="51" t="s">
        <v>4</v>
      </c>
      <c r="G2" s="50" t="s">
        <v>23</v>
      </c>
      <c r="H2" s="50" t="s">
        <v>37</v>
      </c>
      <c r="I2" s="50" t="s">
        <v>279</v>
      </c>
      <c r="J2" s="50" t="s">
        <v>281</v>
      </c>
      <c r="K2" s="50" t="s">
        <v>282</v>
      </c>
      <c r="L2" s="50" t="s">
        <v>283</v>
      </c>
      <c r="M2" s="50" t="s">
        <v>22</v>
      </c>
      <c r="N2" s="50" t="s">
        <v>284</v>
      </c>
      <c r="O2" s="50" t="s">
        <v>280</v>
      </c>
      <c r="P2" s="50" t="s">
        <v>290</v>
      </c>
      <c r="Q2" s="50" t="s">
        <v>746</v>
      </c>
      <c r="R2" s="50" t="s">
        <v>285</v>
      </c>
      <c r="S2" s="50" t="s">
        <v>286</v>
      </c>
      <c r="T2" s="50" t="s">
        <v>287</v>
      </c>
      <c r="U2" s="50" t="s">
        <v>288</v>
      </c>
      <c r="V2" s="50" t="s">
        <v>289</v>
      </c>
      <c r="W2" s="50" t="s">
        <v>403</v>
      </c>
      <c r="X2" s="50" t="s">
        <v>489</v>
      </c>
      <c r="Y2" s="50" t="s">
        <v>490</v>
      </c>
      <c r="Z2" s="50" t="s">
        <v>58</v>
      </c>
      <c r="AA2" s="50" t="s">
        <v>59</v>
      </c>
      <c r="AB2" s="50" t="s">
        <v>491</v>
      </c>
      <c r="AC2" s="51" t="s">
        <v>492</v>
      </c>
      <c r="AD2" s="51" t="s">
        <v>493</v>
      </c>
      <c r="AE2" s="51" t="s">
        <v>209</v>
      </c>
      <c r="AF2" s="51" t="s">
        <v>210</v>
      </c>
      <c r="AG2" s="51" t="s">
        <v>211</v>
      </c>
      <c r="AH2" s="221" t="s">
        <v>118</v>
      </c>
      <c r="AI2" s="221" t="s">
        <v>97</v>
      </c>
      <c r="AJ2" s="221" t="s">
        <v>485</v>
      </c>
      <c r="AK2" s="47" t="s">
        <v>611</v>
      </c>
      <c r="AL2" s="47" t="s">
        <v>13</v>
      </c>
      <c r="AM2" s="47" t="s">
        <v>379</v>
      </c>
      <c r="AN2" s="47" t="s">
        <v>256</v>
      </c>
      <c r="AO2" s="209" t="s">
        <v>372</v>
      </c>
      <c r="AP2" s="209" t="s">
        <v>373</v>
      </c>
      <c r="AQ2" s="209" t="s">
        <v>377</v>
      </c>
      <c r="AR2" s="209" t="s">
        <v>374</v>
      </c>
      <c r="AS2" s="209" t="s">
        <v>488</v>
      </c>
      <c r="AT2" s="210" t="s">
        <v>391</v>
      </c>
      <c r="AU2" s="210" t="s">
        <v>392</v>
      </c>
      <c r="AV2" s="210" t="s">
        <v>393</v>
      </c>
      <c r="AW2" s="211" t="s">
        <v>48</v>
      </c>
      <c r="AX2" s="211" t="s">
        <v>234</v>
      </c>
      <c r="AY2" s="211" t="s">
        <v>122</v>
      </c>
      <c r="AZ2" s="211" t="s">
        <v>375</v>
      </c>
      <c r="BA2" s="212" t="s">
        <v>130</v>
      </c>
      <c r="BB2" s="212" t="s">
        <v>522</v>
      </c>
      <c r="BC2" s="212" t="s">
        <v>353</v>
      </c>
      <c r="BD2" s="212" t="s">
        <v>263</v>
      </c>
      <c r="BE2" s="212" t="s">
        <v>521</v>
      </c>
      <c r="BF2" s="212" t="s">
        <v>131</v>
      </c>
      <c r="BG2" s="212" t="s">
        <v>205</v>
      </c>
      <c r="BH2" s="213" t="s">
        <v>52</v>
      </c>
      <c r="BI2" s="214" t="s">
        <v>14</v>
      </c>
      <c r="BJ2" s="214" t="s">
        <v>9</v>
      </c>
      <c r="BK2" s="214" t="s">
        <v>255</v>
      </c>
      <c r="BL2" s="215" t="s">
        <v>15</v>
      </c>
      <c r="BM2" s="215" t="s">
        <v>5</v>
      </c>
      <c r="BN2" s="216" t="s">
        <v>77</v>
      </c>
      <c r="BO2" s="215" t="s">
        <v>267</v>
      </c>
      <c r="BP2" s="214" t="s">
        <v>136</v>
      </c>
      <c r="BQ2" s="214" t="s">
        <v>165</v>
      </c>
      <c r="BR2" s="214" t="s">
        <v>164</v>
      </c>
      <c r="BS2" s="216" t="s">
        <v>53</v>
      </c>
      <c r="BT2" s="216" t="s">
        <v>16</v>
      </c>
      <c r="BU2" s="216" t="s">
        <v>17</v>
      </c>
      <c r="BV2" s="216" t="s">
        <v>10</v>
      </c>
      <c r="BW2" s="216" t="s">
        <v>354</v>
      </c>
      <c r="BX2" s="216" t="s">
        <v>355</v>
      </c>
      <c r="BY2" s="216" t="s">
        <v>356</v>
      </c>
      <c r="BZ2" s="216" t="s">
        <v>26</v>
      </c>
      <c r="CA2" s="216" t="s">
        <v>12</v>
      </c>
      <c r="CB2" s="216" t="s">
        <v>11</v>
      </c>
      <c r="CC2" s="216" t="s">
        <v>370</v>
      </c>
      <c r="CD2" s="216" t="s">
        <v>389</v>
      </c>
      <c r="CE2" s="216" t="s">
        <v>390</v>
      </c>
      <c r="CF2" s="214" t="s">
        <v>24</v>
      </c>
      <c r="CG2" s="216" t="s">
        <v>106</v>
      </c>
      <c r="CH2" s="211" t="s">
        <v>25</v>
      </c>
      <c r="CI2" s="211" t="s">
        <v>163</v>
      </c>
      <c r="CJ2" s="217" t="s">
        <v>200</v>
      </c>
      <c r="CK2" s="217" t="s">
        <v>199</v>
      </c>
      <c r="CL2" s="218" t="s">
        <v>107</v>
      </c>
      <c r="CM2" s="218" t="s">
        <v>108</v>
      </c>
      <c r="CN2" s="218" t="s">
        <v>35</v>
      </c>
      <c r="CO2" s="218" t="s">
        <v>371</v>
      </c>
      <c r="CP2" s="218" t="s">
        <v>105</v>
      </c>
      <c r="CQ2" s="218" t="s">
        <v>78</v>
      </c>
      <c r="CR2" s="214" t="s">
        <v>88</v>
      </c>
      <c r="CS2" s="218" t="s">
        <v>115</v>
      </c>
      <c r="CT2" s="218" t="s">
        <v>116</v>
      </c>
      <c r="CU2" s="218" t="s">
        <v>404</v>
      </c>
      <c r="CV2" s="218" t="s">
        <v>405</v>
      </c>
      <c r="CW2" s="218" t="s">
        <v>609</v>
      </c>
      <c r="CX2" s="218" t="s">
        <v>610</v>
      </c>
      <c r="CY2" s="218" t="s">
        <v>121</v>
      </c>
      <c r="CZ2" s="219" t="s">
        <v>8</v>
      </c>
      <c r="DA2" s="220" t="s">
        <v>6</v>
      </c>
      <c r="DB2" s="41" t="s">
        <v>0</v>
      </c>
      <c r="DC2" s="42" t="s">
        <v>1</v>
      </c>
      <c r="DD2" s="43" t="s">
        <v>2</v>
      </c>
      <c r="DE2" s="44" t="s">
        <v>7</v>
      </c>
      <c r="DF2" s="176" t="s">
        <v>378</v>
      </c>
      <c r="DG2" s="176" t="s">
        <v>614</v>
      </c>
      <c r="DH2" s="176" t="s">
        <v>612</v>
      </c>
      <c r="DI2" s="116" t="s">
        <v>380</v>
      </c>
      <c r="DJ2" s="116" t="s">
        <v>554</v>
      </c>
      <c r="DK2" s="116" t="s">
        <v>123</v>
      </c>
      <c r="DL2" s="116" t="s">
        <v>117</v>
      </c>
      <c r="DM2" s="116" t="s">
        <v>524</v>
      </c>
      <c r="DN2" s="116" t="s">
        <v>264</v>
      </c>
      <c r="DO2" s="116" t="s">
        <v>539</v>
      </c>
      <c r="DP2" s="116" t="s">
        <v>540</v>
      </c>
      <c r="DQ2" s="116" t="s">
        <v>546</v>
      </c>
      <c r="DR2" s="208" t="s">
        <v>547</v>
      </c>
      <c r="DS2" s="116" t="s">
        <v>551</v>
      </c>
      <c r="DT2" s="116" t="s">
        <v>552</v>
      </c>
      <c r="DU2" s="116" t="s">
        <v>543</v>
      </c>
      <c r="DV2" s="116" t="s">
        <v>613</v>
      </c>
      <c r="DW2" s="116" t="s">
        <v>635</v>
      </c>
      <c r="DX2" s="116" t="s">
        <v>545</v>
      </c>
      <c r="DY2" s="146" t="s">
        <v>585</v>
      </c>
      <c r="DZ2" s="146" t="s">
        <v>1135</v>
      </c>
      <c r="EA2" s="146" t="s">
        <v>2468</v>
      </c>
      <c r="EB2" s="146" t="s">
        <v>2727</v>
      </c>
      <c r="EC2" s="146" t="s">
        <v>2982</v>
      </c>
      <c r="ED2" s="146" t="s">
        <v>3221</v>
      </c>
      <c r="EE2" s="146" t="s">
        <v>3488</v>
      </c>
      <c r="EF2" s="146" t="s">
        <v>5327</v>
      </c>
      <c r="EG2" s="146" t="s">
        <v>3495</v>
      </c>
      <c r="EH2" s="146" t="s">
        <v>3610</v>
      </c>
      <c r="EI2" s="146" t="s">
        <v>3625</v>
      </c>
      <c r="EJ2" s="146" t="s">
        <v>3814</v>
      </c>
      <c r="EK2" s="146" t="s">
        <v>4053</v>
      </c>
      <c r="EL2" s="146" t="s">
        <v>4126</v>
      </c>
      <c r="EM2" s="146" t="s">
        <v>4185</v>
      </c>
      <c r="EN2" s="146" t="s">
        <v>4169</v>
      </c>
      <c r="EO2" s="146" t="s">
        <v>4174</v>
      </c>
      <c r="EP2" s="146" t="s">
        <v>4326</v>
      </c>
      <c r="EQ2" s="146" t="s">
        <v>4424</v>
      </c>
      <c r="ER2" s="146" t="s">
        <v>4492</v>
      </c>
      <c r="ES2" s="146" t="s">
        <v>4485</v>
      </c>
      <c r="ET2" s="146" t="s">
        <v>4629</v>
      </c>
      <c r="EU2" s="146" t="s">
        <v>4680</v>
      </c>
      <c r="EV2" s="146" t="s">
        <v>4731</v>
      </c>
      <c r="EW2" s="146" t="s">
        <v>4753</v>
      </c>
      <c r="EX2" s="146" t="s">
        <v>4752</v>
      </c>
      <c r="EY2" s="146" t="s">
        <v>4760</v>
      </c>
      <c r="EZ2" s="146" t="s">
        <v>4934</v>
      </c>
      <c r="FA2" s="146" t="s">
        <v>4931</v>
      </c>
      <c r="FB2" s="146" t="s">
        <v>5017</v>
      </c>
      <c r="FC2" s="77" t="s">
        <v>5252</v>
      </c>
      <c r="FD2" s="77" t="s">
        <v>5253</v>
      </c>
      <c r="FE2" s="77" t="s">
        <v>5254</v>
      </c>
      <c r="FF2" s="77" t="s">
        <v>5255</v>
      </c>
      <c r="FG2" s="77" t="s">
        <v>5256</v>
      </c>
      <c r="FH2" s="77" t="s">
        <v>5257</v>
      </c>
      <c r="FI2" s="77" t="s">
        <v>5258</v>
      </c>
      <c r="FJ2" s="77" t="s">
        <v>5259</v>
      </c>
      <c r="FK2" s="77" t="s">
        <v>5260</v>
      </c>
      <c r="FL2" s="77" t="s">
        <v>5261</v>
      </c>
      <c r="FM2" s="77" t="s">
        <v>5262</v>
      </c>
      <c r="FN2" s="77" t="s">
        <v>5263</v>
      </c>
      <c r="FO2" s="77" t="s">
        <v>5264</v>
      </c>
      <c r="FP2" s="77" t="s">
        <v>5265</v>
      </c>
      <c r="FQ2" s="77" t="s">
        <v>5266</v>
      </c>
      <c r="FR2" s="77" t="s">
        <v>5267</v>
      </c>
      <c r="FS2" s="77" t="s">
        <v>5268</v>
      </c>
      <c r="FT2" s="77" t="s">
        <v>5269</v>
      </c>
      <c r="FU2" s="77" t="s">
        <v>5270</v>
      </c>
      <c r="FV2" s="77" t="s">
        <v>5271</v>
      </c>
      <c r="FW2" s="77" t="s">
        <v>5272</v>
      </c>
      <c r="FX2" s="77" t="s">
        <v>5273</v>
      </c>
      <c r="FY2" s="77" t="s">
        <v>5274</v>
      </c>
      <c r="FZ2" s="77" t="s">
        <v>5275</v>
      </c>
      <c r="GA2" s="77" t="s">
        <v>5276</v>
      </c>
      <c r="GB2" s="77" t="s">
        <v>5277</v>
      </c>
      <c r="GC2" s="77" t="s">
        <v>5278</v>
      </c>
      <c r="GD2" s="77" t="s">
        <v>5279</v>
      </c>
      <c r="GE2" s="77" t="s">
        <v>1084</v>
      </c>
      <c r="GF2" s="77" t="s">
        <v>1085</v>
      </c>
      <c r="GG2" s="77" t="s">
        <v>1086</v>
      </c>
      <c r="GH2" s="77" t="s">
        <v>1087</v>
      </c>
      <c r="GI2" s="77" t="s">
        <v>1088</v>
      </c>
      <c r="GJ2" s="77" t="s">
        <v>1089</v>
      </c>
      <c r="GK2" s="77" t="s">
        <v>1090</v>
      </c>
      <c r="GL2" s="77" t="s">
        <v>1091</v>
      </c>
      <c r="GM2" s="77" t="s">
        <v>1092</v>
      </c>
      <c r="GN2" s="77" t="s">
        <v>1093</v>
      </c>
      <c r="GO2" s="77" t="s">
        <v>1094</v>
      </c>
      <c r="GP2" s="77" t="s">
        <v>802</v>
      </c>
      <c r="GQ2" s="77" t="s">
        <v>1095</v>
      </c>
      <c r="GR2" s="77" t="s">
        <v>1096</v>
      </c>
      <c r="GS2" s="77" t="s">
        <v>1097</v>
      </c>
      <c r="GT2" s="77" t="s">
        <v>1098</v>
      </c>
      <c r="GU2" s="77" t="s">
        <v>1099</v>
      </c>
      <c r="GV2" s="77" t="s">
        <v>1100</v>
      </c>
      <c r="GW2" s="77" t="s">
        <v>1101</v>
      </c>
      <c r="GX2" s="77" t="s">
        <v>1102</v>
      </c>
      <c r="GY2" s="77" t="s">
        <v>1103</v>
      </c>
      <c r="GZ2" s="77" t="s">
        <v>1104</v>
      </c>
      <c r="HA2" s="77" t="s">
        <v>1105</v>
      </c>
      <c r="HB2" s="77" t="s">
        <v>1106</v>
      </c>
      <c r="HC2" s="77" t="s">
        <v>1107</v>
      </c>
      <c r="HD2" s="77" t="s">
        <v>1108</v>
      </c>
      <c r="HE2" s="77" t="s">
        <v>1109</v>
      </c>
      <c r="HF2" s="77" t="s">
        <v>1110</v>
      </c>
      <c r="HG2" s="77" t="s">
        <v>803</v>
      </c>
      <c r="HH2" s="77" t="s">
        <v>804</v>
      </c>
      <c r="HI2" s="77" t="s">
        <v>805</v>
      </c>
      <c r="HJ2" s="77" t="s">
        <v>806</v>
      </c>
      <c r="HK2" s="77" t="s">
        <v>807</v>
      </c>
      <c r="HL2" s="77" t="s">
        <v>808</v>
      </c>
      <c r="HM2" s="77" t="s">
        <v>809</v>
      </c>
      <c r="HN2" s="77" t="s">
        <v>810</v>
      </c>
      <c r="HO2" s="77" t="s">
        <v>1111</v>
      </c>
      <c r="HP2" s="77" t="s">
        <v>1112</v>
      </c>
      <c r="HQ2" s="77" t="s">
        <v>811</v>
      </c>
      <c r="HR2" s="77" t="s">
        <v>812</v>
      </c>
      <c r="HS2" s="77" t="s">
        <v>813</v>
      </c>
      <c r="HT2" s="77" t="s">
        <v>814</v>
      </c>
      <c r="HU2" s="77" t="s">
        <v>815</v>
      </c>
      <c r="HV2" s="77" t="s">
        <v>1113</v>
      </c>
      <c r="HW2" s="77" t="s">
        <v>1114</v>
      </c>
      <c r="HX2" s="77" t="s">
        <v>816</v>
      </c>
      <c r="HY2" s="77" t="s">
        <v>817</v>
      </c>
      <c r="HZ2" s="77" t="s">
        <v>818</v>
      </c>
      <c r="IA2" s="77" t="s">
        <v>819</v>
      </c>
      <c r="IB2" s="77" t="s">
        <v>820</v>
      </c>
      <c r="IC2" s="77" t="s">
        <v>1115</v>
      </c>
      <c r="ID2" s="77" t="s">
        <v>821</v>
      </c>
      <c r="IE2" s="77" t="s">
        <v>822</v>
      </c>
      <c r="IF2" s="77" t="s">
        <v>823</v>
      </c>
      <c r="IG2" s="77" t="s">
        <v>824</v>
      </c>
      <c r="IH2" s="77" t="s">
        <v>825</v>
      </c>
      <c r="II2" s="77" t="s">
        <v>639</v>
      </c>
      <c r="IJ2" s="77" t="s">
        <v>720</v>
      </c>
      <c r="IK2" s="77" t="s">
        <v>736</v>
      </c>
      <c r="IL2" s="77" t="s">
        <v>640</v>
      </c>
      <c r="IM2" s="77" t="s">
        <v>641</v>
      </c>
      <c r="IN2" s="77" t="s">
        <v>642</v>
      </c>
      <c r="IO2" s="77" t="s">
        <v>643</v>
      </c>
      <c r="IP2" s="77" t="s">
        <v>644</v>
      </c>
      <c r="IQ2" s="77" t="s">
        <v>737</v>
      </c>
      <c r="IR2" s="77" t="s">
        <v>738</v>
      </c>
      <c r="IS2" s="77" t="s">
        <v>645</v>
      </c>
      <c r="IT2" s="77" t="s">
        <v>646</v>
      </c>
      <c r="IU2" s="77" t="s">
        <v>647</v>
      </c>
      <c r="IV2" s="77" t="s">
        <v>648</v>
      </c>
      <c r="IW2" s="77" t="s">
        <v>649</v>
      </c>
      <c r="IX2" s="77" t="s">
        <v>739</v>
      </c>
      <c r="IY2" s="77" t="s">
        <v>740</v>
      </c>
      <c r="IZ2" s="77" t="s">
        <v>650</v>
      </c>
      <c r="JA2" s="77" t="s">
        <v>651</v>
      </c>
      <c r="JB2" s="77" t="s">
        <v>652</v>
      </c>
      <c r="JC2" s="77" t="s">
        <v>653</v>
      </c>
      <c r="JD2" s="77" t="s">
        <v>654</v>
      </c>
      <c r="JE2" s="77" t="s">
        <v>747</v>
      </c>
      <c r="JF2" s="77" t="s">
        <v>748</v>
      </c>
      <c r="JG2" s="77" t="s">
        <v>655</v>
      </c>
      <c r="JH2" s="77" t="s">
        <v>656</v>
      </c>
      <c r="JI2" s="77" t="s">
        <v>657</v>
      </c>
      <c r="JJ2" s="77" t="s">
        <v>658</v>
      </c>
      <c r="JK2" s="77" t="s">
        <v>659</v>
      </c>
      <c r="JL2" s="77" t="s">
        <v>744</v>
      </c>
      <c r="JM2" s="77" t="s">
        <v>1116</v>
      </c>
      <c r="JN2" s="77" t="s">
        <v>660</v>
      </c>
      <c r="JO2" s="77" t="s">
        <v>661</v>
      </c>
      <c r="JP2" s="77" t="s">
        <v>662</v>
      </c>
      <c r="JQ2" s="77" t="s">
        <v>663</v>
      </c>
      <c r="JR2" s="77" t="s">
        <v>665</v>
      </c>
      <c r="JS2" s="77" t="s">
        <v>749</v>
      </c>
      <c r="JT2" s="77" t="s">
        <v>750</v>
      </c>
      <c r="JU2" s="77" t="s">
        <v>666</v>
      </c>
      <c r="JV2" s="77" t="s">
        <v>667</v>
      </c>
      <c r="JW2" s="77" t="s">
        <v>668</v>
      </c>
      <c r="JX2" s="77" t="s">
        <v>669</v>
      </c>
      <c r="JY2" s="77" t="s">
        <v>670</v>
      </c>
      <c r="JZ2" s="77" t="s">
        <v>1117</v>
      </c>
      <c r="KA2" s="77" t="s">
        <v>752</v>
      </c>
      <c r="KB2" s="77" t="s">
        <v>671</v>
      </c>
      <c r="KC2" s="77" t="s">
        <v>672</v>
      </c>
      <c r="KD2" s="77" t="s">
        <v>673</v>
      </c>
      <c r="KE2" s="77" t="s">
        <v>674</v>
      </c>
      <c r="KF2" s="77" t="s">
        <v>675</v>
      </c>
      <c r="KG2" s="77" t="s">
        <v>1118</v>
      </c>
      <c r="KH2" s="77" t="s">
        <v>1119</v>
      </c>
      <c r="KI2" s="77" t="s">
        <v>676</v>
      </c>
      <c r="KJ2" s="77" t="s">
        <v>677</v>
      </c>
      <c r="KK2" s="77" t="s">
        <v>678</v>
      </c>
      <c r="KL2" s="77" t="s">
        <v>679</v>
      </c>
      <c r="KM2" s="77" t="s">
        <v>680</v>
      </c>
      <c r="KN2" s="77" t="s">
        <v>1120</v>
      </c>
      <c r="KO2" s="77" t="s">
        <v>1121</v>
      </c>
      <c r="KP2" s="77" t="s">
        <v>681</v>
      </c>
      <c r="KQ2" s="77" t="s">
        <v>682</v>
      </c>
      <c r="KR2" s="77" t="s">
        <v>683</v>
      </c>
      <c r="KS2" s="77" t="s">
        <v>684</v>
      </c>
      <c r="KT2" s="77" t="s">
        <v>685</v>
      </c>
      <c r="KU2" s="77" t="s">
        <v>1122</v>
      </c>
      <c r="KV2" s="77" t="s">
        <v>1123</v>
      </c>
      <c r="KW2" s="77" t="s">
        <v>686</v>
      </c>
      <c r="KX2" s="77" t="s">
        <v>687</v>
      </c>
      <c r="KY2" s="77" t="s">
        <v>688</v>
      </c>
      <c r="KZ2" s="77" t="s">
        <v>689</v>
      </c>
      <c r="LA2" s="77" t="s">
        <v>690</v>
      </c>
      <c r="LB2" s="77" t="s">
        <v>940</v>
      </c>
      <c r="LC2" s="77" t="s">
        <v>1124</v>
      </c>
      <c r="LD2" s="77" t="s">
        <v>691</v>
      </c>
      <c r="LE2" s="77" t="s">
        <v>692</v>
      </c>
      <c r="LF2" s="77" t="s">
        <v>693</v>
      </c>
      <c r="LG2" s="77" t="s">
        <v>694</v>
      </c>
      <c r="LH2" s="77" t="s">
        <v>697</v>
      </c>
      <c r="LI2" s="77" t="s">
        <v>1125</v>
      </c>
      <c r="LJ2" s="77" t="s">
        <v>1126</v>
      </c>
      <c r="LK2" s="77" t="s">
        <v>698</v>
      </c>
      <c r="LL2" s="77" t="s">
        <v>699</v>
      </c>
      <c r="LM2" s="77" t="s">
        <v>700</v>
      </c>
      <c r="LN2" s="77" t="s">
        <v>701</v>
      </c>
      <c r="LO2" s="77" t="s">
        <v>702</v>
      </c>
      <c r="LP2" s="77" t="s">
        <v>1127</v>
      </c>
      <c r="LQ2" s="77" t="s">
        <v>1128</v>
      </c>
      <c r="LR2" s="77" t="s">
        <v>703</v>
      </c>
      <c r="LS2" s="77" t="s">
        <v>704</v>
      </c>
      <c r="LT2" s="77" t="s">
        <v>705</v>
      </c>
      <c r="LU2" s="77" t="s">
        <v>721</v>
      </c>
      <c r="LV2" s="77" t="s">
        <v>722</v>
      </c>
      <c r="LW2" s="77" t="s">
        <v>1129</v>
      </c>
      <c r="LX2" s="77" t="s">
        <v>1130</v>
      </c>
      <c r="LY2" s="77" t="s">
        <v>723</v>
      </c>
      <c r="LZ2" s="77" t="s">
        <v>826</v>
      </c>
      <c r="MA2" s="77" t="s">
        <v>827</v>
      </c>
      <c r="MB2" s="77" t="s">
        <v>828</v>
      </c>
      <c r="MC2" s="77" t="s">
        <v>829</v>
      </c>
      <c r="MD2" s="77" t="s">
        <v>1131</v>
      </c>
      <c r="ME2" s="77" t="s">
        <v>1132</v>
      </c>
      <c r="MF2" s="77" t="s">
        <v>830</v>
      </c>
      <c r="MG2" s="77" t="s">
        <v>831</v>
      </c>
      <c r="MH2" s="77" t="s">
        <v>832</v>
      </c>
      <c r="MI2" s="77" t="s">
        <v>833</v>
      </c>
      <c r="MJ2" s="77" t="s">
        <v>834</v>
      </c>
      <c r="MK2" s="77" t="s">
        <v>835</v>
      </c>
      <c r="ML2" s="77" t="s">
        <v>836</v>
      </c>
      <c r="MM2" s="77" t="s">
        <v>837</v>
      </c>
      <c r="MN2" s="77" t="s">
        <v>838</v>
      </c>
      <c r="MO2" s="77" t="s">
        <v>839</v>
      </c>
      <c r="MP2" s="77" t="s">
        <v>840</v>
      </c>
      <c r="MQ2" s="77" t="s">
        <v>841</v>
      </c>
      <c r="MR2" s="77" t="s">
        <v>842</v>
      </c>
      <c r="MS2" s="77" t="s">
        <v>5317</v>
      </c>
      <c r="MT2" s="77" t="s">
        <v>5318</v>
      </c>
      <c r="MU2" s="77" t="s">
        <v>843</v>
      </c>
      <c r="MV2" s="77" t="s">
        <v>844</v>
      </c>
      <c r="MW2" s="77" t="s">
        <v>845</v>
      </c>
      <c r="MX2" s="77" t="s">
        <v>846</v>
      </c>
      <c r="MY2" s="77" t="s">
        <v>847</v>
      </c>
      <c r="MZ2" s="77" t="s">
        <v>5319</v>
      </c>
      <c r="NA2" s="77" t="s">
        <v>5320</v>
      </c>
      <c r="NB2" s="77" t="s">
        <v>848</v>
      </c>
      <c r="NC2" s="77" t="s">
        <v>849</v>
      </c>
      <c r="ND2" s="77" t="s">
        <v>850</v>
      </c>
      <c r="NE2" s="77" t="s">
        <v>851</v>
      </c>
      <c r="NF2" s="77" t="s">
        <v>852</v>
      </c>
      <c r="NG2" s="77" t="s">
        <v>5322</v>
      </c>
      <c r="NH2" s="77" t="s">
        <v>5323</v>
      </c>
      <c r="NI2" s="77" t="s">
        <v>853</v>
      </c>
      <c r="NJ2" s="77" t="s">
        <v>854</v>
      </c>
      <c r="NK2" s="77" t="s">
        <v>855</v>
      </c>
      <c r="NL2" s="77" t="s">
        <v>856</v>
      </c>
      <c r="NM2" s="77" t="s">
        <v>857</v>
      </c>
      <c r="NN2" s="77" t="s">
        <v>858</v>
      </c>
      <c r="NO2" s="77" t="s">
        <v>859</v>
      </c>
      <c r="NP2" s="77" t="s">
        <v>860</v>
      </c>
      <c r="NQ2" s="77" t="s">
        <v>861</v>
      </c>
      <c r="NR2" s="77" t="s">
        <v>862</v>
      </c>
      <c r="NS2" s="77" t="s">
        <v>863</v>
      </c>
      <c r="NT2" s="77" t="s">
        <v>864</v>
      </c>
      <c r="NU2" s="77" t="s">
        <v>865</v>
      </c>
      <c r="NV2" s="77" t="s">
        <v>866</v>
      </c>
      <c r="NW2" s="77" t="s">
        <v>867</v>
      </c>
      <c r="NX2" s="77" t="s">
        <v>868</v>
      </c>
      <c r="NY2" s="77" t="s">
        <v>869</v>
      </c>
      <c r="NZ2" s="77" t="s">
        <v>870</v>
      </c>
      <c r="OA2" s="77" t="s">
        <v>871</v>
      </c>
      <c r="OB2" s="77" t="s">
        <v>872</v>
      </c>
      <c r="OC2" s="77" t="s">
        <v>873</v>
      </c>
      <c r="OD2" s="77" t="s">
        <v>874</v>
      </c>
      <c r="OE2" s="77" t="s">
        <v>875</v>
      </c>
      <c r="OF2" s="77" t="s">
        <v>876</v>
      </c>
      <c r="OG2" s="77" t="s">
        <v>877</v>
      </c>
      <c r="OH2" s="77" t="s">
        <v>878</v>
      </c>
      <c r="OI2" s="77" t="s">
        <v>879</v>
      </c>
      <c r="OJ2" s="77" t="s">
        <v>880</v>
      </c>
      <c r="OK2" s="77" t="s">
        <v>881</v>
      </c>
      <c r="OL2" s="77" t="s">
        <v>882</v>
      </c>
      <c r="OM2" s="77" t="s">
        <v>883</v>
      </c>
      <c r="ON2" s="77" t="s">
        <v>884</v>
      </c>
      <c r="OO2" s="77" t="s">
        <v>885</v>
      </c>
      <c r="OP2" s="77" t="s">
        <v>886</v>
      </c>
      <c r="OQ2" s="77" t="s">
        <v>887</v>
      </c>
      <c r="OR2" s="77" t="s">
        <v>888</v>
      </c>
      <c r="OS2" s="77" t="s">
        <v>889</v>
      </c>
      <c r="OT2" s="77" t="s">
        <v>890</v>
      </c>
      <c r="OU2" s="77" t="s">
        <v>891</v>
      </c>
      <c r="OV2" s="77" t="s">
        <v>892</v>
      </c>
      <c r="OW2" s="77" t="s">
        <v>893</v>
      </c>
      <c r="OX2" s="77" t="s">
        <v>894</v>
      </c>
      <c r="OY2" s="77" t="s">
        <v>895</v>
      </c>
      <c r="OZ2" s="77" t="s">
        <v>896</v>
      </c>
      <c r="PA2" s="77" t="s">
        <v>897</v>
      </c>
      <c r="PB2" s="77" t="s">
        <v>898</v>
      </c>
      <c r="PC2" s="77" t="s">
        <v>899</v>
      </c>
      <c r="PD2" s="77" t="s">
        <v>900</v>
      </c>
      <c r="PE2" s="77" t="s">
        <v>901</v>
      </c>
      <c r="PF2" s="77" t="s">
        <v>902</v>
      </c>
      <c r="PG2" s="77" t="s">
        <v>903</v>
      </c>
      <c r="PH2" s="77" t="s">
        <v>904</v>
      </c>
      <c r="PI2" s="77" t="s">
        <v>905</v>
      </c>
      <c r="PJ2" s="77" t="s">
        <v>906</v>
      </c>
      <c r="PK2" s="77" t="s">
        <v>907</v>
      </c>
      <c r="PL2" s="77" t="s">
        <v>908</v>
      </c>
      <c r="PM2" s="77" t="s">
        <v>909</v>
      </c>
      <c r="PN2" s="77" t="s">
        <v>910</v>
      </c>
      <c r="PO2" s="77" t="s">
        <v>911</v>
      </c>
      <c r="PP2" s="77" t="s">
        <v>912</v>
      </c>
      <c r="PQ2" s="77" t="s">
        <v>913</v>
      </c>
      <c r="PR2" s="77" t="s">
        <v>914</v>
      </c>
      <c r="PS2" s="77" t="s">
        <v>915</v>
      </c>
      <c r="PT2" s="77" t="s">
        <v>916</v>
      </c>
      <c r="PU2" s="77" t="s">
        <v>917</v>
      </c>
      <c r="PV2" s="77" t="s">
        <v>918</v>
      </c>
      <c r="PW2" s="77" t="s">
        <v>919</v>
      </c>
      <c r="PX2" s="77" t="s">
        <v>920</v>
      </c>
      <c r="PY2" s="77" t="s">
        <v>921</v>
      </c>
      <c r="PZ2" s="77" t="s">
        <v>922</v>
      </c>
      <c r="QA2" s="77" t="s">
        <v>923</v>
      </c>
      <c r="QB2" s="77" t="s">
        <v>924</v>
      </c>
      <c r="QC2" s="77" t="s">
        <v>925</v>
      </c>
      <c r="QD2" s="77" t="s">
        <v>926</v>
      </c>
      <c r="QE2" s="77" t="s">
        <v>927</v>
      </c>
      <c r="QF2" s="77" t="s">
        <v>928</v>
      </c>
      <c r="QG2" s="77" t="s">
        <v>929</v>
      </c>
      <c r="QH2" s="77" t="s">
        <v>930</v>
      </c>
      <c r="QI2" s="77" t="s">
        <v>931</v>
      </c>
      <c r="QJ2" s="77" t="s">
        <v>932</v>
      </c>
      <c r="QK2" s="77" t="s">
        <v>933</v>
      </c>
      <c r="QL2" s="77" t="s">
        <v>934</v>
      </c>
      <c r="QM2" s="77" t="s">
        <v>935</v>
      </c>
      <c r="QN2" s="77" t="s">
        <v>936</v>
      </c>
      <c r="QO2" s="77" t="s">
        <v>937</v>
      </c>
      <c r="QP2" s="77" t="s">
        <v>5280</v>
      </c>
      <c r="QQ2" s="77" t="s">
        <v>5281</v>
      </c>
      <c r="QR2" s="77" t="s">
        <v>5282</v>
      </c>
      <c r="QS2" s="77" t="s">
        <v>5283</v>
      </c>
      <c r="QT2" s="77" t="s">
        <v>5284</v>
      </c>
      <c r="QU2" s="77" t="s">
        <v>5285</v>
      </c>
      <c r="QV2" s="77" t="s">
        <v>5286</v>
      </c>
      <c r="QW2" s="77" t="s">
        <v>5287</v>
      </c>
      <c r="QX2" s="77" t="s">
        <v>5288</v>
      </c>
      <c r="QY2" s="77" t="s">
        <v>5289</v>
      </c>
      <c r="QZ2" s="77" t="s">
        <v>5290</v>
      </c>
      <c r="RA2" s="77" t="s">
        <v>5291</v>
      </c>
      <c r="RB2" s="77" t="s">
        <v>5292</v>
      </c>
      <c r="RC2" s="77" t="s">
        <v>5293</v>
      </c>
      <c r="RD2" s="77" t="s">
        <v>5294</v>
      </c>
      <c r="RE2" s="77" t="s">
        <v>5295</v>
      </c>
      <c r="RF2" s="77" t="s">
        <v>5296</v>
      </c>
      <c r="RG2" s="77" t="s">
        <v>5297</v>
      </c>
      <c r="RH2" s="77" t="s">
        <v>5298</v>
      </c>
      <c r="RI2" s="77" t="s">
        <v>5299</v>
      </c>
      <c r="RJ2" s="77" t="s">
        <v>5300</v>
      </c>
      <c r="RK2" s="77" t="s">
        <v>5301</v>
      </c>
      <c r="RL2" s="77" t="s">
        <v>5302</v>
      </c>
      <c r="RM2" s="77" t="s">
        <v>5303</v>
      </c>
      <c r="RN2" s="77" t="s">
        <v>5304</v>
      </c>
      <c r="RO2" s="77" t="s">
        <v>5305</v>
      </c>
      <c r="RP2" s="77" t="s">
        <v>5306</v>
      </c>
      <c r="RQ2" s="77" t="s">
        <v>5307</v>
      </c>
      <c r="RR2" s="77" t="s">
        <v>5308</v>
      </c>
      <c r="RS2" s="77" t="s">
        <v>5309</v>
      </c>
      <c r="RT2" s="77" t="s">
        <v>5310</v>
      </c>
      <c r="RU2" s="77" t="s">
        <v>5311</v>
      </c>
      <c r="RV2" s="77" t="s">
        <v>5312</v>
      </c>
      <c r="RW2" s="77" t="s">
        <v>5313</v>
      </c>
      <c r="RX2" s="77" t="s">
        <v>5314</v>
      </c>
    </row>
    <row r="3" spans="1:492" x14ac:dyDescent="0.2">
      <c r="A3" s="230" t="s">
        <v>962</v>
      </c>
      <c r="B3" s="231" t="s">
        <v>5216</v>
      </c>
      <c r="C3" s="225"/>
      <c r="D3" s="225"/>
      <c r="E3" s="225"/>
      <c r="F3" s="226"/>
      <c r="G3" s="226"/>
      <c r="H3" s="226"/>
      <c r="I3" s="226"/>
      <c r="J3" s="226"/>
      <c r="K3" s="226"/>
      <c r="L3" s="226"/>
      <c r="M3" s="226"/>
      <c r="N3" s="226"/>
      <c r="O3" s="226"/>
      <c r="P3" s="226"/>
      <c r="Q3" s="237">
        <v>0</v>
      </c>
      <c r="R3" s="238"/>
      <c r="S3" s="238"/>
      <c r="T3" s="238"/>
      <c r="U3" s="238"/>
      <c r="V3" s="238"/>
      <c r="W3" s="232"/>
      <c r="X3" s="232"/>
      <c r="Y3" s="232"/>
      <c r="Z3" s="235">
        <v>0</v>
      </c>
      <c r="AA3" s="235">
        <v>0</v>
      </c>
      <c r="AB3" s="235">
        <v>0</v>
      </c>
      <c r="AC3" s="224"/>
      <c r="AD3" s="224"/>
      <c r="AE3" s="125"/>
      <c r="AF3" s="125"/>
      <c r="AG3" s="125"/>
      <c r="AH3" s="236">
        <v>1</v>
      </c>
      <c r="AI3" s="236" t="s">
        <v>941</v>
      </c>
      <c r="AJ3" s="125"/>
      <c r="AK3" s="175" t="s">
        <v>5315</v>
      </c>
      <c r="AL3" s="125" t="s">
        <v>942</v>
      </c>
      <c r="AM3" s="27" t="s">
        <v>5321</v>
      </c>
      <c r="AN3" s="126">
        <v>0</v>
      </c>
      <c r="AO3" s="126">
        <v>0</v>
      </c>
      <c r="AP3" s="126">
        <v>0</v>
      </c>
      <c r="AQ3" s="126">
        <v>0</v>
      </c>
      <c r="AR3" s="125">
        <v>24</v>
      </c>
      <c r="AS3" s="125">
        <v>0</v>
      </c>
      <c r="AT3" s="178"/>
      <c r="AU3" s="178"/>
      <c r="AV3" s="178"/>
      <c r="AW3" s="239" t="s">
        <v>1051</v>
      </c>
      <c r="AX3" s="239" t="s">
        <v>5212</v>
      </c>
      <c r="AY3" s="127"/>
      <c r="AZ3" s="127"/>
      <c r="BA3" s="128">
        <v>20</v>
      </c>
      <c r="BB3" s="128" t="s">
        <v>489</v>
      </c>
      <c r="BC3" s="128"/>
      <c r="BD3" s="128">
        <v>1</v>
      </c>
      <c r="BE3" s="129" t="s">
        <v>541</v>
      </c>
      <c r="BF3" s="130">
        <v>1</v>
      </c>
      <c r="BG3" s="240"/>
      <c r="BH3" s="241"/>
      <c r="BI3" s="190"/>
      <c r="BJ3" s="131">
        <v>15</v>
      </c>
      <c r="BK3" s="191"/>
      <c r="BL3" s="13"/>
      <c r="BM3" s="13"/>
      <c r="BN3" s="27" t="s">
        <v>801</v>
      </c>
      <c r="BO3" s="13" t="s">
        <v>801</v>
      </c>
      <c r="BP3" s="222">
        <v>0</v>
      </c>
      <c r="BQ3" s="132"/>
      <c r="BR3" s="133"/>
      <c r="BS3" s="125">
        <v>0</v>
      </c>
      <c r="BT3" s="134">
        <v>0</v>
      </c>
      <c r="BU3" s="135">
        <v>1</v>
      </c>
      <c r="BV3" s="134">
        <v>0</v>
      </c>
      <c r="BW3" s="136">
        <v>0</v>
      </c>
      <c r="BX3" s="136">
        <v>0</v>
      </c>
      <c r="BY3" s="136">
        <v>0</v>
      </c>
      <c r="BZ3" s="134">
        <v>0</v>
      </c>
      <c r="CA3" s="134">
        <v>0</v>
      </c>
      <c r="CB3" s="134">
        <v>0</v>
      </c>
      <c r="CC3" s="135">
        <v>1</v>
      </c>
      <c r="CD3" s="134"/>
      <c r="CE3" s="134"/>
      <c r="CF3" s="137">
        <v>20</v>
      </c>
      <c r="CG3" s="134">
        <v>0</v>
      </c>
      <c r="CH3" s="132"/>
      <c r="CI3" s="132"/>
      <c r="CJ3" s="229" t="s">
        <v>942</v>
      </c>
      <c r="CK3" s="233" t="s">
        <v>942</v>
      </c>
      <c r="CL3" s="138">
        <v>0</v>
      </c>
      <c r="CM3" s="138">
        <v>0</v>
      </c>
      <c r="CN3" s="135">
        <v>0</v>
      </c>
      <c r="CO3" s="135">
        <v>0</v>
      </c>
      <c r="CP3" s="139"/>
      <c r="CQ3" s="135">
        <v>0</v>
      </c>
      <c r="CR3" s="179">
        <v>43278</v>
      </c>
      <c r="CS3" s="180">
        <v>43278</v>
      </c>
      <c r="CT3" s="181">
        <v>43346</v>
      </c>
      <c r="CU3" s="181">
        <v>36526</v>
      </c>
      <c r="CV3" s="181">
        <v>36526</v>
      </c>
      <c r="CW3" s="181">
        <v>36526</v>
      </c>
      <c r="CX3" s="181"/>
      <c r="CY3" s="135">
        <v>1</v>
      </c>
      <c r="CZ3" s="134">
        <v>0</v>
      </c>
      <c r="DA3" s="135">
        <v>0.96825396825396826</v>
      </c>
      <c r="DB3" s="135">
        <v>0</v>
      </c>
      <c r="DC3" s="135">
        <v>0</v>
      </c>
      <c r="DD3" s="135">
        <v>0</v>
      </c>
      <c r="DE3" s="140">
        <v>0</v>
      </c>
      <c r="DF3" s="13" t="s">
        <v>942</v>
      </c>
      <c r="DG3" s="80" t="s">
        <v>801</v>
      </c>
      <c r="DH3" s="18" t="b">
        <v>0</v>
      </c>
      <c r="DI3" s="79"/>
      <c r="DJ3" s="79"/>
      <c r="DK3" s="192"/>
      <c r="DL3" s="174"/>
      <c r="DM3" s="193"/>
      <c r="DN3" s="135"/>
      <c r="DO3" s="79"/>
      <c r="DP3" s="79"/>
      <c r="DQ3" s="79"/>
      <c r="DR3" s="79"/>
      <c r="DS3" s="79"/>
      <c r="DT3" s="79"/>
      <c r="DU3" s="79"/>
      <c r="DV3" s="18"/>
      <c r="DW3" s="18"/>
      <c r="DX3" s="18"/>
      <c r="DY3" s="177"/>
      <c r="DZ3" s="177">
        <v>0</v>
      </c>
      <c r="EA3" s="177">
        <v>0</v>
      </c>
      <c r="EB3" s="177">
        <v>0</v>
      </c>
      <c r="EC3" s="177">
        <v>0</v>
      </c>
      <c r="ED3" s="177">
        <v>0</v>
      </c>
      <c r="EE3" s="177">
        <v>0</v>
      </c>
      <c r="EF3" s="177">
        <v>0</v>
      </c>
      <c r="EG3" s="177">
        <v>0</v>
      </c>
      <c r="EH3" s="177">
        <v>0</v>
      </c>
      <c r="EI3" s="177">
        <v>0</v>
      </c>
      <c r="EJ3" s="177">
        <v>0</v>
      </c>
      <c r="EK3" s="177">
        <v>0</v>
      </c>
      <c r="EL3" s="177">
        <v>0</v>
      </c>
      <c r="EM3" s="177">
        <v>0</v>
      </c>
      <c r="EN3" s="177">
        <v>0</v>
      </c>
      <c r="EO3" s="177">
        <v>0</v>
      </c>
      <c r="EP3" s="177">
        <v>0</v>
      </c>
      <c r="EQ3" s="177">
        <v>0</v>
      </c>
      <c r="ER3" s="177">
        <v>0</v>
      </c>
      <c r="ES3" s="177">
        <v>0</v>
      </c>
      <c r="ET3" s="177">
        <v>0</v>
      </c>
      <c r="EU3" s="177">
        <v>0</v>
      </c>
      <c r="EV3" s="177">
        <v>0</v>
      </c>
      <c r="EW3" s="177">
        <v>0</v>
      </c>
      <c r="EX3" s="177">
        <v>0</v>
      </c>
      <c r="EY3" s="177">
        <v>0</v>
      </c>
      <c r="EZ3" s="177">
        <v>0</v>
      </c>
      <c r="FA3" s="177">
        <v>0</v>
      </c>
      <c r="FB3" s="177">
        <v>0</v>
      </c>
      <c r="FC3" s="198"/>
      <c r="FD3" s="198"/>
      <c r="FE3" s="198"/>
      <c r="FF3" s="198"/>
      <c r="FG3" s="198"/>
      <c r="FH3" s="198"/>
      <c r="FI3" s="198"/>
      <c r="FJ3" s="198"/>
      <c r="FK3" s="198"/>
      <c r="FL3" s="198"/>
      <c r="FM3" s="198"/>
      <c r="FN3" s="198"/>
      <c r="FO3" s="198"/>
      <c r="FP3" s="198"/>
      <c r="FQ3" s="198"/>
      <c r="FR3" s="198"/>
      <c r="FS3" s="198"/>
      <c r="FT3" s="198"/>
      <c r="FU3" s="198"/>
      <c r="FV3" s="198"/>
      <c r="FW3" s="243"/>
      <c r="FX3" s="243"/>
      <c r="FY3" s="243"/>
      <c r="FZ3" s="198"/>
      <c r="GA3" s="198"/>
      <c r="GB3" s="198"/>
      <c r="GC3" s="199"/>
      <c r="GD3" s="198"/>
      <c r="GE3" s="198"/>
      <c r="GF3" s="198"/>
      <c r="GG3" s="198"/>
      <c r="GH3" s="198"/>
      <c r="GI3" s="198"/>
      <c r="GJ3" s="198"/>
      <c r="GK3" s="198"/>
      <c r="GL3" s="245"/>
      <c r="GM3" s="198"/>
      <c r="GN3" s="245"/>
      <c r="GO3" s="245"/>
      <c r="GP3" s="245"/>
      <c r="GQ3" s="245"/>
      <c r="GR3" s="245"/>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8"/>
      <c r="HZ3" s="198"/>
      <c r="IA3" s="198"/>
      <c r="IB3" s="198"/>
      <c r="IC3" s="198"/>
      <c r="ID3" s="198"/>
      <c r="IE3" s="198"/>
      <c r="IF3" s="198"/>
      <c r="IG3" s="198"/>
      <c r="IH3" s="198"/>
      <c r="II3" s="198"/>
      <c r="IJ3" s="198"/>
      <c r="IK3" s="198"/>
      <c r="IL3" s="198"/>
      <c r="IM3" s="198"/>
      <c r="IN3" s="198"/>
      <c r="IO3" s="198"/>
      <c r="IP3" s="198"/>
      <c r="IQ3" s="198"/>
      <c r="IR3" s="198"/>
      <c r="IS3" s="198"/>
      <c r="IT3" s="198"/>
      <c r="IU3" s="198"/>
      <c r="IV3" s="198"/>
      <c r="IW3" s="198"/>
      <c r="IX3" s="242"/>
      <c r="IY3" s="242"/>
      <c r="IZ3" s="242"/>
      <c r="JA3" s="242"/>
      <c r="JB3" s="242"/>
      <c r="JC3" s="242"/>
      <c r="JD3" s="242"/>
      <c r="JE3" s="242"/>
      <c r="JF3" s="242"/>
      <c r="JG3" s="242"/>
      <c r="JH3" s="242"/>
      <c r="JI3" s="242"/>
      <c r="JJ3" s="242"/>
      <c r="JK3" s="246"/>
      <c r="JL3" s="246"/>
      <c r="JM3" s="246"/>
      <c r="JN3" s="246"/>
      <c r="JO3" s="246"/>
      <c r="JP3" s="246"/>
      <c r="JQ3" s="246"/>
      <c r="JR3" s="246"/>
      <c r="JS3" s="246"/>
      <c r="JT3" s="246"/>
      <c r="JU3" s="246"/>
      <c r="JV3" s="246"/>
      <c r="JW3" s="246"/>
      <c r="JX3" s="246"/>
      <c r="JY3" s="242"/>
      <c r="JZ3" s="242"/>
      <c r="KA3" s="242"/>
      <c r="KB3" s="198"/>
      <c r="KC3" s="198"/>
      <c r="KD3" s="198"/>
      <c r="KE3" s="198"/>
      <c r="KF3" s="198"/>
      <c r="KG3" s="198"/>
      <c r="KH3" s="198"/>
      <c r="KI3" s="198"/>
      <c r="KJ3" s="198"/>
      <c r="KK3" s="198"/>
      <c r="KL3" s="198"/>
      <c r="KM3" s="198"/>
      <c r="KN3" s="198"/>
      <c r="KO3" s="198"/>
      <c r="KP3" s="198"/>
      <c r="KQ3" s="198"/>
      <c r="KR3" s="198"/>
      <c r="KS3" s="198"/>
      <c r="KT3" s="198"/>
      <c r="KU3" s="198"/>
      <c r="KV3" s="198"/>
      <c r="KW3" s="198"/>
      <c r="KX3" s="198"/>
      <c r="KY3" s="244">
        <v>0</v>
      </c>
      <c r="KZ3" s="244">
        <v>0</v>
      </c>
      <c r="LA3" s="244">
        <v>0</v>
      </c>
      <c r="LB3" s="244">
        <v>0</v>
      </c>
      <c r="LC3" s="244">
        <v>0</v>
      </c>
      <c r="LD3" s="244">
        <v>0</v>
      </c>
      <c r="LE3" s="244">
        <v>0</v>
      </c>
      <c r="LF3" s="244">
        <v>0</v>
      </c>
      <c r="LG3" s="244">
        <v>0</v>
      </c>
      <c r="LH3" s="244">
        <v>0</v>
      </c>
      <c r="LI3" s="244">
        <v>0</v>
      </c>
      <c r="LJ3" s="244">
        <v>0</v>
      </c>
      <c r="LK3" s="244">
        <v>0</v>
      </c>
      <c r="LL3" s="244">
        <v>0</v>
      </c>
      <c r="LM3" s="244">
        <v>0</v>
      </c>
      <c r="LN3" s="244">
        <v>0</v>
      </c>
      <c r="LO3" s="244">
        <v>0</v>
      </c>
      <c r="LP3" s="244">
        <v>0</v>
      </c>
      <c r="LQ3" s="244">
        <v>0</v>
      </c>
      <c r="LR3" s="244">
        <v>0</v>
      </c>
      <c r="LS3" s="244">
        <v>0</v>
      </c>
      <c r="LT3" s="244">
        <v>0</v>
      </c>
      <c r="LU3" s="244">
        <v>0</v>
      </c>
      <c r="LV3" s="244">
        <v>0</v>
      </c>
      <c r="LW3" s="244">
        <v>0</v>
      </c>
      <c r="LX3" s="244">
        <v>0</v>
      </c>
      <c r="LY3" s="244">
        <v>0</v>
      </c>
      <c r="LZ3" s="244">
        <v>0</v>
      </c>
      <c r="MA3" s="244">
        <v>0</v>
      </c>
      <c r="MB3" s="244">
        <v>0</v>
      </c>
      <c r="MC3" s="244">
        <v>0</v>
      </c>
      <c r="MD3" s="244">
        <v>0</v>
      </c>
      <c r="ME3" s="244">
        <v>0</v>
      </c>
      <c r="MF3" s="244">
        <v>0</v>
      </c>
      <c r="MG3" s="244">
        <v>0</v>
      </c>
      <c r="MH3" s="244">
        <v>0</v>
      </c>
      <c r="MI3" s="244">
        <v>0</v>
      </c>
      <c r="MJ3" s="244">
        <v>0</v>
      </c>
      <c r="MK3" s="244">
        <v>0</v>
      </c>
      <c r="ML3" s="198"/>
      <c r="MM3" s="244">
        <v>0</v>
      </c>
      <c r="MN3" s="244">
        <v>0</v>
      </c>
      <c r="MO3" s="244">
        <v>0</v>
      </c>
      <c r="MP3" s="244">
        <v>0</v>
      </c>
      <c r="MQ3" s="244">
        <v>0</v>
      </c>
      <c r="MR3" s="244">
        <v>0</v>
      </c>
      <c r="MS3" s="244">
        <v>0</v>
      </c>
      <c r="MT3" s="244">
        <v>0</v>
      </c>
      <c r="MU3" s="244">
        <v>0</v>
      </c>
      <c r="MV3" s="244">
        <v>0</v>
      </c>
      <c r="MW3" s="198"/>
      <c r="MX3" s="244">
        <v>0</v>
      </c>
      <c r="MY3" s="244">
        <v>0</v>
      </c>
      <c r="MZ3" s="244">
        <v>0</v>
      </c>
      <c r="NA3" s="244">
        <v>0</v>
      </c>
      <c r="NB3" s="244">
        <v>0</v>
      </c>
      <c r="NC3" s="244">
        <v>0</v>
      </c>
      <c r="ND3" s="244">
        <v>0</v>
      </c>
      <c r="NE3" s="244">
        <v>0</v>
      </c>
      <c r="NF3" s="244">
        <v>0</v>
      </c>
      <c r="NG3" s="244">
        <v>0</v>
      </c>
      <c r="NH3" s="244">
        <v>0</v>
      </c>
      <c r="NI3" s="244">
        <v>0</v>
      </c>
      <c r="NJ3" s="198"/>
      <c r="NK3" s="198"/>
      <c r="NL3" s="198"/>
      <c r="NM3" s="198"/>
      <c r="NN3" s="198"/>
      <c r="NO3" s="198"/>
      <c r="NP3" s="198"/>
      <c r="NQ3" s="198"/>
      <c r="NR3" s="198"/>
      <c r="NS3" s="198"/>
      <c r="NT3" s="198"/>
      <c r="NU3" s="198"/>
      <c r="NV3" s="198"/>
      <c r="NW3" s="198"/>
      <c r="NX3" s="198"/>
      <c r="NY3" s="198"/>
      <c r="NZ3" s="198"/>
      <c r="OA3" s="198"/>
      <c r="OB3" s="198"/>
      <c r="OC3" s="198"/>
      <c r="OD3" s="198"/>
      <c r="OE3" s="198"/>
      <c r="OF3" s="198"/>
      <c r="OG3" s="198"/>
      <c r="OH3" s="198"/>
      <c r="OI3" s="198"/>
      <c r="OJ3" s="198"/>
      <c r="OK3" s="198"/>
      <c r="OL3" s="198"/>
      <c r="OM3" s="198"/>
      <c r="ON3" s="198"/>
      <c r="OO3" s="198"/>
      <c r="OP3" s="198"/>
      <c r="OQ3" s="198"/>
      <c r="OR3" s="198"/>
      <c r="OS3" s="198"/>
      <c r="OT3" s="198"/>
      <c r="OU3" s="198"/>
      <c r="OV3" s="198"/>
      <c r="OW3" s="198"/>
      <c r="OX3" s="198"/>
      <c r="OY3" s="198"/>
      <c r="OZ3" s="198"/>
      <c r="PA3" s="198"/>
      <c r="PB3" s="198"/>
      <c r="PC3" s="198"/>
      <c r="PD3" s="198"/>
      <c r="PE3" s="198"/>
      <c r="PF3" s="198"/>
      <c r="PG3" s="198"/>
      <c r="PH3" s="198"/>
      <c r="PI3" s="198"/>
      <c r="PJ3" s="198"/>
      <c r="PK3" s="198"/>
      <c r="PL3" s="198"/>
      <c r="PM3" s="198"/>
      <c r="PN3" s="198"/>
      <c r="PO3" s="198"/>
      <c r="PP3" s="198"/>
      <c r="PQ3" s="198"/>
      <c r="PR3" s="198"/>
      <c r="PS3" s="198"/>
      <c r="PT3" s="198"/>
      <c r="PU3" s="198"/>
      <c r="PV3" s="198"/>
      <c r="PW3" s="198"/>
      <c r="PX3" s="198"/>
      <c r="PY3" s="198"/>
      <c r="PZ3" s="198"/>
      <c r="QA3" s="198"/>
      <c r="QB3" s="198"/>
      <c r="QC3" s="198"/>
      <c r="QD3" s="198"/>
      <c r="QE3" s="198"/>
      <c r="QF3" s="198"/>
      <c r="QG3" s="198"/>
      <c r="QH3" s="198"/>
      <c r="QI3" s="198"/>
      <c r="QJ3" s="198"/>
      <c r="QK3" s="198"/>
      <c r="QL3" s="198"/>
      <c r="QM3" s="198"/>
      <c r="QN3" s="198"/>
      <c r="QO3" s="198"/>
      <c r="QP3" s="198"/>
      <c r="QQ3" s="198"/>
      <c r="QR3" s="198"/>
      <c r="QS3" s="198"/>
      <c r="QT3" s="198"/>
      <c r="QU3" s="198"/>
      <c r="QV3" s="198"/>
      <c r="QW3" s="198"/>
      <c r="QX3" s="198"/>
      <c r="QY3" s="198"/>
      <c r="QZ3" s="198"/>
      <c r="RA3" s="198"/>
      <c r="RB3" s="198"/>
      <c r="RC3" s="198"/>
      <c r="RD3" s="198"/>
      <c r="RE3" s="198"/>
      <c r="RF3" s="198"/>
      <c r="RG3" s="198"/>
      <c r="RH3" s="198"/>
      <c r="RI3" s="198"/>
      <c r="RJ3" s="198"/>
      <c r="RK3" s="198"/>
      <c r="RL3" s="198"/>
      <c r="RM3" s="198"/>
      <c r="RN3" s="198"/>
      <c r="RO3" s="198"/>
      <c r="RP3" s="198"/>
      <c r="RQ3" s="198"/>
      <c r="RR3" s="198"/>
      <c r="RS3" s="198"/>
      <c r="RT3" s="198"/>
      <c r="RU3" s="198"/>
      <c r="RV3" s="198"/>
      <c r="RW3" s="198"/>
      <c r="RX3" s="198"/>
    </row>
    <row r="4" spans="1:492" x14ac:dyDescent="0.2">
      <c r="A4" s="230" t="s">
        <v>962</v>
      </c>
      <c r="B4" s="231" t="s">
        <v>5217</v>
      </c>
      <c r="C4" s="225"/>
      <c r="D4" s="225"/>
      <c r="E4" s="225"/>
      <c r="F4" s="226"/>
      <c r="G4" s="226"/>
      <c r="H4" s="226"/>
      <c r="I4" s="226"/>
      <c r="J4" s="226"/>
      <c r="K4" s="226"/>
      <c r="L4" s="226"/>
      <c r="M4" s="226"/>
      <c r="N4" s="226"/>
      <c r="O4" s="226"/>
      <c r="P4" s="226"/>
      <c r="Q4" s="237">
        <v>0</v>
      </c>
      <c r="R4" s="238"/>
      <c r="S4" s="238"/>
      <c r="T4" s="238"/>
      <c r="U4" s="238"/>
      <c r="V4" s="238"/>
      <c r="W4" s="232"/>
      <c r="X4" s="232"/>
      <c r="Y4" s="232"/>
      <c r="Z4" s="235">
        <v>0</v>
      </c>
      <c r="AA4" s="235">
        <v>0</v>
      </c>
      <c r="AB4" s="235">
        <v>0</v>
      </c>
      <c r="AC4" s="224"/>
      <c r="AD4" s="224"/>
      <c r="AE4" s="125"/>
      <c r="AF4" s="125"/>
      <c r="AG4" s="125"/>
      <c r="AH4" s="236">
        <v>1</v>
      </c>
      <c r="AI4" s="236" t="s">
        <v>941</v>
      </c>
      <c r="AJ4" s="125"/>
      <c r="AK4" s="175" t="s">
        <v>5315</v>
      </c>
      <c r="AL4" s="125" t="s">
        <v>942</v>
      </c>
      <c r="AM4" s="27" t="s">
        <v>5321</v>
      </c>
      <c r="AN4" s="126">
        <v>0</v>
      </c>
      <c r="AO4" s="126">
        <v>0</v>
      </c>
      <c r="AP4" s="126">
        <v>0</v>
      </c>
      <c r="AQ4" s="126">
        <v>0</v>
      </c>
      <c r="AR4" s="125">
        <v>24</v>
      </c>
      <c r="AS4" s="125">
        <v>0</v>
      </c>
      <c r="AT4" s="178"/>
      <c r="AU4" s="178"/>
      <c r="AV4" s="178"/>
      <c r="AW4" s="239" t="s">
        <v>1051</v>
      </c>
      <c r="AX4" s="239" t="s">
        <v>5212</v>
      </c>
      <c r="AY4" s="127"/>
      <c r="AZ4" s="127"/>
      <c r="BA4" s="128">
        <v>20</v>
      </c>
      <c r="BB4" s="128" t="s">
        <v>489</v>
      </c>
      <c r="BC4" s="128"/>
      <c r="BD4" s="128">
        <v>1</v>
      </c>
      <c r="BE4" s="129" t="s">
        <v>541</v>
      </c>
      <c r="BF4" s="130">
        <v>1</v>
      </c>
      <c r="BG4" s="240"/>
      <c r="BH4" s="241"/>
      <c r="BI4" s="190"/>
      <c r="BJ4" s="131">
        <v>36</v>
      </c>
      <c r="BK4" s="191"/>
      <c r="BL4" s="13"/>
      <c r="BM4" s="13"/>
      <c r="BN4" s="27" t="s">
        <v>801</v>
      </c>
      <c r="BO4" s="13" t="s">
        <v>801</v>
      </c>
      <c r="BP4" s="222">
        <v>0</v>
      </c>
      <c r="BQ4" s="132"/>
      <c r="BR4" s="133"/>
      <c r="BS4" s="125">
        <v>0</v>
      </c>
      <c r="BT4" s="134">
        <v>0</v>
      </c>
      <c r="BU4" s="135">
        <v>1</v>
      </c>
      <c r="BV4" s="134">
        <v>0</v>
      </c>
      <c r="BW4" s="136">
        <v>0</v>
      </c>
      <c r="BX4" s="136">
        <v>0</v>
      </c>
      <c r="BY4" s="136">
        <v>0</v>
      </c>
      <c r="BZ4" s="134">
        <v>0</v>
      </c>
      <c r="CA4" s="134">
        <v>0</v>
      </c>
      <c r="CB4" s="134">
        <v>0</v>
      </c>
      <c r="CC4" s="135">
        <v>1</v>
      </c>
      <c r="CD4" s="134"/>
      <c r="CE4" s="134"/>
      <c r="CF4" s="137">
        <v>36</v>
      </c>
      <c r="CG4" s="134">
        <v>0</v>
      </c>
      <c r="CH4" s="132"/>
      <c r="CI4" s="132"/>
      <c r="CJ4" s="229" t="s">
        <v>942</v>
      </c>
      <c r="CK4" s="233" t="s">
        <v>942</v>
      </c>
      <c r="CL4" s="138">
        <v>0</v>
      </c>
      <c r="CM4" s="138">
        <v>0</v>
      </c>
      <c r="CN4" s="135">
        <v>0</v>
      </c>
      <c r="CO4" s="135">
        <v>0</v>
      </c>
      <c r="CP4" s="139"/>
      <c r="CQ4" s="135">
        <v>0</v>
      </c>
      <c r="CR4" s="179">
        <v>43278</v>
      </c>
      <c r="CS4" s="180">
        <v>43278</v>
      </c>
      <c r="CT4" s="181">
        <v>43346</v>
      </c>
      <c r="CU4" s="181">
        <v>36526</v>
      </c>
      <c r="CV4" s="181">
        <v>36526</v>
      </c>
      <c r="CW4" s="181">
        <v>36526</v>
      </c>
      <c r="CX4" s="181"/>
      <c r="CY4" s="135">
        <v>1</v>
      </c>
      <c r="CZ4" s="134">
        <v>0</v>
      </c>
      <c r="DA4" s="135">
        <v>0.96825396825396826</v>
      </c>
      <c r="DB4" s="135">
        <v>0</v>
      </c>
      <c r="DC4" s="135">
        <v>0</v>
      </c>
      <c r="DD4" s="135">
        <v>0</v>
      </c>
      <c r="DE4" s="140">
        <v>0</v>
      </c>
      <c r="DF4" s="13" t="s">
        <v>942</v>
      </c>
      <c r="DG4" s="80" t="s">
        <v>801</v>
      </c>
      <c r="DH4" s="18" t="b">
        <v>0</v>
      </c>
      <c r="DI4" s="79"/>
      <c r="DJ4" s="79"/>
      <c r="DK4" s="192"/>
      <c r="DL4" s="174"/>
      <c r="DM4" s="193"/>
      <c r="DN4" s="135"/>
      <c r="DO4" s="79"/>
      <c r="DP4" s="79"/>
      <c r="DQ4" s="79"/>
      <c r="DR4" s="79"/>
      <c r="DS4" s="79"/>
      <c r="DT4" s="79"/>
      <c r="DU4" s="79"/>
      <c r="DV4" s="18"/>
      <c r="DW4" s="18"/>
      <c r="DX4" s="18"/>
      <c r="DY4" s="177"/>
      <c r="DZ4" s="177">
        <v>0</v>
      </c>
      <c r="EA4" s="177">
        <v>0</v>
      </c>
      <c r="EB4" s="177">
        <v>0</v>
      </c>
      <c r="EC4" s="177">
        <v>0</v>
      </c>
      <c r="ED4" s="177">
        <v>0</v>
      </c>
      <c r="EE4" s="177">
        <v>0</v>
      </c>
      <c r="EF4" s="177">
        <v>0</v>
      </c>
      <c r="EG4" s="177">
        <v>0</v>
      </c>
      <c r="EH4" s="177">
        <v>0</v>
      </c>
      <c r="EI4" s="177">
        <v>0</v>
      </c>
      <c r="EJ4" s="177">
        <v>0</v>
      </c>
      <c r="EK4" s="177">
        <v>0</v>
      </c>
      <c r="EL4" s="177">
        <v>0</v>
      </c>
      <c r="EM4" s="177">
        <v>0</v>
      </c>
      <c r="EN4" s="177">
        <v>0</v>
      </c>
      <c r="EO4" s="177">
        <v>0</v>
      </c>
      <c r="EP4" s="177">
        <v>0</v>
      </c>
      <c r="EQ4" s="177">
        <v>0</v>
      </c>
      <c r="ER4" s="177">
        <v>0</v>
      </c>
      <c r="ES4" s="177">
        <v>0</v>
      </c>
      <c r="ET4" s="177">
        <v>0</v>
      </c>
      <c r="EU4" s="177">
        <v>0</v>
      </c>
      <c r="EV4" s="177">
        <v>0</v>
      </c>
      <c r="EW4" s="177">
        <v>0</v>
      </c>
      <c r="EX4" s="177">
        <v>0</v>
      </c>
      <c r="EY4" s="177">
        <v>0</v>
      </c>
      <c r="EZ4" s="177">
        <v>0</v>
      </c>
      <c r="FA4" s="177">
        <v>0</v>
      </c>
      <c r="FB4" s="177">
        <v>0</v>
      </c>
      <c r="FC4" s="198"/>
      <c r="FD4" s="198"/>
      <c r="FE4" s="198"/>
      <c r="FF4" s="198"/>
      <c r="FG4" s="198"/>
      <c r="FH4" s="198"/>
      <c r="FI4" s="198"/>
      <c r="FJ4" s="198"/>
      <c r="FK4" s="198"/>
      <c r="FL4" s="198"/>
      <c r="FM4" s="198"/>
      <c r="FN4" s="198"/>
      <c r="FO4" s="198"/>
      <c r="FP4" s="198"/>
      <c r="FQ4" s="198"/>
      <c r="FR4" s="198"/>
      <c r="FS4" s="198"/>
      <c r="FT4" s="198"/>
      <c r="FU4" s="198"/>
      <c r="FV4" s="198"/>
      <c r="FW4" s="243"/>
      <c r="FX4" s="243"/>
      <c r="FY4" s="243"/>
      <c r="FZ4" s="198"/>
      <c r="GA4" s="198"/>
      <c r="GB4" s="198"/>
      <c r="GC4" s="199"/>
      <c r="GD4" s="198"/>
      <c r="GE4" s="196"/>
      <c r="GF4" s="198"/>
      <c r="GG4" s="196"/>
      <c r="GH4" s="196"/>
      <c r="GI4" s="196"/>
      <c r="GJ4" s="196"/>
      <c r="GK4" s="196"/>
      <c r="GL4" s="245"/>
      <c r="GM4" s="198"/>
      <c r="GN4" s="245"/>
      <c r="GO4" s="245"/>
      <c r="GP4" s="245"/>
      <c r="GQ4" s="245"/>
      <c r="GR4" s="245"/>
      <c r="GS4" s="196"/>
      <c r="GT4" s="196"/>
      <c r="GU4" s="196"/>
      <c r="GV4" s="196"/>
      <c r="GW4" s="196"/>
      <c r="GX4" s="196"/>
      <c r="GY4" s="196"/>
      <c r="GZ4" s="196"/>
      <c r="HA4" s="196"/>
      <c r="HB4" s="196"/>
      <c r="HC4" s="196"/>
      <c r="HD4" s="196"/>
      <c r="HE4" s="196"/>
      <c r="HF4" s="196"/>
      <c r="HG4" s="196"/>
      <c r="HH4" s="196"/>
      <c r="HI4" s="196"/>
      <c r="HJ4" s="196"/>
      <c r="HK4" s="196"/>
      <c r="HL4" s="196"/>
      <c r="HM4" s="196"/>
      <c r="HN4" s="196"/>
      <c r="HO4" s="196"/>
      <c r="HP4" s="196"/>
      <c r="HQ4" s="196"/>
      <c r="HR4" s="196"/>
      <c r="HS4" s="196"/>
      <c r="HT4" s="196"/>
      <c r="HU4" s="196"/>
      <c r="HV4" s="196"/>
      <c r="HW4" s="196"/>
      <c r="HX4" s="196"/>
      <c r="HY4" s="196"/>
      <c r="HZ4" s="196"/>
      <c r="IA4" s="196"/>
      <c r="IB4" s="196"/>
      <c r="IC4" s="196"/>
      <c r="ID4" s="196"/>
      <c r="IE4" s="196"/>
      <c r="IF4" s="196"/>
      <c r="IG4" s="196"/>
      <c r="IH4" s="196"/>
      <c r="II4" s="196"/>
      <c r="IJ4" s="196"/>
      <c r="IK4" s="196"/>
      <c r="IL4" s="196"/>
      <c r="IM4" s="196"/>
      <c r="IN4" s="196"/>
      <c r="IO4" s="196"/>
      <c r="IP4" s="196"/>
      <c r="IQ4" s="196"/>
      <c r="IR4" s="196"/>
      <c r="IS4" s="196"/>
      <c r="IT4" s="196"/>
      <c r="IU4" s="196"/>
      <c r="IV4" s="196"/>
      <c r="IW4" s="196"/>
      <c r="IX4" s="242"/>
      <c r="IY4" s="242"/>
      <c r="IZ4" s="242"/>
      <c r="JA4" s="242"/>
      <c r="JB4" s="242"/>
      <c r="JC4" s="242"/>
      <c r="JD4" s="242"/>
      <c r="JE4" s="242"/>
      <c r="JF4" s="242"/>
      <c r="JG4" s="242"/>
      <c r="JH4" s="242"/>
      <c r="JI4" s="242"/>
      <c r="JJ4" s="242"/>
      <c r="JK4" s="246"/>
      <c r="JL4" s="246"/>
      <c r="JM4" s="246"/>
      <c r="JN4" s="246"/>
      <c r="JO4" s="246"/>
      <c r="JP4" s="246"/>
      <c r="JQ4" s="246"/>
      <c r="JR4" s="246"/>
      <c r="JS4" s="246"/>
      <c r="JT4" s="246"/>
      <c r="JU4" s="246"/>
      <c r="JV4" s="246"/>
      <c r="JW4" s="246"/>
      <c r="JX4" s="246"/>
      <c r="JY4" s="242"/>
      <c r="JZ4" s="242"/>
      <c r="KA4" s="242"/>
      <c r="KB4" s="198"/>
      <c r="KC4" s="198"/>
      <c r="KD4" s="198"/>
      <c r="KE4" s="198"/>
      <c r="KF4" s="198"/>
      <c r="KG4" s="198"/>
      <c r="KH4" s="196"/>
      <c r="KI4" s="198"/>
      <c r="KJ4" s="198"/>
      <c r="KK4" s="198"/>
      <c r="KL4" s="198"/>
      <c r="KM4" s="198"/>
      <c r="KN4" s="196"/>
      <c r="KO4" s="196"/>
      <c r="KP4" s="198"/>
      <c r="KQ4" s="198"/>
      <c r="KR4" s="198"/>
      <c r="KS4" s="198"/>
      <c r="KT4" s="198"/>
      <c r="KU4" s="196"/>
      <c r="KV4" s="196"/>
      <c r="KW4" s="198"/>
      <c r="KX4" s="198"/>
      <c r="KY4" s="244">
        <v>0</v>
      </c>
      <c r="KZ4" s="244">
        <v>0</v>
      </c>
      <c r="LA4" s="244">
        <v>0</v>
      </c>
      <c r="LB4" s="244">
        <v>0</v>
      </c>
      <c r="LC4" s="244">
        <v>0</v>
      </c>
      <c r="LD4" s="244">
        <v>0</v>
      </c>
      <c r="LE4" s="244">
        <v>0</v>
      </c>
      <c r="LF4" s="244">
        <v>0</v>
      </c>
      <c r="LG4" s="244">
        <v>0</v>
      </c>
      <c r="LH4" s="244">
        <v>0</v>
      </c>
      <c r="LI4" s="244">
        <v>0</v>
      </c>
      <c r="LJ4" s="244">
        <v>0</v>
      </c>
      <c r="LK4" s="244">
        <v>0</v>
      </c>
      <c r="LL4" s="244">
        <v>0</v>
      </c>
      <c r="LM4" s="244">
        <v>0</v>
      </c>
      <c r="LN4" s="244">
        <v>0</v>
      </c>
      <c r="LO4" s="244">
        <v>0</v>
      </c>
      <c r="LP4" s="244">
        <v>0</v>
      </c>
      <c r="LQ4" s="244">
        <v>0</v>
      </c>
      <c r="LR4" s="244">
        <v>0</v>
      </c>
      <c r="LS4" s="244">
        <v>0</v>
      </c>
      <c r="LT4" s="244">
        <v>0</v>
      </c>
      <c r="LU4" s="244">
        <v>0</v>
      </c>
      <c r="LV4" s="244">
        <v>0</v>
      </c>
      <c r="LW4" s="244">
        <v>0</v>
      </c>
      <c r="LX4" s="244">
        <v>0</v>
      </c>
      <c r="LY4" s="244">
        <v>0</v>
      </c>
      <c r="LZ4" s="244">
        <v>0</v>
      </c>
      <c r="MA4" s="244">
        <v>0</v>
      </c>
      <c r="MB4" s="244">
        <v>0</v>
      </c>
      <c r="MC4" s="244">
        <v>0</v>
      </c>
      <c r="MD4" s="244">
        <v>0</v>
      </c>
      <c r="ME4" s="244">
        <v>0</v>
      </c>
      <c r="MF4" s="244">
        <v>0</v>
      </c>
      <c r="MG4" s="244">
        <v>0</v>
      </c>
      <c r="MH4" s="244">
        <v>0</v>
      </c>
      <c r="MI4" s="244">
        <v>0</v>
      </c>
      <c r="MJ4" s="244">
        <v>0</v>
      </c>
      <c r="MK4" s="244">
        <v>0</v>
      </c>
      <c r="ML4" s="198"/>
      <c r="MM4" s="244">
        <v>0</v>
      </c>
      <c r="MN4" s="244">
        <v>0</v>
      </c>
      <c r="MO4" s="244">
        <v>0</v>
      </c>
      <c r="MP4" s="244">
        <v>0</v>
      </c>
      <c r="MQ4" s="244">
        <v>0</v>
      </c>
      <c r="MR4" s="244">
        <v>0</v>
      </c>
      <c r="MS4" s="244">
        <v>0</v>
      </c>
      <c r="MT4" s="244">
        <v>0</v>
      </c>
      <c r="MU4" s="244">
        <v>0</v>
      </c>
      <c r="MV4" s="244">
        <v>0</v>
      </c>
      <c r="MW4" s="198"/>
      <c r="MX4" s="244">
        <v>0</v>
      </c>
      <c r="MY4" s="244">
        <v>0</v>
      </c>
      <c r="MZ4" s="244">
        <v>0</v>
      </c>
      <c r="NA4" s="244">
        <v>0</v>
      </c>
      <c r="NB4" s="244">
        <v>0</v>
      </c>
      <c r="NC4" s="244">
        <v>0</v>
      </c>
      <c r="ND4" s="244">
        <v>0</v>
      </c>
      <c r="NE4" s="244">
        <v>0</v>
      </c>
      <c r="NF4" s="244">
        <v>0</v>
      </c>
      <c r="NG4" s="244">
        <v>0</v>
      </c>
      <c r="NH4" s="244">
        <v>0</v>
      </c>
      <c r="NI4" s="244">
        <v>0</v>
      </c>
      <c r="NJ4" s="198"/>
      <c r="NK4" s="198"/>
      <c r="NL4" s="198"/>
      <c r="NM4" s="198"/>
      <c r="NN4" s="198"/>
      <c r="NO4" s="198"/>
      <c r="NP4" s="198"/>
      <c r="NQ4" s="198"/>
      <c r="NR4" s="198"/>
      <c r="NS4" s="198"/>
      <c r="NT4" s="198"/>
      <c r="NU4" s="198"/>
      <c r="NV4" s="198"/>
      <c r="NW4" s="198"/>
      <c r="NX4" s="198"/>
      <c r="NY4" s="198"/>
      <c r="NZ4" s="198"/>
      <c r="OA4" s="198"/>
      <c r="OB4" s="198"/>
      <c r="OC4" s="198"/>
      <c r="OD4" s="198"/>
      <c r="OE4" s="198"/>
      <c r="OF4" s="198"/>
      <c r="OG4" s="198"/>
      <c r="OH4" s="198"/>
      <c r="OI4" s="198"/>
      <c r="OJ4" s="198"/>
      <c r="OK4" s="198"/>
      <c r="OL4" s="198"/>
      <c r="OM4" s="198"/>
      <c r="ON4" s="198"/>
      <c r="OO4" s="198"/>
      <c r="OP4" s="198"/>
      <c r="OQ4" s="198"/>
      <c r="OR4" s="198"/>
      <c r="OS4" s="198"/>
      <c r="OT4" s="198"/>
      <c r="OU4" s="198"/>
      <c r="OV4" s="198"/>
      <c r="OW4" s="198"/>
      <c r="OX4" s="198"/>
      <c r="OY4" s="198"/>
      <c r="OZ4" s="198"/>
      <c r="PA4" s="198"/>
      <c r="PB4" s="198"/>
      <c r="PC4" s="198"/>
      <c r="PD4" s="198"/>
      <c r="PE4" s="198"/>
      <c r="PF4" s="198"/>
      <c r="PG4" s="198"/>
      <c r="PH4" s="198"/>
      <c r="PI4" s="198"/>
      <c r="PJ4" s="198"/>
      <c r="PK4" s="198"/>
      <c r="PL4" s="198"/>
      <c r="PM4" s="198"/>
      <c r="PN4" s="198"/>
      <c r="PO4" s="198"/>
      <c r="PP4" s="198"/>
      <c r="PQ4" s="196"/>
      <c r="PR4" s="196"/>
      <c r="PS4" s="196"/>
      <c r="PT4" s="196"/>
      <c r="PU4" s="196"/>
      <c r="PV4" s="196"/>
      <c r="PW4" s="196"/>
      <c r="PX4" s="196"/>
      <c r="PY4" s="196"/>
      <c r="PZ4" s="196"/>
      <c r="QA4" s="196"/>
      <c r="QB4" s="196"/>
      <c r="QC4" s="196"/>
      <c r="QD4" s="196"/>
      <c r="QE4" s="196"/>
      <c r="QF4" s="196"/>
      <c r="QG4" s="196"/>
      <c r="QH4" s="196"/>
      <c r="QI4" s="196"/>
      <c r="QJ4" s="196"/>
      <c r="QK4" s="196"/>
      <c r="QL4" s="196"/>
      <c r="QM4" s="196"/>
      <c r="QN4" s="196"/>
      <c r="QO4" s="196"/>
      <c r="QP4" s="196"/>
      <c r="QQ4" s="196"/>
      <c r="QR4" s="196"/>
      <c r="QS4" s="196"/>
      <c r="QT4" s="196"/>
      <c r="QU4" s="196"/>
      <c r="QV4" s="196"/>
      <c r="QW4" s="196"/>
      <c r="QX4" s="196"/>
      <c r="QY4" s="196"/>
      <c r="QZ4" s="196"/>
      <c r="RA4" s="196"/>
      <c r="RB4" s="196"/>
      <c r="RC4" s="196"/>
      <c r="RD4" s="196"/>
      <c r="RE4" s="196"/>
      <c r="RF4" s="196"/>
      <c r="RG4" s="196"/>
      <c r="RH4" s="196"/>
      <c r="RI4" s="196"/>
      <c r="RJ4" s="196"/>
      <c r="RK4" s="196"/>
      <c r="RL4" s="196"/>
      <c r="RM4" s="196"/>
      <c r="RN4" s="196"/>
      <c r="RO4" s="196"/>
      <c r="RP4" s="196"/>
      <c r="RQ4" s="196"/>
      <c r="RR4" s="196"/>
      <c r="RS4" s="196"/>
      <c r="RT4" s="196"/>
      <c r="RU4" s="196"/>
      <c r="RV4" s="196"/>
      <c r="RW4" s="196"/>
      <c r="RX4" s="196"/>
    </row>
    <row r="5" spans="1:492" x14ac:dyDescent="0.2">
      <c r="A5" s="230" t="s">
        <v>962</v>
      </c>
      <c r="B5" s="231" t="s">
        <v>5218</v>
      </c>
      <c r="C5" s="225"/>
      <c r="D5" s="225"/>
      <c r="E5" s="225"/>
      <c r="F5" s="226"/>
      <c r="G5" s="226"/>
      <c r="H5" s="226"/>
      <c r="I5" s="226"/>
      <c r="J5" s="226"/>
      <c r="K5" s="226"/>
      <c r="L5" s="226"/>
      <c r="M5" s="226"/>
      <c r="N5" s="226"/>
      <c r="O5" s="226"/>
      <c r="P5" s="226"/>
      <c r="Q5" s="237">
        <v>0</v>
      </c>
      <c r="R5" s="238"/>
      <c r="S5" s="238"/>
      <c r="T5" s="238"/>
      <c r="U5" s="238"/>
      <c r="V5" s="238"/>
      <c r="W5" s="232"/>
      <c r="X5" s="232"/>
      <c r="Y5" s="232"/>
      <c r="Z5" s="235">
        <v>0</v>
      </c>
      <c r="AA5" s="235">
        <v>0</v>
      </c>
      <c r="AB5" s="235">
        <v>0</v>
      </c>
      <c r="AC5" s="224"/>
      <c r="AD5" s="224"/>
      <c r="AE5" s="125"/>
      <c r="AF5" s="125"/>
      <c r="AG5" s="125"/>
      <c r="AH5" s="236">
        <v>1</v>
      </c>
      <c r="AI5" s="236" t="s">
        <v>941</v>
      </c>
      <c r="AJ5" s="125"/>
      <c r="AK5" s="175" t="s">
        <v>5315</v>
      </c>
      <c r="AL5" s="125" t="s">
        <v>942</v>
      </c>
      <c r="AM5" s="27" t="s">
        <v>5321</v>
      </c>
      <c r="AN5" s="126">
        <v>0</v>
      </c>
      <c r="AO5" s="126">
        <v>0</v>
      </c>
      <c r="AP5" s="126">
        <v>0</v>
      </c>
      <c r="AQ5" s="126">
        <v>0</v>
      </c>
      <c r="AR5" s="125">
        <v>1</v>
      </c>
      <c r="AS5" s="125">
        <v>0</v>
      </c>
      <c r="AT5" s="178"/>
      <c r="AU5" s="178"/>
      <c r="AV5" s="178"/>
      <c r="AW5" s="239" t="s">
        <v>1074</v>
      </c>
      <c r="AX5" s="239" t="s">
        <v>5214</v>
      </c>
      <c r="AY5" s="127"/>
      <c r="AZ5" s="127"/>
      <c r="BA5" s="128">
        <v>100</v>
      </c>
      <c r="BB5" s="128" t="s">
        <v>489</v>
      </c>
      <c r="BC5" s="128"/>
      <c r="BD5" s="128">
        <v>1</v>
      </c>
      <c r="BE5" s="129" t="s">
        <v>541</v>
      </c>
      <c r="BF5" s="130">
        <v>1</v>
      </c>
      <c r="BG5" s="240"/>
      <c r="BH5" s="241"/>
      <c r="BI5" s="190"/>
      <c r="BJ5" s="131">
        <v>140</v>
      </c>
      <c r="BK5" s="191"/>
      <c r="BL5" s="13"/>
      <c r="BM5" s="13"/>
      <c r="BN5" s="27" t="s">
        <v>801</v>
      </c>
      <c r="BO5" s="13" t="s">
        <v>801</v>
      </c>
      <c r="BP5" s="222">
        <v>0</v>
      </c>
      <c r="BQ5" s="132"/>
      <c r="BR5" s="133"/>
      <c r="BS5" s="125">
        <v>0</v>
      </c>
      <c r="BT5" s="134">
        <v>0</v>
      </c>
      <c r="BU5" s="135">
        <v>1</v>
      </c>
      <c r="BV5" s="134">
        <v>0</v>
      </c>
      <c r="BW5" s="136">
        <v>0</v>
      </c>
      <c r="BX5" s="136">
        <v>0</v>
      </c>
      <c r="BY5" s="136">
        <v>0</v>
      </c>
      <c r="BZ5" s="134">
        <v>0</v>
      </c>
      <c r="CA5" s="134">
        <v>0</v>
      </c>
      <c r="CB5" s="134">
        <v>0</v>
      </c>
      <c r="CC5" s="135">
        <v>1</v>
      </c>
      <c r="CD5" s="134"/>
      <c r="CE5" s="134"/>
      <c r="CF5" s="137">
        <v>140</v>
      </c>
      <c r="CG5" s="134">
        <v>0</v>
      </c>
      <c r="CH5" s="132"/>
      <c r="CI5" s="132"/>
      <c r="CJ5" s="229" t="s">
        <v>942</v>
      </c>
      <c r="CK5" s="233" t="s">
        <v>942</v>
      </c>
      <c r="CL5" s="138">
        <v>0</v>
      </c>
      <c r="CM5" s="138">
        <v>0</v>
      </c>
      <c r="CN5" s="135">
        <v>0</v>
      </c>
      <c r="CO5" s="135">
        <v>0</v>
      </c>
      <c r="CP5" s="139"/>
      <c r="CQ5" s="135">
        <v>0</v>
      </c>
      <c r="CR5" s="179">
        <v>43248</v>
      </c>
      <c r="CS5" s="180">
        <v>43248</v>
      </c>
      <c r="CT5" s="181">
        <v>43346</v>
      </c>
      <c r="CU5" s="181">
        <v>36526</v>
      </c>
      <c r="CV5" s="181">
        <v>36526</v>
      </c>
      <c r="CW5" s="181">
        <v>36526</v>
      </c>
      <c r="CX5" s="181"/>
      <c r="CY5" s="135">
        <v>0.15802918906336832</v>
      </c>
      <c r="CZ5" s="134">
        <v>0</v>
      </c>
      <c r="DA5" s="135">
        <v>1.0752688172043012E-2</v>
      </c>
      <c r="DB5" s="135">
        <v>0</v>
      </c>
      <c r="DC5" s="135">
        <v>0</v>
      </c>
      <c r="DD5" s="135">
        <v>0</v>
      </c>
      <c r="DE5" s="140">
        <v>0.956989247311828</v>
      </c>
      <c r="DF5" s="13" t="s">
        <v>942</v>
      </c>
      <c r="DG5" s="80" t="s">
        <v>801</v>
      </c>
      <c r="DH5" s="18" t="b">
        <v>0</v>
      </c>
      <c r="DI5" s="79"/>
      <c r="DJ5" s="79"/>
      <c r="DK5" s="192"/>
      <c r="DL5" s="174"/>
      <c r="DM5" s="193"/>
      <c r="DN5" s="135"/>
      <c r="DO5" s="79"/>
      <c r="DP5" s="79"/>
      <c r="DQ5" s="79"/>
      <c r="DR5" s="79"/>
      <c r="DS5" s="79"/>
      <c r="DT5" s="79"/>
      <c r="DU5" s="79"/>
      <c r="DV5" s="18"/>
      <c r="DW5" s="18"/>
      <c r="DX5" s="18"/>
      <c r="DY5" s="177"/>
      <c r="DZ5" s="177">
        <v>0</v>
      </c>
      <c r="EA5" s="177">
        <v>0</v>
      </c>
      <c r="EB5" s="177">
        <v>0</v>
      </c>
      <c r="EC5" s="177">
        <v>0</v>
      </c>
      <c r="ED5" s="177">
        <v>0</v>
      </c>
      <c r="EE5" s="177">
        <v>0</v>
      </c>
      <c r="EF5" s="177">
        <v>0</v>
      </c>
      <c r="EG5" s="177">
        <v>0</v>
      </c>
      <c r="EH5" s="177">
        <v>0</v>
      </c>
      <c r="EI5" s="177">
        <v>0</v>
      </c>
      <c r="EJ5" s="177">
        <v>0</v>
      </c>
      <c r="EK5" s="177">
        <v>0</v>
      </c>
      <c r="EL5" s="177">
        <v>0</v>
      </c>
      <c r="EM5" s="177">
        <v>0</v>
      </c>
      <c r="EN5" s="177">
        <v>0</v>
      </c>
      <c r="EO5" s="177">
        <v>0</v>
      </c>
      <c r="EP5" s="177">
        <v>0</v>
      </c>
      <c r="EQ5" s="177">
        <v>0</v>
      </c>
      <c r="ER5" s="177">
        <v>0</v>
      </c>
      <c r="ES5" s="177">
        <v>0</v>
      </c>
      <c r="ET5" s="177">
        <v>0</v>
      </c>
      <c r="EU5" s="177">
        <v>0</v>
      </c>
      <c r="EV5" s="177">
        <v>0</v>
      </c>
      <c r="EW5" s="177">
        <v>0</v>
      </c>
      <c r="EX5" s="177">
        <v>0</v>
      </c>
      <c r="EY5" s="177">
        <v>0</v>
      </c>
      <c r="EZ5" s="177">
        <v>0</v>
      </c>
      <c r="FA5" s="177">
        <v>0</v>
      </c>
      <c r="FB5" s="177">
        <v>0</v>
      </c>
      <c r="FC5" s="197"/>
      <c r="FD5" s="198"/>
      <c r="FE5" s="198"/>
      <c r="FF5" s="197"/>
      <c r="FG5" s="198"/>
      <c r="FH5" s="197"/>
      <c r="FI5" s="197"/>
      <c r="FJ5" s="197"/>
      <c r="FK5" s="197"/>
      <c r="FL5" s="197"/>
      <c r="FM5" s="197"/>
      <c r="FN5" s="197"/>
      <c r="FO5" s="197"/>
      <c r="FP5" s="198"/>
      <c r="FQ5" s="198"/>
      <c r="FR5" s="198"/>
      <c r="FS5" s="197"/>
      <c r="FT5" s="198"/>
      <c r="FU5" s="198"/>
      <c r="FV5" s="198"/>
      <c r="FW5" s="198"/>
      <c r="FX5" s="198"/>
      <c r="FY5" s="244"/>
      <c r="FZ5" s="198"/>
      <c r="GA5" s="198"/>
      <c r="GB5" s="198"/>
      <c r="GC5" s="244"/>
      <c r="GD5" s="244"/>
      <c r="GE5" s="198"/>
      <c r="GF5" s="198"/>
      <c r="GG5" s="198"/>
      <c r="GH5" s="198"/>
      <c r="GI5" s="198"/>
      <c r="GJ5" s="198"/>
      <c r="GK5" s="198"/>
      <c r="GL5" s="198"/>
      <c r="GM5" s="198"/>
      <c r="GN5" s="198"/>
      <c r="GO5" s="198"/>
      <c r="GP5" s="198"/>
      <c r="GQ5" s="198"/>
      <c r="GR5" s="198"/>
      <c r="GS5" s="198"/>
      <c r="GT5" s="198"/>
      <c r="GU5" s="198"/>
      <c r="GV5" s="198"/>
      <c r="GW5" s="198"/>
      <c r="GX5" s="198"/>
      <c r="GY5" s="198"/>
      <c r="GZ5" s="198"/>
      <c r="HA5" s="198"/>
      <c r="HB5" s="198"/>
      <c r="HC5" s="198"/>
      <c r="HD5" s="198"/>
      <c r="HE5" s="198"/>
      <c r="HF5" s="198"/>
      <c r="HG5" s="198"/>
      <c r="HH5" s="198"/>
      <c r="HI5" s="198"/>
      <c r="HJ5" s="198"/>
      <c r="HK5" s="198"/>
      <c r="HL5" s="198"/>
      <c r="HM5" s="198"/>
      <c r="HN5" s="198"/>
      <c r="HO5" s="198"/>
      <c r="HP5" s="198"/>
      <c r="HQ5" s="198"/>
      <c r="HR5" s="198"/>
      <c r="HS5" s="198"/>
      <c r="HT5" s="198"/>
      <c r="HU5" s="198"/>
      <c r="HV5" s="198"/>
      <c r="HW5" s="198"/>
      <c r="HX5" s="198"/>
      <c r="HY5" s="198"/>
      <c r="HZ5" s="198"/>
      <c r="IA5" s="198"/>
      <c r="IB5" s="198"/>
      <c r="IC5" s="198"/>
      <c r="ID5" s="198"/>
      <c r="IE5" s="198"/>
      <c r="IF5" s="198"/>
      <c r="IG5" s="198"/>
      <c r="IH5" s="198"/>
      <c r="II5" s="198"/>
      <c r="IJ5" s="198"/>
      <c r="IK5" s="198"/>
      <c r="IL5" s="198"/>
      <c r="IM5" s="198"/>
      <c r="IN5" s="198"/>
      <c r="IO5" s="198"/>
      <c r="IP5" s="198"/>
      <c r="IQ5" s="198"/>
      <c r="IR5" s="198"/>
      <c r="IS5" s="198"/>
      <c r="IT5" s="198"/>
      <c r="IU5" s="198"/>
      <c r="IV5" s="198"/>
      <c r="IW5" s="198"/>
      <c r="IX5" s="198"/>
      <c r="IY5" s="198"/>
      <c r="IZ5" s="198"/>
      <c r="JA5" s="198"/>
      <c r="JB5" s="198"/>
      <c r="JC5" s="198"/>
      <c r="JD5" s="198"/>
      <c r="JE5" s="198"/>
      <c r="JF5" s="198"/>
      <c r="JG5" s="198"/>
      <c r="JH5" s="247"/>
      <c r="JI5" s="247"/>
      <c r="JJ5" s="247"/>
      <c r="JK5" s="198"/>
      <c r="JL5" s="198"/>
      <c r="JM5" s="198"/>
      <c r="JN5" s="198"/>
      <c r="JO5" s="198"/>
      <c r="JP5" s="197">
        <v>273</v>
      </c>
      <c r="JQ5" s="197">
        <v>273</v>
      </c>
      <c r="JR5" s="197">
        <v>273</v>
      </c>
      <c r="JS5" s="197">
        <v>273</v>
      </c>
      <c r="JT5" s="197">
        <v>273</v>
      </c>
      <c r="JU5" s="248">
        <v>273</v>
      </c>
      <c r="JV5" s="248">
        <v>273</v>
      </c>
      <c r="JW5" s="248">
        <v>273</v>
      </c>
      <c r="JX5" s="248">
        <v>273</v>
      </c>
      <c r="JY5" s="248">
        <v>273</v>
      </c>
      <c r="JZ5" s="248">
        <v>273</v>
      </c>
      <c r="KA5" s="248">
        <v>273</v>
      </c>
      <c r="KB5" s="248">
        <v>273</v>
      </c>
      <c r="KC5" s="198"/>
      <c r="KD5" s="248">
        <v>271</v>
      </c>
      <c r="KE5" s="248">
        <v>271</v>
      </c>
      <c r="KF5" s="248">
        <v>271</v>
      </c>
      <c r="KG5" s="248">
        <v>271</v>
      </c>
      <c r="KH5" s="248">
        <v>271</v>
      </c>
      <c r="KI5" s="248">
        <v>271</v>
      </c>
      <c r="KJ5" s="248">
        <v>271</v>
      </c>
      <c r="KK5" s="248">
        <v>271</v>
      </c>
      <c r="KL5" s="248">
        <v>271</v>
      </c>
      <c r="KM5" s="248">
        <v>271</v>
      </c>
      <c r="KN5" s="248">
        <v>271</v>
      </c>
      <c r="KO5" s="248">
        <v>271</v>
      </c>
      <c r="KP5" s="248">
        <v>271</v>
      </c>
      <c r="KQ5" s="248">
        <v>271</v>
      </c>
      <c r="KR5" s="248">
        <v>271</v>
      </c>
      <c r="KS5" s="248">
        <v>271</v>
      </c>
      <c r="KT5" s="248">
        <v>271</v>
      </c>
      <c r="KU5" s="248">
        <v>271</v>
      </c>
      <c r="KV5" s="248">
        <v>271</v>
      </c>
      <c r="KW5" s="248">
        <v>271</v>
      </c>
      <c r="KX5" s="248">
        <v>271</v>
      </c>
      <c r="KY5" s="248">
        <v>271</v>
      </c>
      <c r="KZ5" s="248">
        <v>271</v>
      </c>
      <c r="LA5" s="248">
        <v>271</v>
      </c>
      <c r="LB5" s="248">
        <v>271</v>
      </c>
      <c r="LC5" s="248">
        <v>271</v>
      </c>
      <c r="LD5" s="248">
        <v>271</v>
      </c>
      <c r="LE5" s="248">
        <v>266</v>
      </c>
      <c r="LF5" s="248">
        <v>266</v>
      </c>
      <c r="LG5" s="248">
        <v>266</v>
      </c>
      <c r="LH5" s="248">
        <v>261</v>
      </c>
      <c r="LI5" s="248">
        <v>261</v>
      </c>
      <c r="LJ5" s="248">
        <v>261</v>
      </c>
      <c r="LK5" s="248">
        <v>261</v>
      </c>
      <c r="LL5" s="248">
        <v>261</v>
      </c>
      <c r="LM5" s="248">
        <v>261</v>
      </c>
      <c r="LN5" s="248">
        <v>261</v>
      </c>
      <c r="LO5" s="248">
        <v>261</v>
      </c>
      <c r="LP5" s="248">
        <v>261</v>
      </c>
      <c r="LQ5" s="248">
        <v>261</v>
      </c>
      <c r="LR5" s="248">
        <v>261</v>
      </c>
      <c r="LS5" s="248">
        <v>261</v>
      </c>
      <c r="LT5" s="248">
        <v>261</v>
      </c>
      <c r="LU5" s="248">
        <v>261</v>
      </c>
      <c r="LV5" s="248">
        <v>261</v>
      </c>
      <c r="LW5" s="248">
        <v>261</v>
      </c>
      <c r="LX5" s="248">
        <v>261</v>
      </c>
      <c r="LY5" s="248">
        <v>261</v>
      </c>
      <c r="LZ5" s="248">
        <v>261</v>
      </c>
      <c r="MA5" s="248">
        <v>261</v>
      </c>
      <c r="MB5" s="248">
        <v>261</v>
      </c>
      <c r="MC5" s="248">
        <v>211</v>
      </c>
      <c r="MD5" s="248">
        <v>211</v>
      </c>
      <c r="ME5" s="248">
        <v>211</v>
      </c>
      <c r="MF5" s="248">
        <v>211</v>
      </c>
      <c r="MG5" s="248">
        <v>211</v>
      </c>
      <c r="MH5" s="248">
        <v>211</v>
      </c>
      <c r="MI5" s="248">
        <v>211</v>
      </c>
      <c r="MJ5" s="248">
        <v>211</v>
      </c>
      <c r="MK5" s="248">
        <v>211</v>
      </c>
      <c r="ML5" s="198"/>
      <c r="MM5" s="248">
        <v>211</v>
      </c>
      <c r="MN5" s="248">
        <v>211</v>
      </c>
      <c r="MO5" s="248">
        <v>211</v>
      </c>
      <c r="MP5" s="248">
        <v>211</v>
      </c>
      <c r="MQ5" s="248">
        <v>211</v>
      </c>
      <c r="MR5" s="248">
        <v>211</v>
      </c>
      <c r="MS5" s="248">
        <v>206</v>
      </c>
      <c r="MT5" s="248">
        <v>206</v>
      </c>
      <c r="MU5" s="248">
        <v>206</v>
      </c>
      <c r="MV5" s="248">
        <v>206</v>
      </c>
      <c r="MW5" s="198"/>
      <c r="MX5" s="248">
        <v>206</v>
      </c>
      <c r="MY5" s="248">
        <v>204</v>
      </c>
      <c r="MZ5" s="248">
        <v>204</v>
      </c>
      <c r="NA5" s="248">
        <v>204</v>
      </c>
      <c r="NB5" s="248">
        <v>204</v>
      </c>
      <c r="NC5" s="248">
        <v>204</v>
      </c>
      <c r="ND5" s="248">
        <v>204</v>
      </c>
      <c r="NE5" s="248">
        <v>204</v>
      </c>
      <c r="NF5" s="248">
        <v>204</v>
      </c>
      <c r="NG5" s="248">
        <v>204</v>
      </c>
      <c r="NH5" s="248">
        <v>204</v>
      </c>
      <c r="NI5" s="244">
        <v>0</v>
      </c>
      <c r="NJ5" s="198"/>
      <c r="NK5" s="198"/>
      <c r="NL5" s="198"/>
      <c r="NM5" s="198"/>
      <c r="NN5" s="198"/>
      <c r="NO5" s="198"/>
      <c r="NP5" s="198"/>
      <c r="NQ5" s="198"/>
      <c r="NR5" s="198"/>
      <c r="NS5" s="198"/>
      <c r="NT5" s="198"/>
      <c r="NU5" s="198"/>
      <c r="NV5" s="198"/>
      <c r="NW5" s="198"/>
      <c r="NX5" s="198"/>
      <c r="NY5" s="198"/>
      <c r="NZ5" s="198"/>
      <c r="OA5" s="198"/>
      <c r="OB5" s="198"/>
      <c r="OC5" s="198"/>
      <c r="OD5" s="198"/>
      <c r="OE5" s="198"/>
      <c r="OF5" s="198"/>
      <c r="OG5" s="198"/>
      <c r="OH5" s="198"/>
      <c r="OI5" s="198"/>
      <c r="OJ5" s="198"/>
      <c r="OK5" s="198"/>
      <c r="OL5" s="198"/>
      <c r="OM5" s="198"/>
      <c r="ON5" s="198"/>
      <c r="OO5" s="198"/>
      <c r="OP5" s="198"/>
      <c r="OQ5" s="198"/>
      <c r="OR5" s="198"/>
      <c r="OS5" s="198"/>
      <c r="OT5" s="198"/>
      <c r="OU5" s="198"/>
      <c r="OV5" s="198"/>
      <c r="OW5" s="198"/>
      <c r="OX5" s="198"/>
      <c r="OY5" s="198"/>
      <c r="OZ5" s="198"/>
      <c r="PA5" s="198"/>
      <c r="PB5" s="198"/>
      <c r="PC5" s="198"/>
      <c r="PD5" s="198"/>
      <c r="PE5" s="198"/>
      <c r="PF5" s="198"/>
      <c r="PG5" s="198"/>
      <c r="PH5" s="198"/>
      <c r="PI5" s="198"/>
      <c r="PJ5" s="198"/>
      <c r="PK5" s="198"/>
      <c r="PL5" s="198"/>
      <c r="PM5" s="198"/>
      <c r="PN5" s="198"/>
      <c r="PO5" s="198"/>
      <c r="PP5" s="198"/>
      <c r="PQ5" s="198"/>
      <c r="PR5" s="198"/>
      <c r="PS5" s="198"/>
      <c r="PT5" s="198"/>
      <c r="PU5" s="198"/>
      <c r="PV5" s="198"/>
      <c r="PW5" s="198"/>
      <c r="PX5" s="198"/>
      <c r="PY5" s="198"/>
      <c r="PZ5" s="198"/>
      <c r="QA5" s="198"/>
      <c r="QB5" s="198"/>
      <c r="QC5" s="198"/>
      <c r="QD5" s="198"/>
      <c r="QE5" s="198"/>
      <c r="QF5" s="198"/>
      <c r="QG5" s="198"/>
      <c r="QH5" s="198"/>
      <c r="QI5" s="198"/>
      <c r="QJ5" s="198"/>
      <c r="QK5" s="198"/>
      <c r="QL5" s="198"/>
      <c r="QM5" s="198"/>
      <c r="QN5" s="198"/>
      <c r="QO5" s="198"/>
      <c r="QP5" s="198"/>
      <c r="QQ5" s="198"/>
      <c r="QR5" s="198"/>
      <c r="QS5" s="198"/>
      <c r="QT5" s="198"/>
      <c r="QU5" s="198"/>
      <c r="QV5" s="198"/>
      <c r="QW5" s="198"/>
      <c r="QX5" s="198"/>
      <c r="QY5" s="198"/>
      <c r="QZ5" s="198"/>
      <c r="RA5" s="198"/>
      <c r="RB5" s="198"/>
      <c r="RC5" s="198"/>
      <c r="RD5" s="198"/>
      <c r="RE5" s="198"/>
      <c r="RF5" s="198"/>
      <c r="RG5" s="198"/>
      <c r="RH5" s="198"/>
      <c r="RI5" s="198"/>
      <c r="RJ5" s="198"/>
      <c r="RK5" s="198"/>
      <c r="RL5" s="198"/>
      <c r="RM5" s="198"/>
      <c r="RN5" s="198"/>
      <c r="RO5" s="198"/>
      <c r="RP5" s="198"/>
      <c r="RQ5" s="198"/>
      <c r="RR5" s="198"/>
      <c r="RS5" s="198"/>
      <c r="RT5" s="198"/>
      <c r="RU5" s="198"/>
      <c r="RV5" s="198"/>
      <c r="RW5" s="198"/>
      <c r="RX5" s="198"/>
    </row>
    <row r="6" spans="1:492" x14ac:dyDescent="0.2">
      <c r="A6" s="230" t="s">
        <v>962</v>
      </c>
      <c r="B6" s="231" t="s">
        <v>5219</v>
      </c>
      <c r="C6" s="225"/>
      <c r="D6" s="225"/>
      <c r="E6" s="225"/>
      <c r="F6" s="226"/>
      <c r="G6" s="226"/>
      <c r="H6" s="226"/>
      <c r="I6" s="226"/>
      <c r="J6" s="226"/>
      <c r="K6" s="226"/>
      <c r="L6" s="226"/>
      <c r="M6" s="226"/>
      <c r="N6" s="226"/>
      <c r="O6" s="226"/>
      <c r="P6" s="226"/>
      <c r="Q6" s="237">
        <v>0</v>
      </c>
      <c r="R6" s="238"/>
      <c r="S6" s="238"/>
      <c r="T6" s="238"/>
      <c r="U6" s="238"/>
      <c r="V6" s="238"/>
      <c r="W6" s="232"/>
      <c r="X6" s="232"/>
      <c r="Y6" s="232"/>
      <c r="Z6" s="235">
        <v>0</v>
      </c>
      <c r="AA6" s="235">
        <v>0</v>
      </c>
      <c r="AB6" s="235">
        <v>0</v>
      </c>
      <c r="AC6" s="224"/>
      <c r="AD6" s="224"/>
      <c r="AE6" s="125"/>
      <c r="AF6" s="125"/>
      <c r="AG6" s="125"/>
      <c r="AH6" s="236">
        <v>1</v>
      </c>
      <c r="AI6" s="236" t="s">
        <v>941</v>
      </c>
      <c r="AJ6" s="125"/>
      <c r="AK6" s="175" t="s">
        <v>5315</v>
      </c>
      <c r="AL6" s="125" t="s">
        <v>942</v>
      </c>
      <c r="AM6" s="27" t="s">
        <v>5321</v>
      </c>
      <c r="AN6" s="126">
        <v>0</v>
      </c>
      <c r="AO6" s="126">
        <v>0</v>
      </c>
      <c r="AP6" s="126">
        <v>0</v>
      </c>
      <c r="AQ6" s="126">
        <v>0</v>
      </c>
      <c r="AR6" s="125">
        <v>1</v>
      </c>
      <c r="AS6" s="125">
        <v>0</v>
      </c>
      <c r="AT6" s="178">
        <v>43191</v>
      </c>
      <c r="AU6" s="178"/>
      <c r="AV6" s="178"/>
      <c r="AW6" s="239" t="s">
        <v>1051</v>
      </c>
      <c r="AX6" s="239" t="s">
        <v>5212</v>
      </c>
      <c r="AY6" s="127"/>
      <c r="AZ6" s="127"/>
      <c r="BA6" s="128">
        <v>1</v>
      </c>
      <c r="BB6" s="128" t="s">
        <v>489</v>
      </c>
      <c r="BC6" s="128"/>
      <c r="BD6" s="128">
        <v>1</v>
      </c>
      <c r="BE6" s="129" t="s">
        <v>541</v>
      </c>
      <c r="BF6" s="130">
        <v>1</v>
      </c>
      <c r="BG6" s="240"/>
      <c r="BH6" s="241"/>
      <c r="BI6" s="190"/>
      <c r="BJ6" s="131">
        <v>580</v>
      </c>
      <c r="BK6" s="191"/>
      <c r="BL6" s="13"/>
      <c r="BM6" s="13"/>
      <c r="BN6" s="27" t="s">
        <v>801</v>
      </c>
      <c r="BO6" s="13" t="s">
        <v>801</v>
      </c>
      <c r="BP6" s="222">
        <v>500</v>
      </c>
      <c r="BQ6" s="132"/>
      <c r="BR6" s="133"/>
      <c r="BS6" s="125">
        <v>0</v>
      </c>
      <c r="BT6" s="134">
        <v>0</v>
      </c>
      <c r="BU6" s="135">
        <v>1</v>
      </c>
      <c r="BV6" s="134">
        <v>0</v>
      </c>
      <c r="BW6" s="136">
        <v>0</v>
      </c>
      <c r="BX6" s="136">
        <v>0</v>
      </c>
      <c r="BY6" s="136">
        <v>0</v>
      </c>
      <c r="BZ6" s="134">
        <v>0</v>
      </c>
      <c r="CA6" s="134">
        <v>0</v>
      </c>
      <c r="CB6" s="134">
        <v>0</v>
      </c>
      <c r="CC6" s="135">
        <v>1</v>
      </c>
      <c r="CD6" s="134"/>
      <c r="CE6" s="134"/>
      <c r="CF6" s="137">
        <v>580</v>
      </c>
      <c r="CG6" s="134">
        <v>0</v>
      </c>
      <c r="CH6" s="132"/>
      <c r="CI6" s="132"/>
      <c r="CJ6" s="229" t="s">
        <v>942</v>
      </c>
      <c r="CK6" s="233" t="s">
        <v>942</v>
      </c>
      <c r="CL6" s="138">
        <v>0</v>
      </c>
      <c r="CM6" s="138">
        <v>0</v>
      </c>
      <c r="CN6" s="135">
        <v>0</v>
      </c>
      <c r="CO6" s="135">
        <v>0</v>
      </c>
      <c r="CP6" s="139"/>
      <c r="CQ6" s="135">
        <v>0</v>
      </c>
      <c r="CR6" s="179">
        <v>43278</v>
      </c>
      <c r="CS6" s="180">
        <v>43278</v>
      </c>
      <c r="CT6" s="181">
        <v>43346</v>
      </c>
      <c r="CU6" s="181">
        <v>36526</v>
      </c>
      <c r="CV6" s="181">
        <v>36526</v>
      </c>
      <c r="CW6" s="181">
        <v>36526</v>
      </c>
      <c r="CX6" s="181"/>
      <c r="CY6" s="135">
        <v>0.37362723877486131</v>
      </c>
      <c r="CZ6" s="134">
        <v>0</v>
      </c>
      <c r="DA6" s="135">
        <v>1.5873015873015872E-2</v>
      </c>
      <c r="DB6" s="135">
        <v>0</v>
      </c>
      <c r="DC6" s="135">
        <v>0</v>
      </c>
      <c r="DD6" s="135">
        <v>0</v>
      </c>
      <c r="DE6" s="140">
        <v>0</v>
      </c>
      <c r="DF6" s="13" t="s">
        <v>942</v>
      </c>
      <c r="DG6" s="80" t="s">
        <v>801</v>
      </c>
      <c r="DH6" s="18" t="b">
        <v>0</v>
      </c>
      <c r="DI6" s="79"/>
      <c r="DJ6" s="79"/>
      <c r="DK6" s="192"/>
      <c r="DL6" s="174"/>
      <c r="DM6" s="193"/>
      <c r="DN6" s="135"/>
      <c r="DO6" s="79"/>
      <c r="DP6" s="79"/>
      <c r="DQ6" s="79"/>
      <c r="DR6" s="79"/>
      <c r="DS6" s="79"/>
      <c r="DT6" s="79"/>
      <c r="DU6" s="79"/>
      <c r="DV6" s="18"/>
      <c r="DW6" s="18"/>
      <c r="DX6" s="18"/>
      <c r="DY6" s="177"/>
      <c r="DZ6" s="177">
        <v>0</v>
      </c>
      <c r="EA6" s="177">
        <v>0</v>
      </c>
      <c r="EB6" s="177">
        <v>0</v>
      </c>
      <c r="EC6" s="177">
        <v>0</v>
      </c>
      <c r="ED6" s="177">
        <v>0</v>
      </c>
      <c r="EE6" s="177">
        <v>0</v>
      </c>
      <c r="EF6" s="177">
        <v>0</v>
      </c>
      <c r="EG6" s="177">
        <v>0</v>
      </c>
      <c r="EH6" s="177">
        <v>0</v>
      </c>
      <c r="EI6" s="177">
        <v>0</v>
      </c>
      <c r="EJ6" s="177">
        <v>0</v>
      </c>
      <c r="EK6" s="177">
        <v>0</v>
      </c>
      <c r="EL6" s="177">
        <v>0</v>
      </c>
      <c r="EM6" s="177">
        <v>0</v>
      </c>
      <c r="EN6" s="177">
        <v>0</v>
      </c>
      <c r="EO6" s="177">
        <v>0</v>
      </c>
      <c r="EP6" s="177">
        <v>0</v>
      </c>
      <c r="EQ6" s="177">
        <v>0</v>
      </c>
      <c r="ER6" s="177">
        <v>0</v>
      </c>
      <c r="ES6" s="177">
        <v>0</v>
      </c>
      <c r="ET6" s="177">
        <v>0</v>
      </c>
      <c r="EU6" s="177">
        <v>0</v>
      </c>
      <c r="EV6" s="177">
        <v>0</v>
      </c>
      <c r="EW6" s="177">
        <v>0</v>
      </c>
      <c r="EX6" s="177">
        <v>0</v>
      </c>
      <c r="EY6" s="177">
        <v>0</v>
      </c>
      <c r="EZ6" s="177">
        <v>0</v>
      </c>
      <c r="FA6" s="177">
        <v>0</v>
      </c>
      <c r="FB6" s="177">
        <v>0</v>
      </c>
      <c r="FC6" s="197">
        <v>0</v>
      </c>
      <c r="FD6" s="198"/>
      <c r="FE6" s="198"/>
      <c r="FF6" s="197">
        <v>0</v>
      </c>
      <c r="FG6" s="198"/>
      <c r="FH6" s="197">
        <v>0</v>
      </c>
      <c r="FI6" s="197">
        <v>0</v>
      </c>
      <c r="FJ6" s="197">
        <v>0</v>
      </c>
      <c r="FK6" s="197">
        <v>0</v>
      </c>
      <c r="FL6" s="197">
        <v>0</v>
      </c>
      <c r="FM6" s="197">
        <v>0</v>
      </c>
      <c r="FN6" s="197">
        <v>0</v>
      </c>
      <c r="FO6" s="197">
        <v>0</v>
      </c>
      <c r="FP6" s="198"/>
      <c r="FQ6" s="198"/>
      <c r="FR6" s="198"/>
      <c r="FS6" s="195">
        <v>0</v>
      </c>
      <c r="FT6" s="198"/>
      <c r="FU6" s="198"/>
      <c r="FV6" s="198"/>
      <c r="FW6" s="245">
        <v>390</v>
      </c>
      <c r="FX6" s="245">
        <v>390</v>
      </c>
      <c r="FY6" s="245">
        <v>330</v>
      </c>
      <c r="FZ6" s="198"/>
      <c r="GA6" s="198"/>
      <c r="GB6" s="198"/>
      <c r="GC6" s="244">
        <v>0</v>
      </c>
      <c r="GD6" s="244">
        <v>0</v>
      </c>
      <c r="GE6" s="250">
        <v>460</v>
      </c>
      <c r="GF6" s="250">
        <v>460</v>
      </c>
      <c r="GG6" s="250">
        <v>460</v>
      </c>
      <c r="GH6" s="250">
        <v>460</v>
      </c>
      <c r="GI6" s="250">
        <v>460</v>
      </c>
      <c r="GJ6" s="250">
        <v>460</v>
      </c>
      <c r="GK6" s="250">
        <v>460</v>
      </c>
      <c r="GL6" s="250">
        <v>460</v>
      </c>
      <c r="GM6" s="198"/>
      <c r="GN6" s="250">
        <v>460</v>
      </c>
      <c r="GO6" s="250">
        <v>460</v>
      </c>
      <c r="GP6" s="250">
        <v>460</v>
      </c>
      <c r="GQ6" s="250">
        <v>460</v>
      </c>
      <c r="GR6" s="198"/>
      <c r="GS6" s="250">
        <v>360</v>
      </c>
      <c r="GT6" s="250">
        <v>360</v>
      </c>
      <c r="GU6" s="250">
        <v>360</v>
      </c>
      <c r="GV6" s="250">
        <v>360</v>
      </c>
      <c r="GW6" s="250">
        <v>360</v>
      </c>
      <c r="GX6" s="250">
        <v>360</v>
      </c>
      <c r="GY6" s="250">
        <v>360</v>
      </c>
      <c r="GZ6" s="250">
        <v>360</v>
      </c>
      <c r="HA6" s="250">
        <v>360</v>
      </c>
      <c r="HB6" s="250">
        <v>360</v>
      </c>
      <c r="HC6" s="250">
        <v>360</v>
      </c>
      <c r="HD6" s="250">
        <v>360</v>
      </c>
      <c r="HE6" s="250">
        <v>360</v>
      </c>
      <c r="HF6" s="250">
        <v>340</v>
      </c>
      <c r="HG6" s="250">
        <v>340</v>
      </c>
      <c r="HH6" s="250">
        <v>340</v>
      </c>
      <c r="HI6" s="250">
        <v>340</v>
      </c>
      <c r="HJ6" s="250">
        <v>340</v>
      </c>
      <c r="HK6" s="251">
        <v>290</v>
      </c>
      <c r="HL6" s="251">
        <v>290</v>
      </c>
      <c r="HM6" s="251">
        <v>290</v>
      </c>
      <c r="HN6" s="251">
        <v>290</v>
      </c>
      <c r="HO6" s="251">
        <v>290</v>
      </c>
      <c r="HP6" s="251">
        <v>290</v>
      </c>
      <c r="HQ6" s="251">
        <v>290</v>
      </c>
      <c r="HR6" s="251">
        <v>290</v>
      </c>
      <c r="HS6" s="251">
        <v>290</v>
      </c>
      <c r="HT6" s="251">
        <v>290</v>
      </c>
      <c r="HU6" s="251">
        <v>290</v>
      </c>
      <c r="HV6" s="251">
        <v>290</v>
      </c>
      <c r="HW6" s="251">
        <v>290</v>
      </c>
      <c r="HX6" s="251">
        <v>290</v>
      </c>
      <c r="HY6" s="251">
        <v>290</v>
      </c>
      <c r="HZ6" s="251">
        <v>290</v>
      </c>
      <c r="IA6" s="251">
        <v>290</v>
      </c>
      <c r="IB6" s="251">
        <v>290</v>
      </c>
      <c r="IC6" s="251">
        <v>290</v>
      </c>
      <c r="ID6" s="251">
        <v>290</v>
      </c>
      <c r="IE6" s="251">
        <v>290</v>
      </c>
      <c r="IF6" s="251">
        <v>290</v>
      </c>
      <c r="IG6" s="251">
        <v>290</v>
      </c>
      <c r="IH6" s="251">
        <v>290</v>
      </c>
      <c r="II6" s="251">
        <v>290</v>
      </c>
      <c r="IJ6" s="251">
        <v>290</v>
      </c>
      <c r="IK6" s="251">
        <v>290</v>
      </c>
      <c r="IL6" s="251">
        <v>290</v>
      </c>
      <c r="IM6" s="251">
        <v>290</v>
      </c>
      <c r="IN6" s="251">
        <v>290</v>
      </c>
      <c r="IO6" s="251">
        <v>290</v>
      </c>
      <c r="IP6" s="251">
        <v>290</v>
      </c>
      <c r="IQ6" s="251">
        <v>290</v>
      </c>
      <c r="IR6" s="251">
        <v>290</v>
      </c>
      <c r="IS6" s="251">
        <v>290</v>
      </c>
      <c r="IT6" s="251">
        <v>290</v>
      </c>
      <c r="IU6" s="251">
        <v>290</v>
      </c>
      <c r="IV6" s="251">
        <v>290</v>
      </c>
      <c r="IW6" s="251">
        <v>290</v>
      </c>
      <c r="IX6" s="251">
        <v>280</v>
      </c>
      <c r="IY6" s="251">
        <v>280</v>
      </c>
      <c r="IZ6" s="251">
        <v>280</v>
      </c>
      <c r="JA6" s="251">
        <v>280</v>
      </c>
      <c r="JB6" s="251">
        <v>260</v>
      </c>
      <c r="JC6" s="251">
        <v>260</v>
      </c>
      <c r="JD6" s="251">
        <v>260</v>
      </c>
      <c r="JE6" s="251">
        <v>260</v>
      </c>
      <c r="JF6" s="251">
        <v>260</v>
      </c>
      <c r="JG6" s="251">
        <v>260</v>
      </c>
      <c r="JH6" s="251">
        <v>260</v>
      </c>
      <c r="JI6" s="251">
        <v>260</v>
      </c>
      <c r="JJ6" s="251">
        <v>260</v>
      </c>
      <c r="JK6" s="245">
        <v>260</v>
      </c>
      <c r="JL6" s="245">
        <v>260</v>
      </c>
      <c r="JM6" s="245">
        <v>260</v>
      </c>
      <c r="JN6" s="251">
        <v>260</v>
      </c>
      <c r="JO6" s="251">
        <v>260</v>
      </c>
      <c r="JP6" s="251">
        <v>260</v>
      </c>
      <c r="JQ6" s="251">
        <v>260</v>
      </c>
      <c r="JR6" s="251">
        <v>260</v>
      </c>
      <c r="JS6" s="251">
        <v>260</v>
      </c>
      <c r="JT6" s="251">
        <v>260</v>
      </c>
      <c r="JU6" s="251">
        <v>260</v>
      </c>
      <c r="JV6" s="251">
        <v>260</v>
      </c>
      <c r="JW6" s="251">
        <v>260</v>
      </c>
      <c r="JX6" s="251">
        <v>260</v>
      </c>
      <c r="JY6" s="245">
        <v>260</v>
      </c>
      <c r="JZ6" s="245">
        <v>260</v>
      </c>
      <c r="KA6" s="245">
        <v>260</v>
      </c>
      <c r="KB6" s="245">
        <v>260</v>
      </c>
      <c r="KC6" s="198"/>
      <c r="KD6" s="245">
        <v>260</v>
      </c>
      <c r="KE6" s="245">
        <v>260</v>
      </c>
      <c r="KF6" s="245">
        <v>260</v>
      </c>
      <c r="KG6" s="245">
        <v>260</v>
      </c>
      <c r="KH6" s="245">
        <v>260</v>
      </c>
      <c r="KI6" s="245">
        <v>260</v>
      </c>
      <c r="KJ6" s="245">
        <v>260</v>
      </c>
      <c r="KK6" s="245">
        <v>260</v>
      </c>
      <c r="KL6" s="245">
        <v>260</v>
      </c>
      <c r="KM6" s="245">
        <v>260</v>
      </c>
      <c r="KN6" s="245">
        <v>260</v>
      </c>
      <c r="KO6" s="245">
        <v>260</v>
      </c>
      <c r="KP6" s="245">
        <v>260</v>
      </c>
      <c r="KQ6" s="245">
        <v>260</v>
      </c>
      <c r="KR6" s="245">
        <v>260</v>
      </c>
      <c r="KS6" s="245">
        <v>260</v>
      </c>
      <c r="KT6" s="245">
        <v>260</v>
      </c>
      <c r="KU6" s="245">
        <v>260</v>
      </c>
      <c r="KV6" s="245">
        <v>260</v>
      </c>
      <c r="KW6" s="245">
        <v>260</v>
      </c>
      <c r="KX6" s="245">
        <v>260</v>
      </c>
      <c r="KY6" s="245">
        <v>260</v>
      </c>
      <c r="KZ6" s="245">
        <v>260</v>
      </c>
      <c r="LA6" s="245">
        <v>260</v>
      </c>
      <c r="LB6" s="245">
        <v>260</v>
      </c>
      <c r="LC6" s="245">
        <v>260</v>
      </c>
      <c r="LD6" s="245">
        <v>260</v>
      </c>
      <c r="LE6" s="242">
        <v>130</v>
      </c>
      <c r="LF6" s="242">
        <v>130</v>
      </c>
      <c r="LG6" s="242">
        <v>130</v>
      </c>
      <c r="LH6" s="242">
        <v>130</v>
      </c>
      <c r="LI6" s="242">
        <v>110</v>
      </c>
      <c r="LJ6" s="242">
        <v>110</v>
      </c>
      <c r="LK6" s="242">
        <v>110</v>
      </c>
      <c r="LL6" s="242">
        <v>110</v>
      </c>
      <c r="LM6" s="242">
        <v>110</v>
      </c>
      <c r="LN6" s="242">
        <v>100</v>
      </c>
      <c r="LO6" s="242">
        <v>120</v>
      </c>
      <c r="LP6" s="242">
        <v>120</v>
      </c>
      <c r="LQ6" s="242">
        <v>120</v>
      </c>
      <c r="LR6" s="242">
        <v>120</v>
      </c>
      <c r="LS6" s="242">
        <v>120</v>
      </c>
      <c r="LT6" s="242">
        <v>120</v>
      </c>
      <c r="LU6" s="242">
        <v>120</v>
      </c>
      <c r="LV6" s="242">
        <v>120</v>
      </c>
      <c r="LW6" s="242">
        <v>120</v>
      </c>
      <c r="LX6" s="242">
        <v>120</v>
      </c>
      <c r="LY6" s="242">
        <v>120</v>
      </c>
      <c r="LZ6" s="242">
        <v>120</v>
      </c>
      <c r="MA6" s="242">
        <v>120</v>
      </c>
      <c r="MB6" s="242">
        <v>120</v>
      </c>
      <c r="MC6" s="242">
        <v>110</v>
      </c>
      <c r="MD6" s="242">
        <v>110</v>
      </c>
      <c r="ME6" s="242">
        <v>110</v>
      </c>
      <c r="MF6" s="242">
        <v>110</v>
      </c>
      <c r="MG6" s="242">
        <v>110</v>
      </c>
      <c r="MH6" s="242">
        <v>110</v>
      </c>
      <c r="MI6" s="242">
        <v>110</v>
      </c>
      <c r="MJ6" s="242">
        <v>110</v>
      </c>
      <c r="MK6" s="242">
        <v>110</v>
      </c>
      <c r="ML6" s="198"/>
      <c r="MM6" s="242">
        <v>110</v>
      </c>
      <c r="MN6" s="242">
        <v>110</v>
      </c>
      <c r="MO6" s="242">
        <v>110</v>
      </c>
      <c r="MP6" s="242">
        <v>110</v>
      </c>
      <c r="MQ6" s="242">
        <v>110</v>
      </c>
      <c r="MR6" s="242">
        <v>110</v>
      </c>
      <c r="MS6" s="242">
        <v>110</v>
      </c>
      <c r="MT6" s="242">
        <v>110</v>
      </c>
      <c r="MU6" s="242">
        <v>110</v>
      </c>
      <c r="MV6" s="242">
        <v>110</v>
      </c>
      <c r="MW6" s="198"/>
      <c r="MX6" s="242">
        <v>110</v>
      </c>
      <c r="MY6" s="242">
        <v>110</v>
      </c>
      <c r="MZ6" s="242">
        <v>110</v>
      </c>
      <c r="NA6" s="242">
        <v>110</v>
      </c>
      <c r="NB6" s="242">
        <v>110</v>
      </c>
      <c r="NC6" s="242">
        <v>110</v>
      </c>
      <c r="ND6" s="242">
        <v>110</v>
      </c>
      <c r="NE6" s="242">
        <v>110</v>
      </c>
      <c r="NF6" s="242">
        <v>110</v>
      </c>
      <c r="NG6" s="242">
        <v>110</v>
      </c>
      <c r="NH6" s="242">
        <v>110</v>
      </c>
      <c r="NI6" s="244">
        <v>0</v>
      </c>
      <c r="NJ6" s="198"/>
      <c r="NK6" s="198"/>
      <c r="NL6" s="198"/>
      <c r="NM6" s="198"/>
      <c r="NN6" s="198"/>
      <c r="NO6" s="198"/>
      <c r="NP6" s="198"/>
      <c r="NQ6" s="198"/>
      <c r="NR6" s="198"/>
      <c r="NS6" s="198"/>
      <c r="NT6" s="198"/>
      <c r="NU6" s="198"/>
      <c r="NV6" s="198"/>
      <c r="NW6" s="198"/>
      <c r="NX6" s="198"/>
      <c r="NY6" s="198"/>
      <c r="NZ6" s="198"/>
      <c r="OA6" s="198"/>
      <c r="OB6" s="198"/>
      <c r="OC6" s="198"/>
      <c r="OD6" s="198"/>
      <c r="OE6" s="198"/>
      <c r="OF6" s="198"/>
      <c r="OG6" s="198"/>
      <c r="OH6" s="198"/>
      <c r="OI6" s="198"/>
      <c r="OJ6" s="198"/>
      <c r="OK6" s="198"/>
      <c r="OL6" s="198"/>
      <c r="OM6" s="198"/>
      <c r="ON6" s="198"/>
      <c r="OO6" s="198"/>
      <c r="OP6" s="198"/>
      <c r="OQ6" s="198"/>
      <c r="OR6" s="198"/>
      <c r="OS6" s="198"/>
      <c r="OT6" s="198"/>
      <c r="OU6" s="198"/>
      <c r="OV6" s="198"/>
      <c r="OW6" s="198"/>
      <c r="OX6" s="198"/>
      <c r="OY6" s="198"/>
      <c r="OZ6" s="198"/>
      <c r="PA6" s="198"/>
      <c r="PB6" s="198"/>
      <c r="PC6" s="198"/>
      <c r="PD6" s="198"/>
      <c r="PE6" s="198"/>
      <c r="PF6" s="198"/>
      <c r="PG6" s="198"/>
      <c r="PH6" s="198"/>
      <c r="PI6" s="198"/>
      <c r="PJ6" s="198"/>
      <c r="PK6" s="198"/>
      <c r="PL6" s="198"/>
      <c r="PM6" s="198"/>
      <c r="PN6" s="198"/>
      <c r="PO6" s="198"/>
      <c r="PP6" s="198"/>
      <c r="PQ6" s="196"/>
      <c r="PR6" s="196"/>
      <c r="PS6" s="196"/>
      <c r="PT6" s="196"/>
      <c r="PU6" s="196"/>
      <c r="PV6" s="196"/>
      <c r="PW6" s="196"/>
      <c r="PX6" s="196"/>
      <c r="PY6" s="196"/>
      <c r="PZ6" s="196"/>
      <c r="QA6" s="196"/>
      <c r="QB6" s="196"/>
      <c r="QC6" s="196"/>
      <c r="QD6" s="196"/>
      <c r="QE6" s="196"/>
      <c r="QF6" s="196"/>
      <c r="QG6" s="196"/>
      <c r="QH6" s="196"/>
      <c r="QI6" s="196"/>
      <c r="QJ6" s="196"/>
      <c r="QK6" s="196"/>
      <c r="QL6" s="196"/>
      <c r="QM6" s="196"/>
      <c r="QN6" s="196"/>
      <c r="QO6" s="196"/>
      <c r="QP6" s="196"/>
      <c r="QQ6" s="196"/>
      <c r="QR6" s="196"/>
      <c r="QS6" s="196"/>
      <c r="QT6" s="196"/>
      <c r="QU6" s="196"/>
      <c r="QV6" s="196"/>
      <c r="QW6" s="196"/>
      <c r="QX6" s="196"/>
      <c r="QY6" s="196"/>
      <c r="QZ6" s="196"/>
      <c r="RA6" s="196"/>
      <c r="RB6" s="196"/>
      <c r="RC6" s="196"/>
      <c r="RD6" s="196"/>
      <c r="RE6" s="196"/>
      <c r="RF6" s="196"/>
      <c r="RG6" s="196"/>
      <c r="RH6" s="196"/>
      <c r="RI6" s="196"/>
      <c r="RJ6" s="196"/>
      <c r="RK6" s="196"/>
      <c r="RL6" s="196"/>
      <c r="RM6" s="196"/>
      <c r="RN6" s="196"/>
      <c r="RO6" s="196"/>
      <c r="RP6" s="196"/>
      <c r="RQ6" s="196"/>
      <c r="RR6" s="196"/>
      <c r="RS6" s="196"/>
      <c r="RT6" s="196"/>
      <c r="RU6" s="196"/>
      <c r="RV6" s="196"/>
      <c r="RW6" s="196"/>
      <c r="RX6" s="196"/>
    </row>
    <row r="7" spans="1:492" x14ac:dyDescent="0.2">
      <c r="A7" s="230" t="s">
        <v>962</v>
      </c>
      <c r="B7" s="231" t="s">
        <v>3219</v>
      </c>
      <c r="C7" s="225"/>
      <c r="D7" s="225"/>
      <c r="E7" s="225"/>
      <c r="F7" s="226"/>
      <c r="G7" s="226"/>
      <c r="H7" s="226"/>
      <c r="I7" s="226"/>
      <c r="J7" s="226"/>
      <c r="K7" s="226"/>
      <c r="L7" s="226"/>
      <c r="M7" s="226"/>
      <c r="N7" s="226"/>
      <c r="O7" s="226"/>
      <c r="P7" s="226"/>
      <c r="Q7" s="237">
        <v>0</v>
      </c>
      <c r="R7" s="238"/>
      <c r="S7" s="238"/>
      <c r="T7" s="238"/>
      <c r="U7" s="238"/>
      <c r="V7" s="238"/>
      <c r="W7" s="232"/>
      <c r="X7" s="232"/>
      <c r="Y7" s="232"/>
      <c r="Z7" s="235">
        <v>0</v>
      </c>
      <c r="AA7" s="235">
        <v>0</v>
      </c>
      <c r="AB7" s="235">
        <v>0</v>
      </c>
      <c r="AC7" s="224"/>
      <c r="AD7" s="224"/>
      <c r="AE7" s="125"/>
      <c r="AF7" s="125"/>
      <c r="AG7" s="125"/>
      <c r="AH7" s="236">
        <v>1</v>
      </c>
      <c r="AI7" s="236" t="s">
        <v>941</v>
      </c>
      <c r="AJ7" s="125"/>
      <c r="AK7" s="175" t="s">
        <v>5316</v>
      </c>
      <c r="AL7" s="125" t="s">
        <v>942</v>
      </c>
      <c r="AM7" s="27" t="s">
        <v>5321</v>
      </c>
      <c r="AN7" s="126">
        <v>0</v>
      </c>
      <c r="AO7" s="126">
        <v>0</v>
      </c>
      <c r="AP7" s="126">
        <v>0</v>
      </c>
      <c r="AQ7" s="126">
        <v>0</v>
      </c>
      <c r="AR7" s="125">
        <v>24</v>
      </c>
      <c r="AS7" s="125">
        <v>0</v>
      </c>
      <c r="AT7" s="178"/>
      <c r="AU7" s="178"/>
      <c r="AV7" s="178">
        <v>43076</v>
      </c>
      <c r="AW7" s="239" t="s">
        <v>989</v>
      </c>
      <c r="AX7" s="239" t="s">
        <v>980</v>
      </c>
      <c r="AY7" s="127"/>
      <c r="AZ7" s="127"/>
      <c r="BA7" s="128">
        <v>100</v>
      </c>
      <c r="BB7" s="128" t="s">
        <v>489</v>
      </c>
      <c r="BC7" s="128"/>
      <c r="BD7" s="128">
        <v>1</v>
      </c>
      <c r="BE7" s="129" t="s">
        <v>541</v>
      </c>
      <c r="BF7" s="130">
        <v>1</v>
      </c>
      <c r="BG7" s="240"/>
      <c r="BH7" s="241"/>
      <c r="BI7" s="190"/>
      <c r="BJ7" s="131">
        <v>135</v>
      </c>
      <c r="BK7" s="191"/>
      <c r="BL7" s="13"/>
      <c r="BM7" s="13"/>
      <c r="BN7" s="27" t="s">
        <v>801</v>
      </c>
      <c r="BO7" s="13" t="s">
        <v>801</v>
      </c>
      <c r="BP7" s="222">
        <v>90</v>
      </c>
      <c r="BQ7" s="132"/>
      <c r="BR7" s="133"/>
      <c r="BS7" s="125">
        <v>0</v>
      </c>
      <c r="BT7" s="134">
        <v>0</v>
      </c>
      <c r="BU7" s="135">
        <v>1</v>
      </c>
      <c r="BV7" s="134">
        <v>0</v>
      </c>
      <c r="BW7" s="136">
        <v>0</v>
      </c>
      <c r="BX7" s="136">
        <v>0</v>
      </c>
      <c r="BY7" s="136">
        <v>0</v>
      </c>
      <c r="BZ7" s="134">
        <v>0</v>
      </c>
      <c r="CA7" s="134">
        <v>0</v>
      </c>
      <c r="CB7" s="134">
        <v>0</v>
      </c>
      <c r="CC7" s="135">
        <v>1</v>
      </c>
      <c r="CD7" s="134"/>
      <c r="CE7" s="134"/>
      <c r="CF7" s="137">
        <v>135</v>
      </c>
      <c r="CG7" s="134">
        <v>0</v>
      </c>
      <c r="CH7" s="132"/>
      <c r="CI7" s="132"/>
      <c r="CJ7" s="229" t="s">
        <v>942</v>
      </c>
      <c r="CK7" s="233" t="s">
        <v>942</v>
      </c>
      <c r="CL7" s="138">
        <v>0</v>
      </c>
      <c r="CM7" s="138">
        <v>0</v>
      </c>
      <c r="CN7" s="135">
        <v>0</v>
      </c>
      <c r="CO7" s="135">
        <v>0</v>
      </c>
      <c r="CP7" s="139"/>
      <c r="CQ7" s="135">
        <v>0</v>
      </c>
      <c r="CR7" s="179">
        <v>43175</v>
      </c>
      <c r="CS7" s="180">
        <v>43220</v>
      </c>
      <c r="CT7" s="181">
        <v>43346</v>
      </c>
      <c r="CU7" s="181">
        <v>42849</v>
      </c>
      <c r="CV7" s="181">
        <v>0</v>
      </c>
      <c r="CW7" s="181"/>
      <c r="CX7" s="181"/>
      <c r="CY7" s="135">
        <v>1</v>
      </c>
      <c r="CZ7" s="134">
        <v>0</v>
      </c>
      <c r="DA7" s="135">
        <v>0.97520661157024791</v>
      </c>
      <c r="DB7" s="135">
        <v>0</v>
      </c>
      <c r="DC7" s="135">
        <v>0</v>
      </c>
      <c r="DD7" s="135">
        <v>0</v>
      </c>
      <c r="DE7" s="140">
        <v>0</v>
      </c>
      <c r="DF7" s="13" t="s">
        <v>942</v>
      </c>
      <c r="DG7" s="80" t="s">
        <v>942</v>
      </c>
      <c r="DH7" s="18" t="b">
        <v>0</v>
      </c>
      <c r="DI7" s="79"/>
      <c r="DJ7" s="79"/>
      <c r="DK7" s="192"/>
      <c r="DL7" s="174"/>
      <c r="DM7" s="193"/>
      <c r="DN7" s="135"/>
      <c r="DO7" s="79"/>
      <c r="DP7" s="79"/>
      <c r="DQ7" s="79"/>
      <c r="DR7" s="79"/>
      <c r="DS7" s="79"/>
      <c r="DT7" s="79"/>
      <c r="DU7" s="79"/>
      <c r="DV7" s="18"/>
      <c r="DW7" s="18"/>
      <c r="DX7" s="18"/>
      <c r="DY7" s="177"/>
      <c r="DZ7" s="177">
        <v>0</v>
      </c>
      <c r="EA7" s="177">
        <v>0</v>
      </c>
      <c r="EB7" s="177">
        <v>0</v>
      </c>
      <c r="EC7" s="177">
        <v>0</v>
      </c>
      <c r="ED7" s="177">
        <v>0</v>
      </c>
      <c r="EE7" s="177">
        <v>0</v>
      </c>
      <c r="EF7" s="177">
        <v>0</v>
      </c>
      <c r="EG7" s="177">
        <v>0</v>
      </c>
      <c r="EH7" s="177">
        <v>0</v>
      </c>
      <c r="EI7" s="177">
        <v>0</v>
      </c>
      <c r="EJ7" s="177">
        <v>0</v>
      </c>
      <c r="EK7" s="177">
        <v>0</v>
      </c>
      <c r="EL7" s="177">
        <v>0</v>
      </c>
      <c r="EM7" s="177">
        <v>0</v>
      </c>
      <c r="EN7" s="177">
        <v>0</v>
      </c>
      <c r="EO7" s="177">
        <v>0</v>
      </c>
      <c r="EP7" s="177">
        <v>0</v>
      </c>
      <c r="EQ7" s="177">
        <v>0</v>
      </c>
      <c r="ER7" s="177">
        <v>0</v>
      </c>
      <c r="ES7" s="177">
        <v>0</v>
      </c>
      <c r="ET7" s="177">
        <v>0</v>
      </c>
      <c r="EU7" s="177">
        <v>0</v>
      </c>
      <c r="EV7" s="177">
        <v>0</v>
      </c>
      <c r="EW7" s="177">
        <v>0</v>
      </c>
      <c r="EX7" s="177">
        <v>0</v>
      </c>
      <c r="EY7" s="177">
        <v>0</v>
      </c>
      <c r="EZ7" s="177">
        <v>0</v>
      </c>
      <c r="FA7" s="177">
        <v>0</v>
      </c>
      <c r="FB7" s="177">
        <v>0</v>
      </c>
      <c r="FC7" s="244">
        <v>0</v>
      </c>
      <c r="FD7" s="244">
        <v>0</v>
      </c>
      <c r="FE7" s="244">
        <v>0</v>
      </c>
      <c r="FF7" s="244">
        <v>0</v>
      </c>
      <c r="FG7" s="244">
        <v>0</v>
      </c>
      <c r="FH7" s="244">
        <v>0</v>
      </c>
      <c r="FI7" s="199">
        <v>0</v>
      </c>
      <c r="FJ7" s="246">
        <v>24</v>
      </c>
      <c r="FK7" s="246">
        <v>12</v>
      </c>
      <c r="FL7" s="246">
        <v>12</v>
      </c>
      <c r="FM7" s="199">
        <v>0</v>
      </c>
      <c r="FN7" s="199">
        <v>0</v>
      </c>
      <c r="FO7" s="199">
        <v>0</v>
      </c>
      <c r="FP7" s="199">
        <v>0</v>
      </c>
      <c r="FQ7" s="244">
        <v>0</v>
      </c>
      <c r="FR7" s="244">
        <v>0</v>
      </c>
      <c r="FS7" s="244">
        <v>0</v>
      </c>
      <c r="FT7" s="242">
        <v>22</v>
      </c>
      <c r="FU7" s="244">
        <v>0</v>
      </c>
      <c r="FV7" s="244">
        <v>0</v>
      </c>
      <c r="FW7" s="245">
        <v>50</v>
      </c>
      <c r="FX7" s="242">
        <v>29</v>
      </c>
      <c r="FY7" s="242">
        <v>29</v>
      </c>
      <c r="FZ7" s="242">
        <v>26</v>
      </c>
      <c r="GA7" s="242">
        <v>15</v>
      </c>
      <c r="GB7" s="242">
        <v>15</v>
      </c>
      <c r="GC7" s="199">
        <v>0</v>
      </c>
      <c r="GD7" s="243"/>
      <c r="GE7" s="244">
        <v>0</v>
      </c>
      <c r="GF7" s="244"/>
      <c r="GG7" s="244">
        <v>0</v>
      </c>
      <c r="GH7" s="244">
        <v>0</v>
      </c>
      <c r="GI7" s="244">
        <v>0</v>
      </c>
      <c r="GJ7" s="244">
        <v>0</v>
      </c>
      <c r="GK7" s="244">
        <v>0</v>
      </c>
      <c r="GL7" s="244">
        <v>0</v>
      </c>
      <c r="GM7" s="244">
        <v>0</v>
      </c>
      <c r="GN7" s="244">
        <v>0</v>
      </c>
      <c r="GO7" s="244">
        <v>0</v>
      </c>
      <c r="GP7" s="244">
        <v>0</v>
      </c>
      <c r="GQ7" s="244">
        <v>0</v>
      </c>
      <c r="GR7" s="244">
        <v>0</v>
      </c>
      <c r="GS7" s="244">
        <v>0</v>
      </c>
      <c r="GT7" s="244">
        <v>0</v>
      </c>
      <c r="GU7" s="244">
        <v>0</v>
      </c>
      <c r="GV7" s="244">
        <v>0</v>
      </c>
      <c r="GW7" s="244">
        <v>0</v>
      </c>
      <c r="GX7" s="244">
        <v>0</v>
      </c>
      <c r="GY7" s="244">
        <v>0</v>
      </c>
      <c r="GZ7" s="244">
        <v>0</v>
      </c>
      <c r="HA7" s="244">
        <v>0</v>
      </c>
      <c r="HB7" s="244">
        <v>0</v>
      </c>
      <c r="HC7" s="244">
        <v>0</v>
      </c>
      <c r="HD7" s="244">
        <v>0</v>
      </c>
      <c r="HE7" s="244">
        <v>0</v>
      </c>
      <c r="HF7" s="244">
        <v>0</v>
      </c>
      <c r="HG7" s="244">
        <v>0</v>
      </c>
      <c r="HH7" s="244">
        <v>0</v>
      </c>
      <c r="HI7" s="244">
        <v>0</v>
      </c>
      <c r="HJ7" s="244">
        <v>0</v>
      </c>
      <c r="HK7" s="244">
        <v>0</v>
      </c>
      <c r="HL7" s="244">
        <v>0</v>
      </c>
      <c r="HM7" s="244">
        <v>0</v>
      </c>
      <c r="HN7" s="244">
        <v>0</v>
      </c>
      <c r="HO7" s="244">
        <v>0</v>
      </c>
      <c r="HP7" s="244">
        <v>0</v>
      </c>
      <c r="HQ7" s="244">
        <v>0</v>
      </c>
      <c r="HR7" s="244">
        <v>0</v>
      </c>
      <c r="HS7" s="244">
        <v>0</v>
      </c>
      <c r="HT7" s="244">
        <v>0</v>
      </c>
      <c r="HU7" s="244">
        <v>0</v>
      </c>
      <c r="HV7" s="244">
        <v>0</v>
      </c>
      <c r="HW7" s="244">
        <v>0</v>
      </c>
      <c r="HX7" s="244">
        <v>0</v>
      </c>
      <c r="HY7" s="244">
        <v>0</v>
      </c>
      <c r="HZ7" s="244">
        <v>0</v>
      </c>
      <c r="IA7" s="244">
        <v>0</v>
      </c>
      <c r="IB7" s="244">
        <v>0</v>
      </c>
      <c r="IC7" s="244">
        <v>0</v>
      </c>
      <c r="ID7" s="244">
        <v>0</v>
      </c>
      <c r="IE7" s="244">
        <v>0</v>
      </c>
      <c r="IF7" s="244">
        <v>0</v>
      </c>
      <c r="IG7" s="244">
        <v>0</v>
      </c>
      <c r="IH7" s="244">
        <v>0</v>
      </c>
      <c r="II7" s="244">
        <v>0</v>
      </c>
      <c r="IJ7" s="244">
        <v>0</v>
      </c>
      <c r="IK7" s="244">
        <v>0</v>
      </c>
      <c r="IL7" s="244">
        <v>0</v>
      </c>
      <c r="IM7" s="244">
        <v>0</v>
      </c>
      <c r="IN7" s="244">
        <v>0</v>
      </c>
      <c r="IO7" s="244">
        <v>0</v>
      </c>
      <c r="IP7" s="244">
        <v>0</v>
      </c>
      <c r="IQ7" s="244">
        <v>0</v>
      </c>
      <c r="IR7" s="244">
        <v>0</v>
      </c>
      <c r="IS7" s="244">
        <v>0</v>
      </c>
      <c r="IT7" s="244">
        <v>0</v>
      </c>
      <c r="IU7" s="244">
        <v>0</v>
      </c>
      <c r="IV7" s="244">
        <v>0</v>
      </c>
      <c r="IW7" s="244">
        <v>0</v>
      </c>
      <c r="IX7" s="244">
        <v>0</v>
      </c>
      <c r="IY7" s="244">
        <v>0</v>
      </c>
      <c r="IZ7" s="244">
        <v>0</v>
      </c>
      <c r="JA7" s="244">
        <v>0</v>
      </c>
      <c r="JB7" s="244">
        <v>0</v>
      </c>
      <c r="JC7" s="244">
        <v>0</v>
      </c>
      <c r="JD7" s="244">
        <v>0</v>
      </c>
      <c r="JE7" s="244">
        <v>0</v>
      </c>
      <c r="JF7" s="244">
        <v>0</v>
      </c>
      <c r="JG7" s="244">
        <v>0</v>
      </c>
      <c r="JH7" s="244">
        <v>0</v>
      </c>
      <c r="JI7" s="244">
        <v>0</v>
      </c>
      <c r="JJ7" s="244">
        <v>0</v>
      </c>
      <c r="JK7" s="244">
        <v>0</v>
      </c>
      <c r="JL7" s="244">
        <v>0</v>
      </c>
      <c r="JM7" s="244">
        <v>0</v>
      </c>
      <c r="JN7" s="244">
        <v>0</v>
      </c>
      <c r="JO7" s="244">
        <v>0</v>
      </c>
      <c r="JP7" s="244">
        <v>0</v>
      </c>
      <c r="JQ7" s="244">
        <v>0</v>
      </c>
      <c r="JR7" s="244">
        <v>0</v>
      </c>
      <c r="JS7" s="244">
        <v>0</v>
      </c>
      <c r="JT7" s="244">
        <v>0</v>
      </c>
      <c r="JU7" s="244">
        <v>0</v>
      </c>
      <c r="JV7" s="244">
        <v>0</v>
      </c>
      <c r="JW7" s="244">
        <v>0</v>
      </c>
      <c r="JX7" s="244">
        <v>0</v>
      </c>
      <c r="JY7" s="244">
        <v>0</v>
      </c>
      <c r="JZ7" s="244">
        <v>0</v>
      </c>
      <c r="KA7" s="244">
        <v>0</v>
      </c>
      <c r="KB7" s="244">
        <v>0</v>
      </c>
      <c r="KC7" s="243"/>
      <c r="KD7" s="244">
        <v>0</v>
      </c>
      <c r="KE7" s="244">
        <v>0</v>
      </c>
      <c r="KF7" s="244">
        <v>0</v>
      </c>
      <c r="KG7" s="244">
        <v>0</v>
      </c>
      <c r="KH7" s="244">
        <v>0</v>
      </c>
      <c r="KI7" s="244">
        <v>0</v>
      </c>
      <c r="KJ7" s="244">
        <v>0</v>
      </c>
      <c r="KK7" s="244">
        <v>0</v>
      </c>
      <c r="KL7" s="244">
        <v>0</v>
      </c>
      <c r="KM7" s="244">
        <v>0</v>
      </c>
      <c r="KN7" s="244">
        <v>0</v>
      </c>
      <c r="KO7" s="244">
        <v>0</v>
      </c>
      <c r="KP7" s="244">
        <v>0</v>
      </c>
      <c r="KQ7" s="244">
        <v>0</v>
      </c>
      <c r="KR7" s="244">
        <v>0</v>
      </c>
      <c r="KS7" s="244">
        <v>0</v>
      </c>
      <c r="KT7" s="244">
        <v>0</v>
      </c>
      <c r="KU7" s="244">
        <v>0</v>
      </c>
      <c r="KV7" s="244">
        <v>0</v>
      </c>
      <c r="KW7" s="244">
        <v>0</v>
      </c>
      <c r="KX7" s="244">
        <v>0</v>
      </c>
      <c r="KY7" s="244">
        <v>0</v>
      </c>
      <c r="KZ7" s="244">
        <v>0</v>
      </c>
      <c r="LA7" s="244">
        <v>0</v>
      </c>
      <c r="LB7" s="244">
        <v>0</v>
      </c>
      <c r="LC7" s="244">
        <v>0</v>
      </c>
      <c r="LD7" s="244">
        <v>0</v>
      </c>
      <c r="LE7" s="244">
        <v>0</v>
      </c>
      <c r="LF7" s="244">
        <v>0</v>
      </c>
      <c r="LG7" s="244">
        <v>0</v>
      </c>
      <c r="LH7" s="244">
        <v>0</v>
      </c>
      <c r="LI7" s="244">
        <v>0</v>
      </c>
      <c r="LJ7" s="244">
        <v>0</v>
      </c>
      <c r="LK7" s="244">
        <v>0</v>
      </c>
      <c r="LL7" s="244">
        <v>0</v>
      </c>
      <c r="LM7" s="244">
        <v>0</v>
      </c>
      <c r="LN7" s="244">
        <v>0</v>
      </c>
      <c r="LO7" s="244">
        <v>0</v>
      </c>
      <c r="LP7" s="244">
        <v>0</v>
      </c>
      <c r="LQ7" s="244">
        <v>0</v>
      </c>
      <c r="LR7" s="244">
        <v>0</v>
      </c>
      <c r="LS7" s="244">
        <v>0</v>
      </c>
      <c r="LT7" s="244">
        <v>0</v>
      </c>
      <c r="LU7" s="244">
        <v>0</v>
      </c>
      <c r="LV7" s="244">
        <v>0</v>
      </c>
      <c r="LW7" s="244">
        <v>0</v>
      </c>
      <c r="LX7" s="244">
        <v>0</v>
      </c>
      <c r="LY7" s="244">
        <v>0</v>
      </c>
      <c r="LZ7" s="244">
        <v>0</v>
      </c>
      <c r="MA7" s="244">
        <v>0</v>
      </c>
      <c r="MB7" s="244">
        <v>0</v>
      </c>
      <c r="MC7" s="244">
        <v>0</v>
      </c>
      <c r="MD7" s="244">
        <v>0</v>
      </c>
      <c r="ME7" s="244">
        <v>0</v>
      </c>
      <c r="MF7" s="244">
        <v>0</v>
      </c>
      <c r="MG7" s="244">
        <v>0</v>
      </c>
      <c r="MH7" s="244">
        <v>0</v>
      </c>
      <c r="MI7" s="244">
        <v>0</v>
      </c>
      <c r="MJ7" s="244">
        <v>0</v>
      </c>
      <c r="MK7" s="244">
        <v>0</v>
      </c>
      <c r="ML7" s="243"/>
      <c r="MM7" s="244">
        <v>0</v>
      </c>
      <c r="MN7" s="244">
        <v>0</v>
      </c>
      <c r="MO7" s="244">
        <v>0</v>
      </c>
      <c r="MP7" s="244">
        <v>0</v>
      </c>
      <c r="MQ7" s="244">
        <v>0</v>
      </c>
      <c r="MR7" s="244">
        <v>0</v>
      </c>
      <c r="MS7" s="244">
        <v>0</v>
      </c>
      <c r="MT7" s="244">
        <v>0</v>
      </c>
      <c r="MU7" s="244">
        <v>0</v>
      </c>
      <c r="MV7" s="244">
        <v>0</v>
      </c>
      <c r="MW7" s="243"/>
      <c r="MX7" s="244">
        <v>0</v>
      </c>
      <c r="MY7" s="244">
        <v>0</v>
      </c>
      <c r="MZ7" s="244">
        <v>0</v>
      </c>
      <c r="NA7" s="244">
        <v>0</v>
      </c>
      <c r="NB7" s="244">
        <v>0</v>
      </c>
      <c r="NC7" s="244">
        <v>0</v>
      </c>
      <c r="ND7" s="244">
        <v>0</v>
      </c>
      <c r="NE7" s="244">
        <v>0</v>
      </c>
      <c r="NF7" s="244">
        <v>0</v>
      </c>
      <c r="NG7" s="244">
        <v>0</v>
      </c>
      <c r="NH7" s="244">
        <v>0</v>
      </c>
      <c r="NI7" s="244">
        <v>0</v>
      </c>
      <c r="NJ7" s="243"/>
      <c r="NK7" s="243"/>
      <c r="NL7" s="243"/>
      <c r="NM7" s="243"/>
      <c r="NN7" s="243"/>
      <c r="NO7" s="243"/>
      <c r="NP7" s="243"/>
      <c r="NQ7" s="243"/>
      <c r="NR7" s="243"/>
      <c r="NS7" s="243"/>
      <c r="NT7" s="243"/>
      <c r="NU7" s="243"/>
      <c r="NV7" s="243"/>
      <c r="NW7" s="243"/>
      <c r="NX7" s="243"/>
      <c r="NY7" s="243"/>
      <c r="NZ7" s="243"/>
      <c r="OA7" s="243"/>
      <c r="OB7" s="243"/>
      <c r="OC7" s="243"/>
      <c r="OD7" s="243"/>
      <c r="OE7" s="243"/>
      <c r="OF7" s="243"/>
      <c r="OG7" s="243"/>
      <c r="OH7" s="243"/>
      <c r="OI7" s="243"/>
      <c r="OJ7" s="243"/>
      <c r="OK7" s="243"/>
      <c r="OL7" s="243"/>
      <c r="OM7" s="243"/>
      <c r="ON7" s="243"/>
      <c r="OO7" s="243"/>
      <c r="OP7" s="243"/>
      <c r="OQ7" s="243"/>
      <c r="OR7" s="243"/>
      <c r="OS7" s="243"/>
      <c r="OT7" s="243"/>
      <c r="OU7" s="243"/>
      <c r="OV7" s="243"/>
      <c r="OW7" s="243"/>
      <c r="OX7" s="243"/>
      <c r="OY7" s="243"/>
      <c r="OZ7" s="243"/>
      <c r="PA7" s="243"/>
      <c r="PB7" s="243"/>
      <c r="PC7" s="243"/>
      <c r="PD7" s="243"/>
      <c r="PE7" s="243"/>
      <c r="PF7" s="243"/>
      <c r="PG7" s="243"/>
      <c r="PH7" s="243"/>
      <c r="PI7" s="243"/>
      <c r="PJ7" s="243"/>
      <c r="PK7" s="243"/>
      <c r="PL7" s="243"/>
      <c r="PM7" s="243"/>
      <c r="PN7" s="243"/>
      <c r="PO7" s="243"/>
      <c r="PP7" s="243"/>
      <c r="PQ7" s="243"/>
      <c r="PR7" s="243"/>
      <c r="PS7" s="243"/>
      <c r="PT7" s="243"/>
      <c r="PU7" s="243"/>
      <c r="PV7" s="243"/>
      <c r="PW7" s="243"/>
      <c r="PX7" s="243"/>
      <c r="PY7" s="243"/>
      <c r="PZ7" s="243"/>
      <c r="QA7" s="243"/>
      <c r="QB7" s="243"/>
      <c r="QC7" s="243"/>
      <c r="QD7" s="243"/>
      <c r="QE7" s="243"/>
      <c r="QF7" s="243"/>
      <c r="QG7" s="243"/>
      <c r="QH7" s="243"/>
      <c r="QI7" s="243"/>
      <c r="QJ7" s="243"/>
      <c r="QK7" s="243"/>
      <c r="QL7" s="243"/>
      <c r="QM7" s="243"/>
      <c r="QN7" s="243"/>
      <c r="QO7" s="243"/>
      <c r="QP7" s="243"/>
      <c r="QQ7" s="243"/>
      <c r="QR7" s="243"/>
      <c r="QS7" s="243"/>
      <c r="QT7" s="243"/>
      <c r="QU7" s="243"/>
      <c r="QV7" s="243"/>
      <c r="QW7" s="243"/>
      <c r="QX7" s="243"/>
      <c r="QY7" s="243"/>
      <c r="QZ7" s="243"/>
      <c r="RA7" s="243"/>
      <c r="RB7" s="243"/>
      <c r="RC7" s="243"/>
      <c r="RD7" s="243"/>
      <c r="RE7" s="243"/>
      <c r="RF7" s="243"/>
      <c r="RG7" s="243"/>
      <c r="RH7" s="243"/>
      <c r="RI7" s="243"/>
      <c r="RJ7" s="243"/>
      <c r="RK7" s="243"/>
      <c r="RL7" s="243"/>
      <c r="RM7" s="243"/>
      <c r="RN7" s="243"/>
      <c r="RO7" s="243"/>
      <c r="RP7" s="243"/>
      <c r="RQ7" s="243"/>
      <c r="RR7" s="243"/>
      <c r="RS7" s="243"/>
      <c r="RT7" s="243"/>
      <c r="RU7" s="243"/>
      <c r="RV7" s="243"/>
      <c r="RW7" s="243"/>
      <c r="RX7" s="243"/>
    </row>
    <row r="8" spans="1:492" x14ac:dyDescent="0.2">
      <c r="A8" s="230" t="s">
        <v>962</v>
      </c>
      <c r="B8" s="231" t="s">
        <v>5220</v>
      </c>
      <c r="C8" s="225"/>
      <c r="D8" s="225"/>
      <c r="E8" s="225"/>
      <c r="F8" s="226"/>
      <c r="G8" s="226"/>
      <c r="H8" s="226"/>
      <c r="I8" s="226"/>
      <c r="J8" s="226"/>
      <c r="K8" s="226"/>
      <c r="L8" s="226"/>
      <c r="M8" s="226"/>
      <c r="N8" s="226"/>
      <c r="O8" s="226"/>
      <c r="P8" s="226"/>
      <c r="Q8" s="237">
        <v>0</v>
      </c>
      <c r="R8" s="238"/>
      <c r="S8" s="238"/>
      <c r="T8" s="238"/>
      <c r="U8" s="238"/>
      <c r="V8" s="238"/>
      <c r="W8" s="232"/>
      <c r="X8" s="232"/>
      <c r="Y8" s="232"/>
      <c r="Z8" s="235">
        <v>0</v>
      </c>
      <c r="AA8" s="235">
        <v>0</v>
      </c>
      <c r="AB8" s="235">
        <v>0</v>
      </c>
      <c r="AC8" s="224"/>
      <c r="AD8" s="224"/>
      <c r="AE8" s="125"/>
      <c r="AF8" s="125"/>
      <c r="AG8" s="125"/>
      <c r="AH8" s="236">
        <v>1</v>
      </c>
      <c r="AI8" s="236"/>
      <c r="AJ8" s="125"/>
      <c r="AK8" s="175"/>
      <c r="AL8" s="125" t="s">
        <v>942</v>
      </c>
      <c r="AM8" s="27" t="s">
        <v>942</v>
      </c>
      <c r="AN8" s="126">
        <v>0</v>
      </c>
      <c r="AO8" s="126">
        <v>0</v>
      </c>
      <c r="AP8" s="126">
        <v>0</v>
      </c>
      <c r="AQ8" s="126">
        <v>0</v>
      </c>
      <c r="AR8" s="125">
        <v>0</v>
      </c>
      <c r="AS8" s="125">
        <v>0</v>
      </c>
      <c r="AT8" s="178">
        <v>41794</v>
      </c>
      <c r="AU8" s="178"/>
      <c r="AV8" s="178"/>
      <c r="AW8" s="239" t="s">
        <v>989</v>
      </c>
      <c r="AX8" s="239" t="s">
        <v>980</v>
      </c>
      <c r="AY8" s="127"/>
      <c r="AZ8" s="127"/>
      <c r="BA8" s="128">
        <v>1000</v>
      </c>
      <c r="BB8" s="128" t="s">
        <v>489</v>
      </c>
      <c r="BC8" s="128"/>
      <c r="BD8" s="128">
        <v>1</v>
      </c>
      <c r="BE8" s="129" t="s">
        <v>541</v>
      </c>
      <c r="BF8" s="130">
        <v>1</v>
      </c>
      <c r="BG8" s="240"/>
      <c r="BH8" s="241"/>
      <c r="BI8" s="190"/>
      <c r="BJ8" s="131">
        <v>0</v>
      </c>
      <c r="BK8" s="191"/>
      <c r="BL8" s="13"/>
      <c r="BM8" s="13"/>
      <c r="BN8" s="27" t="s">
        <v>767</v>
      </c>
      <c r="BO8" s="13" t="s">
        <v>767</v>
      </c>
      <c r="BP8" s="222">
        <v>0</v>
      </c>
      <c r="BQ8" s="132"/>
      <c r="BR8" s="133"/>
      <c r="BS8" s="125">
        <v>0</v>
      </c>
      <c r="BT8" s="134">
        <v>0</v>
      </c>
      <c r="BU8" s="135">
        <v>0</v>
      </c>
      <c r="BV8" s="134">
        <v>0</v>
      </c>
      <c r="BW8" s="136">
        <v>0</v>
      </c>
      <c r="BX8" s="136">
        <v>0</v>
      </c>
      <c r="BY8" s="136">
        <v>0</v>
      </c>
      <c r="BZ8" s="134">
        <v>0</v>
      </c>
      <c r="CA8" s="134">
        <v>0</v>
      </c>
      <c r="CB8" s="134">
        <v>0</v>
      </c>
      <c r="CC8" s="135">
        <v>0</v>
      </c>
      <c r="CD8" s="134"/>
      <c r="CE8" s="134"/>
      <c r="CF8" s="137">
        <v>0</v>
      </c>
      <c r="CG8" s="134">
        <v>0</v>
      </c>
      <c r="CH8" s="132"/>
      <c r="CI8" s="132"/>
      <c r="CJ8" s="229" t="s">
        <v>942</v>
      </c>
      <c r="CK8" s="233" t="s">
        <v>942</v>
      </c>
      <c r="CL8" s="138">
        <v>0</v>
      </c>
      <c r="CM8" s="138">
        <v>0</v>
      </c>
      <c r="CN8" s="135">
        <v>0</v>
      </c>
      <c r="CO8" s="135">
        <v>0</v>
      </c>
      <c r="CP8" s="139"/>
      <c r="CQ8" s="135">
        <v>0</v>
      </c>
      <c r="CR8" s="179">
        <v>43175</v>
      </c>
      <c r="CS8" s="180">
        <v>43220</v>
      </c>
      <c r="CT8" s="181">
        <v>43346</v>
      </c>
      <c r="CU8" s="181">
        <v>36526</v>
      </c>
      <c r="CV8" s="181">
        <v>36526</v>
      </c>
      <c r="CW8" s="181">
        <v>36526</v>
      </c>
      <c r="CX8" s="181"/>
      <c r="CY8" s="135">
        <v>1</v>
      </c>
      <c r="CZ8" s="134">
        <v>0</v>
      </c>
      <c r="DA8" s="135">
        <v>0.97520661157024791</v>
      </c>
      <c r="DB8" s="135">
        <v>0</v>
      </c>
      <c r="DC8" s="135">
        <v>0</v>
      </c>
      <c r="DD8" s="135">
        <v>0</v>
      </c>
      <c r="DE8" s="140">
        <v>0</v>
      </c>
      <c r="DF8" s="13" t="s">
        <v>942</v>
      </c>
      <c r="DG8" s="80" t="s">
        <v>942</v>
      </c>
      <c r="DH8" s="18" t="b">
        <v>0</v>
      </c>
      <c r="DI8" s="79"/>
      <c r="DJ8" s="79"/>
      <c r="DK8" s="192"/>
      <c r="DL8" s="174"/>
      <c r="DM8" s="193"/>
      <c r="DN8" s="135"/>
      <c r="DO8" s="79"/>
      <c r="DP8" s="79"/>
      <c r="DQ8" s="79"/>
      <c r="DR8" s="79"/>
      <c r="DS8" s="79"/>
      <c r="DT8" s="79"/>
      <c r="DU8" s="79"/>
      <c r="DV8" s="18"/>
      <c r="DW8" s="18"/>
      <c r="DX8" s="18"/>
      <c r="DY8" s="177"/>
      <c r="DZ8" s="177">
        <v>0</v>
      </c>
      <c r="EA8" s="177">
        <v>0</v>
      </c>
      <c r="EB8" s="177">
        <v>0</v>
      </c>
      <c r="EC8" s="177">
        <v>0</v>
      </c>
      <c r="ED8" s="177">
        <v>0</v>
      </c>
      <c r="EE8" s="177">
        <v>0</v>
      </c>
      <c r="EF8" s="177">
        <v>0</v>
      </c>
      <c r="EG8" s="177">
        <v>0</v>
      </c>
      <c r="EH8" s="177">
        <v>0</v>
      </c>
      <c r="EI8" s="177">
        <v>0</v>
      </c>
      <c r="EJ8" s="177">
        <v>0</v>
      </c>
      <c r="EK8" s="177">
        <v>0</v>
      </c>
      <c r="EL8" s="177">
        <v>0</v>
      </c>
      <c r="EM8" s="177">
        <v>0</v>
      </c>
      <c r="EN8" s="177">
        <v>0</v>
      </c>
      <c r="EO8" s="177">
        <v>0</v>
      </c>
      <c r="EP8" s="177">
        <v>0</v>
      </c>
      <c r="EQ8" s="177">
        <v>0</v>
      </c>
      <c r="ER8" s="177">
        <v>0</v>
      </c>
      <c r="ES8" s="177">
        <v>0</v>
      </c>
      <c r="ET8" s="177">
        <v>0</v>
      </c>
      <c r="EU8" s="177">
        <v>0</v>
      </c>
      <c r="EV8" s="177">
        <v>0</v>
      </c>
      <c r="EW8" s="177">
        <v>0</v>
      </c>
      <c r="EX8" s="177">
        <v>0</v>
      </c>
      <c r="EY8" s="177">
        <v>0</v>
      </c>
      <c r="EZ8" s="177">
        <v>0</v>
      </c>
      <c r="FA8" s="177">
        <v>0</v>
      </c>
      <c r="FB8" s="177">
        <v>0</v>
      </c>
      <c r="FC8" s="248">
        <v>720</v>
      </c>
      <c r="FD8" s="248">
        <v>690</v>
      </c>
      <c r="FE8" s="248">
        <v>679</v>
      </c>
      <c r="FF8" s="248">
        <v>609</v>
      </c>
      <c r="FG8" s="248">
        <v>589</v>
      </c>
      <c r="FH8" s="248">
        <v>549</v>
      </c>
      <c r="FI8" s="248">
        <v>509</v>
      </c>
      <c r="FJ8" s="249">
        <v>428</v>
      </c>
      <c r="FK8" s="197">
        <v>408</v>
      </c>
      <c r="FL8" s="197">
        <v>408</v>
      </c>
      <c r="FM8" s="197">
        <v>368</v>
      </c>
      <c r="FN8" s="197">
        <v>368</v>
      </c>
      <c r="FO8" s="197">
        <v>368</v>
      </c>
      <c r="FP8" s="197">
        <v>348</v>
      </c>
      <c r="FQ8" s="195">
        <v>257</v>
      </c>
      <c r="FR8" s="195">
        <v>246</v>
      </c>
      <c r="FS8" s="195">
        <v>246</v>
      </c>
      <c r="FT8" s="195">
        <v>216</v>
      </c>
      <c r="FU8" s="195">
        <v>156</v>
      </c>
      <c r="FV8" s="195">
        <v>156</v>
      </c>
      <c r="FW8" s="195">
        <v>156</v>
      </c>
      <c r="FX8" s="195">
        <v>116</v>
      </c>
      <c r="FY8" s="195">
        <v>116</v>
      </c>
      <c r="FZ8" s="195">
        <v>86</v>
      </c>
      <c r="GA8" s="195">
        <v>86</v>
      </c>
      <c r="GB8" s="195">
        <v>86</v>
      </c>
      <c r="GC8" s="195">
        <v>46</v>
      </c>
      <c r="GD8" s="198"/>
      <c r="GE8" s="195">
        <v>6</v>
      </c>
      <c r="GF8" s="195"/>
      <c r="GG8" s="195">
        <v>6</v>
      </c>
      <c r="GH8" s="195">
        <v>6</v>
      </c>
      <c r="GI8" s="195">
        <v>6</v>
      </c>
      <c r="GJ8" s="195">
        <v>6</v>
      </c>
      <c r="GK8" s="195">
        <v>6</v>
      </c>
      <c r="GL8" s="195">
        <v>6</v>
      </c>
      <c r="GM8" s="195">
        <v>6</v>
      </c>
      <c r="GN8" s="195">
        <v>6</v>
      </c>
      <c r="GO8" s="195">
        <v>6</v>
      </c>
      <c r="GP8" s="195">
        <v>6</v>
      </c>
      <c r="GQ8" s="195">
        <v>3</v>
      </c>
      <c r="GR8" s="195">
        <v>3</v>
      </c>
      <c r="GS8" s="195">
        <v>3</v>
      </c>
      <c r="GT8" s="195">
        <v>3</v>
      </c>
      <c r="GU8" s="195">
        <v>3</v>
      </c>
      <c r="GV8" s="195">
        <v>3</v>
      </c>
      <c r="GW8" s="195">
        <v>3</v>
      </c>
      <c r="GX8" s="195">
        <v>3</v>
      </c>
      <c r="GY8" s="195">
        <v>3</v>
      </c>
      <c r="GZ8" s="195">
        <v>0</v>
      </c>
      <c r="HA8" s="195">
        <v>0</v>
      </c>
      <c r="HB8" s="195">
        <v>0</v>
      </c>
      <c r="HC8" s="197">
        <v>0</v>
      </c>
      <c r="HD8" s="197">
        <v>0</v>
      </c>
      <c r="HE8" s="197">
        <v>0</v>
      </c>
      <c r="HF8" s="197">
        <v>0</v>
      </c>
      <c r="HG8" s="197">
        <v>0</v>
      </c>
      <c r="HH8" s="197">
        <v>0</v>
      </c>
      <c r="HI8" s="197">
        <v>0</v>
      </c>
      <c r="HJ8" s="197">
        <v>0</v>
      </c>
      <c r="HK8" s="197">
        <v>0</v>
      </c>
      <c r="HL8" s="197">
        <v>0</v>
      </c>
      <c r="HM8" s="197">
        <v>0</v>
      </c>
      <c r="HN8" s="197">
        <v>0</v>
      </c>
      <c r="HO8" s="197">
        <v>0</v>
      </c>
      <c r="HP8" s="197">
        <v>0</v>
      </c>
      <c r="HQ8" s="197">
        <v>0</v>
      </c>
      <c r="HR8" s="197">
        <v>0</v>
      </c>
      <c r="HS8" s="197">
        <v>0</v>
      </c>
      <c r="HT8" s="197">
        <v>0</v>
      </c>
      <c r="HU8" s="197">
        <v>0</v>
      </c>
      <c r="HV8" s="197">
        <v>0</v>
      </c>
      <c r="HW8" s="197">
        <v>0</v>
      </c>
      <c r="HX8" s="197">
        <v>0</v>
      </c>
      <c r="HY8" s="197">
        <v>0</v>
      </c>
      <c r="HZ8" s="197">
        <v>0</v>
      </c>
      <c r="IA8" s="197">
        <v>0</v>
      </c>
      <c r="IB8" s="197">
        <v>0</v>
      </c>
      <c r="IC8" s="197">
        <v>0</v>
      </c>
      <c r="ID8" s="197">
        <v>0</v>
      </c>
      <c r="IE8" s="197">
        <v>0</v>
      </c>
      <c r="IF8" s="197">
        <v>0</v>
      </c>
      <c r="IG8" s="197">
        <v>0</v>
      </c>
      <c r="IH8" s="197">
        <v>0</v>
      </c>
      <c r="II8" s="197">
        <v>0</v>
      </c>
      <c r="IJ8" s="197">
        <v>0</v>
      </c>
      <c r="IK8" s="197">
        <v>0</v>
      </c>
      <c r="IL8" s="197">
        <v>0</v>
      </c>
      <c r="IM8" s="197">
        <v>0</v>
      </c>
      <c r="IN8" s="197">
        <v>0</v>
      </c>
      <c r="IO8" s="197">
        <v>0</v>
      </c>
      <c r="IP8" s="197">
        <v>0</v>
      </c>
      <c r="IQ8" s="197">
        <v>0</v>
      </c>
      <c r="IR8" s="197">
        <v>0</v>
      </c>
      <c r="IS8" s="197">
        <v>0</v>
      </c>
      <c r="IT8" s="197">
        <v>0</v>
      </c>
      <c r="IU8" s="197">
        <v>0</v>
      </c>
      <c r="IV8" s="197">
        <v>0</v>
      </c>
      <c r="IW8" s="197">
        <v>0</v>
      </c>
      <c r="IX8" s="197">
        <v>0</v>
      </c>
      <c r="IY8" s="197">
        <v>0</v>
      </c>
      <c r="IZ8" s="197">
        <v>0</v>
      </c>
      <c r="JA8" s="197">
        <v>0</v>
      </c>
      <c r="JB8" s="197">
        <v>0</v>
      </c>
      <c r="JC8" s="197">
        <v>0</v>
      </c>
      <c r="JD8" s="197">
        <v>0</v>
      </c>
      <c r="JE8" s="197">
        <v>0</v>
      </c>
      <c r="JF8" s="197">
        <v>0</v>
      </c>
      <c r="JG8" s="197">
        <v>0</v>
      </c>
      <c r="JH8" s="197">
        <v>0</v>
      </c>
      <c r="JI8" s="197">
        <v>0</v>
      </c>
      <c r="JJ8" s="197">
        <v>0</v>
      </c>
      <c r="JK8" s="197">
        <v>0</v>
      </c>
      <c r="JL8" s="197">
        <v>0</v>
      </c>
      <c r="JM8" s="197">
        <v>0</v>
      </c>
      <c r="JN8" s="197">
        <v>0</v>
      </c>
      <c r="JO8" s="197">
        <v>0</v>
      </c>
      <c r="JP8" s="197">
        <v>0</v>
      </c>
      <c r="JQ8" s="197">
        <v>0</v>
      </c>
      <c r="JR8" s="197">
        <v>0</v>
      </c>
      <c r="JS8" s="197">
        <v>0</v>
      </c>
      <c r="JT8" s="197">
        <v>0</v>
      </c>
      <c r="JU8" s="197">
        <v>0</v>
      </c>
      <c r="JV8" s="197">
        <v>0</v>
      </c>
      <c r="JW8" s="197">
        <v>0</v>
      </c>
      <c r="JX8" s="197">
        <v>0</v>
      </c>
      <c r="JY8" s="197">
        <v>0</v>
      </c>
      <c r="JZ8" s="197">
        <v>0</v>
      </c>
      <c r="KA8" s="197">
        <v>0</v>
      </c>
      <c r="KB8" s="197">
        <v>0</v>
      </c>
      <c r="KC8" s="198"/>
      <c r="KD8" s="197">
        <v>0</v>
      </c>
      <c r="KE8" s="197">
        <v>0</v>
      </c>
      <c r="KF8" s="197">
        <v>0</v>
      </c>
      <c r="KG8" s="197">
        <v>0</v>
      </c>
      <c r="KH8" s="197">
        <v>0</v>
      </c>
      <c r="KI8" s="197">
        <v>0</v>
      </c>
      <c r="KJ8" s="197">
        <v>0</v>
      </c>
      <c r="KK8" s="197">
        <v>0</v>
      </c>
      <c r="KL8" s="197">
        <v>0</v>
      </c>
      <c r="KM8" s="197">
        <v>0</v>
      </c>
      <c r="KN8" s="197">
        <v>0</v>
      </c>
      <c r="KO8" s="197">
        <v>0</v>
      </c>
      <c r="KP8" s="197">
        <v>0</v>
      </c>
      <c r="KQ8" s="197">
        <v>0</v>
      </c>
      <c r="KR8" s="197">
        <v>0</v>
      </c>
      <c r="KS8" s="197">
        <v>0</v>
      </c>
      <c r="KT8" s="197">
        <v>0</v>
      </c>
      <c r="KU8" s="197">
        <v>0</v>
      </c>
      <c r="KV8" s="197">
        <v>0</v>
      </c>
      <c r="KW8" s="197">
        <v>0</v>
      </c>
      <c r="KX8" s="197">
        <v>0</v>
      </c>
      <c r="KY8" s="197">
        <v>0</v>
      </c>
      <c r="KZ8" s="197">
        <v>0</v>
      </c>
      <c r="LA8" s="197">
        <v>0</v>
      </c>
      <c r="LB8" s="197">
        <v>0</v>
      </c>
      <c r="LC8" s="197">
        <v>0</v>
      </c>
      <c r="LD8" s="197">
        <v>0</v>
      </c>
      <c r="LE8" s="197">
        <v>0</v>
      </c>
      <c r="LF8" s="197">
        <v>0</v>
      </c>
      <c r="LG8" s="197">
        <v>0</v>
      </c>
      <c r="LH8" s="197">
        <v>0</v>
      </c>
      <c r="LI8" s="197">
        <v>0</v>
      </c>
      <c r="LJ8" s="197">
        <v>0</v>
      </c>
      <c r="LK8" s="197">
        <v>0</v>
      </c>
      <c r="LL8" s="197">
        <v>0</v>
      </c>
      <c r="LM8" s="197">
        <v>0</v>
      </c>
      <c r="LN8" s="197">
        <v>0</v>
      </c>
      <c r="LO8" s="197">
        <v>0</v>
      </c>
      <c r="LP8" s="197">
        <v>0</v>
      </c>
      <c r="LQ8" s="197">
        <v>0</v>
      </c>
      <c r="LR8" s="197">
        <v>0</v>
      </c>
      <c r="LS8" s="197">
        <v>0</v>
      </c>
      <c r="LT8" s="197">
        <v>0</v>
      </c>
      <c r="LU8" s="197">
        <v>0</v>
      </c>
      <c r="LV8" s="197">
        <v>0</v>
      </c>
      <c r="LW8" s="197">
        <v>0</v>
      </c>
      <c r="LX8" s="197">
        <v>0</v>
      </c>
      <c r="LY8" s="197">
        <v>0</v>
      </c>
      <c r="LZ8" s="197">
        <v>0</v>
      </c>
      <c r="MA8" s="197">
        <v>0</v>
      </c>
      <c r="MB8" s="197">
        <v>0</v>
      </c>
      <c r="MC8" s="197">
        <v>0</v>
      </c>
      <c r="MD8" s="197">
        <v>0</v>
      </c>
      <c r="ME8" s="197">
        <v>0</v>
      </c>
      <c r="MF8" s="197">
        <v>0</v>
      </c>
      <c r="MG8" s="197">
        <v>0</v>
      </c>
      <c r="MH8" s="197">
        <v>0</v>
      </c>
      <c r="MI8" s="197">
        <v>0</v>
      </c>
      <c r="MJ8" s="197">
        <v>0</v>
      </c>
      <c r="MK8" s="197">
        <v>0</v>
      </c>
      <c r="ML8" s="198"/>
      <c r="MM8" s="197">
        <v>0</v>
      </c>
      <c r="MN8" s="197">
        <v>0</v>
      </c>
      <c r="MO8" s="197">
        <v>0</v>
      </c>
      <c r="MP8" s="197">
        <v>0</v>
      </c>
      <c r="MQ8" s="197">
        <v>0</v>
      </c>
      <c r="MR8" s="197">
        <v>0</v>
      </c>
      <c r="MS8" s="197">
        <v>0</v>
      </c>
      <c r="MT8" s="197">
        <v>0</v>
      </c>
      <c r="MU8" s="197">
        <v>0</v>
      </c>
      <c r="MV8" s="197">
        <v>0</v>
      </c>
      <c r="MW8" s="198"/>
      <c r="MX8" s="197">
        <v>0</v>
      </c>
      <c r="MY8" s="197">
        <v>0</v>
      </c>
      <c r="MZ8" s="197">
        <v>0</v>
      </c>
      <c r="NA8" s="197">
        <v>0</v>
      </c>
      <c r="NB8" s="197">
        <v>0</v>
      </c>
      <c r="NC8" s="197">
        <v>0</v>
      </c>
      <c r="ND8" s="197">
        <v>0</v>
      </c>
      <c r="NE8" s="197">
        <v>0</v>
      </c>
      <c r="NF8" s="197">
        <v>0</v>
      </c>
      <c r="NG8" s="197">
        <v>0</v>
      </c>
      <c r="NH8" s="197">
        <v>0</v>
      </c>
      <c r="NI8" s="197">
        <v>0</v>
      </c>
      <c r="NJ8" s="198"/>
      <c r="NK8" s="198"/>
      <c r="NL8" s="198"/>
      <c r="NM8" s="198"/>
      <c r="NN8" s="198"/>
      <c r="NO8" s="198"/>
      <c r="NP8" s="198"/>
      <c r="NQ8" s="198"/>
      <c r="NR8" s="198"/>
      <c r="NS8" s="198"/>
      <c r="NT8" s="198"/>
      <c r="NU8" s="198"/>
      <c r="NV8" s="198"/>
      <c r="NW8" s="198"/>
      <c r="NX8" s="198"/>
      <c r="NY8" s="198"/>
      <c r="NZ8" s="198"/>
      <c r="OA8" s="198"/>
      <c r="OB8" s="198"/>
      <c r="OC8" s="198"/>
      <c r="OD8" s="198"/>
      <c r="OE8" s="198"/>
      <c r="OF8" s="198"/>
      <c r="OG8" s="198"/>
      <c r="OH8" s="198"/>
      <c r="OI8" s="198"/>
      <c r="OJ8" s="198"/>
      <c r="OK8" s="198"/>
      <c r="OL8" s="198"/>
      <c r="OM8" s="198"/>
      <c r="ON8" s="198"/>
      <c r="OO8" s="198"/>
      <c r="OP8" s="198"/>
      <c r="OQ8" s="198"/>
      <c r="OR8" s="198"/>
      <c r="OS8" s="198"/>
      <c r="OT8" s="198"/>
      <c r="OU8" s="198"/>
      <c r="OV8" s="198"/>
      <c r="OW8" s="198"/>
      <c r="OX8" s="198"/>
      <c r="OY8" s="198"/>
      <c r="OZ8" s="198"/>
      <c r="PA8" s="198"/>
      <c r="PB8" s="198"/>
      <c r="PC8" s="198"/>
      <c r="PD8" s="198"/>
      <c r="PE8" s="198"/>
      <c r="PF8" s="198"/>
      <c r="PG8" s="198"/>
      <c r="PH8" s="198"/>
      <c r="PI8" s="198"/>
      <c r="PJ8" s="198"/>
      <c r="PK8" s="198"/>
      <c r="PL8" s="198"/>
      <c r="PM8" s="198"/>
      <c r="PN8" s="198"/>
      <c r="PO8" s="198"/>
      <c r="PP8" s="198"/>
      <c r="PQ8" s="196"/>
      <c r="PR8" s="196"/>
      <c r="PS8" s="196"/>
      <c r="PT8" s="196"/>
      <c r="PU8" s="196"/>
      <c r="PV8" s="196"/>
      <c r="PW8" s="196"/>
      <c r="PX8" s="196"/>
      <c r="PY8" s="196"/>
      <c r="PZ8" s="196"/>
      <c r="QA8" s="196"/>
      <c r="QB8" s="196"/>
      <c r="QC8" s="196"/>
      <c r="QD8" s="196"/>
      <c r="QE8" s="196"/>
      <c r="QF8" s="196"/>
      <c r="QG8" s="196"/>
      <c r="QH8" s="196"/>
      <c r="QI8" s="196"/>
      <c r="QJ8" s="196"/>
      <c r="QK8" s="196"/>
      <c r="QL8" s="196"/>
      <c r="QM8" s="196"/>
      <c r="QN8" s="196"/>
      <c r="QO8" s="196"/>
      <c r="QP8" s="196"/>
      <c r="QQ8" s="196"/>
      <c r="QR8" s="196"/>
      <c r="QS8" s="196"/>
      <c r="QT8" s="196"/>
      <c r="QU8" s="196"/>
      <c r="QV8" s="196"/>
      <c r="QW8" s="196"/>
      <c r="QX8" s="196"/>
      <c r="QY8" s="196"/>
      <c r="QZ8" s="196"/>
      <c r="RA8" s="196"/>
      <c r="RB8" s="196"/>
      <c r="RC8" s="196"/>
      <c r="RD8" s="196"/>
      <c r="RE8" s="196"/>
      <c r="RF8" s="196"/>
      <c r="RG8" s="196"/>
      <c r="RH8" s="196"/>
      <c r="RI8" s="196"/>
      <c r="RJ8" s="196"/>
      <c r="RK8" s="196"/>
      <c r="RL8" s="196"/>
      <c r="RM8" s="196"/>
      <c r="RN8" s="196"/>
      <c r="RO8" s="196"/>
      <c r="RP8" s="196"/>
      <c r="RQ8" s="196"/>
      <c r="RR8" s="196"/>
      <c r="RS8" s="196"/>
      <c r="RT8" s="196"/>
      <c r="RU8" s="196"/>
      <c r="RV8" s="196"/>
      <c r="RW8" s="196"/>
      <c r="RX8" s="196"/>
    </row>
    <row r="9" spans="1:492" x14ac:dyDescent="0.2">
      <c r="A9" s="230" t="s">
        <v>962</v>
      </c>
      <c r="B9" s="231" t="s">
        <v>2464</v>
      </c>
      <c r="C9" s="225"/>
      <c r="D9" s="225"/>
      <c r="E9" s="225"/>
      <c r="F9" s="226"/>
      <c r="G9" s="226"/>
      <c r="H9" s="226"/>
      <c r="I9" s="226"/>
      <c r="J9" s="226"/>
      <c r="K9" s="226"/>
      <c r="L9" s="226"/>
      <c r="M9" s="226"/>
      <c r="N9" s="226"/>
      <c r="O9" s="226"/>
      <c r="P9" s="226"/>
      <c r="Q9" s="237">
        <v>0</v>
      </c>
      <c r="R9" s="238"/>
      <c r="S9" s="238"/>
      <c r="T9" s="238"/>
      <c r="U9" s="238"/>
      <c r="V9" s="238"/>
      <c r="W9" s="232"/>
      <c r="X9" s="232"/>
      <c r="Y9" s="232"/>
      <c r="Z9" s="235">
        <v>0</v>
      </c>
      <c r="AA9" s="235">
        <v>0</v>
      </c>
      <c r="AB9" s="235">
        <v>0</v>
      </c>
      <c r="AC9" s="224"/>
      <c r="AD9" s="224"/>
      <c r="AE9" s="125"/>
      <c r="AF9" s="125"/>
      <c r="AG9" s="125"/>
      <c r="AH9" s="236">
        <v>1</v>
      </c>
      <c r="AI9" s="236" t="s">
        <v>941</v>
      </c>
      <c r="AJ9" s="125"/>
      <c r="AK9" s="175" t="s">
        <v>5315</v>
      </c>
      <c r="AL9" s="125" t="s">
        <v>942</v>
      </c>
      <c r="AM9" s="27" t="s">
        <v>942</v>
      </c>
      <c r="AN9" s="126">
        <v>0</v>
      </c>
      <c r="AO9" s="126">
        <v>0</v>
      </c>
      <c r="AP9" s="126">
        <v>0</v>
      </c>
      <c r="AQ9" s="126">
        <v>0</v>
      </c>
      <c r="AR9" s="125">
        <v>1</v>
      </c>
      <c r="AS9" s="125">
        <v>0</v>
      </c>
      <c r="AT9" s="178">
        <v>43406</v>
      </c>
      <c r="AU9" s="178"/>
      <c r="AV9" s="178">
        <v>43076</v>
      </c>
      <c r="AW9" s="239" t="s">
        <v>989</v>
      </c>
      <c r="AX9" s="239" t="s">
        <v>980</v>
      </c>
      <c r="AY9" s="127"/>
      <c r="AZ9" s="127"/>
      <c r="BA9" s="128">
        <v>1000</v>
      </c>
      <c r="BB9" s="128" t="s">
        <v>489</v>
      </c>
      <c r="BC9" s="128"/>
      <c r="BD9" s="128">
        <v>1</v>
      </c>
      <c r="BE9" s="129" t="s">
        <v>541</v>
      </c>
      <c r="BF9" s="130">
        <v>1</v>
      </c>
      <c r="BG9" s="240"/>
      <c r="BH9" s="241"/>
      <c r="BI9" s="190"/>
      <c r="BJ9" s="131">
        <v>3600</v>
      </c>
      <c r="BK9" s="191"/>
      <c r="BL9" s="13"/>
      <c r="BM9" s="13"/>
      <c r="BN9" s="27" t="s">
        <v>801</v>
      </c>
      <c r="BO9" s="13" t="s">
        <v>801</v>
      </c>
      <c r="BP9" s="222">
        <v>3015</v>
      </c>
      <c r="BQ9" s="132"/>
      <c r="BR9" s="133"/>
      <c r="BS9" s="125">
        <v>0</v>
      </c>
      <c r="BT9" s="134">
        <v>0</v>
      </c>
      <c r="BU9" s="135">
        <v>1</v>
      </c>
      <c r="BV9" s="134">
        <v>0</v>
      </c>
      <c r="BW9" s="136">
        <v>0</v>
      </c>
      <c r="BX9" s="136">
        <v>0</v>
      </c>
      <c r="BY9" s="136">
        <v>0</v>
      </c>
      <c r="BZ9" s="134">
        <v>0</v>
      </c>
      <c r="CA9" s="134">
        <v>0</v>
      </c>
      <c r="CB9" s="134">
        <v>0</v>
      </c>
      <c r="CC9" s="135">
        <v>1</v>
      </c>
      <c r="CD9" s="134"/>
      <c r="CE9" s="134"/>
      <c r="CF9" s="137">
        <v>3600</v>
      </c>
      <c r="CG9" s="134">
        <v>0</v>
      </c>
      <c r="CH9" s="132"/>
      <c r="CI9" s="132"/>
      <c r="CJ9" s="229" t="s">
        <v>942</v>
      </c>
      <c r="CK9" s="233" t="s">
        <v>942</v>
      </c>
      <c r="CL9" s="138">
        <v>0</v>
      </c>
      <c r="CM9" s="138">
        <v>0</v>
      </c>
      <c r="CN9" s="135">
        <v>0</v>
      </c>
      <c r="CO9" s="135">
        <v>0</v>
      </c>
      <c r="CP9" s="139"/>
      <c r="CQ9" s="135">
        <v>1</v>
      </c>
      <c r="CR9" s="179">
        <v>43278</v>
      </c>
      <c r="CS9" s="180">
        <v>43278</v>
      </c>
      <c r="CT9" s="181">
        <v>43346</v>
      </c>
      <c r="CU9" s="181">
        <v>43311</v>
      </c>
      <c r="CV9" s="181">
        <v>43395</v>
      </c>
      <c r="CW9" s="181"/>
      <c r="CX9" s="181">
        <v>43395</v>
      </c>
      <c r="CY9" s="135">
        <v>0.60622264804248305</v>
      </c>
      <c r="CZ9" s="134">
        <v>0</v>
      </c>
      <c r="DA9" s="135">
        <v>1.5873015873015872E-2</v>
      </c>
      <c r="DB9" s="135">
        <v>0</v>
      </c>
      <c r="DC9" s="135">
        <v>0</v>
      </c>
      <c r="DD9" s="135">
        <v>0</v>
      </c>
      <c r="DE9" s="140">
        <v>0</v>
      </c>
      <c r="DF9" s="13" t="s">
        <v>942</v>
      </c>
      <c r="DG9" s="80" t="s">
        <v>942</v>
      </c>
      <c r="DH9" s="18" t="b">
        <v>0</v>
      </c>
      <c r="DI9" s="79"/>
      <c r="DJ9" s="79"/>
      <c r="DK9" s="192"/>
      <c r="DL9" s="174"/>
      <c r="DM9" s="193"/>
      <c r="DN9" s="135"/>
      <c r="DO9" s="79"/>
      <c r="DP9" s="79"/>
      <c r="DQ9" s="79"/>
      <c r="DR9" s="79"/>
      <c r="DS9" s="79"/>
      <c r="DT9" s="79"/>
      <c r="DU9" s="79"/>
      <c r="DV9" s="18"/>
      <c r="DW9" s="18"/>
      <c r="DX9" s="18"/>
      <c r="DY9" s="177"/>
      <c r="DZ9" s="177">
        <v>0</v>
      </c>
      <c r="EA9" s="177">
        <v>0</v>
      </c>
      <c r="EB9" s="177">
        <v>0</v>
      </c>
      <c r="EC9" s="177">
        <v>0</v>
      </c>
      <c r="ED9" s="177">
        <v>0</v>
      </c>
      <c r="EE9" s="177">
        <v>0</v>
      </c>
      <c r="EF9" s="177">
        <v>0</v>
      </c>
      <c r="EG9" s="177">
        <v>0</v>
      </c>
      <c r="EH9" s="177">
        <v>0</v>
      </c>
      <c r="EI9" s="177">
        <v>0</v>
      </c>
      <c r="EJ9" s="177">
        <v>0</v>
      </c>
      <c r="EK9" s="177">
        <v>0</v>
      </c>
      <c r="EL9" s="177">
        <v>0</v>
      </c>
      <c r="EM9" s="177">
        <v>0</v>
      </c>
      <c r="EN9" s="177">
        <v>0</v>
      </c>
      <c r="EO9" s="177">
        <v>0</v>
      </c>
      <c r="EP9" s="177">
        <v>0</v>
      </c>
      <c r="EQ9" s="177">
        <v>0</v>
      </c>
      <c r="ER9" s="177">
        <v>0</v>
      </c>
      <c r="ES9" s="177">
        <v>0</v>
      </c>
      <c r="ET9" s="177">
        <v>0</v>
      </c>
      <c r="EU9" s="177">
        <v>0</v>
      </c>
      <c r="EV9" s="177">
        <v>0</v>
      </c>
      <c r="EW9" s="177">
        <v>0</v>
      </c>
      <c r="EX9" s="177">
        <v>0</v>
      </c>
      <c r="EY9" s="177">
        <v>0</v>
      </c>
      <c r="EZ9" s="177">
        <v>0</v>
      </c>
      <c r="FA9" s="177">
        <v>0</v>
      </c>
      <c r="FB9" s="177">
        <v>3348</v>
      </c>
      <c r="FC9" s="249">
        <v>569</v>
      </c>
      <c r="FD9" s="244">
        <v>0</v>
      </c>
      <c r="FE9" s="244">
        <v>0</v>
      </c>
      <c r="FF9" s="244">
        <v>0</v>
      </c>
      <c r="FG9" s="242">
        <v>220</v>
      </c>
      <c r="FH9" s="244">
        <v>0</v>
      </c>
      <c r="FI9" s="245">
        <v>1280</v>
      </c>
      <c r="FJ9" s="242">
        <v>510</v>
      </c>
      <c r="FK9" s="245">
        <v>1300</v>
      </c>
      <c r="FL9" s="245">
        <v>1300</v>
      </c>
      <c r="FM9" s="242">
        <v>1060</v>
      </c>
      <c r="FN9" s="242">
        <v>1020</v>
      </c>
      <c r="FO9" s="242">
        <v>1020</v>
      </c>
      <c r="FP9" s="242">
        <v>640</v>
      </c>
      <c r="FQ9" s="251">
        <v>2597</v>
      </c>
      <c r="FR9" s="251">
        <v>2427</v>
      </c>
      <c r="FS9" s="251">
        <v>2397</v>
      </c>
      <c r="FT9" s="245">
        <v>1707</v>
      </c>
      <c r="FU9" s="249">
        <v>1846</v>
      </c>
      <c r="FV9" s="245">
        <v>1576</v>
      </c>
      <c r="FW9" s="245">
        <v>1566</v>
      </c>
      <c r="FX9" s="249">
        <v>2476</v>
      </c>
      <c r="FY9" s="249">
        <v>1896</v>
      </c>
      <c r="FZ9" s="245">
        <v>1726</v>
      </c>
      <c r="GA9" s="245">
        <v>1686</v>
      </c>
      <c r="GB9" s="245">
        <v>1606</v>
      </c>
      <c r="GC9" s="251">
        <v>1116</v>
      </c>
      <c r="GD9" s="198"/>
      <c r="GE9" s="245">
        <v>1226</v>
      </c>
      <c r="GF9" s="245"/>
      <c r="GG9" s="245">
        <v>1216</v>
      </c>
      <c r="GH9" s="245">
        <v>1216</v>
      </c>
      <c r="GI9" s="245">
        <v>1216</v>
      </c>
      <c r="GJ9" s="245">
        <v>1216</v>
      </c>
      <c r="GK9" s="245">
        <v>1216</v>
      </c>
      <c r="GL9" s="245">
        <v>1216</v>
      </c>
      <c r="GM9" s="245">
        <v>1186</v>
      </c>
      <c r="GN9" s="245">
        <v>1186</v>
      </c>
      <c r="GO9" s="245">
        <v>1186</v>
      </c>
      <c r="GP9" s="245">
        <v>1186</v>
      </c>
      <c r="GQ9" s="245">
        <v>1181</v>
      </c>
      <c r="GR9" s="245">
        <v>1181</v>
      </c>
      <c r="GS9" s="245">
        <v>1181</v>
      </c>
      <c r="GT9" s="245">
        <v>1181</v>
      </c>
      <c r="GU9" s="245">
        <v>1181</v>
      </c>
      <c r="GV9" s="245">
        <v>1181</v>
      </c>
      <c r="GW9" s="245">
        <v>1181</v>
      </c>
      <c r="GX9" s="245">
        <v>1181</v>
      </c>
      <c r="GY9" s="245">
        <v>1181</v>
      </c>
      <c r="GZ9" s="245">
        <v>1161</v>
      </c>
      <c r="HA9" s="245">
        <v>1161</v>
      </c>
      <c r="HB9" s="245">
        <v>1161</v>
      </c>
      <c r="HC9" s="245">
        <v>1161</v>
      </c>
      <c r="HD9" s="245">
        <v>1061</v>
      </c>
      <c r="HE9" s="245">
        <v>1061</v>
      </c>
      <c r="HF9" s="245">
        <v>1011</v>
      </c>
      <c r="HG9" s="245">
        <v>1001</v>
      </c>
      <c r="HH9" s="242">
        <v>911</v>
      </c>
      <c r="HI9" s="242">
        <v>911</v>
      </c>
      <c r="HJ9" s="242">
        <v>911</v>
      </c>
      <c r="HK9" s="242">
        <v>911</v>
      </c>
      <c r="HL9" s="242">
        <v>911</v>
      </c>
      <c r="HM9" s="242">
        <v>850</v>
      </c>
      <c r="HN9" s="242">
        <v>850</v>
      </c>
      <c r="HO9" s="242">
        <v>850</v>
      </c>
      <c r="HP9" s="242">
        <v>850</v>
      </c>
      <c r="HQ9" s="242">
        <v>850</v>
      </c>
      <c r="HR9" s="242">
        <v>840</v>
      </c>
      <c r="HS9" s="242">
        <v>780</v>
      </c>
      <c r="HT9" s="242">
        <v>780</v>
      </c>
      <c r="HU9" s="242">
        <v>730</v>
      </c>
      <c r="HV9" s="242">
        <v>680</v>
      </c>
      <c r="HW9" s="242">
        <v>680</v>
      </c>
      <c r="HX9" s="242">
        <v>680</v>
      </c>
      <c r="HY9" s="242">
        <v>675</v>
      </c>
      <c r="HZ9" s="242">
        <v>675</v>
      </c>
      <c r="IA9" s="242">
        <v>645</v>
      </c>
      <c r="IB9" s="242">
        <v>645</v>
      </c>
      <c r="IC9" s="242">
        <v>625</v>
      </c>
      <c r="ID9" s="242">
        <v>625</v>
      </c>
      <c r="IE9" s="242">
        <v>625</v>
      </c>
      <c r="IF9" s="242">
        <v>620</v>
      </c>
      <c r="IG9" s="242">
        <v>620</v>
      </c>
      <c r="IH9" s="242">
        <v>620</v>
      </c>
      <c r="II9" s="242">
        <v>620</v>
      </c>
      <c r="IJ9" s="242">
        <v>620</v>
      </c>
      <c r="IK9" s="242">
        <v>620</v>
      </c>
      <c r="IL9" s="242">
        <v>620</v>
      </c>
      <c r="IM9" s="242">
        <v>620</v>
      </c>
      <c r="IN9" s="242">
        <v>620</v>
      </c>
      <c r="IO9" s="242">
        <v>595</v>
      </c>
      <c r="IP9" s="242">
        <v>575</v>
      </c>
      <c r="IQ9" s="242">
        <v>575</v>
      </c>
      <c r="IR9" s="242">
        <v>575</v>
      </c>
      <c r="IS9" s="242">
        <v>575</v>
      </c>
      <c r="IT9" s="242">
        <v>575</v>
      </c>
      <c r="IU9" s="242">
        <v>555</v>
      </c>
      <c r="IV9" s="242">
        <v>555</v>
      </c>
      <c r="IW9" s="242">
        <v>555</v>
      </c>
      <c r="IX9" s="242">
        <v>555</v>
      </c>
      <c r="IY9" s="242">
        <v>555</v>
      </c>
      <c r="IZ9" s="242">
        <v>555</v>
      </c>
      <c r="JA9" s="242">
        <v>555</v>
      </c>
      <c r="JB9" s="245">
        <v>1510</v>
      </c>
      <c r="JC9" s="245">
        <v>1490</v>
      </c>
      <c r="JD9" s="245">
        <v>1420</v>
      </c>
      <c r="JE9" s="245">
        <v>1320</v>
      </c>
      <c r="JF9" s="245">
        <v>1320</v>
      </c>
      <c r="JG9" s="245">
        <v>1320</v>
      </c>
      <c r="JH9" s="245">
        <v>1320</v>
      </c>
      <c r="JI9" s="245">
        <v>1320</v>
      </c>
      <c r="JJ9" s="245">
        <v>1320</v>
      </c>
      <c r="JK9" s="245">
        <v>1300</v>
      </c>
      <c r="JL9" s="245">
        <v>1300</v>
      </c>
      <c r="JM9" s="245">
        <v>1300</v>
      </c>
      <c r="JN9" s="245">
        <v>1300</v>
      </c>
      <c r="JO9" s="245">
        <v>1300</v>
      </c>
      <c r="JP9" s="245">
        <v>1300</v>
      </c>
      <c r="JQ9" s="245">
        <v>1300</v>
      </c>
      <c r="JR9" s="245">
        <v>1300</v>
      </c>
      <c r="JS9" s="245">
        <v>1300</v>
      </c>
      <c r="JT9" s="245">
        <v>1300</v>
      </c>
      <c r="JU9" s="245">
        <v>1300</v>
      </c>
      <c r="JV9" s="245">
        <v>1300</v>
      </c>
      <c r="JW9" s="245">
        <v>1300</v>
      </c>
      <c r="JX9" s="245">
        <v>1300</v>
      </c>
      <c r="JY9" s="245">
        <v>1300</v>
      </c>
      <c r="JZ9" s="245">
        <v>1300</v>
      </c>
      <c r="KA9" s="245">
        <v>1300</v>
      </c>
      <c r="KB9" s="245">
        <v>1300</v>
      </c>
      <c r="KC9" s="198"/>
      <c r="KD9" s="245">
        <v>1029</v>
      </c>
      <c r="KE9" s="245">
        <v>1029</v>
      </c>
      <c r="KF9" s="245">
        <v>1029</v>
      </c>
      <c r="KG9" s="245">
        <v>1029</v>
      </c>
      <c r="KH9" s="245">
        <v>1029</v>
      </c>
      <c r="KI9" s="245">
        <v>1029</v>
      </c>
      <c r="KJ9" s="242">
        <v>574</v>
      </c>
      <c r="KK9" s="242">
        <v>564</v>
      </c>
      <c r="KL9" s="242">
        <v>564</v>
      </c>
      <c r="KM9" s="242">
        <v>564</v>
      </c>
      <c r="KN9" s="242">
        <v>564</v>
      </c>
      <c r="KO9" s="242">
        <v>564</v>
      </c>
      <c r="KP9" s="242">
        <v>564</v>
      </c>
      <c r="KQ9" s="242">
        <v>564</v>
      </c>
      <c r="KR9" s="242">
        <v>564</v>
      </c>
      <c r="KS9" s="242">
        <v>564</v>
      </c>
      <c r="KT9" s="242">
        <v>564</v>
      </c>
      <c r="KU9" s="242">
        <v>564</v>
      </c>
      <c r="KV9" s="242">
        <v>564</v>
      </c>
      <c r="KW9" s="242">
        <v>564</v>
      </c>
      <c r="KX9" s="242">
        <v>564</v>
      </c>
      <c r="KY9" s="242">
        <v>564</v>
      </c>
      <c r="KZ9" s="242">
        <v>564</v>
      </c>
      <c r="LA9" s="242">
        <v>564</v>
      </c>
      <c r="LB9" s="242">
        <v>564</v>
      </c>
      <c r="LC9" s="242">
        <v>564</v>
      </c>
      <c r="LD9" s="242">
        <v>564</v>
      </c>
      <c r="LE9" s="242">
        <v>452</v>
      </c>
      <c r="LF9" s="242">
        <v>452</v>
      </c>
      <c r="LG9" s="242">
        <v>452</v>
      </c>
      <c r="LH9" s="242">
        <v>442</v>
      </c>
      <c r="LI9" s="242">
        <v>442</v>
      </c>
      <c r="LJ9" s="242">
        <v>442</v>
      </c>
      <c r="LK9" s="242">
        <v>442</v>
      </c>
      <c r="LL9" s="242">
        <v>442</v>
      </c>
      <c r="LM9" s="242">
        <v>442</v>
      </c>
      <c r="LN9" s="242">
        <v>442</v>
      </c>
      <c r="LO9" s="242">
        <v>442</v>
      </c>
      <c r="LP9" s="242">
        <v>422</v>
      </c>
      <c r="LQ9" s="242">
        <v>422</v>
      </c>
      <c r="LR9" s="242">
        <v>422</v>
      </c>
      <c r="LS9" s="242">
        <v>372</v>
      </c>
      <c r="LT9" s="242">
        <v>362</v>
      </c>
      <c r="LU9" s="242">
        <v>352</v>
      </c>
      <c r="LV9" s="242">
        <v>332</v>
      </c>
      <c r="LW9" s="242">
        <v>332</v>
      </c>
      <c r="LX9" s="242">
        <v>332</v>
      </c>
      <c r="LY9" s="242">
        <v>332</v>
      </c>
      <c r="LZ9" s="242">
        <v>302</v>
      </c>
      <c r="MA9" s="242">
        <v>252</v>
      </c>
      <c r="MB9" s="242">
        <v>252</v>
      </c>
      <c r="MC9" s="242">
        <v>252</v>
      </c>
      <c r="MD9" s="242">
        <v>252</v>
      </c>
      <c r="ME9" s="242">
        <v>252</v>
      </c>
      <c r="MF9" s="242">
        <v>252</v>
      </c>
      <c r="MG9" s="242">
        <v>252</v>
      </c>
      <c r="MH9" s="242">
        <v>252</v>
      </c>
      <c r="MI9" s="242">
        <v>232</v>
      </c>
      <c r="MJ9" s="242">
        <v>232</v>
      </c>
      <c r="MK9" s="242">
        <v>192</v>
      </c>
      <c r="ML9" s="198"/>
      <c r="MM9" s="242">
        <v>192</v>
      </c>
      <c r="MN9" s="242">
        <v>162</v>
      </c>
      <c r="MO9" s="242">
        <v>162</v>
      </c>
      <c r="MP9" s="242">
        <v>252</v>
      </c>
      <c r="MQ9" s="242">
        <v>152</v>
      </c>
      <c r="MR9" s="242">
        <v>152</v>
      </c>
      <c r="MS9" s="242">
        <v>152</v>
      </c>
      <c r="MT9" s="242">
        <v>152</v>
      </c>
      <c r="MU9" s="242">
        <v>152</v>
      </c>
      <c r="MV9" s="242">
        <v>152</v>
      </c>
      <c r="MW9" s="198"/>
      <c r="MX9" s="242">
        <v>132</v>
      </c>
      <c r="MY9" s="242">
        <v>82</v>
      </c>
      <c r="MZ9" s="242">
        <v>62</v>
      </c>
      <c r="NA9" s="242">
        <v>62</v>
      </c>
      <c r="NB9" s="242">
        <v>62</v>
      </c>
      <c r="NC9" s="242">
        <v>62</v>
      </c>
      <c r="ND9" s="242">
        <v>12</v>
      </c>
      <c r="NE9" s="242">
        <v>12</v>
      </c>
      <c r="NF9" s="242">
        <v>2</v>
      </c>
      <c r="NG9" s="242">
        <v>2</v>
      </c>
      <c r="NH9" s="242">
        <v>2</v>
      </c>
      <c r="NI9" s="244">
        <v>0</v>
      </c>
      <c r="NJ9" s="198"/>
      <c r="NK9" s="198"/>
      <c r="NL9" s="198"/>
      <c r="NM9" s="198"/>
      <c r="NN9" s="198"/>
      <c r="NO9" s="198"/>
      <c r="NP9" s="198"/>
      <c r="NQ9" s="198"/>
      <c r="NR9" s="198"/>
      <c r="NS9" s="198"/>
      <c r="NT9" s="198"/>
      <c r="NU9" s="198"/>
      <c r="NV9" s="198"/>
      <c r="NW9" s="198"/>
      <c r="NX9" s="198"/>
      <c r="NY9" s="198"/>
      <c r="NZ9" s="198"/>
      <c r="OA9" s="198"/>
      <c r="OB9" s="198"/>
      <c r="OC9" s="198"/>
      <c r="OD9" s="198"/>
      <c r="OE9" s="198"/>
      <c r="OF9" s="198"/>
      <c r="OG9" s="198"/>
      <c r="OH9" s="198"/>
      <c r="OI9" s="198"/>
      <c r="OJ9" s="198"/>
      <c r="OK9" s="198"/>
      <c r="OL9" s="198"/>
      <c r="OM9" s="198"/>
      <c r="ON9" s="198"/>
      <c r="OO9" s="198"/>
      <c r="OP9" s="198"/>
      <c r="OQ9" s="198"/>
      <c r="OR9" s="198"/>
      <c r="OS9" s="198"/>
      <c r="OT9" s="198"/>
      <c r="OU9" s="198"/>
      <c r="OV9" s="198"/>
      <c r="OW9" s="198"/>
      <c r="OX9" s="198"/>
      <c r="OY9" s="198"/>
      <c r="OZ9" s="198"/>
      <c r="PA9" s="198"/>
      <c r="PB9" s="198"/>
      <c r="PC9" s="198"/>
      <c r="PD9" s="198"/>
      <c r="PE9" s="198"/>
      <c r="PF9" s="198"/>
      <c r="PG9" s="198"/>
      <c r="PH9" s="198"/>
      <c r="PI9" s="198"/>
      <c r="PJ9" s="198"/>
      <c r="PK9" s="198"/>
      <c r="PL9" s="198"/>
      <c r="PM9" s="198"/>
      <c r="PN9" s="198"/>
      <c r="PO9" s="198"/>
      <c r="PP9" s="198"/>
      <c r="PQ9" s="198"/>
      <c r="PR9" s="198"/>
      <c r="PS9" s="198"/>
      <c r="PT9" s="198"/>
      <c r="PU9" s="198"/>
      <c r="PV9" s="198"/>
      <c r="PW9" s="198"/>
      <c r="PX9" s="198"/>
      <c r="PY9" s="198"/>
      <c r="PZ9" s="198"/>
      <c r="QA9" s="198"/>
      <c r="QB9" s="198"/>
      <c r="QC9" s="198"/>
      <c r="QD9" s="198"/>
      <c r="QE9" s="198"/>
      <c r="QF9" s="198"/>
      <c r="QG9" s="198"/>
      <c r="QH9" s="198"/>
      <c r="QI9" s="198"/>
      <c r="QJ9" s="198"/>
      <c r="QK9" s="198"/>
      <c r="QL9" s="198"/>
      <c r="QM9" s="198"/>
      <c r="QN9" s="198"/>
      <c r="QO9" s="198"/>
      <c r="QP9" s="198"/>
      <c r="QQ9" s="198"/>
      <c r="QR9" s="198"/>
      <c r="QS9" s="198"/>
      <c r="QT9" s="198"/>
      <c r="QU9" s="198"/>
      <c r="QV9" s="198"/>
      <c r="QW9" s="198"/>
      <c r="QX9" s="198"/>
      <c r="QY9" s="198"/>
      <c r="QZ9" s="198"/>
      <c r="RA9" s="198"/>
      <c r="RB9" s="198"/>
      <c r="RC9" s="198"/>
      <c r="RD9" s="198"/>
      <c r="RE9" s="198"/>
      <c r="RF9" s="198"/>
      <c r="RG9" s="198"/>
      <c r="RH9" s="198"/>
      <c r="RI9" s="198"/>
      <c r="RJ9" s="198"/>
      <c r="RK9" s="198"/>
      <c r="RL9" s="198"/>
      <c r="RM9" s="198"/>
      <c r="RN9" s="198"/>
      <c r="RO9" s="198"/>
      <c r="RP9" s="198"/>
      <c r="RQ9" s="198"/>
      <c r="RR9" s="198"/>
      <c r="RS9" s="198"/>
      <c r="RT9" s="198"/>
      <c r="RU9" s="198"/>
      <c r="RV9" s="198"/>
      <c r="RW9" s="198"/>
      <c r="RX9" s="198"/>
    </row>
    <row r="10" spans="1:492" x14ac:dyDescent="0.2">
      <c r="A10" s="230" t="s">
        <v>962</v>
      </c>
      <c r="B10" s="231" t="s">
        <v>5221</v>
      </c>
      <c r="C10" s="225"/>
      <c r="D10" s="225"/>
      <c r="E10" s="225"/>
      <c r="F10" s="226"/>
      <c r="G10" s="226"/>
      <c r="H10" s="226"/>
      <c r="I10" s="226"/>
      <c r="J10" s="226"/>
      <c r="K10" s="226"/>
      <c r="L10" s="226"/>
      <c r="M10" s="226"/>
      <c r="N10" s="226"/>
      <c r="O10" s="226"/>
      <c r="P10" s="226"/>
      <c r="Q10" s="237">
        <v>0</v>
      </c>
      <c r="R10" s="238"/>
      <c r="S10" s="238"/>
      <c r="T10" s="238"/>
      <c r="U10" s="238"/>
      <c r="V10" s="238"/>
      <c r="W10" s="232"/>
      <c r="X10" s="232"/>
      <c r="Y10" s="232"/>
      <c r="Z10" s="235">
        <v>0</v>
      </c>
      <c r="AA10" s="235">
        <v>0</v>
      </c>
      <c r="AB10" s="235">
        <v>0</v>
      </c>
      <c r="AC10" s="224"/>
      <c r="AD10" s="224"/>
      <c r="AE10" s="125"/>
      <c r="AF10" s="125"/>
      <c r="AG10" s="125"/>
      <c r="AH10" s="236">
        <v>1</v>
      </c>
      <c r="AI10" s="236" t="s">
        <v>941</v>
      </c>
      <c r="AJ10" s="125"/>
      <c r="AK10" s="175" t="s">
        <v>5315</v>
      </c>
      <c r="AL10" s="125" t="s">
        <v>942</v>
      </c>
      <c r="AM10" s="27" t="s">
        <v>5321</v>
      </c>
      <c r="AN10" s="126">
        <v>0</v>
      </c>
      <c r="AO10" s="126">
        <v>0</v>
      </c>
      <c r="AP10" s="126">
        <v>0</v>
      </c>
      <c r="AQ10" s="126">
        <v>0</v>
      </c>
      <c r="AR10" s="125">
        <v>5</v>
      </c>
      <c r="AS10" s="125">
        <v>0</v>
      </c>
      <c r="AT10" s="178"/>
      <c r="AU10" s="178"/>
      <c r="AV10" s="178"/>
      <c r="AW10" s="239" t="s">
        <v>1051</v>
      </c>
      <c r="AX10" s="239" t="s">
        <v>5212</v>
      </c>
      <c r="AY10" s="127"/>
      <c r="AZ10" s="127"/>
      <c r="BA10" s="128">
        <v>20</v>
      </c>
      <c r="BB10" s="128" t="s">
        <v>489</v>
      </c>
      <c r="BC10" s="128"/>
      <c r="BD10" s="128">
        <v>1</v>
      </c>
      <c r="BE10" s="129" t="s">
        <v>541</v>
      </c>
      <c r="BF10" s="130">
        <v>1</v>
      </c>
      <c r="BG10" s="240"/>
      <c r="BH10" s="241"/>
      <c r="BI10" s="190"/>
      <c r="BJ10" s="131">
        <v>36</v>
      </c>
      <c r="BK10" s="191"/>
      <c r="BL10" s="13"/>
      <c r="BM10" s="13"/>
      <c r="BN10" s="27" t="s">
        <v>801</v>
      </c>
      <c r="BO10" s="13" t="s">
        <v>801</v>
      </c>
      <c r="BP10" s="222">
        <v>0</v>
      </c>
      <c r="BQ10" s="132"/>
      <c r="BR10" s="133"/>
      <c r="BS10" s="125">
        <v>0</v>
      </c>
      <c r="BT10" s="134">
        <v>0</v>
      </c>
      <c r="BU10" s="135">
        <v>1</v>
      </c>
      <c r="BV10" s="134">
        <v>0</v>
      </c>
      <c r="BW10" s="136">
        <v>0</v>
      </c>
      <c r="BX10" s="136">
        <v>0</v>
      </c>
      <c r="BY10" s="136">
        <v>0</v>
      </c>
      <c r="BZ10" s="134">
        <v>0</v>
      </c>
      <c r="CA10" s="134">
        <v>0</v>
      </c>
      <c r="CB10" s="134">
        <v>0</v>
      </c>
      <c r="CC10" s="135">
        <v>1</v>
      </c>
      <c r="CD10" s="134"/>
      <c r="CE10" s="134"/>
      <c r="CF10" s="137">
        <v>36</v>
      </c>
      <c r="CG10" s="134">
        <v>0</v>
      </c>
      <c r="CH10" s="132"/>
      <c r="CI10" s="132"/>
      <c r="CJ10" s="229" t="s">
        <v>942</v>
      </c>
      <c r="CK10" s="233" t="s">
        <v>942</v>
      </c>
      <c r="CL10" s="138">
        <v>0</v>
      </c>
      <c r="CM10" s="138">
        <v>0</v>
      </c>
      <c r="CN10" s="135">
        <v>0</v>
      </c>
      <c r="CO10" s="135">
        <v>0</v>
      </c>
      <c r="CP10" s="139"/>
      <c r="CQ10" s="135">
        <v>0</v>
      </c>
      <c r="CR10" s="179">
        <v>43278</v>
      </c>
      <c r="CS10" s="180">
        <v>43278</v>
      </c>
      <c r="CT10" s="181">
        <v>43346</v>
      </c>
      <c r="CU10" s="181">
        <v>36526</v>
      </c>
      <c r="CV10" s="181">
        <v>36526</v>
      </c>
      <c r="CW10" s="181">
        <v>36526</v>
      </c>
      <c r="CX10" s="181"/>
      <c r="CY10" s="135">
        <v>1.5718858813823768</v>
      </c>
      <c r="CZ10" s="134">
        <v>0</v>
      </c>
      <c r="DA10" s="135">
        <v>0.66666666666666663</v>
      </c>
      <c r="DB10" s="135">
        <v>0</v>
      </c>
      <c r="DC10" s="135">
        <v>0</v>
      </c>
      <c r="DD10" s="135">
        <v>0</v>
      </c>
      <c r="DE10" s="140">
        <v>0</v>
      </c>
      <c r="DF10" s="13" t="s">
        <v>942</v>
      </c>
      <c r="DG10" s="80" t="s">
        <v>801</v>
      </c>
      <c r="DH10" s="18" t="b">
        <v>0</v>
      </c>
      <c r="DI10" s="79"/>
      <c r="DJ10" s="79"/>
      <c r="DK10" s="192"/>
      <c r="DL10" s="174"/>
      <c r="DM10" s="193"/>
      <c r="DN10" s="135"/>
      <c r="DO10" s="79"/>
      <c r="DP10" s="79"/>
      <c r="DQ10" s="79"/>
      <c r="DR10" s="79"/>
      <c r="DS10" s="79"/>
      <c r="DT10" s="79"/>
      <c r="DU10" s="79"/>
      <c r="DV10" s="18"/>
      <c r="DW10" s="18"/>
      <c r="DX10" s="18"/>
      <c r="DY10" s="177"/>
      <c r="DZ10" s="177">
        <v>0</v>
      </c>
      <c r="EA10" s="177">
        <v>0</v>
      </c>
      <c r="EB10" s="177">
        <v>0</v>
      </c>
      <c r="EC10" s="177">
        <v>0</v>
      </c>
      <c r="ED10" s="177">
        <v>0</v>
      </c>
      <c r="EE10" s="177">
        <v>0</v>
      </c>
      <c r="EF10" s="177">
        <v>0</v>
      </c>
      <c r="EG10" s="177">
        <v>0</v>
      </c>
      <c r="EH10" s="177">
        <v>0</v>
      </c>
      <c r="EI10" s="177">
        <v>0</v>
      </c>
      <c r="EJ10" s="177">
        <v>0</v>
      </c>
      <c r="EK10" s="177">
        <v>0</v>
      </c>
      <c r="EL10" s="177">
        <v>0</v>
      </c>
      <c r="EM10" s="177">
        <v>0</v>
      </c>
      <c r="EN10" s="177">
        <v>0</v>
      </c>
      <c r="EO10" s="177">
        <v>0</v>
      </c>
      <c r="EP10" s="177">
        <v>0</v>
      </c>
      <c r="EQ10" s="177">
        <v>0</v>
      </c>
      <c r="ER10" s="177">
        <v>0</v>
      </c>
      <c r="ES10" s="177">
        <v>0</v>
      </c>
      <c r="ET10" s="177">
        <v>0</v>
      </c>
      <c r="EU10" s="177">
        <v>0</v>
      </c>
      <c r="EV10" s="177">
        <v>0</v>
      </c>
      <c r="EW10" s="177">
        <v>0</v>
      </c>
      <c r="EX10" s="177">
        <v>0</v>
      </c>
      <c r="EY10" s="177">
        <v>0</v>
      </c>
      <c r="EZ10" s="177">
        <v>0</v>
      </c>
      <c r="FA10" s="177">
        <v>0</v>
      </c>
      <c r="FB10" s="177">
        <v>0</v>
      </c>
      <c r="FC10" s="198"/>
      <c r="FD10" s="198"/>
      <c r="FE10" s="198"/>
      <c r="FF10" s="198"/>
      <c r="FG10" s="198"/>
      <c r="FH10" s="198"/>
      <c r="FI10" s="198"/>
      <c r="FJ10" s="198"/>
      <c r="FK10" s="198"/>
      <c r="FL10" s="198"/>
      <c r="FM10" s="198"/>
      <c r="FN10" s="198"/>
      <c r="FO10" s="198"/>
      <c r="FP10" s="198"/>
      <c r="FQ10" s="198"/>
      <c r="FR10" s="198"/>
      <c r="FS10" s="198"/>
      <c r="FT10" s="198"/>
      <c r="FU10" s="198"/>
      <c r="FV10" s="198"/>
      <c r="FW10" s="243"/>
      <c r="FX10" s="243"/>
      <c r="FY10" s="243"/>
      <c r="FZ10" s="198"/>
      <c r="GA10" s="198"/>
      <c r="GB10" s="198"/>
      <c r="GC10" s="199"/>
      <c r="GD10" s="198"/>
      <c r="GE10" s="198"/>
      <c r="GF10" s="198"/>
      <c r="GG10" s="198"/>
      <c r="GH10" s="198"/>
      <c r="GI10" s="198"/>
      <c r="GJ10" s="198"/>
      <c r="GK10" s="198"/>
      <c r="GL10" s="245"/>
      <c r="GM10" s="198"/>
      <c r="GN10" s="245"/>
      <c r="GO10" s="245"/>
      <c r="GP10" s="245"/>
      <c r="GQ10" s="245"/>
      <c r="GR10" s="245"/>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242"/>
      <c r="IY10" s="242"/>
      <c r="IZ10" s="242"/>
      <c r="JA10" s="242"/>
      <c r="JB10" s="242"/>
      <c r="JC10" s="242"/>
      <c r="JD10" s="242"/>
      <c r="JE10" s="242"/>
      <c r="JF10" s="242"/>
      <c r="JG10" s="242"/>
      <c r="JH10" s="242"/>
      <c r="JI10" s="242"/>
      <c r="JJ10" s="242"/>
      <c r="JK10" s="246"/>
      <c r="JL10" s="246"/>
      <c r="JM10" s="246"/>
      <c r="JN10" s="246"/>
      <c r="JO10" s="246"/>
      <c r="JP10" s="246"/>
      <c r="JQ10" s="246"/>
      <c r="JR10" s="246"/>
      <c r="JS10" s="246"/>
      <c r="JT10" s="246"/>
      <c r="JU10" s="246"/>
      <c r="JV10" s="246"/>
      <c r="JW10" s="246"/>
      <c r="JX10" s="246"/>
      <c r="JY10" s="242"/>
      <c r="JZ10" s="242"/>
      <c r="KA10" s="242"/>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244">
        <v>0</v>
      </c>
      <c r="KZ10" s="244">
        <v>0</v>
      </c>
      <c r="LA10" s="244">
        <v>0</v>
      </c>
      <c r="LB10" s="244">
        <v>0</v>
      </c>
      <c r="LC10" s="244">
        <v>0</v>
      </c>
      <c r="LD10" s="244">
        <v>0</v>
      </c>
      <c r="LE10" s="244">
        <v>0</v>
      </c>
      <c r="LF10" s="244">
        <v>0</v>
      </c>
      <c r="LG10" s="244">
        <v>0</v>
      </c>
      <c r="LH10" s="244">
        <v>0</v>
      </c>
      <c r="LI10" s="244">
        <v>0</v>
      </c>
      <c r="LJ10" s="244">
        <v>0</v>
      </c>
      <c r="LK10" s="244">
        <v>0</v>
      </c>
      <c r="LL10" s="244">
        <v>0</v>
      </c>
      <c r="LM10" s="244">
        <v>0</v>
      </c>
      <c r="LN10" s="244">
        <v>0</v>
      </c>
      <c r="LO10" s="244">
        <v>0</v>
      </c>
      <c r="LP10" s="244">
        <v>0</v>
      </c>
      <c r="LQ10" s="244">
        <v>0</v>
      </c>
      <c r="LR10" s="244">
        <v>0</v>
      </c>
      <c r="LS10" s="244">
        <v>0</v>
      </c>
      <c r="LT10" s="244">
        <v>0</v>
      </c>
      <c r="LU10" s="244">
        <v>0</v>
      </c>
      <c r="LV10" s="244">
        <v>0</v>
      </c>
      <c r="LW10" s="244">
        <v>0</v>
      </c>
      <c r="LX10" s="244">
        <v>0</v>
      </c>
      <c r="LY10" s="244">
        <v>0</v>
      </c>
      <c r="LZ10" s="244">
        <v>0</v>
      </c>
      <c r="MA10" s="244">
        <v>0</v>
      </c>
      <c r="MB10" s="244">
        <v>0</v>
      </c>
      <c r="MC10" s="244">
        <v>0</v>
      </c>
      <c r="MD10" s="244">
        <v>0</v>
      </c>
      <c r="ME10" s="244">
        <v>0</v>
      </c>
      <c r="MF10" s="244">
        <v>0</v>
      </c>
      <c r="MG10" s="244">
        <v>0</v>
      </c>
      <c r="MH10" s="244">
        <v>0</v>
      </c>
      <c r="MI10" s="244">
        <v>0</v>
      </c>
      <c r="MJ10" s="244">
        <v>0</v>
      </c>
      <c r="MK10" s="244">
        <v>0</v>
      </c>
      <c r="ML10" s="198"/>
      <c r="MM10" s="244">
        <v>0</v>
      </c>
      <c r="MN10" s="249">
        <v>28</v>
      </c>
      <c r="MO10" s="249">
        <v>28</v>
      </c>
      <c r="MP10" s="244">
        <v>0</v>
      </c>
      <c r="MQ10" s="249">
        <v>28</v>
      </c>
      <c r="MR10" s="249">
        <v>28</v>
      </c>
      <c r="MS10" s="245">
        <v>23</v>
      </c>
      <c r="MT10" s="245">
        <v>23</v>
      </c>
      <c r="MU10" s="245">
        <v>23</v>
      </c>
      <c r="MV10" s="245">
        <v>23</v>
      </c>
      <c r="MW10" s="198"/>
      <c r="MX10" s="245">
        <v>23</v>
      </c>
      <c r="MY10" s="245">
        <v>20</v>
      </c>
      <c r="MZ10" s="245">
        <v>15</v>
      </c>
      <c r="NA10" s="245">
        <v>15</v>
      </c>
      <c r="NB10" s="245">
        <v>15</v>
      </c>
      <c r="NC10" s="245">
        <v>15</v>
      </c>
      <c r="ND10" s="245">
        <v>15</v>
      </c>
      <c r="NE10" s="245">
        <v>15</v>
      </c>
      <c r="NF10" s="245">
        <v>15</v>
      </c>
      <c r="NG10" s="245">
        <v>15</v>
      </c>
      <c r="NH10" s="245">
        <v>15</v>
      </c>
      <c r="NI10" s="244">
        <v>0</v>
      </c>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198"/>
      <c r="PY10" s="198"/>
      <c r="PZ10" s="198"/>
      <c r="QA10" s="198"/>
      <c r="QB10" s="198"/>
      <c r="QC10" s="198"/>
      <c r="QD10" s="198"/>
      <c r="QE10" s="198"/>
      <c r="QF10" s="198"/>
      <c r="QG10" s="198"/>
      <c r="QH10" s="198"/>
      <c r="QI10" s="198"/>
      <c r="QJ10" s="198"/>
      <c r="QK10" s="198"/>
      <c r="QL10" s="198"/>
      <c r="QM10" s="198"/>
      <c r="QN10" s="198"/>
      <c r="QO10" s="198"/>
      <c r="QP10" s="198"/>
      <c r="QQ10" s="198"/>
      <c r="QR10" s="198"/>
      <c r="QS10" s="198"/>
      <c r="QT10" s="198"/>
      <c r="QU10" s="198"/>
      <c r="QV10" s="198"/>
      <c r="QW10" s="198"/>
      <c r="QX10" s="198"/>
      <c r="QY10" s="198"/>
      <c r="QZ10" s="198"/>
      <c r="RA10" s="198"/>
      <c r="RB10" s="198"/>
      <c r="RC10" s="198"/>
      <c r="RD10" s="198"/>
      <c r="RE10" s="198"/>
      <c r="RF10" s="198"/>
      <c r="RG10" s="198"/>
      <c r="RH10" s="198"/>
      <c r="RI10" s="198"/>
      <c r="RJ10" s="198"/>
      <c r="RK10" s="198"/>
      <c r="RL10" s="198"/>
      <c r="RM10" s="198"/>
      <c r="RN10" s="198"/>
      <c r="RO10" s="198"/>
      <c r="RP10" s="198"/>
      <c r="RQ10" s="198"/>
      <c r="RR10" s="198"/>
      <c r="RS10" s="198"/>
      <c r="RT10" s="198"/>
      <c r="RU10" s="198"/>
      <c r="RV10" s="198"/>
      <c r="RW10" s="198"/>
      <c r="RX10" s="198"/>
    </row>
    <row r="11" spans="1:492" x14ac:dyDescent="0.2">
      <c r="A11" s="230" t="s">
        <v>962</v>
      </c>
      <c r="B11" s="231" t="s">
        <v>5222</v>
      </c>
      <c r="C11" s="225"/>
      <c r="D11" s="225"/>
      <c r="E11" s="225"/>
      <c r="F11" s="226"/>
      <c r="G11" s="226"/>
      <c r="H11" s="226"/>
      <c r="I11" s="226"/>
      <c r="J11" s="226"/>
      <c r="K11" s="226"/>
      <c r="L11" s="226"/>
      <c r="M11" s="226"/>
      <c r="N11" s="226"/>
      <c r="O11" s="226"/>
      <c r="P11" s="226"/>
      <c r="Q11" s="237">
        <v>0</v>
      </c>
      <c r="R11" s="238"/>
      <c r="S11" s="238"/>
      <c r="T11" s="238"/>
      <c r="U11" s="238"/>
      <c r="V11" s="238"/>
      <c r="W11" s="232"/>
      <c r="X11" s="232"/>
      <c r="Y11" s="232"/>
      <c r="Z11" s="235">
        <v>0</v>
      </c>
      <c r="AA11" s="235">
        <v>0</v>
      </c>
      <c r="AB11" s="235">
        <v>0</v>
      </c>
      <c r="AC11" s="224"/>
      <c r="AD11" s="224"/>
      <c r="AE11" s="125"/>
      <c r="AF11" s="125"/>
      <c r="AG11" s="125"/>
      <c r="AH11" s="236">
        <v>1</v>
      </c>
      <c r="AI11" s="236" t="s">
        <v>941</v>
      </c>
      <c r="AJ11" s="125"/>
      <c r="AK11" s="175" t="s">
        <v>5315</v>
      </c>
      <c r="AL11" s="125" t="s">
        <v>942</v>
      </c>
      <c r="AM11" s="27" t="s">
        <v>5321</v>
      </c>
      <c r="AN11" s="126">
        <v>0</v>
      </c>
      <c r="AO11" s="126">
        <v>0</v>
      </c>
      <c r="AP11" s="126">
        <v>0</v>
      </c>
      <c r="AQ11" s="126">
        <v>0</v>
      </c>
      <c r="AR11" s="125">
        <v>1</v>
      </c>
      <c r="AS11" s="125">
        <v>0</v>
      </c>
      <c r="AT11" s="178"/>
      <c r="AU11" s="178"/>
      <c r="AV11" s="178"/>
      <c r="AW11" s="239" t="s">
        <v>1051</v>
      </c>
      <c r="AX11" s="239" t="s">
        <v>5212</v>
      </c>
      <c r="AY11" s="127"/>
      <c r="AZ11" s="127"/>
      <c r="BA11" s="128">
        <v>20</v>
      </c>
      <c r="BB11" s="128" t="s">
        <v>489</v>
      </c>
      <c r="BC11" s="128"/>
      <c r="BD11" s="128">
        <v>1</v>
      </c>
      <c r="BE11" s="129" t="s">
        <v>541</v>
      </c>
      <c r="BF11" s="130">
        <v>1</v>
      </c>
      <c r="BG11" s="240"/>
      <c r="BH11" s="241"/>
      <c r="BI11" s="190"/>
      <c r="BJ11" s="131">
        <v>435</v>
      </c>
      <c r="BK11" s="191"/>
      <c r="BL11" s="13"/>
      <c r="BM11" s="13"/>
      <c r="BN11" s="27" t="s">
        <v>801</v>
      </c>
      <c r="BO11" s="13" t="s">
        <v>801</v>
      </c>
      <c r="BP11" s="222">
        <v>0</v>
      </c>
      <c r="BQ11" s="132"/>
      <c r="BR11" s="133"/>
      <c r="BS11" s="125">
        <v>0</v>
      </c>
      <c r="BT11" s="134">
        <v>0</v>
      </c>
      <c r="BU11" s="135">
        <v>1</v>
      </c>
      <c r="BV11" s="134">
        <v>0</v>
      </c>
      <c r="BW11" s="136">
        <v>0</v>
      </c>
      <c r="BX11" s="136">
        <v>0</v>
      </c>
      <c r="BY11" s="136">
        <v>0</v>
      </c>
      <c r="BZ11" s="134">
        <v>0</v>
      </c>
      <c r="CA11" s="134">
        <v>0</v>
      </c>
      <c r="CB11" s="134">
        <v>0</v>
      </c>
      <c r="CC11" s="135">
        <v>1</v>
      </c>
      <c r="CD11" s="134"/>
      <c r="CE11" s="134"/>
      <c r="CF11" s="137">
        <v>435</v>
      </c>
      <c r="CG11" s="134">
        <v>0</v>
      </c>
      <c r="CH11" s="132"/>
      <c r="CI11" s="132"/>
      <c r="CJ11" s="229" t="s">
        <v>942</v>
      </c>
      <c r="CK11" s="233" t="s">
        <v>942</v>
      </c>
      <c r="CL11" s="138">
        <v>0</v>
      </c>
      <c r="CM11" s="138">
        <v>0</v>
      </c>
      <c r="CN11" s="135">
        <v>0</v>
      </c>
      <c r="CO11" s="135">
        <v>0</v>
      </c>
      <c r="CP11" s="139"/>
      <c r="CQ11" s="135">
        <v>0</v>
      </c>
      <c r="CR11" s="179">
        <v>43278</v>
      </c>
      <c r="CS11" s="180">
        <v>43278</v>
      </c>
      <c r="CT11" s="181">
        <v>43346</v>
      </c>
      <c r="CU11" s="181">
        <v>36526</v>
      </c>
      <c r="CV11" s="181">
        <v>36526</v>
      </c>
      <c r="CW11" s="181">
        <v>36526</v>
      </c>
      <c r="CX11" s="181"/>
      <c r="CY11" s="135">
        <v>0.31549282457292044</v>
      </c>
      <c r="CZ11" s="134">
        <v>0</v>
      </c>
      <c r="DA11" s="135">
        <v>1.5873015873015872E-2</v>
      </c>
      <c r="DB11" s="135">
        <v>0</v>
      </c>
      <c r="DC11" s="135">
        <v>0</v>
      </c>
      <c r="DD11" s="135">
        <v>0</v>
      </c>
      <c r="DE11" s="140">
        <v>0</v>
      </c>
      <c r="DF11" s="13" t="s">
        <v>942</v>
      </c>
      <c r="DG11" s="80" t="s">
        <v>801</v>
      </c>
      <c r="DH11" s="18" t="b">
        <v>0</v>
      </c>
      <c r="DI11" s="79"/>
      <c r="DJ11" s="79"/>
      <c r="DK11" s="192"/>
      <c r="DL11" s="174"/>
      <c r="DM11" s="193"/>
      <c r="DN11" s="135"/>
      <c r="DO11" s="79"/>
      <c r="DP11" s="79"/>
      <c r="DQ11" s="79"/>
      <c r="DR11" s="79"/>
      <c r="DS11" s="79"/>
      <c r="DT11" s="79"/>
      <c r="DU11" s="79"/>
      <c r="DV11" s="18"/>
      <c r="DW11" s="18"/>
      <c r="DX11" s="18"/>
      <c r="DY11" s="177"/>
      <c r="DZ11" s="177">
        <v>0</v>
      </c>
      <c r="EA11" s="177">
        <v>0</v>
      </c>
      <c r="EB11" s="177">
        <v>0</v>
      </c>
      <c r="EC11" s="177">
        <v>0</v>
      </c>
      <c r="ED11" s="177">
        <v>0</v>
      </c>
      <c r="EE11" s="177">
        <v>0</v>
      </c>
      <c r="EF11" s="177">
        <v>0</v>
      </c>
      <c r="EG11" s="177">
        <v>0</v>
      </c>
      <c r="EH11" s="177">
        <v>0</v>
      </c>
      <c r="EI11" s="177">
        <v>0</v>
      </c>
      <c r="EJ11" s="177">
        <v>0</v>
      </c>
      <c r="EK11" s="177">
        <v>0</v>
      </c>
      <c r="EL11" s="177">
        <v>0</v>
      </c>
      <c r="EM11" s="177">
        <v>0</v>
      </c>
      <c r="EN11" s="177">
        <v>0</v>
      </c>
      <c r="EO11" s="177">
        <v>0</v>
      </c>
      <c r="EP11" s="177">
        <v>0</v>
      </c>
      <c r="EQ11" s="177">
        <v>0</v>
      </c>
      <c r="ER11" s="177">
        <v>0</v>
      </c>
      <c r="ES11" s="177">
        <v>0</v>
      </c>
      <c r="ET11" s="177">
        <v>0</v>
      </c>
      <c r="EU11" s="177">
        <v>0</v>
      </c>
      <c r="EV11" s="177">
        <v>0</v>
      </c>
      <c r="EW11" s="177">
        <v>0</v>
      </c>
      <c r="EX11" s="177">
        <v>0</v>
      </c>
      <c r="EY11" s="177">
        <v>0</v>
      </c>
      <c r="EZ11" s="177">
        <v>0</v>
      </c>
      <c r="FA11" s="177">
        <v>0</v>
      </c>
      <c r="FB11" s="177">
        <v>0</v>
      </c>
      <c r="FC11" s="198"/>
      <c r="FD11" s="198"/>
      <c r="FE11" s="198"/>
      <c r="FF11" s="198"/>
      <c r="FG11" s="198"/>
      <c r="FH11" s="198"/>
      <c r="FI11" s="198"/>
      <c r="FJ11" s="198"/>
      <c r="FK11" s="198"/>
      <c r="FL11" s="198"/>
      <c r="FM11" s="198"/>
      <c r="FN11" s="198"/>
      <c r="FO11" s="198"/>
      <c r="FP11" s="198"/>
      <c r="FQ11" s="198"/>
      <c r="FR11" s="198"/>
      <c r="FS11" s="198"/>
      <c r="FT11" s="198"/>
      <c r="FU11" s="198"/>
      <c r="FV11" s="198"/>
      <c r="FW11" s="243"/>
      <c r="FX11" s="243"/>
      <c r="FY11" s="243"/>
      <c r="FZ11" s="198"/>
      <c r="GA11" s="198"/>
      <c r="GB11" s="198"/>
      <c r="GC11" s="199"/>
      <c r="GD11" s="198"/>
      <c r="GE11" s="196"/>
      <c r="GF11" s="198"/>
      <c r="GG11" s="196"/>
      <c r="GH11" s="196"/>
      <c r="GI11" s="196"/>
      <c r="GJ11" s="196"/>
      <c r="GK11" s="196"/>
      <c r="GL11" s="245"/>
      <c r="GM11" s="198"/>
      <c r="GN11" s="245"/>
      <c r="GO11" s="245"/>
      <c r="GP11" s="245"/>
      <c r="GQ11" s="245"/>
      <c r="GR11" s="245"/>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c r="IM11" s="196"/>
      <c r="IN11" s="196"/>
      <c r="IO11" s="196"/>
      <c r="IP11" s="196"/>
      <c r="IQ11" s="196"/>
      <c r="IR11" s="196"/>
      <c r="IS11" s="196"/>
      <c r="IT11" s="196"/>
      <c r="IU11" s="196"/>
      <c r="IV11" s="196"/>
      <c r="IW11" s="196"/>
      <c r="IX11" s="242"/>
      <c r="IY11" s="242"/>
      <c r="IZ11" s="242"/>
      <c r="JA11" s="242"/>
      <c r="JB11" s="242"/>
      <c r="JC11" s="242"/>
      <c r="JD11" s="242"/>
      <c r="JE11" s="242"/>
      <c r="JF11" s="242"/>
      <c r="JG11" s="242"/>
      <c r="JH11" s="242"/>
      <c r="JI11" s="242"/>
      <c r="JJ11" s="242"/>
      <c r="JK11" s="246"/>
      <c r="JL11" s="246"/>
      <c r="JM11" s="246"/>
      <c r="JN11" s="246"/>
      <c r="JO11" s="246"/>
      <c r="JP11" s="246"/>
      <c r="JQ11" s="246"/>
      <c r="JR11" s="246"/>
      <c r="JS11" s="246"/>
      <c r="JT11" s="246"/>
      <c r="JU11" s="246"/>
      <c r="JV11" s="246"/>
      <c r="JW11" s="246"/>
      <c r="JX11" s="246"/>
      <c r="JY11" s="242"/>
      <c r="JZ11" s="242"/>
      <c r="KA11" s="242"/>
      <c r="KB11" s="198"/>
      <c r="KC11" s="198"/>
      <c r="KD11" s="198"/>
      <c r="KE11" s="198"/>
      <c r="KF11" s="198"/>
      <c r="KG11" s="198"/>
      <c r="KH11" s="196"/>
      <c r="KI11" s="198"/>
      <c r="KJ11" s="198"/>
      <c r="KK11" s="198"/>
      <c r="KL11" s="198"/>
      <c r="KM11" s="198"/>
      <c r="KN11" s="196"/>
      <c r="KO11" s="196"/>
      <c r="KP11" s="198"/>
      <c r="KQ11" s="198"/>
      <c r="KR11" s="198"/>
      <c r="KS11" s="198"/>
      <c r="KT11" s="198"/>
      <c r="KU11" s="196"/>
      <c r="KV11" s="196"/>
      <c r="KW11" s="198"/>
      <c r="KX11" s="198"/>
      <c r="KY11" s="245">
        <v>159</v>
      </c>
      <c r="KZ11" s="245">
        <v>159</v>
      </c>
      <c r="LA11" s="245">
        <v>159</v>
      </c>
      <c r="LB11" s="245">
        <v>159</v>
      </c>
      <c r="LC11" s="245">
        <v>159</v>
      </c>
      <c r="LD11" s="245">
        <v>159</v>
      </c>
      <c r="LE11" s="242">
        <v>115</v>
      </c>
      <c r="LF11" s="242">
        <v>115</v>
      </c>
      <c r="LG11" s="242">
        <v>115</v>
      </c>
      <c r="LH11" s="242">
        <v>115</v>
      </c>
      <c r="LI11" s="242">
        <v>115</v>
      </c>
      <c r="LJ11" s="242">
        <v>115</v>
      </c>
      <c r="LK11" s="242">
        <v>115</v>
      </c>
      <c r="LL11" s="242">
        <v>113</v>
      </c>
      <c r="LM11" s="242">
        <v>113</v>
      </c>
      <c r="LN11" s="242">
        <v>113</v>
      </c>
      <c r="LO11" s="242">
        <v>113</v>
      </c>
      <c r="LP11" s="242">
        <v>113</v>
      </c>
      <c r="LQ11" s="242">
        <v>113</v>
      </c>
      <c r="LR11" s="242">
        <v>113</v>
      </c>
      <c r="LS11" s="242">
        <v>113</v>
      </c>
      <c r="LT11" s="242">
        <v>113</v>
      </c>
      <c r="LU11" s="242">
        <v>113</v>
      </c>
      <c r="LV11" s="242">
        <v>113</v>
      </c>
      <c r="LW11" s="242">
        <v>113</v>
      </c>
      <c r="LX11" s="242">
        <v>113</v>
      </c>
      <c r="LY11" s="242">
        <v>113</v>
      </c>
      <c r="LZ11" s="242">
        <v>110</v>
      </c>
      <c r="MA11" s="242">
        <v>110</v>
      </c>
      <c r="MB11" s="242">
        <v>105</v>
      </c>
      <c r="MC11" s="242">
        <v>105</v>
      </c>
      <c r="MD11" s="242">
        <v>105</v>
      </c>
      <c r="ME11" s="242">
        <v>105</v>
      </c>
      <c r="MF11" s="242">
        <v>103</v>
      </c>
      <c r="MG11" s="242">
        <v>103</v>
      </c>
      <c r="MH11" s="242">
        <v>103</v>
      </c>
      <c r="MI11" s="242">
        <v>103</v>
      </c>
      <c r="MJ11" s="242">
        <v>103</v>
      </c>
      <c r="MK11" s="242">
        <v>100</v>
      </c>
      <c r="ML11" s="198"/>
      <c r="MM11" s="242">
        <v>100</v>
      </c>
      <c r="MN11" s="242">
        <v>95</v>
      </c>
      <c r="MO11" s="242">
        <v>93</v>
      </c>
      <c r="MP11" s="242">
        <v>103</v>
      </c>
      <c r="MQ11" s="242">
        <v>92</v>
      </c>
      <c r="MR11" s="242">
        <v>92</v>
      </c>
      <c r="MS11" s="242">
        <v>87</v>
      </c>
      <c r="MT11" s="242">
        <v>87</v>
      </c>
      <c r="MU11" s="242">
        <v>87</v>
      </c>
      <c r="MV11" s="242">
        <v>82</v>
      </c>
      <c r="MW11" s="198"/>
      <c r="MX11" s="242">
        <v>79</v>
      </c>
      <c r="MY11" s="242">
        <v>58</v>
      </c>
      <c r="MZ11" s="242">
        <v>52</v>
      </c>
      <c r="NA11" s="242">
        <v>52</v>
      </c>
      <c r="NB11" s="242">
        <v>52</v>
      </c>
      <c r="NC11" s="242">
        <v>52</v>
      </c>
      <c r="ND11" s="242">
        <v>52</v>
      </c>
      <c r="NE11" s="242">
        <v>50</v>
      </c>
      <c r="NF11" s="242">
        <v>50</v>
      </c>
      <c r="NG11" s="242">
        <v>50</v>
      </c>
      <c r="NH11" s="242">
        <v>50</v>
      </c>
      <c r="NI11" s="244">
        <v>0</v>
      </c>
      <c r="NJ11" s="198"/>
      <c r="NK11" s="198"/>
      <c r="NL11" s="198"/>
      <c r="NM11" s="198"/>
      <c r="NN11" s="198"/>
      <c r="NO11" s="198"/>
      <c r="NP11" s="198"/>
      <c r="NQ11" s="198"/>
      <c r="NR11" s="198"/>
      <c r="NS11" s="198"/>
      <c r="NT11" s="198"/>
      <c r="NU11" s="198"/>
      <c r="NV11" s="198"/>
      <c r="NW11" s="198"/>
      <c r="NX11" s="198"/>
      <c r="NY11" s="198"/>
      <c r="NZ11" s="198"/>
      <c r="OA11" s="198"/>
      <c r="OB11" s="198"/>
      <c r="OC11" s="198"/>
      <c r="OD11" s="198"/>
      <c r="OE11" s="198"/>
      <c r="OF11" s="198"/>
      <c r="OG11" s="198"/>
      <c r="OH11" s="198"/>
      <c r="OI11" s="198"/>
      <c r="OJ11" s="198"/>
      <c r="OK11" s="198"/>
      <c r="OL11" s="198"/>
      <c r="OM11" s="198"/>
      <c r="ON11" s="198"/>
      <c r="OO11" s="198"/>
      <c r="OP11" s="198"/>
      <c r="OQ11" s="198"/>
      <c r="OR11" s="198"/>
      <c r="OS11" s="198"/>
      <c r="OT11" s="198"/>
      <c r="OU11" s="198"/>
      <c r="OV11" s="198"/>
      <c r="OW11" s="198"/>
      <c r="OX11" s="198"/>
      <c r="OY11" s="198"/>
      <c r="OZ11" s="198"/>
      <c r="PA11" s="198"/>
      <c r="PB11" s="198"/>
      <c r="PC11" s="198"/>
      <c r="PD11" s="198"/>
      <c r="PE11" s="198"/>
      <c r="PF11" s="198"/>
      <c r="PG11" s="198"/>
      <c r="PH11" s="198"/>
      <c r="PI11" s="198"/>
      <c r="PJ11" s="198"/>
      <c r="PK11" s="198"/>
      <c r="PL11" s="198"/>
      <c r="PM11" s="198"/>
      <c r="PN11" s="198"/>
      <c r="PO11" s="198"/>
      <c r="PP11" s="198"/>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c r="RS11" s="196"/>
      <c r="RT11" s="196"/>
      <c r="RU11" s="196"/>
      <c r="RV11" s="196"/>
      <c r="RW11" s="196"/>
      <c r="RX11" s="196"/>
    </row>
    <row r="12" spans="1:492" x14ac:dyDescent="0.2">
      <c r="A12" s="230" t="s">
        <v>962</v>
      </c>
      <c r="B12" s="231" t="s">
        <v>5223</v>
      </c>
      <c r="C12" s="225"/>
      <c r="D12" s="225"/>
      <c r="E12" s="225"/>
      <c r="F12" s="226"/>
      <c r="G12" s="226"/>
      <c r="H12" s="226"/>
      <c r="I12" s="226"/>
      <c r="J12" s="226"/>
      <c r="K12" s="226"/>
      <c r="L12" s="226"/>
      <c r="M12" s="226"/>
      <c r="N12" s="226"/>
      <c r="O12" s="226"/>
      <c r="P12" s="226"/>
      <c r="Q12" s="237">
        <v>0</v>
      </c>
      <c r="R12" s="238"/>
      <c r="S12" s="238"/>
      <c r="T12" s="238"/>
      <c r="U12" s="238"/>
      <c r="V12" s="238"/>
      <c r="W12" s="232"/>
      <c r="X12" s="232"/>
      <c r="Y12" s="232"/>
      <c r="Z12" s="235">
        <v>0</v>
      </c>
      <c r="AA12" s="235">
        <v>0</v>
      </c>
      <c r="AB12" s="235">
        <v>0</v>
      </c>
      <c r="AC12" s="224"/>
      <c r="AD12" s="224"/>
      <c r="AE12" s="125"/>
      <c r="AF12" s="125"/>
      <c r="AG12" s="125"/>
      <c r="AH12" s="236">
        <v>1</v>
      </c>
      <c r="AI12" s="236" t="s">
        <v>941</v>
      </c>
      <c r="AJ12" s="125"/>
      <c r="AK12" s="175" t="s">
        <v>5315</v>
      </c>
      <c r="AL12" s="125" t="s">
        <v>942</v>
      </c>
      <c r="AM12" s="27" t="s">
        <v>5321</v>
      </c>
      <c r="AN12" s="126">
        <v>0</v>
      </c>
      <c r="AO12" s="126">
        <v>0</v>
      </c>
      <c r="AP12" s="126">
        <v>0</v>
      </c>
      <c r="AQ12" s="126">
        <v>0</v>
      </c>
      <c r="AR12" s="125">
        <v>24</v>
      </c>
      <c r="AS12" s="125">
        <v>0</v>
      </c>
      <c r="AT12" s="178"/>
      <c r="AU12" s="178"/>
      <c r="AV12" s="178"/>
      <c r="AW12" s="239" t="s">
        <v>1051</v>
      </c>
      <c r="AX12" s="239" t="s">
        <v>5212</v>
      </c>
      <c r="AY12" s="127"/>
      <c r="AZ12" s="127"/>
      <c r="BA12" s="128">
        <v>20</v>
      </c>
      <c r="BB12" s="128" t="s">
        <v>489</v>
      </c>
      <c r="BC12" s="128"/>
      <c r="BD12" s="128">
        <v>1</v>
      </c>
      <c r="BE12" s="129" t="s">
        <v>541</v>
      </c>
      <c r="BF12" s="130">
        <v>1</v>
      </c>
      <c r="BG12" s="240"/>
      <c r="BH12" s="241"/>
      <c r="BI12" s="190"/>
      <c r="BJ12" s="131">
        <v>290</v>
      </c>
      <c r="BK12" s="191"/>
      <c r="BL12" s="13"/>
      <c r="BM12" s="13"/>
      <c r="BN12" s="27" t="s">
        <v>801</v>
      </c>
      <c r="BO12" s="13" t="s">
        <v>801</v>
      </c>
      <c r="BP12" s="222">
        <v>0</v>
      </c>
      <c r="BQ12" s="132"/>
      <c r="BR12" s="133"/>
      <c r="BS12" s="125">
        <v>0</v>
      </c>
      <c r="BT12" s="134">
        <v>0</v>
      </c>
      <c r="BU12" s="135">
        <v>1</v>
      </c>
      <c r="BV12" s="134">
        <v>0</v>
      </c>
      <c r="BW12" s="136">
        <v>0</v>
      </c>
      <c r="BX12" s="136">
        <v>0</v>
      </c>
      <c r="BY12" s="136">
        <v>0</v>
      </c>
      <c r="BZ12" s="134">
        <v>0</v>
      </c>
      <c r="CA12" s="134">
        <v>0</v>
      </c>
      <c r="CB12" s="134">
        <v>0</v>
      </c>
      <c r="CC12" s="135">
        <v>1</v>
      </c>
      <c r="CD12" s="134"/>
      <c r="CE12" s="134"/>
      <c r="CF12" s="137">
        <v>290</v>
      </c>
      <c r="CG12" s="134">
        <v>0</v>
      </c>
      <c r="CH12" s="132"/>
      <c r="CI12" s="132"/>
      <c r="CJ12" s="229" t="s">
        <v>942</v>
      </c>
      <c r="CK12" s="233" t="s">
        <v>942</v>
      </c>
      <c r="CL12" s="138">
        <v>0</v>
      </c>
      <c r="CM12" s="138">
        <v>0</v>
      </c>
      <c r="CN12" s="135">
        <v>0</v>
      </c>
      <c r="CO12" s="135">
        <v>0</v>
      </c>
      <c r="CP12" s="139"/>
      <c r="CQ12" s="135">
        <v>0</v>
      </c>
      <c r="CR12" s="179">
        <v>43278</v>
      </c>
      <c r="CS12" s="180">
        <v>43278</v>
      </c>
      <c r="CT12" s="181">
        <v>43346</v>
      </c>
      <c r="CU12" s="181">
        <v>36526</v>
      </c>
      <c r="CV12" s="181">
        <v>36526</v>
      </c>
      <c r="CW12" s="181">
        <v>36526</v>
      </c>
      <c r="CX12" s="181"/>
      <c r="CY12" s="135">
        <v>1</v>
      </c>
      <c r="CZ12" s="134">
        <v>0</v>
      </c>
      <c r="DA12" s="135">
        <v>0.96825396825396826</v>
      </c>
      <c r="DB12" s="135">
        <v>0</v>
      </c>
      <c r="DC12" s="135">
        <v>0</v>
      </c>
      <c r="DD12" s="135">
        <v>0</v>
      </c>
      <c r="DE12" s="140">
        <v>0</v>
      </c>
      <c r="DF12" s="13" t="s">
        <v>942</v>
      </c>
      <c r="DG12" s="80" t="s">
        <v>801</v>
      </c>
      <c r="DH12" s="18" t="b">
        <v>0</v>
      </c>
      <c r="DI12" s="79"/>
      <c r="DJ12" s="79"/>
      <c r="DK12" s="192"/>
      <c r="DL12" s="174"/>
      <c r="DM12" s="193"/>
      <c r="DN12" s="135"/>
      <c r="DO12" s="79"/>
      <c r="DP12" s="79"/>
      <c r="DQ12" s="79"/>
      <c r="DR12" s="79"/>
      <c r="DS12" s="79"/>
      <c r="DT12" s="79"/>
      <c r="DU12" s="79"/>
      <c r="DV12" s="18"/>
      <c r="DW12" s="18"/>
      <c r="DX12" s="18"/>
      <c r="DY12" s="177"/>
      <c r="DZ12" s="177">
        <v>0</v>
      </c>
      <c r="EA12" s="177">
        <v>0</v>
      </c>
      <c r="EB12" s="177">
        <v>0</v>
      </c>
      <c r="EC12" s="177">
        <v>0</v>
      </c>
      <c r="ED12" s="177">
        <v>0</v>
      </c>
      <c r="EE12" s="177">
        <v>0</v>
      </c>
      <c r="EF12" s="177">
        <v>0</v>
      </c>
      <c r="EG12" s="177">
        <v>0</v>
      </c>
      <c r="EH12" s="177">
        <v>0</v>
      </c>
      <c r="EI12" s="177">
        <v>0</v>
      </c>
      <c r="EJ12" s="177">
        <v>0</v>
      </c>
      <c r="EK12" s="177">
        <v>0</v>
      </c>
      <c r="EL12" s="177">
        <v>0</v>
      </c>
      <c r="EM12" s="177">
        <v>0</v>
      </c>
      <c r="EN12" s="177">
        <v>0</v>
      </c>
      <c r="EO12" s="177">
        <v>0</v>
      </c>
      <c r="EP12" s="177">
        <v>0</v>
      </c>
      <c r="EQ12" s="177">
        <v>0</v>
      </c>
      <c r="ER12" s="177">
        <v>0</v>
      </c>
      <c r="ES12" s="177">
        <v>0</v>
      </c>
      <c r="ET12" s="177">
        <v>0</v>
      </c>
      <c r="EU12" s="177">
        <v>0</v>
      </c>
      <c r="EV12" s="177">
        <v>0</v>
      </c>
      <c r="EW12" s="177">
        <v>0</v>
      </c>
      <c r="EX12" s="177">
        <v>0</v>
      </c>
      <c r="EY12" s="177">
        <v>0</v>
      </c>
      <c r="EZ12" s="177">
        <v>0</v>
      </c>
      <c r="FA12" s="177">
        <v>0</v>
      </c>
      <c r="FB12" s="177">
        <v>0</v>
      </c>
      <c r="FC12" s="198"/>
      <c r="FD12" s="198"/>
      <c r="FE12" s="198"/>
      <c r="FF12" s="198"/>
      <c r="FG12" s="198"/>
      <c r="FH12" s="198"/>
      <c r="FI12" s="198"/>
      <c r="FJ12" s="198"/>
      <c r="FK12" s="198"/>
      <c r="FL12" s="198"/>
      <c r="FM12" s="198"/>
      <c r="FN12" s="198"/>
      <c r="FO12" s="198"/>
      <c r="FP12" s="198"/>
      <c r="FQ12" s="198"/>
      <c r="FR12" s="198"/>
      <c r="FS12" s="198"/>
      <c r="FT12" s="198"/>
      <c r="FU12" s="198"/>
      <c r="FV12" s="198"/>
      <c r="FW12" s="243"/>
      <c r="FX12" s="243"/>
      <c r="FY12" s="243"/>
      <c r="FZ12" s="198"/>
      <c r="GA12" s="198"/>
      <c r="GB12" s="198"/>
      <c r="GC12" s="199"/>
      <c r="GD12" s="198"/>
      <c r="GE12" s="198"/>
      <c r="GF12" s="198"/>
      <c r="GG12" s="198"/>
      <c r="GH12" s="198"/>
      <c r="GI12" s="198"/>
      <c r="GJ12" s="198"/>
      <c r="GK12" s="198"/>
      <c r="GL12" s="245"/>
      <c r="GM12" s="198"/>
      <c r="GN12" s="245"/>
      <c r="GO12" s="245"/>
      <c r="GP12" s="245"/>
      <c r="GQ12" s="245"/>
      <c r="GR12" s="245"/>
      <c r="GS12" s="198"/>
      <c r="GT12" s="198"/>
      <c r="GU12" s="198"/>
      <c r="GV12" s="198"/>
      <c r="GW12" s="198"/>
      <c r="GX12" s="198"/>
      <c r="GY12" s="198"/>
      <c r="GZ12" s="198"/>
      <c r="HA12" s="198"/>
      <c r="HB12" s="198"/>
      <c r="HC12" s="198"/>
      <c r="HD12" s="198"/>
      <c r="HE12" s="198"/>
      <c r="HF12" s="198"/>
      <c r="HG12" s="198"/>
      <c r="HH12" s="198"/>
      <c r="HI12" s="198"/>
      <c r="HJ12" s="198"/>
      <c r="HK12" s="198"/>
      <c r="HL12" s="198"/>
      <c r="HM12" s="198"/>
      <c r="HN12" s="198"/>
      <c r="HO12" s="198"/>
      <c r="HP12" s="198"/>
      <c r="HQ12" s="198"/>
      <c r="HR12" s="198"/>
      <c r="HS12" s="198"/>
      <c r="HT12" s="198"/>
      <c r="HU12" s="198"/>
      <c r="HV12" s="198"/>
      <c r="HW12" s="198"/>
      <c r="HX12" s="198"/>
      <c r="HY12" s="198"/>
      <c r="HZ12" s="198"/>
      <c r="IA12" s="198"/>
      <c r="IB12" s="198"/>
      <c r="IC12" s="198"/>
      <c r="ID12" s="198"/>
      <c r="IE12" s="198"/>
      <c r="IF12" s="198"/>
      <c r="IG12" s="198"/>
      <c r="IH12" s="198"/>
      <c r="II12" s="198"/>
      <c r="IJ12" s="198"/>
      <c r="IK12" s="198"/>
      <c r="IL12" s="198"/>
      <c r="IM12" s="198"/>
      <c r="IN12" s="198"/>
      <c r="IO12" s="198"/>
      <c r="IP12" s="198"/>
      <c r="IQ12" s="198"/>
      <c r="IR12" s="198"/>
      <c r="IS12" s="198"/>
      <c r="IT12" s="198"/>
      <c r="IU12" s="198"/>
      <c r="IV12" s="198"/>
      <c r="IW12" s="198"/>
      <c r="IX12" s="242"/>
      <c r="IY12" s="242"/>
      <c r="IZ12" s="242"/>
      <c r="JA12" s="242"/>
      <c r="JB12" s="242"/>
      <c r="JC12" s="242"/>
      <c r="JD12" s="242"/>
      <c r="JE12" s="242"/>
      <c r="JF12" s="242"/>
      <c r="JG12" s="242"/>
      <c r="JH12" s="242"/>
      <c r="JI12" s="242"/>
      <c r="JJ12" s="242"/>
      <c r="JK12" s="246"/>
      <c r="JL12" s="246"/>
      <c r="JM12" s="246"/>
      <c r="JN12" s="246"/>
      <c r="JO12" s="246"/>
      <c r="JP12" s="246"/>
      <c r="JQ12" s="246"/>
      <c r="JR12" s="246"/>
      <c r="JS12" s="246"/>
      <c r="JT12" s="246"/>
      <c r="JU12" s="246"/>
      <c r="JV12" s="246"/>
      <c r="JW12" s="246"/>
      <c r="JX12" s="246"/>
      <c r="JY12" s="242"/>
      <c r="JZ12" s="242"/>
      <c r="KA12" s="242"/>
      <c r="KB12" s="198"/>
      <c r="KC12" s="198"/>
      <c r="KD12" s="198"/>
      <c r="KE12" s="198"/>
      <c r="KF12" s="198"/>
      <c r="KG12" s="198"/>
      <c r="KH12" s="198"/>
      <c r="KI12" s="198"/>
      <c r="KJ12" s="198"/>
      <c r="KK12" s="198"/>
      <c r="KL12" s="198"/>
      <c r="KM12" s="198"/>
      <c r="KN12" s="198"/>
      <c r="KO12" s="198"/>
      <c r="KP12" s="198"/>
      <c r="KQ12" s="198"/>
      <c r="KR12" s="198"/>
      <c r="KS12" s="198"/>
      <c r="KT12" s="198"/>
      <c r="KU12" s="198"/>
      <c r="KV12" s="198"/>
      <c r="KW12" s="198"/>
      <c r="KX12" s="198"/>
      <c r="KY12" s="244">
        <v>0</v>
      </c>
      <c r="KZ12" s="244">
        <v>0</v>
      </c>
      <c r="LA12" s="244">
        <v>0</v>
      </c>
      <c r="LB12" s="244">
        <v>0</v>
      </c>
      <c r="LC12" s="244">
        <v>0</v>
      </c>
      <c r="LD12" s="244">
        <v>0</v>
      </c>
      <c r="LE12" s="244">
        <v>0</v>
      </c>
      <c r="LF12" s="244">
        <v>0</v>
      </c>
      <c r="LG12" s="244">
        <v>0</v>
      </c>
      <c r="LH12" s="244">
        <v>0</v>
      </c>
      <c r="LI12" s="244">
        <v>0</v>
      </c>
      <c r="LJ12" s="244">
        <v>0</v>
      </c>
      <c r="LK12" s="244">
        <v>0</v>
      </c>
      <c r="LL12" s="244">
        <v>0</v>
      </c>
      <c r="LM12" s="244">
        <v>0</v>
      </c>
      <c r="LN12" s="244">
        <v>0</v>
      </c>
      <c r="LO12" s="244">
        <v>0</v>
      </c>
      <c r="LP12" s="244">
        <v>0</v>
      </c>
      <c r="LQ12" s="244">
        <v>0</v>
      </c>
      <c r="LR12" s="244">
        <v>0</v>
      </c>
      <c r="LS12" s="244">
        <v>0</v>
      </c>
      <c r="LT12" s="244">
        <v>0</v>
      </c>
      <c r="LU12" s="244">
        <v>0</v>
      </c>
      <c r="LV12" s="244">
        <v>0</v>
      </c>
      <c r="LW12" s="244">
        <v>0</v>
      </c>
      <c r="LX12" s="244">
        <v>0</v>
      </c>
      <c r="LY12" s="244">
        <v>0</v>
      </c>
      <c r="LZ12" s="244">
        <v>0</v>
      </c>
      <c r="MA12" s="244">
        <v>0</v>
      </c>
      <c r="MB12" s="244">
        <v>0</v>
      </c>
      <c r="MC12" s="244">
        <v>0</v>
      </c>
      <c r="MD12" s="244">
        <v>0</v>
      </c>
      <c r="ME12" s="244">
        <v>0</v>
      </c>
      <c r="MF12" s="244">
        <v>0</v>
      </c>
      <c r="MG12" s="244">
        <v>0</v>
      </c>
      <c r="MH12" s="244">
        <v>0</v>
      </c>
      <c r="MI12" s="244">
        <v>0</v>
      </c>
      <c r="MJ12" s="244">
        <v>0</v>
      </c>
      <c r="MK12" s="244">
        <v>0</v>
      </c>
      <c r="ML12" s="198"/>
      <c r="MM12" s="244">
        <v>0</v>
      </c>
      <c r="MN12" s="244">
        <v>0</v>
      </c>
      <c r="MO12" s="244">
        <v>0</v>
      </c>
      <c r="MP12" s="244">
        <v>0</v>
      </c>
      <c r="MQ12" s="244">
        <v>0</v>
      </c>
      <c r="MR12" s="244">
        <v>0</v>
      </c>
      <c r="MS12" s="244">
        <v>0</v>
      </c>
      <c r="MT12" s="244">
        <v>0</v>
      </c>
      <c r="MU12" s="244">
        <v>0</v>
      </c>
      <c r="MV12" s="244">
        <v>0</v>
      </c>
      <c r="MW12" s="198"/>
      <c r="MX12" s="244">
        <v>0</v>
      </c>
      <c r="MY12" s="244">
        <v>0</v>
      </c>
      <c r="MZ12" s="244">
        <v>0</v>
      </c>
      <c r="NA12" s="244">
        <v>0</v>
      </c>
      <c r="NB12" s="244">
        <v>0</v>
      </c>
      <c r="NC12" s="244">
        <v>0</v>
      </c>
      <c r="ND12" s="244">
        <v>0</v>
      </c>
      <c r="NE12" s="244">
        <v>0</v>
      </c>
      <c r="NF12" s="244">
        <v>0</v>
      </c>
      <c r="NG12" s="244">
        <v>0</v>
      </c>
      <c r="NH12" s="244">
        <v>0</v>
      </c>
      <c r="NI12" s="244">
        <v>0</v>
      </c>
      <c r="NJ12" s="198"/>
      <c r="NK12" s="198"/>
      <c r="NL12" s="198"/>
      <c r="NM12" s="198"/>
      <c r="NN12" s="198"/>
      <c r="NO12" s="198"/>
      <c r="NP12" s="198"/>
      <c r="NQ12" s="198"/>
      <c r="NR12" s="198"/>
      <c r="NS12" s="198"/>
      <c r="NT12" s="198"/>
      <c r="NU12" s="198"/>
      <c r="NV12" s="198"/>
      <c r="NW12" s="198"/>
      <c r="NX12" s="198"/>
      <c r="NY12" s="198"/>
      <c r="NZ12" s="198"/>
      <c r="OA12" s="198"/>
      <c r="OB12" s="198"/>
      <c r="OC12" s="198"/>
      <c r="OD12" s="198"/>
      <c r="OE12" s="198"/>
      <c r="OF12" s="198"/>
      <c r="OG12" s="198"/>
      <c r="OH12" s="198"/>
      <c r="OI12" s="198"/>
      <c r="OJ12" s="198"/>
      <c r="OK12" s="198"/>
      <c r="OL12" s="198"/>
      <c r="OM12" s="198"/>
      <c r="ON12" s="198"/>
      <c r="OO12" s="198"/>
      <c r="OP12" s="198"/>
      <c r="OQ12" s="198"/>
      <c r="OR12" s="198"/>
      <c r="OS12" s="198"/>
      <c r="OT12" s="198"/>
      <c r="OU12" s="198"/>
      <c r="OV12" s="198"/>
      <c r="OW12" s="198"/>
      <c r="OX12" s="198"/>
      <c r="OY12" s="198"/>
      <c r="OZ12" s="198"/>
      <c r="PA12" s="198"/>
      <c r="PB12" s="198"/>
      <c r="PC12" s="198"/>
      <c r="PD12" s="198"/>
      <c r="PE12" s="198"/>
      <c r="PF12" s="198"/>
      <c r="PG12" s="198"/>
      <c r="PH12" s="198"/>
      <c r="PI12" s="198"/>
      <c r="PJ12" s="198"/>
      <c r="PK12" s="198"/>
      <c r="PL12" s="198"/>
      <c r="PM12" s="198"/>
      <c r="PN12" s="198"/>
      <c r="PO12" s="198"/>
      <c r="PP12" s="198"/>
      <c r="PQ12" s="198"/>
      <c r="PR12" s="198"/>
      <c r="PS12" s="198"/>
      <c r="PT12" s="198"/>
      <c r="PU12" s="198"/>
      <c r="PV12" s="198"/>
      <c r="PW12" s="198"/>
      <c r="PX12" s="198"/>
      <c r="PY12" s="198"/>
      <c r="PZ12" s="198"/>
      <c r="QA12" s="198"/>
      <c r="QB12" s="198"/>
      <c r="QC12" s="198"/>
      <c r="QD12" s="198"/>
      <c r="QE12" s="198"/>
      <c r="QF12" s="198"/>
      <c r="QG12" s="198"/>
      <c r="QH12" s="198"/>
      <c r="QI12" s="198"/>
      <c r="QJ12" s="198"/>
      <c r="QK12" s="198"/>
      <c r="QL12" s="198"/>
      <c r="QM12" s="198"/>
      <c r="QN12" s="198"/>
      <c r="QO12" s="198"/>
      <c r="QP12" s="198"/>
      <c r="QQ12" s="198"/>
      <c r="QR12" s="198"/>
      <c r="QS12" s="198"/>
      <c r="QT12" s="198"/>
      <c r="QU12" s="198"/>
      <c r="QV12" s="198"/>
      <c r="QW12" s="198"/>
      <c r="QX12" s="198"/>
      <c r="QY12" s="198"/>
      <c r="QZ12" s="198"/>
      <c r="RA12" s="198"/>
      <c r="RB12" s="198"/>
      <c r="RC12" s="198"/>
      <c r="RD12" s="198"/>
      <c r="RE12" s="198"/>
      <c r="RF12" s="198"/>
      <c r="RG12" s="198"/>
      <c r="RH12" s="198"/>
      <c r="RI12" s="198"/>
      <c r="RJ12" s="198"/>
      <c r="RK12" s="198"/>
      <c r="RL12" s="198"/>
      <c r="RM12" s="198"/>
      <c r="RN12" s="198"/>
      <c r="RO12" s="198"/>
      <c r="RP12" s="198"/>
      <c r="RQ12" s="198"/>
      <c r="RR12" s="198"/>
      <c r="RS12" s="198"/>
      <c r="RT12" s="198"/>
      <c r="RU12" s="198"/>
      <c r="RV12" s="198"/>
      <c r="RW12" s="198"/>
      <c r="RX12" s="198"/>
    </row>
    <row r="13" spans="1:492" x14ac:dyDescent="0.2">
      <c r="A13" s="230" t="s">
        <v>962</v>
      </c>
      <c r="B13" s="231" t="s">
        <v>5224</v>
      </c>
      <c r="C13" s="225"/>
      <c r="D13" s="225"/>
      <c r="E13" s="225"/>
      <c r="F13" s="226"/>
      <c r="G13" s="226"/>
      <c r="H13" s="226"/>
      <c r="I13" s="226"/>
      <c r="J13" s="226"/>
      <c r="K13" s="226"/>
      <c r="L13" s="226"/>
      <c r="M13" s="226"/>
      <c r="N13" s="226"/>
      <c r="O13" s="226"/>
      <c r="P13" s="226"/>
      <c r="Q13" s="237">
        <v>0</v>
      </c>
      <c r="R13" s="238"/>
      <c r="S13" s="238"/>
      <c r="T13" s="238"/>
      <c r="U13" s="238"/>
      <c r="V13" s="238"/>
      <c r="W13" s="232"/>
      <c r="X13" s="232"/>
      <c r="Y13" s="232"/>
      <c r="Z13" s="235">
        <v>0</v>
      </c>
      <c r="AA13" s="235">
        <v>0</v>
      </c>
      <c r="AB13" s="235">
        <v>0</v>
      </c>
      <c r="AC13" s="224"/>
      <c r="AD13" s="224"/>
      <c r="AE13" s="125"/>
      <c r="AF13" s="125"/>
      <c r="AG13" s="125"/>
      <c r="AH13" s="236">
        <v>1</v>
      </c>
      <c r="AI13" s="236" t="s">
        <v>941</v>
      </c>
      <c r="AJ13" s="125"/>
      <c r="AK13" s="175" t="s">
        <v>5315</v>
      </c>
      <c r="AL13" s="125" t="s">
        <v>942</v>
      </c>
      <c r="AM13" s="27" t="s">
        <v>942</v>
      </c>
      <c r="AN13" s="126">
        <v>0</v>
      </c>
      <c r="AO13" s="126">
        <v>0</v>
      </c>
      <c r="AP13" s="126">
        <v>0</v>
      </c>
      <c r="AQ13" s="126">
        <v>0</v>
      </c>
      <c r="AR13" s="125">
        <v>1</v>
      </c>
      <c r="AS13" s="125">
        <v>0</v>
      </c>
      <c r="AT13" s="178">
        <v>43402</v>
      </c>
      <c r="AU13" s="178"/>
      <c r="AV13" s="178">
        <v>43336</v>
      </c>
      <c r="AW13" s="239" t="s">
        <v>1051</v>
      </c>
      <c r="AX13" s="239" t="s">
        <v>5212</v>
      </c>
      <c r="AY13" s="127"/>
      <c r="AZ13" s="127"/>
      <c r="BA13" s="128">
        <v>20</v>
      </c>
      <c r="BB13" s="128" t="s">
        <v>489</v>
      </c>
      <c r="BC13" s="128"/>
      <c r="BD13" s="128">
        <v>1</v>
      </c>
      <c r="BE13" s="129" t="s">
        <v>541</v>
      </c>
      <c r="BF13" s="130">
        <v>1</v>
      </c>
      <c r="BG13" s="240"/>
      <c r="BH13" s="241"/>
      <c r="BI13" s="190"/>
      <c r="BJ13" s="131">
        <v>73</v>
      </c>
      <c r="BK13" s="191"/>
      <c r="BL13" s="13"/>
      <c r="BM13" s="13"/>
      <c r="BN13" s="27" t="s">
        <v>801</v>
      </c>
      <c r="BO13" s="13" t="s">
        <v>801</v>
      </c>
      <c r="BP13" s="222">
        <v>0</v>
      </c>
      <c r="BQ13" s="132"/>
      <c r="BR13" s="133"/>
      <c r="BS13" s="125">
        <v>0</v>
      </c>
      <c r="BT13" s="134">
        <v>0</v>
      </c>
      <c r="BU13" s="135">
        <v>1</v>
      </c>
      <c r="BV13" s="134">
        <v>0</v>
      </c>
      <c r="BW13" s="136">
        <v>0</v>
      </c>
      <c r="BX13" s="136">
        <v>0</v>
      </c>
      <c r="BY13" s="136">
        <v>0</v>
      </c>
      <c r="BZ13" s="134">
        <v>0</v>
      </c>
      <c r="CA13" s="134">
        <v>0</v>
      </c>
      <c r="CB13" s="134">
        <v>0</v>
      </c>
      <c r="CC13" s="135">
        <v>1</v>
      </c>
      <c r="CD13" s="134"/>
      <c r="CE13" s="134"/>
      <c r="CF13" s="137">
        <v>73</v>
      </c>
      <c r="CG13" s="134">
        <v>0</v>
      </c>
      <c r="CH13" s="132"/>
      <c r="CI13" s="132"/>
      <c r="CJ13" s="229" t="s">
        <v>942</v>
      </c>
      <c r="CK13" s="233" t="s">
        <v>942</v>
      </c>
      <c r="CL13" s="138">
        <v>0</v>
      </c>
      <c r="CM13" s="138">
        <v>0</v>
      </c>
      <c r="CN13" s="135">
        <v>0</v>
      </c>
      <c r="CO13" s="135">
        <v>0</v>
      </c>
      <c r="CP13" s="139"/>
      <c r="CQ13" s="135">
        <v>0</v>
      </c>
      <c r="CR13" s="179">
        <v>43278</v>
      </c>
      <c r="CS13" s="180">
        <v>43278</v>
      </c>
      <c r="CT13" s="181">
        <v>43346</v>
      </c>
      <c r="CU13" s="181">
        <v>36526</v>
      </c>
      <c r="CV13" s="181">
        <v>36526</v>
      </c>
      <c r="CW13" s="181">
        <v>36526</v>
      </c>
      <c r="CX13" s="181"/>
      <c r="CY13" s="135">
        <v>0.2508750041345108</v>
      </c>
      <c r="CZ13" s="134">
        <v>0</v>
      </c>
      <c r="DA13" s="135">
        <v>1.5873015873015872E-2</v>
      </c>
      <c r="DB13" s="135">
        <v>0</v>
      </c>
      <c r="DC13" s="135">
        <v>0</v>
      </c>
      <c r="DD13" s="135">
        <v>0</v>
      </c>
      <c r="DE13" s="140">
        <v>0</v>
      </c>
      <c r="DF13" s="13" t="s">
        <v>942</v>
      </c>
      <c r="DG13" s="80" t="s">
        <v>801</v>
      </c>
      <c r="DH13" s="18" t="b">
        <v>0</v>
      </c>
      <c r="DI13" s="79"/>
      <c r="DJ13" s="79"/>
      <c r="DK13" s="192"/>
      <c r="DL13" s="174"/>
      <c r="DM13" s="193"/>
      <c r="DN13" s="135"/>
      <c r="DO13" s="79"/>
      <c r="DP13" s="79"/>
      <c r="DQ13" s="79"/>
      <c r="DR13" s="79"/>
      <c r="DS13" s="79"/>
      <c r="DT13" s="79"/>
      <c r="DU13" s="79"/>
      <c r="DV13" s="18"/>
      <c r="DW13" s="18"/>
      <c r="DX13" s="18"/>
      <c r="DY13" s="177"/>
      <c r="DZ13" s="177">
        <v>0</v>
      </c>
      <c r="EA13" s="177">
        <v>0</v>
      </c>
      <c r="EB13" s="177">
        <v>0</v>
      </c>
      <c r="EC13" s="177">
        <v>0</v>
      </c>
      <c r="ED13" s="177">
        <v>0</v>
      </c>
      <c r="EE13" s="177">
        <v>0</v>
      </c>
      <c r="EF13" s="177">
        <v>0</v>
      </c>
      <c r="EG13" s="177">
        <v>0</v>
      </c>
      <c r="EH13" s="177">
        <v>0</v>
      </c>
      <c r="EI13" s="177">
        <v>0</v>
      </c>
      <c r="EJ13" s="177">
        <v>0</v>
      </c>
      <c r="EK13" s="177">
        <v>0</v>
      </c>
      <c r="EL13" s="177">
        <v>0</v>
      </c>
      <c r="EM13" s="177">
        <v>0</v>
      </c>
      <c r="EN13" s="177">
        <v>0</v>
      </c>
      <c r="EO13" s="177">
        <v>0</v>
      </c>
      <c r="EP13" s="177">
        <v>0</v>
      </c>
      <c r="EQ13" s="177">
        <v>0</v>
      </c>
      <c r="ER13" s="177">
        <v>0</v>
      </c>
      <c r="ES13" s="177">
        <v>0</v>
      </c>
      <c r="ET13" s="177">
        <v>0</v>
      </c>
      <c r="EU13" s="177">
        <v>0</v>
      </c>
      <c r="EV13" s="177">
        <v>0</v>
      </c>
      <c r="EW13" s="177">
        <v>0</v>
      </c>
      <c r="EX13" s="177">
        <v>0</v>
      </c>
      <c r="EY13" s="177">
        <v>0</v>
      </c>
      <c r="EZ13" s="177">
        <v>0</v>
      </c>
      <c r="FA13" s="177">
        <v>0</v>
      </c>
      <c r="FB13" s="177">
        <v>0</v>
      </c>
      <c r="FC13" s="198"/>
      <c r="FD13" s="198"/>
      <c r="FE13" s="198"/>
      <c r="FF13" s="198"/>
      <c r="FG13" s="198"/>
      <c r="FH13" s="198"/>
      <c r="FI13" s="198"/>
      <c r="FJ13" s="198"/>
      <c r="FK13" s="198"/>
      <c r="FL13" s="198"/>
      <c r="FM13" s="198"/>
      <c r="FN13" s="198"/>
      <c r="FO13" s="198"/>
      <c r="FP13" s="198"/>
      <c r="FQ13" s="198"/>
      <c r="FR13" s="198"/>
      <c r="FS13" s="198"/>
      <c r="FT13" s="198"/>
      <c r="FU13" s="198"/>
      <c r="FV13" s="198"/>
      <c r="FW13" s="243"/>
      <c r="FX13" s="243"/>
      <c r="FY13" s="243"/>
      <c r="FZ13" s="198"/>
      <c r="GA13" s="198"/>
      <c r="GB13" s="198"/>
      <c r="GC13" s="199"/>
      <c r="GD13" s="198"/>
      <c r="GE13" s="196"/>
      <c r="GF13" s="198"/>
      <c r="GG13" s="196"/>
      <c r="GH13" s="196"/>
      <c r="GI13" s="196"/>
      <c r="GJ13" s="196"/>
      <c r="GK13" s="196"/>
      <c r="GL13" s="245"/>
      <c r="GM13" s="198"/>
      <c r="GN13" s="245"/>
      <c r="GO13" s="245"/>
      <c r="GP13" s="245"/>
      <c r="GQ13" s="245"/>
      <c r="GR13" s="245"/>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6"/>
      <c r="IL13" s="196"/>
      <c r="IM13" s="196"/>
      <c r="IN13" s="196"/>
      <c r="IO13" s="196"/>
      <c r="IP13" s="196"/>
      <c r="IQ13" s="196"/>
      <c r="IR13" s="196"/>
      <c r="IS13" s="196"/>
      <c r="IT13" s="196"/>
      <c r="IU13" s="196"/>
      <c r="IV13" s="196"/>
      <c r="IW13" s="196"/>
      <c r="IX13" s="242"/>
      <c r="IY13" s="242"/>
      <c r="IZ13" s="242"/>
      <c r="JA13" s="242"/>
      <c r="JB13" s="242"/>
      <c r="JC13" s="242"/>
      <c r="JD13" s="242"/>
      <c r="JE13" s="242"/>
      <c r="JF13" s="242"/>
      <c r="JG13" s="242"/>
      <c r="JH13" s="242"/>
      <c r="JI13" s="242"/>
      <c r="JJ13" s="242"/>
      <c r="JK13" s="246"/>
      <c r="JL13" s="246"/>
      <c r="JM13" s="246"/>
      <c r="JN13" s="246"/>
      <c r="JO13" s="246"/>
      <c r="JP13" s="246"/>
      <c r="JQ13" s="246"/>
      <c r="JR13" s="246"/>
      <c r="JS13" s="246"/>
      <c r="JT13" s="246"/>
      <c r="JU13" s="246"/>
      <c r="JV13" s="246"/>
      <c r="JW13" s="246"/>
      <c r="JX13" s="246"/>
      <c r="JY13" s="242"/>
      <c r="JZ13" s="242"/>
      <c r="KA13" s="242"/>
      <c r="KB13" s="198"/>
      <c r="KC13" s="198"/>
      <c r="KD13" s="198"/>
      <c r="KE13" s="198"/>
      <c r="KF13" s="198"/>
      <c r="KG13" s="198"/>
      <c r="KH13" s="196"/>
      <c r="KI13" s="198"/>
      <c r="KJ13" s="198"/>
      <c r="KK13" s="198"/>
      <c r="KL13" s="198"/>
      <c r="KM13" s="198"/>
      <c r="KN13" s="196"/>
      <c r="KO13" s="196"/>
      <c r="KP13" s="198"/>
      <c r="KQ13" s="198"/>
      <c r="KR13" s="198"/>
      <c r="KS13" s="198"/>
      <c r="KT13" s="198"/>
      <c r="KU13" s="196"/>
      <c r="KV13" s="196"/>
      <c r="KW13" s="198"/>
      <c r="KX13" s="198"/>
      <c r="KY13" s="249">
        <v>64</v>
      </c>
      <c r="KZ13" s="249">
        <v>64</v>
      </c>
      <c r="LA13" s="249">
        <v>64</v>
      </c>
      <c r="LB13" s="249">
        <v>64</v>
      </c>
      <c r="LC13" s="249">
        <v>64</v>
      </c>
      <c r="LD13" s="249">
        <v>64</v>
      </c>
      <c r="LE13" s="249">
        <v>53</v>
      </c>
      <c r="LF13" s="249">
        <v>53</v>
      </c>
      <c r="LG13" s="249">
        <v>53</v>
      </c>
      <c r="LH13" s="249">
        <v>53</v>
      </c>
      <c r="LI13" s="249">
        <v>53</v>
      </c>
      <c r="LJ13" s="249">
        <v>53</v>
      </c>
      <c r="LK13" s="249">
        <v>53</v>
      </c>
      <c r="LL13" s="249">
        <v>53</v>
      </c>
      <c r="LM13" s="249">
        <v>53</v>
      </c>
      <c r="LN13" s="249">
        <v>53</v>
      </c>
      <c r="LO13" s="249">
        <v>53</v>
      </c>
      <c r="LP13" s="245">
        <v>48</v>
      </c>
      <c r="LQ13" s="245">
        <v>48</v>
      </c>
      <c r="LR13" s="245">
        <v>48</v>
      </c>
      <c r="LS13" s="245">
        <v>48</v>
      </c>
      <c r="LT13" s="245">
        <v>48</v>
      </c>
      <c r="LU13" s="245">
        <v>47</v>
      </c>
      <c r="LV13" s="245">
        <v>47</v>
      </c>
      <c r="LW13" s="245">
        <v>47</v>
      </c>
      <c r="LX13" s="245">
        <v>47</v>
      </c>
      <c r="LY13" s="245">
        <v>47</v>
      </c>
      <c r="LZ13" s="245">
        <v>47</v>
      </c>
      <c r="MA13" s="245">
        <v>47</v>
      </c>
      <c r="MB13" s="245">
        <v>47</v>
      </c>
      <c r="MC13" s="245">
        <v>47</v>
      </c>
      <c r="MD13" s="245">
        <v>47</v>
      </c>
      <c r="ME13" s="245">
        <v>47</v>
      </c>
      <c r="MF13" s="245">
        <v>47</v>
      </c>
      <c r="MG13" s="245">
        <v>47</v>
      </c>
      <c r="MH13" s="245">
        <v>47</v>
      </c>
      <c r="MI13" s="245">
        <v>47</v>
      </c>
      <c r="MJ13" s="245">
        <v>47</v>
      </c>
      <c r="MK13" s="245">
        <v>45</v>
      </c>
      <c r="ML13" s="198"/>
      <c r="MM13" s="245">
        <v>45</v>
      </c>
      <c r="MN13" s="245">
        <v>42</v>
      </c>
      <c r="MO13" s="245">
        <v>42</v>
      </c>
      <c r="MP13" s="245">
        <v>47</v>
      </c>
      <c r="MQ13" s="245">
        <v>42</v>
      </c>
      <c r="MR13" s="245">
        <v>42</v>
      </c>
      <c r="MS13" s="245">
        <v>42</v>
      </c>
      <c r="MT13" s="245">
        <v>42</v>
      </c>
      <c r="MU13" s="245">
        <v>42</v>
      </c>
      <c r="MV13" s="245">
        <v>42</v>
      </c>
      <c r="MW13" s="198"/>
      <c r="MX13" s="245">
        <v>41</v>
      </c>
      <c r="MY13" s="245">
        <v>36</v>
      </c>
      <c r="MZ13" s="245">
        <v>32</v>
      </c>
      <c r="NA13" s="245">
        <v>32</v>
      </c>
      <c r="NB13" s="245">
        <v>32</v>
      </c>
      <c r="NC13" s="245">
        <v>32</v>
      </c>
      <c r="ND13" s="245">
        <v>32</v>
      </c>
      <c r="NE13" s="245">
        <v>32</v>
      </c>
      <c r="NF13" s="242">
        <v>22</v>
      </c>
      <c r="NG13" s="242">
        <v>22</v>
      </c>
      <c r="NH13" s="242">
        <v>22</v>
      </c>
      <c r="NI13" s="244">
        <v>0</v>
      </c>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8"/>
      <c r="PJ13" s="198"/>
      <c r="PK13" s="198"/>
      <c r="PL13" s="198"/>
      <c r="PM13" s="198"/>
      <c r="PN13" s="198"/>
      <c r="PO13" s="198"/>
      <c r="PP13" s="198"/>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6"/>
      <c r="RR13" s="196"/>
      <c r="RS13" s="196"/>
      <c r="RT13" s="196"/>
      <c r="RU13" s="196"/>
      <c r="RV13" s="196"/>
      <c r="RW13" s="196"/>
      <c r="RX13" s="196"/>
    </row>
    <row r="14" spans="1:492" x14ac:dyDescent="0.2">
      <c r="A14" s="230" t="s">
        <v>962</v>
      </c>
      <c r="B14" s="231" t="s">
        <v>5225</v>
      </c>
      <c r="C14" s="225"/>
      <c r="D14" s="225"/>
      <c r="E14" s="225"/>
      <c r="F14" s="226"/>
      <c r="G14" s="226"/>
      <c r="H14" s="226"/>
      <c r="I14" s="226"/>
      <c r="J14" s="226"/>
      <c r="K14" s="226"/>
      <c r="L14" s="226"/>
      <c r="M14" s="226"/>
      <c r="N14" s="226"/>
      <c r="O14" s="226"/>
      <c r="P14" s="226"/>
      <c r="Q14" s="237">
        <v>0</v>
      </c>
      <c r="R14" s="238"/>
      <c r="S14" s="238"/>
      <c r="T14" s="238"/>
      <c r="U14" s="238"/>
      <c r="V14" s="238"/>
      <c r="W14" s="232"/>
      <c r="X14" s="232"/>
      <c r="Y14" s="232"/>
      <c r="Z14" s="235">
        <v>0</v>
      </c>
      <c r="AA14" s="235">
        <v>0</v>
      </c>
      <c r="AB14" s="235">
        <v>0</v>
      </c>
      <c r="AC14" s="224"/>
      <c r="AD14" s="224"/>
      <c r="AE14" s="125"/>
      <c r="AF14" s="125"/>
      <c r="AG14" s="125"/>
      <c r="AH14" s="236">
        <v>1</v>
      </c>
      <c r="AI14" s="236"/>
      <c r="AJ14" s="125"/>
      <c r="AK14" s="175"/>
      <c r="AL14" s="125" t="s">
        <v>942</v>
      </c>
      <c r="AM14" s="27" t="s">
        <v>942</v>
      </c>
      <c r="AN14" s="126">
        <v>0</v>
      </c>
      <c r="AO14" s="126">
        <v>0</v>
      </c>
      <c r="AP14" s="126">
        <v>0</v>
      </c>
      <c r="AQ14" s="126">
        <v>0</v>
      </c>
      <c r="AR14" s="125">
        <v>0</v>
      </c>
      <c r="AS14" s="125">
        <v>0</v>
      </c>
      <c r="AT14" s="178"/>
      <c r="AU14" s="178"/>
      <c r="AV14" s="178"/>
      <c r="AW14" s="239" t="s">
        <v>972</v>
      </c>
      <c r="AX14" s="239" t="s">
        <v>972</v>
      </c>
      <c r="AY14" s="127"/>
      <c r="AZ14" s="127"/>
      <c r="BA14" s="128">
        <v>50</v>
      </c>
      <c r="BB14" s="128" t="s">
        <v>489</v>
      </c>
      <c r="BC14" s="128"/>
      <c r="BD14" s="128">
        <v>1</v>
      </c>
      <c r="BE14" s="129" t="s">
        <v>541</v>
      </c>
      <c r="BF14" s="130">
        <v>1</v>
      </c>
      <c r="BG14" s="240"/>
      <c r="BH14" s="241"/>
      <c r="BI14" s="190"/>
      <c r="BJ14" s="131">
        <v>0</v>
      </c>
      <c r="BK14" s="191"/>
      <c r="BL14" s="13"/>
      <c r="BM14" s="13"/>
      <c r="BN14" s="27" t="s">
        <v>767</v>
      </c>
      <c r="BO14" s="13" t="s">
        <v>767</v>
      </c>
      <c r="BP14" s="222">
        <v>70</v>
      </c>
      <c r="BQ14" s="132"/>
      <c r="BR14" s="133"/>
      <c r="BS14" s="125">
        <v>0</v>
      </c>
      <c r="BT14" s="134">
        <v>0</v>
      </c>
      <c r="BU14" s="135">
        <v>0</v>
      </c>
      <c r="BV14" s="134">
        <v>0</v>
      </c>
      <c r="BW14" s="136">
        <v>0</v>
      </c>
      <c r="BX14" s="136">
        <v>0</v>
      </c>
      <c r="BY14" s="136">
        <v>0</v>
      </c>
      <c r="BZ14" s="134">
        <v>0</v>
      </c>
      <c r="CA14" s="134">
        <v>0</v>
      </c>
      <c r="CB14" s="134">
        <v>0</v>
      </c>
      <c r="CC14" s="135">
        <v>0</v>
      </c>
      <c r="CD14" s="134"/>
      <c r="CE14" s="134"/>
      <c r="CF14" s="137">
        <v>0</v>
      </c>
      <c r="CG14" s="134">
        <v>0</v>
      </c>
      <c r="CH14" s="132"/>
      <c r="CI14" s="132"/>
      <c r="CJ14" s="229" t="s">
        <v>942</v>
      </c>
      <c r="CK14" s="233" t="s">
        <v>942</v>
      </c>
      <c r="CL14" s="138">
        <v>0</v>
      </c>
      <c r="CM14" s="138">
        <v>0</v>
      </c>
      <c r="CN14" s="135">
        <v>0</v>
      </c>
      <c r="CO14" s="135">
        <v>0</v>
      </c>
      <c r="CP14" s="139"/>
      <c r="CQ14" s="135">
        <v>0</v>
      </c>
      <c r="CR14" s="179">
        <v>42089</v>
      </c>
      <c r="CS14" s="180">
        <v>43185</v>
      </c>
      <c r="CT14" s="181">
        <v>43346</v>
      </c>
      <c r="CU14" s="181">
        <v>36526</v>
      </c>
      <c r="CV14" s="181">
        <v>36526</v>
      </c>
      <c r="CW14" s="181">
        <v>36526</v>
      </c>
      <c r="CX14" s="181"/>
      <c r="CY14" s="135">
        <v>1</v>
      </c>
      <c r="CZ14" s="134">
        <v>0</v>
      </c>
      <c r="DA14" s="135">
        <v>0.98076923076923073</v>
      </c>
      <c r="DB14" s="135">
        <v>0</v>
      </c>
      <c r="DC14" s="135">
        <v>0</v>
      </c>
      <c r="DD14" s="135">
        <v>0</v>
      </c>
      <c r="DE14" s="140">
        <v>0</v>
      </c>
      <c r="DF14" s="13" t="s">
        <v>942</v>
      </c>
      <c r="DG14" s="80" t="s">
        <v>942</v>
      </c>
      <c r="DH14" s="18" t="b">
        <v>0</v>
      </c>
      <c r="DI14" s="79"/>
      <c r="DJ14" s="79"/>
      <c r="DK14" s="192"/>
      <c r="DL14" s="174"/>
      <c r="DM14" s="193"/>
      <c r="DN14" s="135"/>
      <c r="DO14" s="79"/>
      <c r="DP14" s="79"/>
      <c r="DQ14" s="79"/>
      <c r="DR14" s="79"/>
      <c r="DS14" s="79"/>
      <c r="DT14" s="79"/>
      <c r="DU14" s="79"/>
      <c r="DV14" s="18"/>
      <c r="DW14" s="18"/>
      <c r="DX14" s="18"/>
      <c r="DY14" s="177"/>
      <c r="DZ14" s="177">
        <v>0</v>
      </c>
      <c r="EA14" s="177">
        <v>0</v>
      </c>
      <c r="EB14" s="177">
        <v>0</v>
      </c>
      <c r="EC14" s="177">
        <v>0</v>
      </c>
      <c r="ED14" s="177">
        <v>0</v>
      </c>
      <c r="EE14" s="177">
        <v>0</v>
      </c>
      <c r="EF14" s="177">
        <v>0</v>
      </c>
      <c r="EG14" s="177">
        <v>0</v>
      </c>
      <c r="EH14" s="177">
        <v>0</v>
      </c>
      <c r="EI14" s="177">
        <v>0</v>
      </c>
      <c r="EJ14" s="177">
        <v>0</v>
      </c>
      <c r="EK14" s="177">
        <v>0</v>
      </c>
      <c r="EL14" s="177">
        <v>0</v>
      </c>
      <c r="EM14" s="177">
        <v>0</v>
      </c>
      <c r="EN14" s="177">
        <v>0</v>
      </c>
      <c r="EO14" s="177">
        <v>0</v>
      </c>
      <c r="EP14" s="177">
        <v>0</v>
      </c>
      <c r="EQ14" s="177">
        <v>0</v>
      </c>
      <c r="ER14" s="177">
        <v>0</v>
      </c>
      <c r="ES14" s="177">
        <v>0</v>
      </c>
      <c r="ET14" s="177">
        <v>0</v>
      </c>
      <c r="EU14" s="177">
        <v>0</v>
      </c>
      <c r="EV14" s="177">
        <v>0</v>
      </c>
      <c r="EW14" s="177">
        <v>0</v>
      </c>
      <c r="EX14" s="177">
        <v>0</v>
      </c>
      <c r="EY14" s="177">
        <v>0</v>
      </c>
      <c r="EZ14" s="177">
        <v>0</v>
      </c>
      <c r="FA14" s="177">
        <v>0</v>
      </c>
      <c r="FB14" s="177">
        <v>0</v>
      </c>
      <c r="FC14" s="245">
        <v>36</v>
      </c>
      <c r="FD14" s="197">
        <v>8</v>
      </c>
      <c r="FE14" s="197">
        <v>0</v>
      </c>
      <c r="FF14" s="197">
        <v>0</v>
      </c>
      <c r="FG14" s="197">
        <v>0</v>
      </c>
      <c r="FH14" s="197">
        <v>1</v>
      </c>
      <c r="FI14" s="197">
        <v>0</v>
      </c>
      <c r="FJ14" s="197">
        <v>0</v>
      </c>
      <c r="FK14" s="197">
        <v>0</v>
      </c>
      <c r="FL14" s="197">
        <v>0</v>
      </c>
      <c r="FM14" s="197">
        <v>0</v>
      </c>
      <c r="FN14" s="197">
        <v>0</v>
      </c>
      <c r="FO14" s="197">
        <v>0</v>
      </c>
      <c r="FP14" s="197">
        <v>0</v>
      </c>
      <c r="FQ14" s="195">
        <v>0</v>
      </c>
      <c r="FR14" s="195">
        <v>0</v>
      </c>
      <c r="FS14" s="195">
        <v>0</v>
      </c>
      <c r="FT14" s="195">
        <v>0</v>
      </c>
      <c r="FU14" s="195">
        <v>0</v>
      </c>
      <c r="FV14" s="195">
        <v>0</v>
      </c>
      <c r="FW14" s="195">
        <v>0</v>
      </c>
      <c r="FX14" s="195">
        <v>0</v>
      </c>
      <c r="FY14" s="195">
        <v>0</v>
      </c>
      <c r="FZ14" s="195">
        <v>0</v>
      </c>
      <c r="GA14" s="195">
        <v>0</v>
      </c>
      <c r="GB14" s="195">
        <v>0</v>
      </c>
      <c r="GC14" s="195">
        <v>0</v>
      </c>
      <c r="GD14" s="243"/>
      <c r="GE14" s="195">
        <v>0</v>
      </c>
      <c r="GF14" s="195"/>
      <c r="GG14" s="195">
        <v>0</v>
      </c>
      <c r="GH14" s="195">
        <v>0</v>
      </c>
      <c r="GI14" s="195">
        <v>0</v>
      </c>
      <c r="GJ14" s="195">
        <v>0</v>
      </c>
      <c r="GK14" s="195">
        <v>0</v>
      </c>
      <c r="GL14" s="195">
        <v>0</v>
      </c>
      <c r="GM14" s="195">
        <v>0</v>
      </c>
      <c r="GN14" s="195">
        <v>0</v>
      </c>
      <c r="GO14" s="195">
        <v>0</v>
      </c>
      <c r="GP14" s="195">
        <v>0</v>
      </c>
      <c r="GQ14" s="195">
        <v>0</v>
      </c>
      <c r="GR14" s="195">
        <v>0</v>
      </c>
      <c r="GS14" s="195">
        <v>0</v>
      </c>
      <c r="GT14" s="195">
        <v>0</v>
      </c>
      <c r="GU14" s="195">
        <v>0</v>
      </c>
      <c r="GV14" s="195">
        <v>0</v>
      </c>
      <c r="GW14" s="195">
        <v>0</v>
      </c>
      <c r="GX14" s="195">
        <v>0</v>
      </c>
      <c r="GY14" s="195">
        <v>0</v>
      </c>
      <c r="GZ14" s="195">
        <v>0</v>
      </c>
      <c r="HA14" s="195">
        <v>0</v>
      </c>
      <c r="HB14" s="195">
        <v>0</v>
      </c>
      <c r="HC14" s="197">
        <v>0</v>
      </c>
      <c r="HD14" s="197">
        <v>0</v>
      </c>
      <c r="HE14" s="197">
        <v>0</v>
      </c>
      <c r="HF14" s="197">
        <v>0</v>
      </c>
      <c r="HG14" s="197">
        <v>0</v>
      </c>
      <c r="HH14" s="197">
        <v>0</v>
      </c>
      <c r="HI14" s="197">
        <v>0</v>
      </c>
      <c r="HJ14" s="197">
        <v>0</v>
      </c>
      <c r="HK14" s="197">
        <v>0</v>
      </c>
      <c r="HL14" s="197">
        <v>0</v>
      </c>
      <c r="HM14" s="197">
        <v>0</v>
      </c>
      <c r="HN14" s="197">
        <v>0</v>
      </c>
      <c r="HO14" s="197">
        <v>0</v>
      </c>
      <c r="HP14" s="197">
        <v>0</v>
      </c>
      <c r="HQ14" s="197">
        <v>0</v>
      </c>
      <c r="HR14" s="197">
        <v>0</v>
      </c>
      <c r="HS14" s="197">
        <v>0</v>
      </c>
      <c r="HT14" s="197">
        <v>0</v>
      </c>
      <c r="HU14" s="197">
        <v>0</v>
      </c>
      <c r="HV14" s="197">
        <v>0</v>
      </c>
      <c r="HW14" s="197">
        <v>0</v>
      </c>
      <c r="HX14" s="197">
        <v>0</v>
      </c>
      <c r="HY14" s="197">
        <v>0</v>
      </c>
      <c r="HZ14" s="197">
        <v>0</v>
      </c>
      <c r="IA14" s="197">
        <v>0</v>
      </c>
      <c r="IB14" s="197">
        <v>0</v>
      </c>
      <c r="IC14" s="197">
        <v>0</v>
      </c>
      <c r="ID14" s="197">
        <v>0</v>
      </c>
      <c r="IE14" s="197">
        <v>0</v>
      </c>
      <c r="IF14" s="197">
        <v>0</v>
      </c>
      <c r="IG14" s="197">
        <v>0</v>
      </c>
      <c r="IH14" s="197">
        <v>0</v>
      </c>
      <c r="II14" s="197">
        <v>0</v>
      </c>
      <c r="IJ14" s="197">
        <v>0</v>
      </c>
      <c r="IK14" s="197">
        <v>0</v>
      </c>
      <c r="IL14" s="197">
        <v>0</v>
      </c>
      <c r="IM14" s="197">
        <v>0</v>
      </c>
      <c r="IN14" s="197">
        <v>0</v>
      </c>
      <c r="IO14" s="197">
        <v>0</v>
      </c>
      <c r="IP14" s="197">
        <v>0</v>
      </c>
      <c r="IQ14" s="197">
        <v>0</v>
      </c>
      <c r="IR14" s="197">
        <v>0</v>
      </c>
      <c r="IS14" s="197">
        <v>0</v>
      </c>
      <c r="IT14" s="197">
        <v>0</v>
      </c>
      <c r="IU14" s="197">
        <v>0</v>
      </c>
      <c r="IV14" s="197">
        <v>0</v>
      </c>
      <c r="IW14" s="197">
        <v>0</v>
      </c>
      <c r="IX14" s="197">
        <v>0</v>
      </c>
      <c r="IY14" s="197">
        <v>0</v>
      </c>
      <c r="IZ14" s="197">
        <v>0</v>
      </c>
      <c r="JA14" s="197">
        <v>0</v>
      </c>
      <c r="JB14" s="197">
        <v>0</v>
      </c>
      <c r="JC14" s="197">
        <v>0</v>
      </c>
      <c r="JD14" s="197">
        <v>0</v>
      </c>
      <c r="JE14" s="197">
        <v>0</v>
      </c>
      <c r="JF14" s="197">
        <v>0</v>
      </c>
      <c r="JG14" s="197">
        <v>0</v>
      </c>
      <c r="JH14" s="197">
        <v>0</v>
      </c>
      <c r="JI14" s="197">
        <v>0</v>
      </c>
      <c r="JJ14" s="197">
        <v>0</v>
      </c>
      <c r="JK14" s="197">
        <v>0</v>
      </c>
      <c r="JL14" s="197">
        <v>0</v>
      </c>
      <c r="JM14" s="197">
        <v>0</v>
      </c>
      <c r="JN14" s="197">
        <v>0</v>
      </c>
      <c r="JO14" s="197">
        <v>0</v>
      </c>
      <c r="JP14" s="197">
        <v>0</v>
      </c>
      <c r="JQ14" s="197">
        <v>0</v>
      </c>
      <c r="JR14" s="197">
        <v>0</v>
      </c>
      <c r="JS14" s="197">
        <v>0</v>
      </c>
      <c r="JT14" s="197">
        <v>0</v>
      </c>
      <c r="JU14" s="197">
        <v>0</v>
      </c>
      <c r="JV14" s="197">
        <v>0</v>
      </c>
      <c r="JW14" s="197">
        <v>0</v>
      </c>
      <c r="JX14" s="197">
        <v>0</v>
      </c>
      <c r="JY14" s="197">
        <v>0</v>
      </c>
      <c r="JZ14" s="197">
        <v>0</v>
      </c>
      <c r="KA14" s="197">
        <v>0</v>
      </c>
      <c r="KB14" s="197">
        <v>0</v>
      </c>
      <c r="KC14" s="243"/>
      <c r="KD14" s="197">
        <v>0</v>
      </c>
      <c r="KE14" s="197">
        <v>0</v>
      </c>
      <c r="KF14" s="197">
        <v>0</v>
      </c>
      <c r="KG14" s="197">
        <v>0</v>
      </c>
      <c r="KH14" s="197">
        <v>0</v>
      </c>
      <c r="KI14" s="197">
        <v>0</v>
      </c>
      <c r="KJ14" s="197">
        <v>0</v>
      </c>
      <c r="KK14" s="197">
        <v>0</v>
      </c>
      <c r="KL14" s="197">
        <v>0</v>
      </c>
      <c r="KM14" s="197">
        <v>0</v>
      </c>
      <c r="KN14" s="197">
        <v>0</v>
      </c>
      <c r="KO14" s="197">
        <v>0</v>
      </c>
      <c r="KP14" s="197">
        <v>0</v>
      </c>
      <c r="KQ14" s="197">
        <v>0</v>
      </c>
      <c r="KR14" s="197">
        <v>0</v>
      </c>
      <c r="KS14" s="197">
        <v>0</v>
      </c>
      <c r="KT14" s="197">
        <v>0</v>
      </c>
      <c r="KU14" s="197">
        <v>0</v>
      </c>
      <c r="KV14" s="197">
        <v>0</v>
      </c>
      <c r="KW14" s="197">
        <v>0</v>
      </c>
      <c r="KX14" s="197">
        <v>0</v>
      </c>
      <c r="KY14" s="197">
        <v>0</v>
      </c>
      <c r="KZ14" s="197">
        <v>0</v>
      </c>
      <c r="LA14" s="197">
        <v>0</v>
      </c>
      <c r="LB14" s="197">
        <v>0</v>
      </c>
      <c r="LC14" s="197">
        <v>0</v>
      </c>
      <c r="LD14" s="197">
        <v>0</v>
      </c>
      <c r="LE14" s="197">
        <v>0</v>
      </c>
      <c r="LF14" s="197">
        <v>0</v>
      </c>
      <c r="LG14" s="197">
        <v>0</v>
      </c>
      <c r="LH14" s="197">
        <v>0</v>
      </c>
      <c r="LI14" s="197">
        <v>0</v>
      </c>
      <c r="LJ14" s="197">
        <v>0</v>
      </c>
      <c r="LK14" s="197">
        <v>0</v>
      </c>
      <c r="LL14" s="197">
        <v>0</v>
      </c>
      <c r="LM14" s="197">
        <v>0</v>
      </c>
      <c r="LN14" s="197">
        <v>0</v>
      </c>
      <c r="LO14" s="197">
        <v>0</v>
      </c>
      <c r="LP14" s="197">
        <v>0</v>
      </c>
      <c r="LQ14" s="197">
        <v>0</v>
      </c>
      <c r="LR14" s="197">
        <v>0</v>
      </c>
      <c r="LS14" s="197">
        <v>0</v>
      </c>
      <c r="LT14" s="197">
        <v>0</v>
      </c>
      <c r="LU14" s="197">
        <v>0</v>
      </c>
      <c r="LV14" s="197">
        <v>0</v>
      </c>
      <c r="LW14" s="197">
        <v>0</v>
      </c>
      <c r="LX14" s="197">
        <v>0</v>
      </c>
      <c r="LY14" s="197">
        <v>0</v>
      </c>
      <c r="LZ14" s="197">
        <v>0</v>
      </c>
      <c r="MA14" s="197">
        <v>0</v>
      </c>
      <c r="MB14" s="197">
        <v>0</v>
      </c>
      <c r="MC14" s="197">
        <v>0</v>
      </c>
      <c r="MD14" s="197">
        <v>0</v>
      </c>
      <c r="ME14" s="197">
        <v>0</v>
      </c>
      <c r="MF14" s="197">
        <v>0</v>
      </c>
      <c r="MG14" s="197">
        <v>0</v>
      </c>
      <c r="MH14" s="197">
        <v>0</v>
      </c>
      <c r="MI14" s="197">
        <v>0</v>
      </c>
      <c r="MJ14" s="197">
        <v>0</v>
      </c>
      <c r="MK14" s="197">
        <v>0</v>
      </c>
      <c r="ML14" s="243"/>
      <c r="MM14" s="197">
        <v>0</v>
      </c>
      <c r="MN14" s="197">
        <v>0</v>
      </c>
      <c r="MO14" s="197">
        <v>0</v>
      </c>
      <c r="MP14" s="197">
        <v>0</v>
      </c>
      <c r="MQ14" s="197">
        <v>0</v>
      </c>
      <c r="MR14" s="197">
        <v>0</v>
      </c>
      <c r="MS14" s="197">
        <v>0</v>
      </c>
      <c r="MT14" s="197">
        <v>0</v>
      </c>
      <c r="MU14" s="197">
        <v>0</v>
      </c>
      <c r="MV14" s="197">
        <v>0</v>
      </c>
      <c r="MW14" s="243"/>
      <c r="MX14" s="197">
        <v>0</v>
      </c>
      <c r="MY14" s="197">
        <v>0</v>
      </c>
      <c r="MZ14" s="197">
        <v>0</v>
      </c>
      <c r="NA14" s="197">
        <v>0</v>
      </c>
      <c r="NB14" s="197">
        <v>0</v>
      </c>
      <c r="NC14" s="197">
        <v>0</v>
      </c>
      <c r="ND14" s="197">
        <v>0</v>
      </c>
      <c r="NE14" s="197">
        <v>0</v>
      </c>
      <c r="NF14" s="197">
        <v>0</v>
      </c>
      <c r="NG14" s="197">
        <v>0</v>
      </c>
      <c r="NH14" s="197">
        <v>0</v>
      </c>
      <c r="NI14" s="197">
        <v>0</v>
      </c>
      <c r="NJ14" s="243"/>
      <c r="NK14" s="243"/>
      <c r="NL14" s="243"/>
      <c r="NM14" s="243"/>
      <c r="NN14" s="243"/>
      <c r="NO14" s="243"/>
      <c r="NP14" s="243"/>
      <c r="NQ14" s="243"/>
      <c r="NR14" s="243"/>
      <c r="NS14" s="243"/>
      <c r="NT14" s="243"/>
      <c r="NU14" s="243"/>
      <c r="NV14" s="243"/>
      <c r="NW14" s="243"/>
      <c r="NX14" s="243"/>
      <c r="NY14" s="243"/>
      <c r="NZ14" s="243"/>
      <c r="OA14" s="243"/>
      <c r="OB14" s="243"/>
      <c r="OC14" s="243"/>
      <c r="OD14" s="243"/>
      <c r="OE14" s="243"/>
      <c r="OF14" s="243"/>
      <c r="OG14" s="243"/>
      <c r="OH14" s="243"/>
      <c r="OI14" s="243"/>
      <c r="OJ14" s="243"/>
      <c r="OK14" s="243"/>
      <c r="OL14" s="243"/>
      <c r="OM14" s="243"/>
      <c r="ON14" s="243"/>
      <c r="OO14" s="243"/>
      <c r="OP14" s="243"/>
      <c r="OQ14" s="243"/>
      <c r="OR14" s="243"/>
      <c r="OS14" s="243"/>
      <c r="OT14" s="243"/>
      <c r="OU14" s="243"/>
      <c r="OV14" s="243"/>
      <c r="OW14" s="243"/>
      <c r="OX14" s="243"/>
      <c r="OY14" s="243"/>
      <c r="OZ14" s="243"/>
      <c r="PA14" s="243"/>
      <c r="PB14" s="243"/>
      <c r="PC14" s="243"/>
      <c r="PD14" s="243"/>
      <c r="PE14" s="243"/>
      <c r="PF14" s="243"/>
      <c r="PG14" s="243"/>
      <c r="PH14" s="243"/>
      <c r="PI14" s="243"/>
      <c r="PJ14" s="243"/>
      <c r="PK14" s="243"/>
      <c r="PL14" s="243"/>
      <c r="PM14" s="243"/>
      <c r="PN14" s="243"/>
      <c r="PO14" s="243"/>
      <c r="PP14" s="243"/>
      <c r="PQ14" s="243"/>
      <c r="PR14" s="243"/>
      <c r="PS14" s="243"/>
      <c r="PT14" s="243"/>
      <c r="PU14" s="243"/>
      <c r="PV14" s="243"/>
      <c r="PW14" s="243"/>
      <c r="PX14" s="243"/>
      <c r="PY14" s="243"/>
      <c r="PZ14" s="243"/>
      <c r="QA14" s="243"/>
      <c r="QB14" s="243"/>
      <c r="QC14" s="243"/>
      <c r="QD14" s="243"/>
      <c r="QE14" s="243"/>
      <c r="QF14" s="243"/>
      <c r="QG14" s="243"/>
      <c r="QH14" s="243"/>
      <c r="QI14" s="243"/>
      <c r="QJ14" s="243"/>
      <c r="QK14" s="243"/>
      <c r="QL14" s="243"/>
      <c r="QM14" s="243"/>
      <c r="QN14" s="243"/>
      <c r="QO14" s="243"/>
      <c r="QP14" s="243"/>
      <c r="QQ14" s="243"/>
      <c r="QR14" s="243"/>
      <c r="QS14" s="243"/>
      <c r="QT14" s="243"/>
      <c r="QU14" s="243"/>
      <c r="QV14" s="243"/>
      <c r="QW14" s="243"/>
      <c r="QX14" s="243"/>
      <c r="QY14" s="243"/>
      <c r="QZ14" s="243"/>
      <c r="RA14" s="243"/>
      <c r="RB14" s="243"/>
      <c r="RC14" s="243"/>
      <c r="RD14" s="243"/>
      <c r="RE14" s="243"/>
      <c r="RF14" s="243"/>
      <c r="RG14" s="243"/>
      <c r="RH14" s="243"/>
      <c r="RI14" s="243"/>
      <c r="RJ14" s="243"/>
      <c r="RK14" s="243"/>
      <c r="RL14" s="243"/>
      <c r="RM14" s="243"/>
      <c r="RN14" s="243"/>
      <c r="RO14" s="243"/>
      <c r="RP14" s="243"/>
      <c r="RQ14" s="243"/>
      <c r="RR14" s="243"/>
      <c r="RS14" s="243"/>
      <c r="RT14" s="243"/>
      <c r="RU14" s="243"/>
      <c r="RV14" s="243"/>
      <c r="RW14" s="243"/>
      <c r="RX14" s="243"/>
    </row>
    <row r="15" spans="1:492" x14ac:dyDescent="0.2">
      <c r="A15" s="230" t="s">
        <v>962</v>
      </c>
      <c r="B15" s="231" t="s">
        <v>5226</v>
      </c>
      <c r="C15" s="225"/>
      <c r="D15" s="225"/>
      <c r="E15" s="225"/>
      <c r="F15" s="226"/>
      <c r="G15" s="226"/>
      <c r="H15" s="226"/>
      <c r="I15" s="226"/>
      <c r="J15" s="226"/>
      <c r="K15" s="226"/>
      <c r="L15" s="226"/>
      <c r="M15" s="226"/>
      <c r="N15" s="226"/>
      <c r="O15" s="226"/>
      <c r="P15" s="226"/>
      <c r="Q15" s="237">
        <v>0</v>
      </c>
      <c r="R15" s="238"/>
      <c r="S15" s="238"/>
      <c r="T15" s="238"/>
      <c r="U15" s="238"/>
      <c r="V15" s="238"/>
      <c r="W15" s="232"/>
      <c r="X15" s="232"/>
      <c r="Y15" s="232"/>
      <c r="Z15" s="235">
        <v>0</v>
      </c>
      <c r="AA15" s="235">
        <v>0</v>
      </c>
      <c r="AB15" s="235">
        <v>0</v>
      </c>
      <c r="AC15" s="224"/>
      <c r="AD15" s="224"/>
      <c r="AE15" s="125"/>
      <c r="AF15" s="125"/>
      <c r="AG15" s="125"/>
      <c r="AH15" s="236">
        <v>1</v>
      </c>
      <c r="AI15" s="236"/>
      <c r="AJ15" s="125"/>
      <c r="AK15" s="175"/>
      <c r="AL15" s="125" t="s">
        <v>942</v>
      </c>
      <c r="AM15" s="27" t="s">
        <v>942</v>
      </c>
      <c r="AN15" s="126">
        <v>0</v>
      </c>
      <c r="AO15" s="126">
        <v>0</v>
      </c>
      <c r="AP15" s="126">
        <v>0</v>
      </c>
      <c r="AQ15" s="126">
        <v>0</v>
      </c>
      <c r="AR15" s="125">
        <v>0</v>
      </c>
      <c r="AS15" s="125">
        <v>0</v>
      </c>
      <c r="AT15" s="178">
        <v>41942</v>
      </c>
      <c r="AU15" s="178"/>
      <c r="AV15" s="178"/>
      <c r="AW15" s="239" t="s">
        <v>972</v>
      </c>
      <c r="AX15" s="239" t="s">
        <v>972</v>
      </c>
      <c r="AY15" s="127"/>
      <c r="AZ15" s="127"/>
      <c r="BA15" s="128">
        <v>50</v>
      </c>
      <c r="BB15" s="128" t="s">
        <v>489</v>
      </c>
      <c r="BC15" s="128"/>
      <c r="BD15" s="128">
        <v>1</v>
      </c>
      <c r="BE15" s="129" t="s">
        <v>541</v>
      </c>
      <c r="BF15" s="130">
        <v>1</v>
      </c>
      <c r="BG15" s="240"/>
      <c r="BH15" s="241"/>
      <c r="BI15" s="190"/>
      <c r="BJ15" s="131">
        <v>0</v>
      </c>
      <c r="BK15" s="191"/>
      <c r="BL15" s="13"/>
      <c r="BM15" s="13"/>
      <c r="BN15" s="27" t="s">
        <v>767</v>
      </c>
      <c r="BO15" s="13" t="s">
        <v>767</v>
      </c>
      <c r="BP15" s="222">
        <v>70</v>
      </c>
      <c r="BQ15" s="132"/>
      <c r="BR15" s="133"/>
      <c r="BS15" s="125">
        <v>0</v>
      </c>
      <c r="BT15" s="134">
        <v>0</v>
      </c>
      <c r="BU15" s="135">
        <v>0</v>
      </c>
      <c r="BV15" s="134">
        <v>0</v>
      </c>
      <c r="BW15" s="136">
        <v>0</v>
      </c>
      <c r="BX15" s="136">
        <v>0</v>
      </c>
      <c r="BY15" s="136">
        <v>0</v>
      </c>
      <c r="BZ15" s="134">
        <v>0</v>
      </c>
      <c r="CA15" s="134">
        <v>0</v>
      </c>
      <c r="CB15" s="134">
        <v>0</v>
      </c>
      <c r="CC15" s="135">
        <v>0</v>
      </c>
      <c r="CD15" s="134"/>
      <c r="CE15" s="134"/>
      <c r="CF15" s="137">
        <v>0</v>
      </c>
      <c r="CG15" s="134">
        <v>0</v>
      </c>
      <c r="CH15" s="132"/>
      <c r="CI15" s="132"/>
      <c r="CJ15" s="229" t="s">
        <v>942</v>
      </c>
      <c r="CK15" s="233" t="s">
        <v>942</v>
      </c>
      <c r="CL15" s="138">
        <v>0</v>
      </c>
      <c r="CM15" s="138">
        <v>0</v>
      </c>
      <c r="CN15" s="135">
        <v>0</v>
      </c>
      <c r="CO15" s="135">
        <v>0</v>
      </c>
      <c r="CP15" s="139"/>
      <c r="CQ15" s="135">
        <v>0</v>
      </c>
      <c r="CR15" s="179">
        <v>42089</v>
      </c>
      <c r="CS15" s="180">
        <v>43185</v>
      </c>
      <c r="CT15" s="181">
        <v>43346</v>
      </c>
      <c r="CU15" s="181">
        <v>36526</v>
      </c>
      <c r="CV15" s="181">
        <v>36526</v>
      </c>
      <c r="CW15" s="181">
        <v>36526</v>
      </c>
      <c r="CX15" s="181"/>
      <c r="CY15" s="135">
        <v>1</v>
      </c>
      <c r="CZ15" s="134">
        <v>0</v>
      </c>
      <c r="DA15" s="135">
        <v>0.98076923076923073</v>
      </c>
      <c r="DB15" s="135">
        <v>0</v>
      </c>
      <c r="DC15" s="135">
        <v>0</v>
      </c>
      <c r="DD15" s="135">
        <v>0</v>
      </c>
      <c r="DE15" s="140">
        <v>0</v>
      </c>
      <c r="DF15" s="13" t="s">
        <v>942</v>
      </c>
      <c r="DG15" s="80" t="s">
        <v>942</v>
      </c>
      <c r="DH15" s="18" t="b">
        <v>0</v>
      </c>
      <c r="DI15" s="79"/>
      <c r="DJ15" s="79"/>
      <c r="DK15" s="192"/>
      <c r="DL15" s="174"/>
      <c r="DM15" s="193"/>
      <c r="DN15" s="135"/>
      <c r="DO15" s="79"/>
      <c r="DP15" s="79"/>
      <c r="DQ15" s="79"/>
      <c r="DR15" s="79"/>
      <c r="DS15" s="79"/>
      <c r="DT15" s="79"/>
      <c r="DU15" s="79"/>
      <c r="DV15" s="18"/>
      <c r="DW15" s="18"/>
      <c r="DX15" s="18"/>
      <c r="DY15" s="177"/>
      <c r="DZ15" s="177">
        <v>0</v>
      </c>
      <c r="EA15" s="177">
        <v>0</v>
      </c>
      <c r="EB15" s="177">
        <v>0</v>
      </c>
      <c r="EC15" s="177">
        <v>0</v>
      </c>
      <c r="ED15" s="177">
        <v>0</v>
      </c>
      <c r="EE15" s="177">
        <v>0</v>
      </c>
      <c r="EF15" s="177">
        <v>0</v>
      </c>
      <c r="EG15" s="177">
        <v>0</v>
      </c>
      <c r="EH15" s="177">
        <v>0</v>
      </c>
      <c r="EI15" s="177">
        <v>0</v>
      </c>
      <c r="EJ15" s="177">
        <v>0</v>
      </c>
      <c r="EK15" s="177">
        <v>0</v>
      </c>
      <c r="EL15" s="177">
        <v>0</v>
      </c>
      <c r="EM15" s="177">
        <v>0</v>
      </c>
      <c r="EN15" s="177">
        <v>0</v>
      </c>
      <c r="EO15" s="177">
        <v>0</v>
      </c>
      <c r="EP15" s="177">
        <v>0</v>
      </c>
      <c r="EQ15" s="177">
        <v>0</v>
      </c>
      <c r="ER15" s="177">
        <v>0</v>
      </c>
      <c r="ES15" s="177">
        <v>0</v>
      </c>
      <c r="ET15" s="177">
        <v>0</v>
      </c>
      <c r="EU15" s="177">
        <v>0</v>
      </c>
      <c r="EV15" s="177">
        <v>0</v>
      </c>
      <c r="EW15" s="177">
        <v>0</v>
      </c>
      <c r="EX15" s="177">
        <v>0</v>
      </c>
      <c r="EY15" s="177">
        <v>0</v>
      </c>
      <c r="EZ15" s="177">
        <v>0</v>
      </c>
      <c r="FA15" s="177">
        <v>0</v>
      </c>
      <c r="FB15" s="177">
        <v>0</v>
      </c>
      <c r="FC15" s="245">
        <v>29</v>
      </c>
      <c r="FD15" s="197">
        <v>0</v>
      </c>
      <c r="FE15" s="197">
        <v>0</v>
      </c>
      <c r="FF15" s="197">
        <v>0</v>
      </c>
      <c r="FG15" s="197">
        <v>0</v>
      </c>
      <c r="FH15" s="197">
        <v>0</v>
      </c>
      <c r="FI15" s="197">
        <v>0</v>
      </c>
      <c r="FJ15" s="197">
        <v>0</v>
      </c>
      <c r="FK15" s="197">
        <v>0</v>
      </c>
      <c r="FL15" s="197">
        <v>0</v>
      </c>
      <c r="FM15" s="197">
        <v>0</v>
      </c>
      <c r="FN15" s="197">
        <v>0</v>
      </c>
      <c r="FO15" s="197">
        <v>0</v>
      </c>
      <c r="FP15" s="197">
        <v>0</v>
      </c>
      <c r="FQ15" s="197">
        <v>0</v>
      </c>
      <c r="FR15" s="197">
        <v>0</v>
      </c>
      <c r="FS15" s="197">
        <v>0</v>
      </c>
      <c r="FT15" s="197">
        <v>0</v>
      </c>
      <c r="FU15" s="197">
        <v>0</v>
      </c>
      <c r="FV15" s="197">
        <v>0</v>
      </c>
      <c r="FW15" s="197">
        <v>0</v>
      </c>
      <c r="FX15" s="197">
        <v>0</v>
      </c>
      <c r="FY15" s="197">
        <v>0</v>
      </c>
      <c r="FZ15" s="197">
        <v>0</v>
      </c>
      <c r="GA15" s="197">
        <v>0</v>
      </c>
      <c r="GB15" s="197">
        <v>0</v>
      </c>
      <c r="GC15" s="195">
        <v>0</v>
      </c>
      <c r="GD15" s="243"/>
      <c r="GE15" s="197">
        <v>0</v>
      </c>
      <c r="GF15" s="197"/>
      <c r="GG15" s="197">
        <v>0</v>
      </c>
      <c r="GH15" s="197">
        <v>0</v>
      </c>
      <c r="GI15" s="197">
        <v>0</v>
      </c>
      <c r="GJ15" s="197">
        <v>0</v>
      </c>
      <c r="GK15" s="197">
        <v>0</v>
      </c>
      <c r="GL15" s="197">
        <v>0</v>
      </c>
      <c r="GM15" s="197">
        <v>0</v>
      </c>
      <c r="GN15" s="197">
        <v>0</v>
      </c>
      <c r="GO15" s="197">
        <v>0</v>
      </c>
      <c r="GP15" s="197">
        <v>0</v>
      </c>
      <c r="GQ15" s="197">
        <v>0</v>
      </c>
      <c r="GR15" s="197">
        <v>0</v>
      </c>
      <c r="GS15" s="197">
        <v>0</v>
      </c>
      <c r="GT15" s="197">
        <v>0</v>
      </c>
      <c r="GU15" s="197">
        <v>0</v>
      </c>
      <c r="GV15" s="197">
        <v>0</v>
      </c>
      <c r="GW15" s="197">
        <v>0</v>
      </c>
      <c r="GX15" s="197">
        <v>0</v>
      </c>
      <c r="GY15" s="197">
        <v>0</v>
      </c>
      <c r="GZ15" s="197">
        <v>0</v>
      </c>
      <c r="HA15" s="197">
        <v>0</v>
      </c>
      <c r="HB15" s="197">
        <v>0</v>
      </c>
      <c r="HC15" s="197">
        <v>0</v>
      </c>
      <c r="HD15" s="197">
        <v>0</v>
      </c>
      <c r="HE15" s="197">
        <v>0</v>
      </c>
      <c r="HF15" s="197">
        <v>0</v>
      </c>
      <c r="HG15" s="197">
        <v>0</v>
      </c>
      <c r="HH15" s="197">
        <v>0</v>
      </c>
      <c r="HI15" s="197">
        <v>0</v>
      </c>
      <c r="HJ15" s="197">
        <v>0</v>
      </c>
      <c r="HK15" s="197">
        <v>0</v>
      </c>
      <c r="HL15" s="197">
        <v>0</v>
      </c>
      <c r="HM15" s="197">
        <v>0</v>
      </c>
      <c r="HN15" s="197">
        <v>0</v>
      </c>
      <c r="HO15" s="197">
        <v>0</v>
      </c>
      <c r="HP15" s="197">
        <v>0</v>
      </c>
      <c r="HQ15" s="197">
        <v>0</v>
      </c>
      <c r="HR15" s="197">
        <v>0</v>
      </c>
      <c r="HS15" s="197">
        <v>0</v>
      </c>
      <c r="HT15" s="197">
        <v>0</v>
      </c>
      <c r="HU15" s="197">
        <v>0</v>
      </c>
      <c r="HV15" s="197">
        <v>0</v>
      </c>
      <c r="HW15" s="197">
        <v>0</v>
      </c>
      <c r="HX15" s="197">
        <v>0</v>
      </c>
      <c r="HY15" s="197">
        <v>0</v>
      </c>
      <c r="HZ15" s="197">
        <v>0</v>
      </c>
      <c r="IA15" s="197">
        <v>0</v>
      </c>
      <c r="IB15" s="197">
        <v>0</v>
      </c>
      <c r="IC15" s="197">
        <v>0</v>
      </c>
      <c r="ID15" s="197">
        <v>0</v>
      </c>
      <c r="IE15" s="197">
        <v>0</v>
      </c>
      <c r="IF15" s="197">
        <v>0</v>
      </c>
      <c r="IG15" s="197">
        <v>0</v>
      </c>
      <c r="IH15" s="197">
        <v>0</v>
      </c>
      <c r="II15" s="197">
        <v>0</v>
      </c>
      <c r="IJ15" s="197">
        <v>0</v>
      </c>
      <c r="IK15" s="197">
        <v>0</v>
      </c>
      <c r="IL15" s="197">
        <v>0</v>
      </c>
      <c r="IM15" s="197">
        <v>0</v>
      </c>
      <c r="IN15" s="197">
        <v>0</v>
      </c>
      <c r="IO15" s="197">
        <v>0</v>
      </c>
      <c r="IP15" s="197">
        <v>0</v>
      </c>
      <c r="IQ15" s="197">
        <v>0</v>
      </c>
      <c r="IR15" s="197">
        <v>0</v>
      </c>
      <c r="IS15" s="197">
        <v>0</v>
      </c>
      <c r="IT15" s="197">
        <v>0</v>
      </c>
      <c r="IU15" s="197">
        <v>0</v>
      </c>
      <c r="IV15" s="197">
        <v>0</v>
      </c>
      <c r="IW15" s="197">
        <v>0</v>
      </c>
      <c r="IX15" s="197">
        <v>0</v>
      </c>
      <c r="IY15" s="197">
        <v>0</v>
      </c>
      <c r="IZ15" s="197">
        <v>0</v>
      </c>
      <c r="JA15" s="197">
        <v>0</v>
      </c>
      <c r="JB15" s="197">
        <v>0</v>
      </c>
      <c r="JC15" s="197">
        <v>0</v>
      </c>
      <c r="JD15" s="197">
        <v>0</v>
      </c>
      <c r="JE15" s="197">
        <v>0</v>
      </c>
      <c r="JF15" s="197">
        <v>0</v>
      </c>
      <c r="JG15" s="197">
        <v>0</v>
      </c>
      <c r="JH15" s="197">
        <v>0</v>
      </c>
      <c r="JI15" s="197">
        <v>0</v>
      </c>
      <c r="JJ15" s="197">
        <v>0</v>
      </c>
      <c r="JK15" s="197">
        <v>0</v>
      </c>
      <c r="JL15" s="197">
        <v>0</v>
      </c>
      <c r="JM15" s="197">
        <v>0</v>
      </c>
      <c r="JN15" s="197">
        <v>0</v>
      </c>
      <c r="JO15" s="197">
        <v>0</v>
      </c>
      <c r="JP15" s="197">
        <v>0</v>
      </c>
      <c r="JQ15" s="197">
        <v>0</v>
      </c>
      <c r="JR15" s="197">
        <v>0</v>
      </c>
      <c r="JS15" s="197">
        <v>0</v>
      </c>
      <c r="JT15" s="197">
        <v>0</v>
      </c>
      <c r="JU15" s="197">
        <v>0</v>
      </c>
      <c r="JV15" s="197">
        <v>0</v>
      </c>
      <c r="JW15" s="197">
        <v>0</v>
      </c>
      <c r="JX15" s="197">
        <v>0</v>
      </c>
      <c r="JY15" s="197">
        <v>0</v>
      </c>
      <c r="JZ15" s="197">
        <v>0</v>
      </c>
      <c r="KA15" s="197">
        <v>0</v>
      </c>
      <c r="KB15" s="197">
        <v>0</v>
      </c>
      <c r="KC15" s="243"/>
      <c r="KD15" s="197">
        <v>0</v>
      </c>
      <c r="KE15" s="197">
        <v>0</v>
      </c>
      <c r="KF15" s="197">
        <v>0</v>
      </c>
      <c r="KG15" s="197">
        <v>0</v>
      </c>
      <c r="KH15" s="197">
        <v>0</v>
      </c>
      <c r="KI15" s="197">
        <v>0</v>
      </c>
      <c r="KJ15" s="197">
        <v>0</v>
      </c>
      <c r="KK15" s="197">
        <v>0</v>
      </c>
      <c r="KL15" s="197">
        <v>0</v>
      </c>
      <c r="KM15" s="197">
        <v>0</v>
      </c>
      <c r="KN15" s="197">
        <v>0</v>
      </c>
      <c r="KO15" s="197">
        <v>0</v>
      </c>
      <c r="KP15" s="197">
        <v>0</v>
      </c>
      <c r="KQ15" s="197">
        <v>0</v>
      </c>
      <c r="KR15" s="197">
        <v>0</v>
      </c>
      <c r="KS15" s="197">
        <v>0</v>
      </c>
      <c r="KT15" s="197">
        <v>0</v>
      </c>
      <c r="KU15" s="197">
        <v>0</v>
      </c>
      <c r="KV15" s="197">
        <v>0</v>
      </c>
      <c r="KW15" s="197">
        <v>0</v>
      </c>
      <c r="KX15" s="197">
        <v>0</v>
      </c>
      <c r="KY15" s="197">
        <v>0</v>
      </c>
      <c r="KZ15" s="197">
        <v>0</v>
      </c>
      <c r="LA15" s="197">
        <v>0</v>
      </c>
      <c r="LB15" s="197">
        <v>0</v>
      </c>
      <c r="LC15" s="197">
        <v>0</v>
      </c>
      <c r="LD15" s="197">
        <v>0</v>
      </c>
      <c r="LE15" s="197">
        <v>0</v>
      </c>
      <c r="LF15" s="197">
        <v>0</v>
      </c>
      <c r="LG15" s="197">
        <v>0</v>
      </c>
      <c r="LH15" s="197">
        <v>0</v>
      </c>
      <c r="LI15" s="197">
        <v>0</v>
      </c>
      <c r="LJ15" s="197">
        <v>0</v>
      </c>
      <c r="LK15" s="197">
        <v>0</v>
      </c>
      <c r="LL15" s="197">
        <v>0</v>
      </c>
      <c r="LM15" s="197">
        <v>0</v>
      </c>
      <c r="LN15" s="197">
        <v>0</v>
      </c>
      <c r="LO15" s="197">
        <v>0</v>
      </c>
      <c r="LP15" s="197">
        <v>0</v>
      </c>
      <c r="LQ15" s="197">
        <v>0</v>
      </c>
      <c r="LR15" s="197">
        <v>0</v>
      </c>
      <c r="LS15" s="197">
        <v>0</v>
      </c>
      <c r="LT15" s="197">
        <v>0</v>
      </c>
      <c r="LU15" s="197">
        <v>0</v>
      </c>
      <c r="LV15" s="197">
        <v>0</v>
      </c>
      <c r="LW15" s="197">
        <v>0</v>
      </c>
      <c r="LX15" s="197">
        <v>0</v>
      </c>
      <c r="LY15" s="197">
        <v>0</v>
      </c>
      <c r="LZ15" s="197">
        <v>0</v>
      </c>
      <c r="MA15" s="197">
        <v>0</v>
      </c>
      <c r="MB15" s="197">
        <v>0</v>
      </c>
      <c r="MC15" s="197">
        <v>0</v>
      </c>
      <c r="MD15" s="197">
        <v>0</v>
      </c>
      <c r="ME15" s="197">
        <v>0</v>
      </c>
      <c r="MF15" s="197">
        <v>0</v>
      </c>
      <c r="MG15" s="197">
        <v>0</v>
      </c>
      <c r="MH15" s="197">
        <v>0</v>
      </c>
      <c r="MI15" s="197">
        <v>0</v>
      </c>
      <c r="MJ15" s="197">
        <v>0</v>
      </c>
      <c r="MK15" s="197">
        <v>0</v>
      </c>
      <c r="ML15" s="243"/>
      <c r="MM15" s="197">
        <v>0</v>
      </c>
      <c r="MN15" s="197">
        <v>0</v>
      </c>
      <c r="MO15" s="197">
        <v>0</v>
      </c>
      <c r="MP15" s="197">
        <v>0</v>
      </c>
      <c r="MQ15" s="197">
        <v>0</v>
      </c>
      <c r="MR15" s="197">
        <v>0</v>
      </c>
      <c r="MS15" s="197">
        <v>0</v>
      </c>
      <c r="MT15" s="197">
        <v>0</v>
      </c>
      <c r="MU15" s="197">
        <v>0</v>
      </c>
      <c r="MV15" s="197">
        <v>0</v>
      </c>
      <c r="MW15" s="243"/>
      <c r="MX15" s="197">
        <v>0</v>
      </c>
      <c r="MY15" s="197">
        <v>0</v>
      </c>
      <c r="MZ15" s="197">
        <v>0</v>
      </c>
      <c r="NA15" s="197">
        <v>0</v>
      </c>
      <c r="NB15" s="197">
        <v>0</v>
      </c>
      <c r="NC15" s="197">
        <v>0</v>
      </c>
      <c r="ND15" s="197">
        <v>0</v>
      </c>
      <c r="NE15" s="197">
        <v>0</v>
      </c>
      <c r="NF15" s="197">
        <v>0</v>
      </c>
      <c r="NG15" s="197">
        <v>0</v>
      </c>
      <c r="NH15" s="197">
        <v>0</v>
      </c>
      <c r="NI15" s="197">
        <v>0</v>
      </c>
      <c r="NJ15" s="243"/>
      <c r="NK15" s="243"/>
      <c r="NL15" s="243"/>
      <c r="NM15" s="243"/>
      <c r="NN15" s="243"/>
      <c r="NO15" s="243"/>
      <c r="NP15" s="243"/>
      <c r="NQ15" s="243"/>
      <c r="NR15" s="243"/>
      <c r="NS15" s="243"/>
      <c r="NT15" s="243"/>
      <c r="NU15" s="243"/>
      <c r="NV15" s="243"/>
      <c r="NW15" s="243"/>
      <c r="NX15" s="243"/>
      <c r="NY15" s="243"/>
      <c r="NZ15" s="243"/>
      <c r="OA15" s="243"/>
      <c r="OB15" s="243"/>
      <c r="OC15" s="243"/>
      <c r="OD15" s="243"/>
      <c r="OE15" s="243"/>
      <c r="OF15" s="243"/>
      <c r="OG15" s="243"/>
      <c r="OH15" s="243"/>
      <c r="OI15" s="243"/>
      <c r="OJ15" s="243"/>
      <c r="OK15" s="243"/>
      <c r="OL15" s="243"/>
      <c r="OM15" s="243"/>
      <c r="ON15" s="243"/>
      <c r="OO15" s="243"/>
      <c r="OP15" s="243"/>
      <c r="OQ15" s="243"/>
      <c r="OR15" s="243"/>
      <c r="OS15" s="243"/>
      <c r="OT15" s="243"/>
      <c r="OU15" s="243"/>
      <c r="OV15" s="243"/>
      <c r="OW15" s="243"/>
      <c r="OX15" s="243"/>
      <c r="OY15" s="243"/>
      <c r="OZ15" s="243"/>
      <c r="PA15" s="243"/>
      <c r="PB15" s="243"/>
      <c r="PC15" s="243"/>
      <c r="PD15" s="243"/>
      <c r="PE15" s="243"/>
      <c r="PF15" s="243"/>
      <c r="PG15" s="243"/>
      <c r="PH15" s="243"/>
      <c r="PI15" s="243"/>
      <c r="PJ15" s="243"/>
      <c r="PK15" s="243"/>
      <c r="PL15" s="243"/>
      <c r="PM15" s="243"/>
      <c r="PN15" s="243"/>
      <c r="PO15" s="243"/>
      <c r="PP15" s="243"/>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row>
    <row r="16" spans="1:492" x14ac:dyDescent="0.2">
      <c r="A16" s="230" t="s">
        <v>962</v>
      </c>
      <c r="B16" s="231" t="s">
        <v>5227</v>
      </c>
      <c r="C16" s="225"/>
      <c r="D16" s="225"/>
      <c r="E16" s="225"/>
      <c r="F16" s="226"/>
      <c r="G16" s="226"/>
      <c r="H16" s="226"/>
      <c r="I16" s="226"/>
      <c r="J16" s="226"/>
      <c r="K16" s="226"/>
      <c r="L16" s="226"/>
      <c r="M16" s="226"/>
      <c r="N16" s="226"/>
      <c r="O16" s="226"/>
      <c r="P16" s="226"/>
      <c r="Q16" s="237">
        <v>0</v>
      </c>
      <c r="R16" s="238"/>
      <c r="S16" s="238"/>
      <c r="T16" s="238"/>
      <c r="U16" s="238"/>
      <c r="V16" s="238"/>
      <c r="W16" s="232"/>
      <c r="X16" s="232"/>
      <c r="Y16" s="232"/>
      <c r="Z16" s="235">
        <v>0</v>
      </c>
      <c r="AA16" s="235">
        <v>0</v>
      </c>
      <c r="AB16" s="235">
        <v>0</v>
      </c>
      <c r="AC16" s="224"/>
      <c r="AD16" s="224"/>
      <c r="AE16" s="125"/>
      <c r="AF16" s="125"/>
      <c r="AG16" s="125"/>
      <c r="AH16" s="236">
        <v>1</v>
      </c>
      <c r="AI16" s="236" t="s">
        <v>941</v>
      </c>
      <c r="AJ16" s="125"/>
      <c r="AK16" s="175" t="s">
        <v>5315</v>
      </c>
      <c r="AL16" s="125" t="s">
        <v>942</v>
      </c>
      <c r="AM16" s="27" t="s">
        <v>5321</v>
      </c>
      <c r="AN16" s="126">
        <v>0</v>
      </c>
      <c r="AO16" s="126">
        <v>0</v>
      </c>
      <c r="AP16" s="126">
        <v>0</v>
      </c>
      <c r="AQ16" s="126">
        <v>0</v>
      </c>
      <c r="AR16" s="125">
        <v>1</v>
      </c>
      <c r="AS16" s="125">
        <v>0</v>
      </c>
      <c r="AT16" s="178">
        <v>41873</v>
      </c>
      <c r="AU16" s="178"/>
      <c r="AV16" s="178">
        <v>42767</v>
      </c>
      <c r="AW16" s="239" t="s">
        <v>989</v>
      </c>
      <c r="AX16" s="239" t="s">
        <v>980</v>
      </c>
      <c r="AY16" s="127"/>
      <c r="AZ16" s="127"/>
      <c r="BA16" s="128">
        <v>500</v>
      </c>
      <c r="BB16" s="128" t="s">
        <v>489</v>
      </c>
      <c r="BC16" s="128"/>
      <c r="BD16" s="128">
        <v>1</v>
      </c>
      <c r="BE16" s="129" t="s">
        <v>541</v>
      </c>
      <c r="BF16" s="130">
        <v>1</v>
      </c>
      <c r="BG16" s="240"/>
      <c r="BH16" s="241"/>
      <c r="BI16" s="190"/>
      <c r="BJ16" s="131">
        <v>540</v>
      </c>
      <c r="BK16" s="191"/>
      <c r="BL16" s="13"/>
      <c r="BM16" s="13"/>
      <c r="BN16" s="27" t="s">
        <v>801</v>
      </c>
      <c r="BO16" s="13" t="s">
        <v>801</v>
      </c>
      <c r="BP16" s="222">
        <v>0</v>
      </c>
      <c r="BQ16" s="132"/>
      <c r="BR16" s="133"/>
      <c r="BS16" s="125">
        <v>0</v>
      </c>
      <c r="BT16" s="134">
        <v>0</v>
      </c>
      <c r="BU16" s="135">
        <v>1</v>
      </c>
      <c r="BV16" s="134">
        <v>0</v>
      </c>
      <c r="BW16" s="136">
        <v>0</v>
      </c>
      <c r="BX16" s="136">
        <v>0</v>
      </c>
      <c r="BY16" s="136">
        <v>0</v>
      </c>
      <c r="BZ16" s="134">
        <v>0</v>
      </c>
      <c r="CA16" s="134">
        <v>0</v>
      </c>
      <c r="CB16" s="134">
        <v>0</v>
      </c>
      <c r="CC16" s="135">
        <v>1</v>
      </c>
      <c r="CD16" s="134"/>
      <c r="CE16" s="134"/>
      <c r="CF16" s="137">
        <v>540</v>
      </c>
      <c r="CG16" s="134">
        <v>0</v>
      </c>
      <c r="CH16" s="132"/>
      <c r="CI16" s="132"/>
      <c r="CJ16" s="229" t="s">
        <v>942</v>
      </c>
      <c r="CK16" s="233" t="s">
        <v>942</v>
      </c>
      <c r="CL16" s="138">
        <v>0</v>
      </c>
      <c r="CM16" s="138">
        <v>0</v>
      </c>
      <c r="CN16" s="135">
        <v>0</v>
      </c>
      <c r="CO16" s="135">
        <v>0</v>
      </c>
      <c r="CP16" s="139"/>
      <c r="CQ16" s="135">
        <v>0</v>
      </c>
      <c r="CR16" s="179">
        <v>43248</v>
      </c>
      <c r="CS16" s="180">
        <v>43248</v>
      </c>
      <c r="CT16" s="181">
        <v>43346</v>
      </c>
      <c r="CU16" s="181">
        <v>36526</v>
      </c>
      <c r="CV16" s="181">
        <v>36526</v>
      </c>
      <c r="CW16" s="181">
        <v>36526</v>
      </c>
      <c r="CX16" s="181"/>
      <c r="CY16" s="135">
        <v>0.26839225032964958</v>
      </c>
      <c r="CZ16" s="134">
        <v>0</v>
      </c>
      <c r="DA16" s="135">
        <v>1.0752688172043012E-2</v>
      </c>
      <c r="DB16" s="135">
        <v>0</v>
      </c>
      <c r="DC16" s="135">
        <v>0</v>
      </c>
      <c r="DD16" s="135">
        <v>0</v>
      </c>
      <c r="DE16" s="140">
        <v>0</v>
      </c>
      <c r="DF16" s="13" t="s">
        <v>942</v>
      </c>
      <c r="DG16" s="80" t="s">
        <v>801</v>
      </c>
      <c r="DH16" s="18" t="b">
        <v>0</v>
      </c>
      <c r="DI16" s="79"/>
      <c r="DJ16" s="79"/>
      <c r="DK16" s="192"/>
      <c r="DL16" s="174"/>
      <c r="DM16" s="193"/>
      <c r="DN16" s="135"/>
      <c r="DO16" s="79"/>
      <c r="DP16" s="79"/>
      <c r="DQ16" s="79"/>
      <c r="DR16" s="79"/>
      <c r="DS16" s="79"/>
      <c r="DT16" s="79"/>
      <c r="DU16" s="79"/>
      <c r="DV16" s="18"/>
      <c r="DW16" s="18"/>
      <c r="DX16" s="18"/>
      <c r="DY16" s="177"/>
      <c r="DZ16" s="177">
        <v>0</v>
      </c>
      <c r="EA16" s="177">
        <v>0</v>
      </c>
      <c r="EB16" s="177">
        <v>0</v>
      </c>
      <c r="EC16" s="177">
        <v>0</v>
      </c>
      <c r="ED16" s="177">
        <v>0</v>
      </c>
      <c r="EE16" s="177">
        <v>0</v>
      </c>
      <c r="EF16" s="177">
        <v>0</v>
      </c>
      <c r="EG16" s="177">
        <v>0</v>
      </c>
      <c r="EH16" s="177">
        <v>0</v>
      </c>
      <c r="EI16" s="177">
        <v>0</v>
      </c>
      <c r="EJ16" s="177">
        <v>0</v>
      </c>
      <c r="EK16" s="177">
        <v>0</v>
      </c>
      <c r="EL16" s="177">
        <v>0</v>
      </c>
      <c r="EM16" s="177">
        <v>0</v>
      </c>
      <c r="EN16" s="177">
        <v>0</v>
      </c>
      <c r="EO16" s="177">
        <v>0</v>
      </c>
      <c r="EP16" s="177">
        <v>0</v>
      </c>
      <c r="EQ16" s="177">
        <v>0</v>
      </c>
      <c r="ER16" s="177">
        <v>0</v>
      </c>
      <c r="ES16" s="177">
        <v>0</v>
      </c>
      <c r="ET16" s="177">
        <v>0</v>
      </c>
      <c r="EU16" s="177">
        <v>0</v>
      </c>
      <c r="EV16" s="177">
        <v>0</v>
      </c>
      <c r="EW16" s="177">
        <v>0</v>
      </c>
      <c r="EX16" s="177">
        <v>0</v>
      </c>
      <c r="EY16" s="177">
        <v>0</v>
      </c>
      <c r="EZ16" s="177">
        <v>0</v>
      </c>
      <c r="FA16" s="177">
        <v>0</v>
      </c>
      <c r="FB16" s="177">
        <v>0</v>
      </c>
      <c r="FC16" s="242">
        <v>130</v>
      </c>
      <c r="FD16" s="198"/>
      <c r="FE16" s="198"/>
      <c r="FF16" s="244">
        <v>0</v>
      </c>
      <c r="FG16" s="198"/>
      <c r="FH16" s="197">
        <v>450</v>
      </c>
      <c r="FI16" s="197">
        <v>770</v>
      </c>
      <c r="FJ16" s="197">
        <v>530</v>
      </c>
      <c r="FK16" s="245">
        <v>480</v>
      </c>
      <c r="FL16" s="245">
        <v>480</v>
      </c>
      <c r="FM16" s="245">
        <v>460</v>
      </c>
      <c r="FN16" s="245">
        <v>450</v>
      </c>
      <c r="FO16" s="245">
        <v>450</v>
      </c>
      <c r="FP16" s="198"/>
      <c r="FQ16" s="198"/>
      <c r="FR16" s="198"/>
      <c r="FS16" s="195">
        <v>100</v>
      </c>
      <c r="FT16" s="198"/>
      <c r="FU16" s="198"/>
      <c r="FV16" s="198"/>
      <c r="FW16" s="195">
        <v>0</v>
      </c>
      <c r="FX16" s="195">
        <v>0</v>
      </c>
      <c r="FY16" s="195">
        <v>0</v>
      </c>
      <c r="FZ16" s="198"/>
      <c r="GA16" s="198"/>
      <c r="GB16" s="198"/>
      <c r="GC16" s="195">
        <v>0</v>
      </c>
      <c r="GD16" s="195">
        <v>0</v>
      </c>
      <c r="GE16" s="197">
        <v>0</v>
      </c>
      <c r="GF16" s="197">
        <v>0</v>
      </c>
      <c r="GG16" s="197">
        <v>0</v>
      </c>
      <c r="GH16" s="197">
        <v>0</v>
      </c>
      <c r="GI16" s="197">
        <v>0</v>
      </c>
      <c r="GJ16" s="197">
        <v>0</v>
      </c>
      <c r="GK16" s="197">
        <v>0</v>
      </c>
      <c r="GL16" s="197">
        <v>0</v>
      </c>
      <c r="GM16" s="198"/>
      <c r="GN16" s="197">
        <v>0</v>
      </c>
      <c r="GO16" s="197">
        <v>0</v>
      </c>
      <c r="GP16" s="197">
        <v>0</v>
      </c>
      <c r="GQ16" s="197">
        <v>0</v>
      </c>
      <c r="GR16" s="198"/>
      <c r="GS16" s="197">
        <v>0</v>
      </c>
      <c r="GT16" s="197">
        <v>0</v>
      </c>
      <c r="GU16" s="197">
        <v>0</v>
      </c>
      <c r="GV16" s="197">
        <v>0</v>
      </c>
      <c r="GW16" s="197">
        <v>0</v>
      </c>
      <c r="GX16" s="197">
        <v>0</v>
      </c>
      <c r="GY16" s="197">
        <v>0</v>
      </c>
      <c r="GZ16" s="197">
        <v>0</v>
      </c>
      <c r="HA16" s="197">
        <v>0</v>
      </c>
      <c r="HB16" s="197">
        <v>0</v>
      </c>
      <c r="HC16" s="197">
        <v>0</v>
      </c>
      <c r="HD16" s="197">
        <v>0</v>
      </c>
      <c r="HE16" s="197">
        <v>0</v>
      </c>
      <c r="HF16" s="197">
        <v>0</v>
      </c>
      <c r="HG16" s="197">
        <v>0</v>
      </c>
      <c r="HH16" s="197">
        <v>0</v>
      </c>
      <c r="HI16" s="197">
        <v>0</v>
      </c>
      <c r="HJ16" s="197">
        <v>0</v>
      </c>
      <c r="HK16" s="197">
        <v>0</v>
      </c>
      <c r="HL16" s="197">
        <v>0</v>
      </c>
      <c r="HM16" s="197">
        <v>0</v>
      </c>
      <c r="HN16" s="197">
        <v>0</v>
      </c>
      <c r="HO16" s="197">
        <v>0</v>
      </c>
      <c r="HP16" s="197">
        <v>0</v>
      </c>
      <c r="HQ16" s="197">
        <v>0</v>
      </c>
      <c r="HR16" s="197">
        <v>0</v>
      </c>
      <c r="HS16" s="197">
        <v>0</v>
      </c>
      <c r="HT16" s="197">
        <v>0</v>
      </c>
      <c r="HU16" s="197">
        <v>0</v>
      </c>
      <c r="HV16" s="197">
        <v>0</v>
      </c>
      <c r="HW16" s="197">
        <v>0</v>
      </c>
      <c r="HX16" s="197">
        <v>0</v>
      </c>
      <c r="HY16" s="197">
        <v>0</v>
      </c>
      <c r="HZ16" s="197">
        <v>0</v>
      </c>
      <c r="IA16" s="197">
        <v>0</v>
      </c>
      <c r="IB16" s="197">
        <v>0</v>
      </c>
      <c r="IC16" s="197">
        <v>0</v>
      </c>
      <c r="ID16" s="197">
        <v>0</v>
      </c>
      <c r="IE16" s="197">
        <v>0</v>
      </c>
      <c r="IF16" s="197">
        <v>0</v>
      </c>
      <c r="IG16" s="197">
        <v>0</v>
      </c>
      <c r="IH16" s="197">
        <v>0</v>
      </c>
      <c r="II16" s="197">
        <v>0</v>
      </c>
      <c r="IJ16" s="197">
        <v>499</v>
      </c>
      <c r="IK16" s="197">
        <v>499</v>
      </c>
      <c r="IL16" s="197">
        <v>499</v>
      </c>
      <c r="IM16" s="197">
        <v>499</v>
      </c>
      <c r="IN16" s="197">
        <v>499</v>
      </c>
      <c r="IO16" s="197">
        <v>499</v>
      </c>
      <c r="IP16" s="197">
        <v>499</v>
      </c>
      <c r="IQ16" s="197">
        <v>499</v>
      </c>
      <c r="IR16" s="197">
        <v>499</v>
      </c>
      <c r="IS16" s="197">
        <v>499</v>
      </c>
      <c r="IT16" s="197">
        <v>499</v>
      </c>
      <c r="IU16" s="197">
        <v>449</v>
      </c>
      <c r="IV16" s="197">
        <v>449</v>
      </c>
      <c r="IW16" s="197">
        <v>449</v>
      </c>
      <c r="IX16" s="197">
        <v>449</v>
      </c>
      <c r="IY16" s="197">
        <v>449</v>
      </c>
      <c r="IZ16" s="197">
        <v>449</v>
      </c>
      <c r="JA16" s="197">
        <v>449</v>
      </c>
      <c r="JB16" s="197">
        <v>449</v>
      </c>
      <c r="JC16" s="197">
        <v>449</v>
      </c>
      <c r="JD16" s="197">
        <v>449</v>
      </c>
      <c r="JE16" s="197">
        <v>449</v>
      </c>
      <c r="JF16" s="197">
        <v>449</v>
      </c>
      <c r="JG16" s="197">
        <v>449</v>
      </c>
      <c r="JH16" s="195">
        <v>449</v>
      </c>
      <c r="JI16" s="195">
        <v>449</v>
      </c>
      <c r="JJ16" s="195">
        <v>399</v>
      </c>
      <c r="JK16" s="195">
        <v>349</v>
      </c>
      <c r="JL16" s="195">
        <v>349</v>
      </c>
      <c r="JM16" s="195">
        <v>349</v>
      </c>
      <c r="JN16" s="197">
        <v>349</v>
      </c>
      <c r="JO16" s="197">
        <v>349</v>
      </c>
      <c r="JP16" s="197">
        <v>349</v>
      </c>
      <c r="JQ16" s="197">
        <v>349</v>
      </c>
      <c r="JR16" s="197">
        <v>349</v>
      </c>
      <c r="JS16" s="197">
        <v>349</v>
      </c>
      <c r="JT16" s="197">
        <v>349</v>
      </c>
      <c r="JU16" s="245">
        <v>349</v>
      </c>
      <c r="JV16" s="245">
        <v>349</v>
      </c>
      <c r="JW16" s="245">
        <v>349</v>
      </c>
      <c r="JX16" s="245">
        <v>349</v>
      </c>
      <c r="JY16" s="245">
        <v>349</v>
      </c>
      <c r="JZ16" s="245">
        <v>349</v>
      </c>
      <c r="KA16" s="245">
        <v>349</v>
      </c>
      <c r="KB16" s="245">
        <v>349</v>
      </c>
      <c r="KC16" s="198"/>
      <c r="KD16" s="245">
        <v>239</v>
      </c>
      <c r="KE16" s="245">
        <v>239</v>
      </c>
      <c r="KF16" s="245">
        <v>239</v>
      </c>
      <c r="KG16" s="245">
        <v>239</v>
      </c>
      <c r="KH16" s="245">
        <v>239</v>
      </c>
      <c r="KI16" s="245">
        <v>239</v>
      </c>
      <c r="KJ16" s="245">
        <v>239</v>
      </c>
      <c r="KK16" s="245">
        <v>239</v>
      </c>
      <c r="KL16" s="245">
        <v>239</v>
      </c>
      <c r="KM16" s="245">
        <v>239</v>
      </c>
      <c r="KN16" s="245">
        <v>239</v>
      </c>
      <c r="KO16" s="245">
        <v>239</v>
      </c>
      <c r="KP16" s="245">
        <v>239</v>
      </c>
      <c r="KQ16" s="245">
        <v>239</v>
      </c>
      <c r="KR16" s="245">
        <v>239</v>
      </c>
      <c r="KS16" s="245">
        <v>239</v>
      </c>
      <c r="KT16" s="245">
        <v>239</v>
      </c>
      <c r="KU16" s="245">
        <v>239</v>
      </c>
      <c r="KV16" s="245">
        <v>239</v>
      </c>
      <c r="KW16" s="245">
        <v>239</v>
      </c>
      <c r="KX16" s="245">
        <v>239</v>
      </c>
      <c r="KY16" s="245">
        <v>239</v>
      </c>
      <c r="KZ16" s="245">
        <v>239</v>
      </c>
      <c r="LA16" s="245">
        <v>239</v>
      </c>
      <c r="LB16" s="245">
        <v>239</v>
      </c>
      <c r="LC16" s="245">
        <v>239</v>
      </c>
      <c r="LD16" s="245">
        <v>239</v>
      </c>
      <c r="LE16" s="245">
        <v>224</v>
      </c>
      <c r="LF16" s="245">
        <v>224</v>
      </c>
      <c r="LG16" s="245">
        <v>224</v>
      </c>
      <c r="LH16" s="245">
        <v>224</v>
      </c>
      <c r="LI16" s="245">
        <v>224</v>
      </c>
      <c r="LJ16" s="245">
        <v>224</v>
      </c>
      <c r="LK16" s="245">
        <v>224</v>
      </c>
      <c r="LL16" s="245">
        <v>224</v>
      </c>
      <c r="LM16" s="245">
        <v>224</v>
      </c>
      <c r="LN16" s="245">
        <v>224</v>
      </c>
      <c r="LO16" s="245">
        <v>224</v>
      </c>
      <c r="LP16" s="245">
        <v>224</v>
      </c>
      <c r="LQ16" s="245">
        <v>224</v>
      </c>
      <c r="LR16" s="245">
        <v>224</v>
      </c>
      <c r="LS16" s="245">
        <v>224</v>
      </c>
      <c r="LT16" s="245">
        <v>224</v>
      </c>
      <c r="LU16" s="245">
        <v>224</v>
      </c>
      <c r="LV16" s="245">
        <v>214</v>
      </c>
      <c r="LW16" s="245">
        <v>214</v>
      </c>
      <c r="LX16" s="245">
        <v>214</v>
      </c>
      <c r="LY16" s="245">
        <v>214</v>
      </c>
      <c r="LZ16" s="242">
        <v>164</v>
      </c>
      <c r="MA16" s="242">
        <v>164</v>
      </c>
      <c r="MB16" s="242">
        <v>164</v>
      </c>
      <c r="MC16" s="242">
        <v>164</v>
      </c>
      <c r="MD16" s="242">
        <v>164</v>
      </c>
      <c r="ME16" s="242">
        <v>164</v>
      </c>
      <c r="MF16" s="242">
        <v>164</v>
      </c>
      <c r="MG16" s="242">
        <v>164</v>
      </c>
      <c r="MH16" s="242">
        <v>164</v>
      </c>
      <c r="MI16" s="242">
        <v>164</v>
      </c>
      <c r="MJ16" s="242">
        <v>164</v>
      </c>
      <c r="MK16" s="242">
        <v>164</v>
      </c>
      <c r="ML16" s="198"/>
      <c r="MM16" s="242">
        <v>164</v>
      </c>
      <c r="MN16" s="242">
        <v>164</v>
      </c>
      <c r="MO16" s="242">
        <v>164</v>
      </c>
      <c r="MP16" s="242">
        <v>164</v>
      </c>
      <c r="MQ16" s="242">
        <v>164</v>
      </c>
      <c r="MR16" s="242">
        <v>164</v>
      </c>
      <c r="MS16" s="242">
        <v>164</v>
      </c>
      <c r="MT16" s="242">
        <v>164</v>
      </c>
      <c r="MU16" s="242">
        <v>164</v>
      </c>
      <c r="MV16" s="242">
        <v>164</v>
      </c>
      <c r="MW16" s="198"/>
      <c r="MX16" s="242">
        <v>164</v>
      </c>
      <c r="MY16" s="242">
        <v>164</v>
      </c>
      <c r="MZ16" s="242">
        <v>164</v>
      </c>
      <c r="NA16" s="242">
        <v>164</v>
      </c>
      <c r="NB16" s="242">
        <v>164</v>
      </c>
      <c r="NC16" s="242">
        <v>164</v>
      </c>
      <c r="ND16" s="242">
        <v>164</v>
      </c>
      <c r="NE16" s="242">
        <v>164</v>
      </c>
      <c r="NF16" s="242">
        <v>164</v>
      </c>
      <c r="NG16" s="242">
        <v>154</v>
      </c>
      <c r="NH16" s="242">
        <v>154</v>
      </c>
      <c r="NI16" s="244">
        <v>0</v>
      </c>
      <c r="NJ16" s="198"/>
      <c r="NK16" s="198"/>
      <c r="NL16" s="198"/>
      <c r="NM16" s="198"/>
      <c r="NN16" s="198"/>
      <c r="NO16" s="198"/>
      <c r="NP16" s="198"/>
      <c r="NQ16" s="198"/>
      <c r="NR16" s="198"/>
      <c r="NS16" s="198"/>
      <c r="NT16" s="198"/>
      <c r="NU16" s="198"/>
      <c r="NV16" s="198"/>
      <c r="NW16" s="198"/>
      <c r="NX16" s="198"/>
      <c r="NY16" s="198"/>
      <c r="NZ16" s="198"/>
      <c r="OA16" s="198"/>
      <c r="OB16" s="198"/>
      <c r="OC16" s="198"/>
      <c r="OD16" s="198"/>
      <c r="OE16" s="198"/>
      <c r="OF16" s="198"/>
      <c r="OG16" s="198"/>
      <c r="OH16" s="198"/>
      <c r="OI16" s="198"/>
      <c r="OJ16" s="198"/>
      <c r="OK16" s="198"/>
      <c r="OL16" s="198"/>
      <c r="OM16" s="198"/>
      <c r="ON16" s="198"/>
      <c r="OO16" s="198"/>
      <c r="OP16" s="198"/>
      <c r="OQ16" s="198"/>
      <c r="OR16" s="198"/>
      <c r="OS16" s="198"/>
      <c r="OT16" s="198"/>
      <c r="OU16" s="198"/>
      <c r="OV16" s="198"/>
      <c r="OW16" s="198"/>
      <c r="OX16" s="198"/>
      <c r="OY16" s="198"/>
      <c r="OZ16" s="198"/>
      <c r="PA16" s="198"/>
      <c r="PB16" s="198"/>
      <c r="PC16" s="198"/>
      <c r="PD16" s="198"/>
      <c r="PE16" s="198"/>
      <c r="PF16" s="198"/>
      <c r="PG16" s="198"/>
      <c r="PH16" s="198"/>
      <c r="PI16" s="198"/>
      <c r="PJ16" s="198"/>
      <c r="PK16" s="198"/>
      <c r="PL16" s="198"/>
      <c r="PM16" s="198"/>
      <c r="PN16" s="198"/>
      <c r="PO16" s="198"/>
      <c r="PP16" s="198"/>
      <c r="PQ16" s="198"/>
      <c r="PR16" s="198"/>
      <c r="PS16" s="198"/>
      <c r="PT16" s="198"/>
      <c r="PU16" s="198"/>
      <c r="PV16" s="198"/>
      <c r="PW16" s="198"/>
      <c r="PX16" s="198"/>
      <c r="PY16" s="198"/>
      <c r="PZ16" s="198"/>
      <c r="QA16" s="198"/>
      <c r="QB16" s="198"/>
      <c r="QC16" s="198"/>
      <c r="QD16" s="198"/>
      <c r="QE16" s="198"/>
      <c r="QF16" s="198"/>
      <c r="QG16" s="198"/>
      <c r="QH16" s="198"/>
      <c r="QI16" s="198"/>
      <c r="QJ16" s="198"/>
      <c r="QK16" s="198"/>
      <c r="QL16" s="198"/>
      <c r="QM16" s="198"/>
      <c r="QN16" s="198"/>
      <c r="QO16" s="198"/>
      <c r="QP16" s="198"/>
      <c r="QQ16" s="198"/>
      <c r="QR16" s="198"/>
      <c r="QS16" s="198"/>
      <c r="QT16" s="198"/>
      <c r="QU16" s="198"/>
      <c r="QV16" s="198"/>
      <c r="QW16" s="198"/>
      <c r="QX16" s="198"/>
      <c r="QY16" s="198"/>
      <c r="QZ16" s="198"/>
      <c r="RA16" s="198"/>
      <c r="RB16" s="198"/>
      <c r="RC16" s="198"/>
      <c r="RD16" s="198"/>
      <c r="RE16" s="198"/>
      <c r="RF16" s="198"/>
      <c r="RG16" s="198"/>
      <c r="RH16" s="198"/>
      <c r="RI16" s="198"/>
      <c r="RJ16" s="198"/>
      <c r="RK16" s="198"/>
      <c r="RL16" s="198"/>
      <c r="RM16" s="198"/>
      <c r="RN16" s="198"/>
      <c r="RO16" s="198"/>
      <c r="RP16" s="198"/>
      <c r="RQ16" s="198"/>
      <c r="RR16" s="198"/>
      <c r="RS16" s="198"/>
      <c r="RT16" s="198"/>
      <c r="RU16" s="198"/>
      <c r="RV16" s="198"/>
      <c r="RW16" s="198"/>
      <c r="RX16" s="198"/>
    </row>
    <row r="17" spans="1:492" x14ac:dyDescent="0.2">
      <c r="A17" s="230" t="s">
        <v>962</v>
      </c>
      <c r="B17" s="231" t="s">
        <v>3812</v>
      </c>
      <c r="C17" s="225"/>
      <c r="D17" s="225"/>
      <c r="E17" s="225"/>
      <c r="F17" s="226"/>
      <c r="G17" s="226"/>
      <c r="H17" s="226"/>
      <c r="I17" s="226"/>
      <c r="J17" s="226"/>
      <c r="K17" s="226"/>
      <c r="L17" s="226"/>
      <c r="M17" s="226"/>
      <c r="N17" s="226"/>
      <c r="O17" s="226"/>
      <c r="P17" s="226"/>
      <c r="Q17" s="237">
        <v>0</v>
      </c>
      <c r="R17" s="238"/>
      <c r="S17" s="238"/>
      <c r="T17" s="238"/>
      <c r="U17" s="238"/>
      <c r="V17" s="238"/>
      <c r="W17" s="232"/>
      <c r="X17" s="232"/>
      <c r="Y17" s="232"/>
      <c r="Z17" s="235">
        <v>0</v>
      </c>
      <c r="AA17" s="235">
        <v>0</v>
      </c>
      <c r="AB17" s="235">
        <v>0</v>
      </c>
      <c r="AC17" s="224"/>
      <c r="AD17" s="224"/>
      <c r="AE17" s="125"/>
      <c r="AF17" s="125"/>
      <c r="AG17" s="125"/>
      <c r="AH17" s="236">
        <v>1</v>
      </c>
      <c r="AI17" s="236" t="s">
        <v>941</v>
      </c>
      <c r="AJ17" s="125"/>
      <c r="AK17" s="175" t="s">
        <v>5316</v>
      </c>
      <c r="AL17" s="125" t="s">
        <v>942</v>
      </c>
      <c r="AM17" s="27" t="s">
        <v>942</v>
      </c>
      <c r="AN17" s="126">
        <v>0</v>
      </c>
      <c r="AO17" s="126">
        <v>0</v>
      </c>
      <c r="AP17" s="126">
        <v>0</v>
      </c>
      <c r="AQ17" s="126">
        <v>0</v>
      </c>
      <c r="AR17" s="125">
        <v>1</v>
      </c>
      <c r="AS17" s="125">
        <v>0</v>
      </c>
      <c r="AT17" s="178">
        <v>43402</v>
      </c>
      <c r="AU17" s="178"/>
      <c r="AV17" s="178">
        <v>43161</v>
      </c>
      <c r="AW17" s="239" t="s">
        <v>989</v>
      </c>
      <c r="AX17" s="239" t="s">
        <v>980</v>
      </c>
      <c r="AY17" s="127"/>
      <c r="AZ17" s="127"/>
      <c r="BA17" s="128">
        <v>450</v>
      </c>
      <c r="BB17" s="128" t="s">
        <v>489</v>
      </c>
      <c r="BC17" s="128"/>
      <c r="BD17" s="128">
        <v>1</v>
      </c>
      <c r="BE17" s="129" t="s">
        <v>541</v>
      </c>
      <c r="BF17" s="130">
        <v>1</v>
      </c>
      <c r="BG17" s="240"/>
      <c r="BH17" s="241"/>
      <c r="BI17" s="190"/>
      <c r="BJ17" s="131">
        <v>450</v>
      </c>
      <c r="BK17" s="191"/>
      <c r="BL17" s="13"/>
      <c r="BM17" s="13"/>
      <c r="BN17" s="27" t="s">
        <v>801</v>
      </c>
      <c r="BO17" s="13" t="s">
        <v>801</v>
      </c>
      <c r="BP17" s="222">
        <v>750</v>
      </c>
      <c r="BQ17" s="132"/>
      <c r="BR17" s="133"/>
      <c r="BS17" s="125">
        <v>0</v>
      </c>
      <c r="BT17" s="134">
        <v>0</v>
      </c>
      <c r="BU17" s="135">
        <v>1</v>
      </c>
      <c r="BV17" s="134">
        <v>0</v>
      </c>
      <c r="BW17" s="136">
        <v>0</v>
      </c>
      <c r="BX17" s="136">
        <v>0</v>
      </c>
      <c r="BY17" s="136">
        <v>0</v>
      </c>
      <c r="BZ17" s="134">
        <v>0</v>
      </c>
      <c r="CA17" s="134">
        <v>0</v>
      </c>
      <c r="CB17" s="134">
        <v>0</v>
      </c>
      <c r="CC17" s="135">
        <v>1</v>
      </c>
      <c r="CD17" s="134"/>
      <c r="CE17" s="134"/>
      <c r="CF17" s="137">
        <v>450</v>
      </c>
      <c r="CG17" s="134">
        <v>0</v>
      </c>
      <c r="CH17" s="132"/>
      <c r="CI17" s="132"/>
      <c r="CJ17" s="229" t="s">
        <v>942</v>
      </c>
      <c r="CK17" s="233" t="s">
        <v>942</v>
      </c>
      <c r="CL17" s="138">
        <v>0</v>
      </c>
      <c r="CM17" s="138">
        <v>0</v>
      </c>
      <c r="CN17" s="135">
        <v>0</v>
      </c>
      <c r="CO17" s="135">
        <v>0</v>
      </c>
      <c r="CP17" s="139"/>
      <c r="CQ17" s="135">
        <v>0</v>
      </c>
      <c r="CR17" s="179">
        <v>42951</v>
      </c>
      <c r="CS17" s="180">
        <v>43220</v>
      </c>
      <c r="CT17" s="181">
        <v>43346</v>
      </c>
      <c r="CU17" s="181">
        <v>43067</v>
      </c>
      <c r="CV17" s="181">
        <v>0</v>
      </c>
      <c r="CW17" s="181"/>
      <c r="CX17" s="181"/>
      <c r="CY17" s="135">
        <v>1.0599527464273648</v>
      </c>
      <c r="CZ17" s="134">
        <v>0</v>
      </c>
      <c r="DA17" s="135">
        <v>0.23140495867768596</v>
      </c>
      <c r="DB17" s="135">
        <v>0</v>
      </c>
      <c r="DC17" s="135">
        <v>0</v>
      </c>
      <c r="DD17" s="135">
        <v>0</v>
      </c>
      <c r="DE17" s="140">
        <v>0.1487603305785124</v>
      </c>
      <c r="DF17" s="13" t="s">
        <v>942</v>
      </c>
      <c r="DG17" s="80" t="s">
        <v>942</v>
      </c>
      <c r="DH17" s="18" t="b">
        <v>0</v>
      </c>
      <c r="DI17" s="79"/>
      <c r="DJ17" s="79"/>
      <c r="DK17" s="192"/>
      <c r="DL17" s="174"/>
      <c r="DM17" s="193"/>
      <c r="DN17" s="135"/>
      <c r="DO17" s="79"/>
      <c r="DP17" s="79"/>
      <c r="DQ17" s="79"/>
      <c r="DR17" s="79"/>
      <c r="DS17" s="79"/>
      <c r="DT17" s="79"/>
      <c r="DU17" s="79"/>
      <c r="DV17" s="18"/>
      <c r="DW17" s="18"/>
      <c r="DX17" s="18"/>
      <c r="DY17" s="177"/>
      <c r="DZ17" s="177">
        <v>0</v>
      </c>
      <c r="EA17" s="177">
        <v>0</v>
      </c>
      <c r="EB17" s="177">
        <v>0</v>
      </c>
      <c r="EC17" s="177">
        <v>0</v>
      </c>
      <c r="ED17" s="177">
        <v>0</v>
      </c>
      <c r="EE17" s="177">
        <v>0</v>
      </c>
      <c r="EF17" s="177">
        <v>0</v>
      </c>
      <c r="EG17" s="177">
        <v>0</v>
      </c>
      <c r="EH17" s="177">
        <v>0</v>
      </c>
      <c r="EI17" s="177">
        <v>0</v>
      </c>
      <c r="EJ17" s="177">
        <v>0</v>
      </c>
      <c r="EK17" s="177">
        <v>0</v>
      </c>
      <c r="EL17" s="177">
        <v>0</v>
      </c>
      <c r="EM17" s="177">
        <v>0</v>
      </c>
      <c r="EN17" s="177">
        <v>0</v>
      </c>
      <c r="EO17" s="177">
        <v>0</v>
      </c>
      <c r="EP17" s="177">
        <v>0</v>
      </c>
      <c r="EQ17" s="177">
        <v>0</v>
      </c>
      <c r="ER17" s="177">
        <v>0</v>
      </c>
      <c r="ES17" s="177">
        <v>0</v>
      </c>
      <c r="ET17" s="177">
        <v>0</v>
      </c>
      <c r="EU17" s="177">
        <v>0</v>
      </c>
      <c r="EV17" s="177">
        <v>0</v>
      </c>
      <c r="EW17" s="177">
        <v>0</v>
      </c>
      <c r="EX17" s="177">
        <v>0</v>
      </c>
      <c r="EY17" s="177">
        <v>0</v>
      </c>
      <c r="EZ17" s="177">
        <v>0</v>
      </c>
      <c r="FA17" s="177">
        <v>0</v>
      </c>
      <c r="FB17" s="177">
        <v>0</v>
      </c>
      <c r="FC17" s="242">
        <v>55</v>
      </c>
      <c r="FD17" s="196"/>
      <c r="FE17" s="196"/>
      <c r="FF17" s="242">
        <v>30</v>
      </c>
      <c r="FG17" s="196"/>
      <c r="FH17" s="245">
        <v>580</v>
      </c>
      <c r="FI17" s="248">
        <v>1310</v>
      </c>
      <c r="FJ17" s="249">
        <v>1170</v>
      </c>
      <c r="FK17" s="248">
        <v>1090</v>
      </c>
      <c r="FL17" s="248">
        <v>1090</v>
      </c>
      <c r="FM17" s="248">
        <v>1090</v>
      </c>
      <c r="FN17" s="248">
        <v>1070</v>
      </c>
      <c r="FO17" s="248">
        <v>1060</v>
      </c>
      <c r="FP17" s="196"/>
      <c r="FQ17" s="196"/>
      <c r="FR17" s="196"/>
      <c r="FS17" s="249">
        <v>750</v>
      </c>
      <c r="FT17" s="196"/>
      <c r="FU17" s="196"/>
      <c r="FV17" s="196"/>
      <c r="FW17" s="245">
        <v>450</v>
      </c>
      <c r="FX17" s="245">
        <v>440</v>
      </c>
      <c r="FY17" s="245">
        <v>430</v>
      </c>
      <c r="FZ17" s="196"/>
      <c r="GA17" s="196"/>
      <c r="GB17" s="196"/>
      <c r="GC17" s="245">
        <v>330</v>
      </c>
      <c r="GD17" s="245">
        <v>320</v>
      </c>
      <c r="GE17" s="242">
        <v>140</v>
      </c>
      <c r="GF17" s="242">
        <v>140</v>
      </c>
      <c r="GG17" s="242">
        <v>140</v>
      </c>
      <c r="GH17" s="242">
        <v>140</v>
      </c>
      <c r="GI17" s="242">
        <v>140</v>
      </c>
      <c r="GJ17" s="242">
        <v>140</v>
      </c>
      <c r="GK17" s="242">
        <v>140</v>
      </c>
      <c r="GL17" s="242">
        <v>140</v>
      </c>
      <c r="GM17" s="196"/>
      <c r="GN17" s="242">
        <v>140</v>
      </c>
      <c r="GO17" s="242">
        <v>140</v>
      </c>
      <c r="GP17" s="242">
        <v>140</v>
      </c>
      <c r="GQ17" s="242">
        <v>140</v>
      </c>
      <c r="GR17" s="196"/>
      <c r="GS17" s="242">
        <v>140</v>
      </c>
      <c r="GT17" s="242">
        <v>140</v>
      </c>
      <c r="GU17" s="242">
        <v>140</v>
      </c>
      <c r="GV17" s="242">
        <v>140</v>
      </c>
      <c r="GW17" s="242">
        <v>140</v>
      </c>
      <c r="GX17" s="242">
        <v>140</v>
      </c>
      <c r="GY17" s="242">
        <v>140</v>
      </c>
      <c r="GZ17" s="242">
        <v>140</v>
      </c>
      <c r="HA17" s="242">
        <v>140</v>
      </c>
      <c r="HB17" s="242">
        <v>140</v>
      </c>
      <c r="HC17" s="242">
        <v>140</v>
      </c>
      <c r="HD17" s="242">
        <v>140</v>
      </c>
      <c r="HE17" s="242">
        <v>140</v>
      </c>
      <c r="HF17" s="242">
        <v>140</v>
      </c>
      <c r="HG17" s="242">
        <v>140</v>
      </c>
      <c r="HH17" s="242">
        <v>140</v>
      </c>
      <c r="HI17" s="242">
        <v>140</v>
      </c>
      <c r="HJ17" s="242">
        <v>140</v>
      </c>
      <c r="HK17" s="242">
        <v>140</v>
      </c>
      <c r="HL17" s="242">
        <v>140</v>
      </c>
      <c r="HM17" s="242">
        <v>140</v>
      </c>
      <c r="HN17" s="242">
        <v>140</v>
      </c>
      <c r="HO17" s="242">
        <v>140</v>
      </c>
      <c r="HP17" s="242">
        <v>140</v>
      </c>
      <c r="HQ17" s="242">
        <v>140</v>
      </c>
      <c r="HR17" s="242">
        <v>140</v>
      </c>
      <c r="HS17" s="242">
        <v>130</v>
      </c>
      <c r="HT17" s="242">
        <v>130</v>
      </c>
      <c r="HU17" s="242">
        <v>130</v>
      </c>
      <c r="HV17" s="242">
        <v>130</v>
      </c>
      <c r="HW17" s="242">
        <v>130</v>
      </c>
      <c r="HX17" s="242">
        <v>130</v>
      </c>
      <c r="HY17" s="242">
        <v>130</v>
      </c>
      <c r="HZ17" s="242">
        <v>130</v>
      </c>
      <c r="IA17" s="242">
        <v>130</v>
      </c>
      <c r="IB17" s="242">
        <v>50</v>
      </c>
      <c r="IC17" s="242">
        <v>50</v>
      </c>
      <c r="ID17" s="242">
        <v>50</v>
      </c>
      <c r="IE17" s="242">
        <v>50</v>
      </c>
      <c r="IF17" s="242">
        <v>50</v>
      </c>
      <c r="IG17" s="242">
        <v>50</v>
      </c>
      <c r="IH17" s="242">
        <v>50</v>
      </c>
      <c r="II17" s="242">
        <v>50</v>
      </c>
      <c r="IJ17" s="242">
        <v>50</v>
      </c>
      <c r="IK17" s="242">
        <v>50</v>
      </c>
      <c r="IL17" s="242">
        <v>50</v>
      </c>
      <c r="IM17" s="242">
        <v>20</v>
      </c>
      <c r="IN17" s="242">
        <v>20</v>
      </c>
      <c r="IO17" s="242">
        <v>20</v>
      </c>
      <c r="IP17" s="242">
        <v>20</v>
      </c>
      <c r="IQ17" s="242">
        <v>20</v>
      </c>
      <c r="IR17" s="242">
        <v>20</v>
      </c>
      <c r="IS17" s="242">
        <v>20</v>
      </c>
      <c r="IT17" s="242">
        <v>20</v>
      </c>
      <c r="IU17" s="242">
        <v>20</v>
      </c>
      <c r="IV17" s="242">
        <v>20</v>
      </c>
      <c r="IW17" s="242">
        <v>20</v>
      </c>
      <c r="IX17" s="242">
        <v>20</v>
      </c>
      <c r="IY17" s="242">
        <v>20</v>
      </c>
      <c r="IZ17" s="242">
        <v>20</v>
      </c>
      <c r="JA17" s="242">
        <v>20</v>
      </c>
      <c r="JB17" s="242">
        <v>10</v>
      </c>
      <c r="JC17" s="242">
        <v>10</v>
      </c>
      <c r="JD17" s="242">
        <v>10</v>
      </c>
      <c r="JE17" s="242">
        <v>10</v>
      </c>
      <c r="JF17" s="242">
        <v>10</v>
      </c>
      <c r="JG17" s="242">
        <v>10</v>
      </c>
      <c r="JH17" s="246">
        <v>10</v>
      </c>
      <c r="JI17" s="246">
        <v>10</v>
      </c>
      <c r="JJ17" s="246">
        <v>10</v>
      </c>
      <c r="JK17" s="246">
        <v>10</v>
      </c>
      <c r="JL17" s="246">
        <v>10</v>
      </c>
      <c r="JM17" s="246">
        <v>10</v>
      </c>
      <c r="JN17" s="246">
        <v>10</v>
      </c>
      <c r="JO17" s="246">
        <v>10</v>
      </c>
      <c r="JP17" s="246">
        <v>10</v>
      </c>
      <c r="JQ17" s="246">
        <v>10</v>
      </c>
      <c r="JR17" s="246">
        <v>10</v>
      </c>
      <c r="JS17" s="246">
        <v>10</v>
      </c>
      <c r="JT17" s="246">
        <v>10</v>
      </c>
      <c r="JU17" s="246">
        <v>10</v>
      </c>
      <c r="JV17" s="246">
        <v>10</v>
      </c>
      <c r="JW17" s="246">
        <v>10</v>
      </c>
      <c r="JX17" s="246">
        <v>10</v>
      </c>
      <c r="JY17" s="246">
        <v>10</v>
      </c>
      <c r="JZ17" s="246">
        <v>10</v>
      </c>
      <c r="KA17" s="246">
        <v>10</v>
      </c>
      <c r="KB17" s="246">
        <v>10</v>
      </c>
      <c r="KC17" s="196"/>
      <c r="KD17" s="199">
        <v>0</v>
      </c>
      <c r="KE17" s="199">
        <v>0</v>
      </c>
      <c r="KF17" s="199">
        <v>0</v>
      </c>
      <c r="KG17" s="199">
        <v>0</v>
      </c>
      <c r="KH17" s="199">
        <v>0</v>
      </c>
      <c r="KI17" s="199">
        <v>0</v>
      </c>
      <c r="KJ17" s="199">
        <v>0</v>
      </c>
      <c r="KK17" s="199">
        <v>0</v>
      </c>
      <c r="KL17" s="199">
        <v>0</v>
      </c>
      <c r="KM17" s="199">
        <v>0</v>
      </c>
      <c r="KN17" s="199">
        <v>0</v>
      </c>
      <c r="KO17" s="199">
        <v>0</v>
      </c>
      <c r="KP17" s="199">
        <v>0</v>
      </c>
      <c r="KQ17" s="199">
        <v>0</v>
      </c>
      <c r="KR17" s="199">
        <v>0</v>
      </c>
      <c r="KS17" s="199">
        <v>0</v>
      </c>
      <c r="KT17" s="199">
        <v>0</v>
      </c>
      <c r="KU17" s="199">
        <v>0</v>
      </c>
      <c r="KV17" s="199">
        <v>0</v>
      </c>
      <c r="KW17" s="199">
        <v>0</v>
      </c>
      <c r="KX17" s="199">
        <v>0</v>
      </c>
      <c r="KY17" s="199">
        <v>0</v>
      </c>
      <c r="KZ17" s="199">
        <v>0</v>
      </c>
      <c r="LA17" s="199">
        <v>0</v>
      </c>
      <c r="LB17" s="199">
        <v>0</v>
      </c>
      <c r="LC17" s="199">
        <v>0</v>
      </c>
      <c r="LD17" s="199">
        <v>0</v>
      </c>
      <c r="LE17" s="250">
        <v>485</v>
      </c>
      <c r="LF17" s="250">
        <v>485</v>
      </c>
      <c r="LG17" s="250">
        <v>485</v>
      </c>
      <c r="LH17" s="250">
        <v>485</v>
      </c>
      <c r="LI17" s="250">
        <v>475</v>
      </c>
      <c r="LJ17" s="250">
        <v>475</v>
      </c>
      <c r="LK17" s="250">
        <v>475</v>
      </c>
      <c r="LL17" s="250">
        <v>475</v>
      </c>
      <c r="LM17" s="250">
        <v>475</v>
      </c>
      <c r="LN17" s="250">
        <v>475</v>
      </c>
      <c r="LO17" s="250">
        <v>475</v>
      </c>
      <c r="LP17" s="250">
        <v>475</v>
      </c>
      <c r="LQ17" s="250">
        <v>475</v>
      </c>
      <c r="LR17" s="250">
        <v>475</v>
      </c>
      <c r="LS17" s="250">
        <v>475</v>
      </c>
      <c r="LT17" s="250">
        <v>465</v>
      </c>
      <c r="LU17" s="250">
        <v>465</v>
      </c>
      <c r="LV17" s="250">
        <v>465</v>
      </c>
      <c r="LW17" s="251">
        <v>445</v>
      </c>
      <c r="LX17" s="251">
        <v>445</v>
      </c>
      <c r="LY17" s="251">
        <v>445</v>
      </c>
      <c r="LZ17" s="251">
        <v>445</v>
      </c>
      <c r="MA17" s="251">
        <v>445</v>
      </c>
      <c r="MB17" s="251">
        <v>445</v>
      </c>
      <c r="MC17" s="251">
        <v>445</v>
      </c>
      <c r="MD17" s="251">
        <v>445</v>
      </c>
      <c r="ME17" s="251">
        <v>445</v>
      </c>
      <c r="MF17" s="251">
        <v>445</v>
      </c>
      <c r="MG17" s="251">
        <v>445</v>
      </c>
      <c r="MH17" s="251">
        <v>445</v>
      </c>
      <c r="MI17" s="251">
        <v>425</v>
      </c>
      <c r="MJ17" s="251">
        <v>425</v>
      </c>
      <c r="MK17" s="251">
        <v>425</v>
      </c>
      <c r="ML17" s="196"/>
      <c r="MM17" s="251">
        <v>425</v>
      </c>
      <c r="MN17" s="251">
        <v>415</v>
      </c>
      <c r="MO17" s="251">
        <v>415</v>
      </c>
      <c r="MP17" s="251">
        <v>445</v>
      </c>
      <c r="MQ17" s="251">
        <v>415</v>
      </c>
      <c r="MR17" s="251">
        <v>415</v>
      </c>
      <c r="MS17" s="251">
        <v>415</v>
      </c>
      <c r="MT17" s="251">
        <v>415</v>
      </c>
      <c r="MU17" s="251">
        <v>415</v>
      </c>
      <c r="MV17" s="251">
        <v>415</v>
      </c>
      <c r="MW17" s="196"/>
      <c r="MX17" s="251">
        <v>415</v>
      </c>
      <c r="MY17" s="251">
        <v>415</v>
      </c>
      <c r="MZ17" s="251">
        <v>415</v>
      </c>
      <c r="NA17" s="251">
        <v>415</v>
      </c>
      <c r="NB17" s="251">
        <v>415</v>
      </c>
      <c r="NC17" s="251">
        <v>415</v>
      </c>
      <c r="ND17" s="250">
        <v>415</v>
      </c>
      <c r="NE17" s="250">
        <v>415</v>
      </c>
      <c r="NF17" s="250">
        <v>405</v>
      </c>
      <c r="NG17" s="250">
        <v>405</v>
      </c>
      <c r="NH17" s="250">
        <v>405</v>
      </c>
      <c r="NI17" s="199">
        <v>0</v>
      </c>
      <c r="NJ17" s="196"/>
      <c r="NK17" s="196"/>
      <c r="NL17" s="196"/>
      <c r="NM17" s="196"/>
      <c r="NN17" s="196"/>
      <c r="NO17" s="196"/>
      <c r="NP17" s="196"/>
      <c r="NQ17" s="196"/>
      <c r="NR17" s="196"/>
      <c r="NS17" s="196"/>
      <c r="NT17" s="196"/>
      <c r="NU17" s="196"/>
      <c r="NV17" s="196"/>
      <c r="NW17" s="196"/>
      <c r="NX17" s="196"/>
      <c r="NY17" s="196"/>
      <c r="NZ17" s="196"/>
      <c r="OA17" s="196"/>
      <c r="OB17" s="196"/>
      <c r="OC17" s="196"/>
      <c r="OD17" s="196"/>
      <c r="OE17" s="196"/>
      <c r="OF17" s="196"/>
      <c r="OG17" s="196"/>
      <c r="OH17" s="196"/>
      <c r="OI17" s="196"/>
      <c r="OJ17" s="196"/>
      <c r="OK17" s="196"/>
      <c r="OL17" s="196"/>
      <c r="OM17" s="196"/>
      <c r="ON17" s="196"/>
      <c r="OO17" s="196"/>
      <c r="OP17" s="196"/>
      <c r="OQ17" s="196"/>
      <c r="OR17" s="196"/>
      <c r="OS17" s="196"/>
      <c r="OT17" s="196"/>
      <c r="OU17" s="196"/>
      <c r="OV17" s="196"/>
      <c r="OW17" s="196"/>
      <c r="OX17" s="196"/>
      <c r="OY17" s="196"/>
      <c r="OZ17" s="196"/>
      <c r="PA17" s="196"/>
      <c r="PB17" s="196"/>
      <c r="PC17" s="196"/>
      <c r="PD17" s="196"/>
      <c r="PE17" s="196"/>
      <c r="PF17" s="196"/>
      <c r="PG17" s="196"/>
      <c r="PH17" s="196"/>
      <c r="PI17" s="196"/>
      <c r="PJ17" s="196"/>
      <c r="PK17" s="196"/>
      <c r="PL17" s="196"/>
      <c r="PM17" s="196"/>
      <c r="PN17" s="196"/>
      <c r="PO17" s="196"/>
      <c r="PP17" s="196"/>
      <c r="PQ17" s="196"/>
      <c r="PR17" s="196"/>
      <c r="PS17" s="196"/>
      <c r="PT17" s="196"/>
      <c r="PU17" s="196"/>
      <c r="PV17" s="196"/>
      <c r="PW17" s="196"/>
      <c r="PX17" s="196"/>
      <c r="PY17" s="196"/>
      <c r="PZ17" s="196"/>
      <c r="QA17" s="196"/>
      <c r="QB17" s="196"/>
      <c r="QC17" s="196"/>
      <c r="QD17" s="196"/>
      <c r="QE17" s="196"/>
      <c r="QF17" s="196"/>
      <c r="QG17" s="196"/>
      <c r="QH17" s="196"/>
      <c r="QI17" s="196"/>
      <c r="QJ17" s="196"/>
      <c r="QK17" s="196"/>
      <c r="QL17" s="196"/>
      <c r="QM17" s="196"/>
      <c r="QN17" s="196"/>
      <c r="QO17" s="196"/>
      <c r="QP17" s="196"/>
      <c r="QQ17" s="196"/>
      <c r="QR17" s="196"/>
      <c r="QS17" s="196"/>
      <c r="QT17" s="196"/>
      <c r="QU17" s="196"/>
      <c r="QV17" s="196"/>
      <c r="QW17" s="196"/>
      <c r="QX17" s="196"/>
      <c r="QY17" s="196"/>
      <c r="QZ17" s="196"/>
      <c r="RA17" s="196"/>
      <c r="RB17" s="196"/>
      <c r="RC17" s="196"/>
      <c r="RD17" s="196"/>
      <c r="RE17" s="196"/>
      <c r="RF17" s="196"/>
      <c r="RG17" s="196"/>
      <c r="RH17" s="196"/>
      <c r="RI17" s="196"/>
      <c r="RJ17" s="196"/>
      <c r="RK17" s="196"/>
      <c r="RL17" s="196"/>
      <c r="RM17" s="196"/>
      <c r="RN17" s="196"/>
      <c r="RO17" s="196"/>
      <c r="RP17" s="196"/>
      <c r="RQ17" s="196"/>
      <c r="RR17" s="196"/>
      <c r="RS17" s="196"/>
      <c r="RT17" s="196"/>
      <c r="RU17" s="196"/>
      <c r="RV17" s="196"/>
      <c r="RW17" s="196"/>
      <c r="RX17" s="196"/>
    </row>
    <row r="18" spans="1:492" x14ac:dyDescent="0.2">
      <c r="A18" s="230" t="s">
        <v>962</v>
      </c>
      <c r="B18" s="231" t="s">
        <v>4419</v>
      </c>
      <c r="C18" s="225"/>
      <c r="D18" s="225"/>
      <c r="E18" s="225"/>
      <c r="F18" s="226"/>
      <c r="G18" s="226"/>
      <c r="H18" s="226"/>
      <c r="I18" s="226"/>
      <c r="J18" s="226"/>
      <c r="K18" s="226"/>
      <c r="L18" s="226"/>
      <c r="M18" s="226"/>
      <c r="N18" s="226"/>
      <c r="O18" s="226"/>
      <c r="P18" s="226"/>
      <c r="Q18" s="237">
        <v>0</v>
      </c>
      <c r="R18" s="238"/>
      <c r="S18" s="238"/>
      <c r="T18" s="238"/>
      <c r="U18" s="238"/>
      <c r="V18" s="238"/>
      <c r="W18" s="232"/>
      <c r="X18" s="232"/>
      <c r="Y18" s="232"/>
      <c r="Z18" s="235">
        <v>0</v>
      </c>
      <c r="AA18" s="235">
        <v>0</v>
      </c>
      <c r="AB18" s="235">
        <v>0</v>
      </c>
      <c r="AC18" s="224"/>
      <c r="AD18" s="224"/>
      <c r="AE18" s="125"/>
      <c r="AF18" s="125"/>
      <c r="AG18" s="125"/>
      <c r="AH18" s="236">
        <v>1</v>
      </c>
      <c r="AI18" s="236" t="s">
        <v>941</v>
      </c>
      <c r="AJ18" s="125"/>
      <c r="AK18" s="175" t="s">
        <v>5315</v>
      </c>
      <c r="AL18" s="125" t="s">
        <v>942</v>
      </c>
      <c r="AM18" s="27" t="s">
        <v>5321</v>
      </c>
      <c r="AN18" s="126">
        <v>0</v>
      </c>
      <c r="AO18" s="126">
        <v>0</v>
      </c>
      <c r="AP18" s="126">
        <v>0</v>
      </c>
      <c r="AQ18" s="126">
        <v>0</v>
      </c>
      <c r="AR18" s="125">
        <v>24</v>
      </c>
      <c r="AS18" s="125">
        <v>0</v>
      </c>
      <c r="AT18" s="178"/>
      <c r="AU18" s="178"/>
      <c r="AV18" s="178"/>
      <c r="AW18" s="239" t="s">
        <v>989</v>
      </c>
      <c r="AX18" s="239" t="s">
        <v>980</v>
      </c>
      <c r="AY18" s="127"/>
      <c r="AZ18" s="127"/>
      <c r="BA18" s="128">
        <v>200</v>
      </c>
      <c r="BB18" s="128" t="s">
        <v>489</v>
      </c>
      <c r="BC18" s="128"/>
      <c r="BD18" s="128">
        <v>1</v>
      </c>
      <c r="BE18" s="129" t="s">
        <v>541</v>
      </c>
      <c r="BF18" s="130">
        <v>1</v>
      </c>
      <c r="BG18" s="240"/>
      <c r="BH18" s="241"/>
      <c r="BI18" s="190"/>
      <c r="BJ18" s="131">
        <v>206</v>
      </c>
      <c r="BK18" s="191"/>
      <c r="BL18" s="13"/>
      <c r="BM18" s="13"/>
      <c r="BN18" s="27" t="s">
        <v>801</v>
      </c>
      <c r="BO18" s="13" t="s">
        <v>801</v>
      </c>
      <c r="BP18" s="222">
        <v>0</v>
      </c>
      <c r="BQ18" s="132"/>
      <c r="BR18" s="133"/>
      <c r="BS18" s="125">
        <v>0</v>
      </c>
      <c r="BT18" s="134">
        <v>0</v>
      </c>
      <c r="BU18" s="135">
        <v>1</v>
      </c>
      <c r="BV18" s="134">
        <v>0</v>
      </c>
      <c r="BW18" s="136">
        <v>0</v>
      </c>
      <c r="BX18" s="136">
        <v>0</v>
      </c>
      <c r="BY18" s="136">
        <v>0</v>
      </c>
      <c r="BZ18" s="134">
        <v>0</v>
      </c>
      <c r="CA18" s="134">
        <v>0</v>
      </c>
      <c r="CB18" s="134">
        <v>0</v>
      </c>
      <c r="CC18" s="135">
        <v>1</v>
      </c>
      <c r="CD18" s="134"/>
      <c r="CE18" s="134"/>
      <c r="CF18" s="137">
        <v>206</v>
      </c>
      <c r="CG18" s="134">
        <v>0</v>
      </c>
      <c r="CH18" s="132"/>
      <c r="CI18" s="132"/>
      <c r="CJ18" s="229" t="s">
        <v>942</v>
      </c>
      <c r="CK18" s="233" t="s">
        <v>942</v>
      </c>
      <c r="CL18" s="138">
        <v>0</v>
      </c>
      <c r="CM18" s="138">
        <v>0</v>
      </c>
      <c r="CN18" s="135">
        <v>0</v>
      </c>
      <c r="CO18" s="135">
        <v>0</v>
      </c>
      <c r="CP18" s="139"/>
      <c r="CQ18" s="135">
        <v>1</v>
      </c>
      <c r="CR18" s="179">
        <v>43175</v>
      </c>
      <c r="CS18" s="180">
        <v>43220</v>
      </c>
      <c r="CT18" s="181">
        <v>43346</v>
      </c>
      <c r="CU18" s="181">
        <v>43216</v>
      </c>
      <c r="CV18" s="181">
        <v>43300</v>
      </c>
      <c r="CW18" s="181"/>
      <c r="CX18" s="181"/>
      <c r="CY18" s="135">
        <v>1</v>
      </c>
      <c r="CZ18" s="134">
        <v>0</v>
      </c>
      <c r="DA18" s="135">
        <v>0.97520661157024791</v>
      </c>
      <c r="DB18" s="135">
        <v>0</v>
      </c>
      <c r="DC18" s="135">
        <v>0</v>
      </c>
      <c r="DD18" s="135">
        <v>0</v>
      </c>
      <c r="DE18" s="140">
        <v>0</v>
      </c>
      <c r="DF18" s="13" t="s">
        <v>942</v>
      </c>
      <c r="DG18" s="80" t="s">
        <v>942</v>
      </c>
      <c r="DH18" s="18" t="b">
        <v>0</v>
      </c>
      <c r="DI18" s="79"/>
      <c r="DJ18" s="79"/>
      <c r="DK18" s="192"/>
      <c r="DL18" s="174"/>
      <c r="DM18" s="193"/>
      <c r="DN18" s="135"/>
      <c r="DO18" s="79"/>
      <c r="DP18" s="79"/>
      <c r="DQ18" s="79"/>
      <c r="DR18" s="79"/>
      <c r="DS18" s="79"/>
      <c r="DT18" s="79"/>
      <c r="DU18" s="79"/>
      <c r="DV18" s="18"/>
      <c r="DW18" s="18"/>
      <c r="DX18" s="18"/>
      <c r="DY18" s="177"/>
      <c r="DZ18" s="177">
        <v>0</v>
      </c>
      <c r="EA18" s="177">
        <v>0</v>
      </c>
      <c r="EB18" s="177">
        <v>0</v>
      </c>
      <c r="EC18" s="177">
        <v>0</v>
      </c>
      <c r="ED18" s="177">
        <v>0</v>
      </c>
      <c r="EE18" s="177">
        <v>0</v>
      </c>
      <c r="EF18" s="177">
        <v>0</v>
      </c>
      <c r="EG18" s="177">
        <v>0</v>
      </c>
      <c r="EH18" s="177">
        <v>0</v>
      </c>
      <c r="EI18" s="177">
        <v>0</v>
      </c>
      <c r="EJ18" s="177">
        <v>0</v>
      </c>
      <c r="EK18" s="177">
        <v>0</v>
      </c>
      <c r="EL18" s="177">
        <v>0</v>
      </c>
      <c r="EM18" s="177">
        <v>0</v>
      </c>
      <c r="EN18" s="177">
        <v>0</v>
      </c>
      <c r="EO18" s="177">
        <v>0</v>
      </c>
      <c r="EP18" s="177">
        <v>206</v>
      </c>
      <c r="EQ18" s="177">
        <v>0</v>
      </c>
      <c r="ER18" s="177">
        <v>0</v>
      </c>
      <c r="ES18" s="177">
        <v>0</v>
      </c>
      <c r="ET18" s="177">
        <v>0</v>
      </c>
      <c r="EU18" s="177">
        <v>0</v>
      </c>
      <c r="EV18" s="177">
        <v>0</v>
      </c>
      <c r="EW18" s="177">
        <v>0</v>
      </c>
      <c r="EX18" s="177">
        <v>0</v>
      </c>
      <c r="EY18" s="177">
        <v>0</v>
      </c>
      <c r="EZ18" s="177">
        <v>0</v>
      </c>
      <c r="FA18" s="177">
        <v>0</v>
      </c>
      <c r="FB18" s="177">
        <v>0</v>
      </c>
      <c r="FC18" s="197"/>
      <c r="FD18" s="197"/>
      <c r="FE18" s="197"/>
      <c r="FF18" s="197"/>
      <c r="FG18" s="244"/>
      <c r="FH18" s="244"/>
      <c r="FI18" s="198"/>
      <c r="FJ18" s="198"/>
      <c r="FK18" s="198"/>
      <c r="FL18" s="198"/>
      <c r="FM18" s="198"/>
      <c r="FN18" s="198"/>
      <c r="FO18" s="198"/>
      <c r="FP18" s="198"/>
      <c r="FQ18" s="198"/>
      <c r="FR18" s="198"/>
      <c r="FS18" s="198"/>
      <c r="FT18" s="243"/>
      <c r="FU18" s="243"/>
      <c r="FV18" s="243"/>
      <c r="FW18" s="243"/>
      <c r="FX18" s="243"/>
      <c r="FY18" s="243"/>
      <c r="FZ18" s="243"/>
      <c r="GA18" s="243"/>
      <c r="GB18" s="243"/>
      <c r="GC18" s="198"/>
      <c r="GD18" s="243"/>
      <c r="GE18" s="243"/>
      <c r="GF18" s="198"/>
      <c r="GG18" s="198"/>
      <c r="GH18" s="243"/>
      <c r="GI18" s="243"/>
      <c r="GJ18" s="243"/>
      <c r="GK18" s="243"/>
      <c r="GL18" s="243"/>
      <c r="GM18" s="198"/>
      <c r="GN18" s="198"/>
      <c r="GO18" s="243"/>
      <c r="GP18" s="243"/>
      <c r="GQ18" s="243"/>
      <c r="GR18" s="243"/>
      <c r="GS18" s="243"/>
      <c r="GT18" s="198"/>
      <c r="GU18" s="198"/>
      <c r="GV18" s="243"/>
      <c r="GW18" s="243"/>
      <c r="GX18" s="243"/>
      <c r="GY18" s="243"/>
      <c r="GZ18" s="244">
        <v>0</v>
      </c>
      <c r="HA18" s="244">
        <v>0</v>
      </c>
      <c r="HB18" s="244">
        <v>0</v>
      </c>
      <c r="HC18" s="244">
        <v>0</v>
      </c>
      <c r="HD18" s="244">
        <v>0</v>
      </c>
      <c r="HE18" s="244">
        <v>0</v>
      </c>
      <c r="HF18" s="244">
        <v>0</v>
      </c>
      <c r="HG18" s="244">
        <v>0</v>
      </c>
      <c r="HH18" s="244">
        <v>0</v>
      </c>
      <c r="HI18" s="244">
        <v>0</v>
      </c>
      <c r="HJ18" s="244">
        <v>0</v>
      </c>
      <c r="HK18" s="244">
        <v>0</v>
      </c>
      <c r="HL18" s="244">
        <v>0</v>
      </c>
      <c r="HM18" s="244">
        <v>0</v>
      </c>
      <c r="HN18" s="244">
        <v>0</v>
      </c>
      <c r="HO18" s="244">
        <v>0</v>
      </c>
      <c r="HP18" s="244">
        <v>0</v>
      </c>
      <c r="HQ18" s="244">
        <v>0</v>
      </c>
      <c r="HR18" s="244">
        <v>0</v>
      </c>
      <c r="HS18" s="244">
        <v>0</v>
      </c>
      <c r="HT18" s="244">
        <v>0</v>
      </c>
      <c r="HU18" s="244">
        <v>0</v>
      </c>
      <c r="HV18" s="244">
        <v>0</v>
      </c>
      <c r="HW18" s="244">
        <v>0</v>
      </c>
      <c r="HX18" s="244">
        <v>0</v>
      </c>
      <c r="HY18" s="244">
        <v>0</v>
      </c>
      <c r="HZ18" s="244">
        <v>0</v>
      </c>
      <c r="IA18" s="244">
        <v>0</v>
      </c>
      <c r="IB18" s="244">
        <v>0</v>
      </c>
      <c r="IC18" s="244">
        <v>0</v>
      </c>
      <c r="ID18" s="244">
        <v>0</v>
      </c>
      <c r="IE18" s="244">
        <v>0</v>
      </c>
      <c r="IF18" s="244">
        <v>0</v>
      </c>
      <c r="IG18" s="244">
        <v>0</v>
      </c>
      <c r="IH18" s="244">
        <v>0</v>
      </c>
      <c r="II18" s="244">
        <v>0</v>
      </c>
      <c r="IJ18" s="244">
        <v>0</v>
      </c>
      <c r="IK18" s="244">
        <v>0</v>
      </c>
      <c r="IL18" s="244">
        <v>0</v>
      </c>
      <c r="IM18" s="244">
        <v>0</v>
      </c>
      <c r="IN18" s="244">
        <v>0</v>
      </c>
      <c r="IO18" s="244">
        <v>0</v>
      </c>
      <c r="IP18" s="244">
        <v>0</v>
      </c>
      <c r="IQ18" s="244">
        <v>0</v>
      </c>
      <c r="IR18" s="244">
        <v>0</v>
      </c>
      <c r="IS18" s="244">
        <v>0</v>
      </c>
      <c r="IT18" s="244">
        <v>0</v>
      </c>
      <c r="IU18" s="244">
        <v>0</v>
      </c>
      <c r="IV18" s="244">
        <v>0</v>
      </c>
      <c r="IW18" s="244">
        <v>0</v>
      </c>
      <c r="IX18" s="244">
        <v>0</v>
      </c>
      <c r="IY18" s="244">
        <v>0</v>
      </c>
      <c r="IZ18" s="244">
        <v>0</v>
      </c>
      <c r="JA18" s="244">
        <v>0</v>
      </c>
      <c r="JB18" s="244">
        <v>0</v>
      </c>
      <c r="JC18" s="244">
        <v>0</v>
      </c>
      <c r="JD18" s="244">
        <v>0</v>
      </c>
      <c r="JE18" s="244">
        <v>0</v>
      </c>
      <c r="JF18" s="244">
        <v>0</v>
      </c>
      <c r="JG18" s="244">
        <v>0</v>
      </c>
      <c r="JH18" s="244">
        <v>0</v>
      </c>
      <c r="JI18" s="244">
        <v>0</v>
      </c>
      <c r="JJ18" s="244">
        <v>0</v>
      </c>
      <c r="JK18" s="244">
        <v>0</v>
      </c>
      <c r="JL18" s="244">
        <v>0</v>
      </c>
      <c r="JM18" s="244">
        <v>0</v>
      </c>
      <c r="JN18" s="244">
        <v>0</v>
      </c>
      <c r="JO18" s="244">
        <v>0</v>
      </c>
      <c r="JP18" s="244">
        <v>0</v>
      </c>
      <c r="JQ18" s="244">
        <v>0</v>
      </c>
      <c r="JR18" s="244">
        <v>0</v>
      </c>
      <c r="JS18" s="244">
        <v>0</v>
      </c>
      <c r="JT18" s="244">
        <v>0</v>
      </c>
      <c r="JU18" s="244">
        <v>0</v>
      </c>
      <c r="JV18" s="244">
        <v>0</v>
      </c>
      <c r="JW18" s="244">
        <v>0</v>
      </c>
      <c r="JX18" s="244">
        <v>0</v>
      </c>
      <c r="JY18" s="244">
        <v>0</v>
      </c>
      <c r="JZ18" s="244">
        <v>0</v>
      </c>
      <c r="KA18" s="244">
        <v>0</v>
      </c>
      <c r="KB18" s="244">
        <v>0</v>
      </c>
      <c r="KC18" s="243"/>
      <c r="KD18" s="244">
        <v>0</v>
      </c>
      <c r="KE18" s="244">
        <v>0</v>
      </c>
      <c r="KF18" s="244">
        <v>0</v>
      </c>
      <c r="KG18" s="244">
        <v>0</v>
      </c>
      <c r="KH18" s="244">
        <v>0</v>
      </c>
      <c r="KI18" s="244">
        <v>0</v>
      </c>
      <c r="KJ18" s="244">
        <v>0</v>
      </c>
      <c r="KK18" s="244">
        <v>0</v>
      </c>
      <c r="KL18" s="244">
        <v>0</v>
      </c>
      <c r="KM18" s="244">
        <v>0</v>
      </c>
      <c r="KN18" s="244">
        <v>0</v>
      </c>
      <c r="KO18" s="244">
        <v>0</v>
      </c>
      <c r="KP18" s="244">
        <v>0</v>
      </c>
      <c r="KQ18" s="244">
        <v>0</v>
      </c>
      <c r="KR18" s="244">
        <v>0</v>
      </c>
      <c r="KS18" s="244">
        <v>0</v>
      </c>
      <c r="KT18" s="244">
        <v>0</v>
      </c>
      <c r="KU18" s="244">
        <v>0</v>
      </c>
      <c r="KV18" s="244">
        <v>0</v>
      </c>
      <c r="KW18" s="244">
        <v>0</v>
      </c>
      <c r="KX18" s="244">
        <v>0</v>
      </c>
      <c r="KY18" s="244">
        <v>0</v>
      </c>
      <c r="KZ18" s="244">
        <v>0</v>
      </c>
      <c r="LA18" s="244">
        <v>0</v>
      </c>
      <c r="LB18" s="244">
        <v>0</v>
      </c>
      <c r="LC18" s="244">
        <v>0</v>
      </c>
      <c r="LD18" s="244">
        <v>0</v>
      </c>
      <c r="LE18" s="244">
        <v>0</v>
      </c>
      <c r="LF18" s="244">
        <v>0</v>
      </c>
      <c r="LG18" s="244">
        <v>0</v>
      </c>
      <c r="LH18" s="244">
        <v>0</v>
      </c>
      <c r="LI18" s="244">
        <v>0</v>
      </c>
      <c r="LJ18" s="244">
        <v>0</v>
      </c>
      <c r="LK18" s="244">
        <v>0</v>
      </c>
      <c r="LL18" s="244">
        <v>0</v>
      </c>
      <c r="LM18" s="244">
        <v>0</v>
      </c>
      <c r="LN18" s="244">
        <v>0</v>
      </c>
      <c r="LO18" s="244">
        <v>0</v>
      </c>
      <c r="LP18" s="244">
        <v>0</v>
      </c>
      <c r="LQ18" s="244">
        <v>0</v>
      </c>
      <c r="LR18" s="244">
        <v>0</v>
      </c>
      <c r="LS18" s="244">
        <v>0</v>
      </c>
      <c r="LT18" s="244">
        <v>0</v>
      </c>
      <c r="LU18" s="244">
        <v>0</v>
      </c>
      <c r="LV18" s="244">
        <v>0</v>
      </c>
      <c r="LW18" s="244">
        <v>0</v>
      </c>
      <c r="LX18" s="244">
        <v>0</v>
      </c>
      <c r="LY18" s="244">
        <v>0</v>
      </c>
      <c r="LZ18" s="244">
        <v>0</v>
      </c>
      <c r="MA18" s="244">
        <v>0</v>
      </c>
      <c r="MB18" s="244">
        <v>0</v>
      </c>
      <c r="MC18" s="244">
        <v>0</v>
      </c>
      <c r="MD18" s="244">
        <v>0</v>
      </c>
      <c r="ME18" s="244">
        <v>0</v>
      </c>
      <c r="MF18" s="244">
        <v>0</v>
      </c>
      <c r="MG18" s="244">
        <v>0</v>
      </c>
      <c r="MH18" s="244">
        <v>0</v>
      </c>
      <c r="MI18" s="244">
        <v>0</v>
      </c>
      <c r="MJ18" s="244">
        <v>0</v>
      </c>
      <c r="MK18" s="244">
        <v>0</v>
      </c>
      <c r="ML18" s="243"/>
      <c r="MM18" s="244">
        <v>0</v>
      </c>
      <c r="MN18" s="244">
        <v>0</v>
      </c>
      <c r="MO18" s="244">
        <v>0</v>
      </c>
      <c r="MP18" s="244">
        <v>0</v>
      </c>
      <c r="MQ18" s="244">
        <v>0</v>
      </c>
      <c r="MR18" s="244">
        <v>0</v>
      </c>
      <c r="MS18" s="244">
        <v>0</v>
      </c>
      <c r="MT18" s="244">
        <v>0</v>
      </c>
      <c r="MU18" s="244">
        <v>0</v>
      </c>
      <c r="MV18" s="244">
        <v>0</v>
      </c>
      <c r="MW18" s="243"/>
      <c r="MX18" s="244">
        <v>0</v>
      </c>
      <c r="MY18" s="244">
        <v>0</v>
      </c>
      <c r="MZ18" s="244">
        <v>0</v>
      </c>
      <c r="NA18" s="244">
        <v>0</v>
      </c>
      <c r="NB18" s="244">
        <v>0</v>
      </c>
      <c r="NC18" s="244">
        <v>0</v>
      </c>
      <c r="ND18" s="244">
        <v>0</v>
      </c>
      <c r="NE18" s="244">
        <v>0</v>
      </c>
      <c r="NF18" s="244">
        <v>0</v>
      </c>
      <c r="NG18" s="244">
        <v>0</v>
      </c>
      <c r="NH18" s="244">
        <v>0</v>
      </c>
      <c r="NI18" s="244">
        <v>0</v>
      </c>
      <c r="NJ18" s="243"/>
      <c r="NK18" s="243"/>
      <c r="NL18" s="243"/>
      <c r="NM18" s="243"/>
      <c r="NN18" s="243"/>
      <c r="NO18" s="243"/>
      <c r="NP18" s="243"/>
      <c r="NQ18" s="243"/>
      <c r="NR18" s="243"/>
      <c r="NS18" s="243"/>
      <c r="NT18" s="243"/>
      <c r="NU18" s="243"/>
      <c r="NV18" s="243"/>
      <c r="NW18" s="243"/>
      <c r="NX18" s="243"/>
      <c r="NY18" s="243"/>
      <c r="NZ18" s="243"/>
      <c r="OA18" s="243"/>
      <c r="OB18" s="243"/>
      <c r="OC18" s="243"/>
      <c r="OD18" s="243"/>
      <c r="OE18" s="243"/>
      <c r="OF18" s="243"/>
      <c r="OG18" s="243"/>
      <c r="OH18" s="243"/>
      <c r="OI18" s="243"/>
      <c r="OJ18" s="243"/>
      <c r="OK18" s="243"/>
      <c r="OL18" s="243"/>
      <c r="OM18" s="243"/>
      <c r="ON18" s="243"/>
      <c r="OO18" s="243"/>
      <c r="OP18" s="243"/>
      <c r="OQ18" s="243"/>
      <c r="OR18" s="243"/>
      <c r="OS18" s="243"/>
      <c r="OT18" s="243"/>
      <c r="OU18" s="243"/>
      <c r="OV18" s="243"/>
      <c r="OW18" s="243"/>
      <c r="OX18" s="243"/>
      <c r="OY18" s="243"/>
      <c r="OZ18" s="243"/>
      <c r="PA18" s="243"/>
      <c r="PB18" s="243"/>
      <c r="PC18" s="243"/>
      <c r="PD18" s="243"/>
      <c r="PE18" s="243"/>
      <c r="PF18" s="243"/>
      <c r="PG18" s="243"/>
      <c r="PH18" s="243"/>
      <c r="PI18" s="243"/>
      <c r="PJ18" s="243"/>
      <c r="PK18" s="243"/>
      <c r="PL18" s="243"/>
      <c r="PM18" s="243"/>
      <c r="PN18" s="243"/>
      <c r="PO18" s="243"/>
      <c r="PP18" s="243"/>
      <c r="PQ18" s="252"/>
      <c r="PR18" s="252"/>
      <c r="PS18" s="252"/>
      <c r="PT18" s="252"/>
      <c r="PU18" s="252"/>
      <c r="PV18" s="252"/>
      <c r="PW18" s="252"/>
      <c r="PX18" s="252"/>
      <c r="PY18" s="252"/>
      <c r="PZ18" s="252"/>
      <c r="QA18" s="252"/>
      <c r="QB18" s="252"/>
      <c r="QC18" s="252"/>
      <c r="QD18" s="252"/>
      <c r="QE18" s="252"/>
      <c r="QF18" s="252"/>
      <c r="QG18" s="252"/>
      <c r="QH18" s="252"/>
      <c r="QI18" s="252"/>
      <c r="QJ18" s="252"/>
      <c r="QK18" s="252"/>
      <c r="QL18" s="252"/>
      <c r="QM18" s="252"/>
      <c r="QN18" s="252"/>
      <c r="QO18" s="252"/>
      <c r="QP18" s="252"/>
      <c r="QQ18" s="252"/>
      <c r="QR18" s="252"/>
      <c r="QS18" s="252"/>
      <c r="QT18" s="252"/>
      <c r="QU18" s="252"/>
      <c r="QV18" s="252"/>
      <c r="QW18" s="252"/>
      <c r="QX18" s="252"/>
      <c r="QY18" s="252"/>
      <c r="QZ18" s="252"/>
      <c r="RA18" s="252"/>
      <c r="RB18" s="252"/>
      <c r="RC18" s="252"/>
      <c r="RD18" s="252"/>
      <c r="RE18" s="252"/>
      <c r="RF18" s="252"/>
      <c r="RG18" s="252"/>
      <c r="RH18" s="252"/>
      <c r="RI18" s="252"/>
      <c r="RJ18" s="252"/>
      <c r="RK18" s="252"/>
      <c r="RL18" s="252"/>
      <c r="RM18" s="252"/>
      <c r="RN18" s="252"/>
      <c r="RO18" s="252"/>
      <c r="RP18" s="252"/>
      <c r="RQ18" s="252"/>
      <c r="RR18" s="252"/>
      <c r="RS18" s="252"/>
      <c r="RT18" s="252"/>
      <c r="RU18" s="252"/>
      <c r="RV18" s="252"/>
      <c r="RW18" s="252"/>
      <c r="RX18" s="252"/>
    </row>
    <row r="19" spans="1:492" x14ac:dyDescent="0.2">
      <c r="A19" s="230" t="s">
        <v>962</v>
      </c>
      <c r="B19" s="231" t="s">
        <v>3484</v>
      </c>
      <c r="C19" s="225"/>
      <c r="D19" s="225"/>
      <c r="E19" s="225"/>
      <c r="F19" s="226"/>
      <c r="G19" s="226"/>
      <c r="H19" s="226"/>
      <c r="I19" s="226"/>
      <c r="J19" s="226"/>
      <c r="K19" s="226"/>
      <c r="L19" s="226"/>
      <c r="M19" s="226"/>
      <c r="N19" s="226"/>
      <c r="O19" s="226"/>
      <c r="P19" s="226"/>
      <c r="Q19" s="237">
        <v>0</v>
      </c>
      <c r="R19" s="238"/>
      <c r="S19" s="238"/>
      <c r="T19" s="238"/>
      <c r="U19" s="238"/>
      <c r="V19" s="238"/>
      <c r="W19" s="232"/>
      <c r="X19" s="232"/>
      <c r="Y19" s="232"/>
      <c r="Z19" s="235">
        <v>0</v>
      </c>
      <c r="AA19" s="235">
        <v>0</v>
      </c>
      <c r="AB19" s="235">
        <v>0</v>
      </c>
      <c r="AC19" s="224"/>
      <c r="AD19" s="224"/>
      <c r="AE19" s="125"/>
      <c r="AF19" s="125"/>
      <c r="AG19" s="125"/>
      <c r="AH19" s="236">
        <v>1</v>
      </c>
      <c r="AI19" s="236" t="s">
        <v>941</v>
      </c>
      <c r="AJ19" s="125"/>
      <c r="AK19" s="175" t="s">
        <v>5315</v>
      </c>
      <c r="AL19" s="125" t="s">
        <v>942</v>
      </c>
      <c r="AM19" s="27" t="s">
        <v>5321</v>
      </c>
      <c r="AN19" s="126">
        <v>0</v>
      </c>
      <c r="AO19" s="126">
        <v>0</v>
      </c>
      <c r="AP19" s="126">
        <v>0</v>
      </c>
      <c r="AQ19" s="126">
        <v>0</v>
      </c>
      <c r="AR19" s="125">
        <v>24</v>
      </c>
      <c r="AS19" s="125">
        <v>0</v>
      </c>
      <c r="AT19" s="178"/>
      <c r="AU19" s="178"/>
      <c r="AV19" s="178">
        <v>43161</v>
      </c>
      <c r="AW19" s="239" t="s">
        <v>989</v>
      </c>
      <c r="AX19" s="239" t="s">
        <v>980</v>
      </c>
      <c r="AY19" s="127"/>
      <c r="AZ19" s="127"/>
      <c r="BA19" s="128">
        <v>1</v>
      </c>
      <c r="BB19" s="128" t="s">
        <v>489</v>
      </c>
      <c r="BC19" s="128"/>
      <c r="BD19" s="128">
        <v>1</v>
      </c>
      <c r="BE19" s="129" t="s">
        <v>541</v>
      </c>
      <c r="BF19" s="130">
        <v>1</v>
      </c>
      <c r="BG19" s="240"/>
      <c r="BH19" s="241"/>
      <c r="BI19" s="190"/>
      <c r="BJ19" s="131">
        <v>297</v>
      </c>
      <c r="BK19" s="191"/>
      <c r="BL19" s="13"/>
      <c r="BM19" s="13"/>
      <c r="BN19" s="27" t="s">
        <v>801</v>
      </c>
      <c r="BO19" s="13" t="s">
        <v>801</v>
      </c>
      <c r="BP19" s="222">
        <v>300</v>
      </c>
      <c r="BQ19" s="132"/>
      <c r="BR19" s="133"/>
      <c r="BS19" s="125">
        <v>0</v>
      </c>
      <c r="BT19" s="134">
        <v>0</v>
      </c>
      <c r="BU19" s="135">
        <v>1</v>
      </c>
      <c r="BV19" s="134">
        <v>0</v>
      </c>
      <c r="BW19" s="136">
        <v>0</v>
      </c>
      <c r="BX19" s="136">
        <v>0</v>
      </c>
      <c r="BY19" s="136">
        <v>0</v>
      </c>
      <c r="BZ19" s="134">
        <v>0</v>
      </c>
      <c r="CA19" s="134">
        <v>0</v>
      </c>
      <c r="CB19" s="134">
        <v>0</v>
      </c>
      <c r="CC19" s="135">
        <v>1</v>
      </c>
      <c r="CD19" s="134"/>
      <c r="CE19" s="134"/>
      <c r="CF19" s="137">
        <v>297</v>
      </c>
      <c r="CG19" s="134">
        <v>0</v>
      </c>
      <c r="CH19" s="132"/>
      <c r="CI19" s="132"/>
      <c r="CJ19" s="229" t="s">
        <v>942</v>
      </c>
      <c r="CK19" s="233" t="s">
        <v>942</v>
      </c>
      <c r="CL19" s="138">
        <v>0</v>
      </c>
      <c r="CM19" s="138">
        <v>0</v>
      </c>
      <c r="CN19" s="135">
        <v>0</v>
      </c>
      <c r="CO19" s="135">
        <v>0</v>
      </c>
      <c r="CP19" s="139"/>
      <c r="CQ19" s="135">
        <v>1</v>
      </c>
      <c r="CR19" s="179">
        <v>43175</v>
      </c>
      <c r="CS19" s="180">
        <v>43220</v>
      </c>
      <c r="CT19" s="181">
        <v>43346</v>
      </c>
      <c r="CU19" s="181">
        <v>43311</v>
      </c>
      <c r="CV19" s="181">
        <v>43395</v>
      </c>
      <c r="CW19" s="181"/>
      <c r="CX19" s="181">
        <v>43395</v>
      </c>
      <c r="CY19" s="135">
        <v>1</v>
      </c>
      <c r="CZ19" s="134">
        <v>0</v>
      </c>
      <c r="DA19" s="135">
        <v>0.97520661157024791</v>
      </c>
      <c r="DB19" s="135">
        <v>0</v>
      </c>
      <c r="DC19" s="135">
        <v>0</v>
      </c>
      <c r="DD19" s="135">
        <v>0</v>
      </c>
      <c r="DE19" s="140">
        <v>0</v>
      </c>
      <c r="DF19" s="13" t="s">
        <v>942</v>
      </c>
      <c r="DG19" s="80" t="s">
        <v>942</v>
      </c>
      <c r="DH19" s="18" t="b">
        <v>0</v>
      </c>
      <c r="DI19" s="79"/>
      <c r="DJ19" s="79"/>
      <c r="DK19" s="192"/>
      <c r="DL19" s="174"/>
      <c r="DM19" s="193"/>
      <c r="DN19" s="135"/>
      <c r="DO19" s="79"/>
      <c r="DP19" s="79"/>
      <c r="DQ19" s="79"/>
      <c r="DR19" s="79"/>
      <c r="DS19" s="79"/>
      <c r="DT19" s="79"/>
      <c r="DU19" s="79"/>
      <c r="DV19" s="18"/>
      <c r="DW19" s="18"/>
      <c r="DX19" s="18"/>
      <c r="DY19" s="177"/>
      <c r="DZ19" s="177">
        <v>0</v>
      </c>
      <c r="EA19" s="177">
        <v>0</v>
      </c>
      <c r="EB19" s="177">
        <v>0</v>
      </c>
      <c r="EC19" s="177">
        <v>0</v>
      </c>
      <c r="ED19" s="177">
        <v>0</v>
      </c>
      <c r="EE19" s="177">
        <v>0</v>
      </c>
      <c r="EF19" s="177">
        <v>0</v>
      </c>
      <c r="EG19" s="177">
        <v>0</v>
      </c>
      <c r="EH19" s="177">
        <v>0</v>
      </c>
      <c r="EI19" s="177">
        <v>0</v>
      </c>
      <c r="EJ19" s="177">
        <v>0</v>
      </c>
      <c r="EK19" s="177">
        <v>0</v>
      </c>
      <c r="EL19" s="177">
        <v>0</v>
      </c>
      <c r="EM19" s="177">
        <v>0</v>
      </c>
      <c r="EN19" s="177">
        <v>0</v>
      </c>
      <c r="EO19" s="177">
        <v>0</v>
      </c>
      <c r="EP19" s="177">
        <v>97</v>
      </c>
      <c r="EQ19" s="177">
        <v>0</v>
      </c>
      <c r="ER19" s="177">
        <v>0</v>
      </c>
      <c r="ES19" s="177">
        <v>0</v>
      </c>
      <c r="ET19" s="177">
        <v>0</v>
      </c>
      <c r="EU19" s="177">
        <v>97</v>
      </c>
      <c r="EV19" s="177">
        <v>0</v>
      </c>
      <c r="EW19" s="177">
        <v>0</v>
      </c>
      <c r="EX19" s="177">
        <v>0</v>
      </c>
      <c r="EY19" s="177">
        <v>97</v>
      </c>
      <c r="EZ19" s="177">
        <v>0</v>
      </c>
      <c r="FA19" s="177">
        <v>0</v>
      </c>
      <c r="FB19" s="177">
        <v>297</v>
      </c>
      <c r="FC19" s="197"/>
      <c r="FD19" s="197"/>
      <c r="FE19" s="197"/>
      <c r="FF19" s="197"/>
      <c r="FG19" s="244"/>
      <c r="FH19" s="244"/>
      <c r="FI19" s="198"/>
      <c r="FJ19" s="198"/>
      <c r="FK19" s="198"/>
      <c r="FL19" s="198"/>
      <c r="FM19" s="198"/>
      <c r="FN19" s="198"/>
      <c r="FO19" s="198"/>
      <c r="FP19" s="198"/>
      <c r="FQ19" s="198"/>
      <c r="FR19" s="198"/>
      <c r="FS19" s="198"/>
      <c r="FT19" s="243"/>
      <c r="FU19" s="244">
        <v>0</v>
      </c>
      <c r="FV19" s="244">
        <v>0</v>
      </c>
      <c r="FW19" s="244">
        <v>0</v>
      </c>
      <c r="FX19" s="244">
        <v>0</v>
      </c>
      <c r="FY19" s="244">
        <v>0</v>
      </c>
      <c r="FZ19" s="244">
        <v>0</v>
      </c>
      <c r="GA19" s="244">
        <v>0</v>
      </c>
      <c r="GB19" s="244">
        <v>0</v>
      </c>
      <c r="GC19" s="199">
        <v>0</v>
      </c>
      <c r="GD19" s="243"/>
      <c r="GE19" s="244">
        <v>0</v>
      </c>
      <c r="GF19" s="244"/>
      <c r="GG19" s="244">
        <v>0</v>
      </c>
      <c r="GH19" s="244">
        <v>0</v>
      </c>
      <c r="GI19" s="244">
        <v>0</v>
      </c>
      <c r="GJ19" s="244">
        <v>0</v>
      </c>
      <c r="GK19" s="244">
        <v>0</v>
      </c>
      <c r="GL19" s="244">
        <v>0</v>
      </c>
      <c r="GM19" s="244">
        <v>0</v>
      </c>
      <c r="GN19" s="244">
        <v>0</v>
      </c>
      <c r="GO19" s="244">
        <v>0</v>
      </c>
      <c r="GP19" s="244">
        <v>0</v>
      </c>
      <c r="GQ19" s="244">
        <v>0</v>
      </c>
      <c r="GR19" s="244">
        <v>0</v>
      </c>
      <c r="GS19" s="244">
        <v>0</v>
      </c>
      <c r="GT19" s="244">
        <v>0</v>
      </c>
      <c r="GU19" s="244">
        <v>0</v>
      </c>
      <c r="GV19" s="244">
        <v>0</v>
      </c>
      <c r="GW19" s="244">
        <v>0</v>
      </c>
      <c r="GX19" s="244">
        <v>0</v>
      </c>
      <c r="GY19" s="244">
        <v>0</v>
      </c>
      <c r="GZ19" s="244">
        <v>0</v>
      </c>
      <c r="HA19" s="244">
        <v>0</v>
      </c>
      <c r="HB19" s="244">
        <v>0</v>
      </c>
      <c r="HC19" s="244">
        <v>0</v>
      </c>
      <c r="HD19" s="244">
        <v>0</v>
      </c>
      <c r="HE19" s="244">
        <v>0</v>
      </c>
      <c r="HF19" s="244">
        <v>0</v>
      </c>
      <c r="HG19" s="244">
        <v>0</v>
      </c>
      <c r="HH19" s="244">
        <v>0</v>
      </c>
      <c r="HI19" s="244">
        <v>0</v>
      </c>
      <c r="HJ19" s="244">
        <v>0</v>
      </c>
      <c r="HK19" s="244">
        <v>0</v>
      </c>
      <c r="HL19" s="244">
        <v>0</v>
      </c>
      <c r="HM19" s="244">
        <v>0</v>
      </c>
      <c r="HN19" s="244">
        <v>0</v>
      </c>
      <c r="HO19" s="244">
        <v>0</v>
      </c>
      <c r="HP19" s="244">
        <v>0</v>
      </c>
      <c r="HQ19" s="244">
        <v>0</v>
      </c>
      <c r="HR19" s="244">
        <v>0</v>
      </c>
      <c r="HS19" s="244">
        <v>0</v>
      </c>
      <c r="HT19" s="244">
        <v>0</v>
      </c>
      <c r="HU19" s="244">
        <v>0</v>
      </c>
      <c r="HV19" s="244">
        <v>0</v>
      </c>
      <c r="HW19" s="244">
        <v>0</v>
      </c>
      <c r="HX19" s="244">
        <v>0</v>
      </c>
      <c r="HY19" s="244">
        <v>0</v>
      </c>
      <c r="HZ19" s="244">
        <v>0</v>
      </c>
      <c r="IA19" s="244">
        <v>0</v>
      </c>
      <c r="IB19" s="244">
        <v>0</v>
      </c>
      <c r="IC19" s="244">
        <v>0</v>
      </c>
      <c r="ID19" s="244">
        <v>0</v>
      </c>
      <c r="IE19" s="244">
        <v>0</v>
      </c>
      <c r="IF19" s="244">
        <v>0</v>
      </c>
      <c r="IG19" s="244">
        <v>0</v>
      </c>
      <c r="IH19" s="244">
        <v>0</v>
      </c>
      <c r="II19" s="244">
        <v>0</v>
      </c>
      <c r="IJ19" s="244">
        <v>0</v>
      </c>
      <c r="IK19" s="244">
        <v>0</v>
      </c>
      <c r="IL19" s="244">
        <v>0</v>
      </c>
      <c r="IM19" s="244">
        <v>0</v>
      </c>
      <c r="IN19" s="244">
        <v>0</v>
      </c>
      <c r="IO19" s="244">
        <v>0</v>
      </c>
      <c r="IP19" s="244">
        <v>0</v>
      </c>
      <c r="IQ19" s="244">
        <v>0</v>
      </c>
      <c r="IR19" s="244">
        <v>0</v>
      </c>
      <c r="IS19" s="244">
        <v>0</v>
      </c>
      <c r="IT19" s="244">
        <v>0</v>
      </c>
      <c r="IU19" s="244">
        <v>0</v>
      </c>
      <c r="IV19" s="244">
        <v>0</v>
      </c>
      <c r="IW19" s="244">
        <v>0</v>
      </c>
      <c r="IX19" s="244">
        <v>0</v>
      </c>
      <c r="IY19" s="244">
        <v>0</v>
      </c>
      <c r="IZ19" s="244">
        <v>0</v>
      </c>
      <c r="JA19" s="244">
        <v>0</v>
      </c>
      <c r="JB19" s="244">
        <v>0</v>
      </c>
      <c r="JC19" s="244">
        <v>0</v>
      </c>
      <c r="JD19" s="244">
        <v>0</v>
      </c>
      <c r="JE19" s="244">
        <v>0</v>
      </c>
      <c r="JF19" s="244">
        <v>0</v>
      </c>
      <c r="JG19" s="244">
        <v>0</v>
      </c>
      <c r="JH19" s="244">
        <v>0</v>
      </c>
      <c r="JI19" s="244">
        <v>0</v>
      </c>
      <c r="JJ19" s="244">
        <v>0</v>
      </c>
      <c r="JK19" s="244">
        <v>0</v>
      </c>
      <c r="JL19" s="244">
        <v>0</v>
      </c>
      <c r="JM19" s="244">
        <v>0</v>
      </c>
      <c r="JN19" s="244">
        <v>0</v>
      </c>
      <c r="JO19" s="244">
        <v>0</v>
      </c>
      <c r="JP19" s="244">
        <v>0</v>
      </c>
      <c r="JQ19" s="244">
        <v>0</v>
      </c>
      <c r="JR19" s="244">
        <v>0</v>
      </c>
      <c r="JS19" s="244">
        <v>0</v>
      </c>
      <c r="JT19" s="244">
        <v>0</v>
      </c>
      <c r="JU19" s="244">
        <v>0</v>
      </c>
      <c r="JV19" s="244">
        <v>0</v>
      </c>
      <c r="JW19" s="244">
        <v>0</v>
      </c>
      <c r="JX19" s="244">
        <v>0</v>
      </c>
      <c r="JY19" s="244">
        <v>0</v>
      </c>
      <c r="JZ19" s="244">
        <v>0</v>
      </c>
      <c r="KA19" s="244">
        <v>0</v>
      </c>
      <c r="KB19" s="244">
        <v>0</v>
      </c>
      <c r="KC19" s="243"/>
      <c r="KD19" s="244">
        <v>0</v>
      </c>
      <c r="KE19" s="244">
        <v>0</v>
      </c>
      <c r="KF19" s="244">
        <v>0</v>
      </c>
      <c r="KG19" s="244">
        <v>0</v>
      </c>
      <c r="KH19" s="244">
        <v>0</v>
      </c>
      <c r="KI19" s="244">
        <v>0</v>
      </c>
      <c r="KJ19" s="244">
        <v>0</v>
      </c>
      <c r="KK19" s="244">
        <v>0</v>
      </c>
      <c r="KL19" s="244">
        <v>0</v>
      </c>
      <c r="KM19" s="244">
        <v>0</v>
      </c>
      <c r="KN19" s="244">
        <v>0</v>
      </c>
      <c r="KO19" s="244">
        <v>0</v>
      </c>
      <c r="KP19" s="244">
        <v>0</v>
      </c>
      <c r="KQ19" s="244">
        <v>0</v>
      </c>
      <c r="KR19" s="244">
        <v>0</v>
      </c>
      <c r="KS19" s="244">
        <v>0</v>
      </c>
      <c r="KT19" s="244">
        <v>0</v>
      </c>
      <c r="KU19" s="244">
        <v>0</v>
      </c>
      <c r="KV19" s="244">
        <v>0</v>
      </c>
      <c r="KW19" s="244">
        <v>0</v>
      </c>
      <c r="KX19" s="244">
        <v>0</v>
      </c>
      <c r="KY19" s="244">
        <v>0</v>
      </c>
      <c r="KZ19" s="244">
        <v>0</v>
      </c>
      <c r="LA19" s="244">
        <v>0</v>
      </c>
      <c r="LB19" s="244">
        <v>0</v>
      </c>
      <c r="LC19" s="244">
        <v>0</v>
      </c>
      <c r="LD19" s="244">
        <v>0</v>
      </c>
      <c r="LE19" s="244">
        <v>0</v>
      </c>
      <c r="LF19" s="244">
        <v>0</v>
      </c>
      <c r="LG19" s="244">
        <v>0</v>
      </c>
      <c r="LH19" s="244">
        <v>0</v>
      </c>
      <c r="LI19" s="244">
        <v>0</v>
      </c>
      <c r="LJ19" s="244">
        <v>0</v>
      </c>
      <c r="LK19" s="244">
        <v>0</v>
      </c>
      <c r="LL19" s="244">
        <v>0</v>
      </c>
      <c r="LM19" s="244">
        <v>0</v>
      </c>
      <c r="LN19" s="244">
        <v>0</v>
      </c>
      <c r="LO19" s="244">
        <v>0</v>
      </c>
      <c r="LP19" s="244">
        <v>0</v>
      </c>
      <c r="LQ19" s="244">
        <v>0</v>
      </c>
      <c r="LR19" s="244">
        <v>0</v>
      </c>
      <c r="LS19" s="244">
        <v>0</v>
      </c>
      <c r="LT19" s="244">
        <v>0</v>
      </c>
      <c r="LU19" s="244">
        <v>0</v>
      </c>
      <c r="LV19" s="244">
        <v>0</v>
      </c>
      <c r="LW19" s="244">
        <v>0</v>
      </c>
      <c r="LX19" s="244">
        <v>0</v>
      </c>
      <c r="LY19" s="244">
        <v>0</v>
      </c>
      <c r="LZ19" s="244">
        <v>0</v>
      </c>
      <c r="MA19" s="244">
        <v>0</v>
      </c>
      <c r="MB19" s="244">
        <v>0</v>
      </c>
      <c r="MC19" s="244">
        <v>0</v>
      </c>
      <c r="MD19" s="244">
        <v>0</v>
      </c>
      <c r="ME19" s="244">
        <v>0</v>
      </c>
      <c r="MF19" s="244">
        <v>0</v>
      </c>
      <c r="MG19" s="244">
        <v>0</v>
      </c>
      <c r="MH19" s="244">
        <v>0</v>
      </c>
      <c r="MI19" s="244">
        <v>0</v>
      </c>
      <c r="MJ19" s="244">
        <v>0</v>
      </c>
      <c r="MK19" s="244">
        <v>0</v>
      </c>
      <c r="ML19" s="243"/>
      <c r="MM19" s="244">
        <v>0</v>
      </c>
      <c r="MN19" s="244">
        <v>0</v>
      </c>
      <c r="MO19" s="244">
        <v>0</v>
      </c>
      <c r="MP19" s="244">
        <v>0</v>
      </c>
      <c r="MQ19" s="244">
        <v>0</v>
      </c>
      <c r="MR19" s="244">
        <v>0</v>
      </c>
      <c r="MS19" s="244">
        <v>0</v>
      </c>
      <c r="MT19" s="244">
        <v>0</v>
      </c>
      <c r="MU19" s="244">
        <v>0</v>
      </c>
      <c r="MV19" s="244">
        <v>0</v>
      </c>
      <c r="MW19" s="243"/>
      <c r="MX19" s="244">
        <v>0</v>
      </c>
      <c r="MY19" s="244">
        <v>0</v>
      </c>
      <c r="MZ19" s="244">
        <v>0</v>
      </c>
      <c r="NA19" s="244">
        <v>0</v>
      </c>
      <c r="NB19" s="244">
        <v>0</v>
      </c>
      <c r="NC19" s="244">
        <v>0</v>
      </c>
      <c r="ND19" s="244">
        <v>0</v>
      </c>
      <c r="NE19" s="244">
        <v>0</v>
      </c>
      <c r="NF19" s="244">
        <v>0</v>
      </c>
      <c r="NG19" s="244">
        <v>0</v>
      </c>
      <c r="NH19" s="244">
        <v>0</v>
      </c>
      <c r="NI19" s="244">
        <v>0</v>
      </c>
      <c r="NJ19" s="243"/>
      <c r="NK19" s="243"/>
      <c r="NL19" s="243"/>
      <c r="NM19" s="243"/>
      <c r="NN19" s="243"/>
      <c r="NO19" s="243"/>
      <c r="NP19" s="243"/>
      <c r="NQ19" s="243"/>
      <c r="NR19" s="243"/>
      <c r="NS19" s="243"/>
      <c r="NT19" s="243"/>
      <c r="NU19" s="243"/>
      <c r="NV19" s="243"/>
      <c r="NW19" s="243"/>
      <c r="NX19" s="243"/>
      <c r="NY19" s="243"/>
      <c r="NZ19" s="243"/>
      <c r="OA19" s="243"/>
      <c r="OB19" s="243"/>
      <c r="OC19" s="243"/>
      <c r="OD19" s="243"/>
      <c r="OE19" s="243"/>
      <c r="OF19" s="243"/>
      <c r="OG19" s="243"/>
      <c r="OH19" s="243"/>
      <c r="OI19" s="243"/>
      <c r="OJ19" s="243"/>
      <c r="OK19" s="243"/>
      <c r="OL19" s="243"/>
      <c r="OM19" s="243"/>
      <c r="ON19" s="243"/>
      <c r="OO19" s="243"/>
      <c r="OP19" s="243"/>
      <c r="OQ19" s="243"/>
      <c r="OR19" s="243"/>
      <c r="OS19" s="243"/>
      <c r="OT19" s="243"/>
      <c r="OU19" s="243"/>
      <c r="OV19" s="243"/>
      <c r="OW19" s="243"/>
      <c r="OX19" s="243"/>
      <c r="OY19" s="243"/>
      <c r="OZ19" s="243"/>
      <c r="PA19" s="243"/>
      <c r="PB19" s="243"/>
      <c r="PC19" s="243"/>
      <c r="PD19" s="243"/>
      <c r="PE19" s="243"/>
      <c r="PF19" s="243"/>
      <c r="PG19" s="243"/>
      <c r="PH19" s="243"/>
      <c r="PI19" s="243"/>
      <c r="PJ19" s="243"/>
      <c r="PK19" s="243"/>
      <c r="PL19" s="243"/>
      <c r="PM19" s="243"/>
      <c r="PN19" s="243"/>
      <c r="PO19" s="243"/>
      <c r="PP19" s="243"/>
      <c r="PQ19" s="243"/>
      <c r="PR19" s="243"/>
      <c r="PS19" s="243"/>
      <c r="PT19" s="243"/>
      <c r="PU19" s="243"/>
      <c r="PV19" s="243"/>
      <c r="PW19" s="243"/>
      <c r="PX19" s="243"/>
      <c r="PY19" s="243"/>
      <c r="PZ19" s="243"/>
      <c r="QA19" s="243"/>
      <c r="QB19" s="243"/>
      <c r="QC19" s="243"/>
      <c r="QD19" s="243"/>
      <c r="QE19" s="243"/>
      <c r="QF19" s="243"/>
      <c r="QG19" s="243"/>
      <c r="QH19" s="243"/>
      <c r="QI19" s="243"/>
      <c r="QJ19" s="243"/>
      <c r="QK19" s="243"/>
      <c r="QL19" s="243"/>
      <c r="QM19" s="243"/>
      <c r="QN19" s="243"/>
      <c r="QO19" s="243"/>
      <c r="QP19" s="243"/>
      <c r="QQ19" s="243"/>
      <c r="QR19" s="243"/>
      <c r="QS19" s="243"/>
      <c r="QT19" s="243"/>
      <c r="QU19" s="243"/>
      <c r="QV19" s="243"/>
      <c r="QW19" s="243"/>
      <c r="QX19" s="243"/>
      <c r="QY19" s="243"/>
      <c r="QZ19" s="243"/>
      <c r="RA19" s="243"/>
      <c r="RB19" s="243"/>
      <c r="RC19" s="243"/>
      <c r="RD19" s="243"/>
      <c r="RE19" s="243"/>
      <c r="RF19" s="243"/>
      <c r="RG19" s="243"/>
      <c r="RH19" s="243"/>
      <c r="RI19" s="243"/>
      <c r="RJ19" s="243"/>
      <c r="RK19" s="243"/>
      <c r="RL19" s="243"/>
      <c r="RM19" s="243"/>
      <c r="RN19" s="243"/>
      <c r="RO19" s="243"/>
      <c r="RP19" s="243"/>
      <c r="RQ19" s="243"/>
      <c r="RR19" s="243"/>
      <c r="RS19" s="243"/>
      <c r="RT19" s="243"/>
      <c r="RU19" s="243"/>
      <c r="RV19" s="243"/>
      <c r="RW19" s="243"/>
      <c r="RX19" s="243"/>
    </row>
    <row r="20" spans="1:492" x14ac:dyDescent="0.2">
      <c r="A20" s="230" t="s">
        <v>962</v>
      </c>
      <c r="B20" s="231" t="s">
        <v>3215</v>
      </c>
      <c r="C20" s="225"/>
      <c r="D20" s="225"/>
      <c r="E20" s="225"/>
      <c r="F20" s="226"/>
      <c r="G20" s="226"/>
      <c r="H20" s="226"/>
      <c r="I20" s="226"/>
      <c r="J20" s="226"/>
      <c r="K20" s="226"/>
      <c r="L20" s="226"/>
      <c r="M20" s="226"/>
      <c r="N20" s="226"/>
      <c r="O20" s="226"/>
      <c r="P20" s="226"/>
      <c r="Q20" s="237">
        <v>0</v>
      </c>
      <c r="R20" s="238"/>
      <c r="S20" s="238"/>
      <c r="T20" s="238"/>
      <c r="U20" s="238"/>
      <c r="V20" s="238"/>
      <c r="W20" s="232"/>
      <c r="X20" s="232"/>
      <c r="Y20" s="232"/>
      <c r="Z20" s="235">
        <v>0</v>
      </c>
      <c r="AA20" s="235">
        <v>0</v>
      </c>
      <c r="AB20" s="235">
        <v>0</v>
      </c>
      <c r="AC20" s="224"/>
      <c r="AD20" s="224"/>
      <c r="AE20" s="125"/>
      <c r="AF20" s="125"/>
      <c r="AG20" s="125"/>
      <c r="AH20" s="236">
        <v>1</v>
      </c>
      <c r="AI20" s="236" t="s">
        <v>941</v>
      </c>
      <c r="AJ20" s="125"/>
      <c r="AK20" s="175" t="s">
        <v>5315</v>
      </c>
      <c r="AL20" s="125" t="s">
        <v>942</v>
      </c>
      <c r="AM20" s="27" t="s">
        <v>5321</v>
      </c>
      <c r="AN20" s="126">
        <v>0</v>
      </c>
      <c r="AO20" s="126">
        <v>0</v>
      </c>
      <c r="AP20" s="126">
        <v>0</v>
      </c>
      <c r="AQ20" s="126">
        <v>0</v>
      </c>
      <c r="AR20" s="125">
        <v>24</v>
      </c>
      <c r="AS20" s="125">
        <v>0</v>
      </c>
      <c r="AT20" s="178"/>
      <c r="AU20" s="178"/>
      <c r="AV20" s="178">
        <v>43076</v>
      </c>
      <c r="AW20" s="239" t="s">
        <v>989</v>
      </c>
      <c r="AX20" s="239" t="s">
        <v>980</v>
      </c>
      <c r="AY20" s="127"/>
      <c r="AZ20" s="127"/>
      <c r="BA20" s="128">
        <v>200</v>
      </c>
      <c r="BB20" s="128" t="s">
        <v>489</v>
      </c>
      <c r="BC20" s="128"/>
      <c r="BD20" s="128">
        <v>1</v>
      </c>
      <c r="BE20" s="129" t="s">
        <v>541</v>
      </c>
      <c r="BF20" s="130">
        <v>1</v>
      </c>
      <c r="BG20" s="240"/>
      <c r="BH20" s="241"/>
      <c r="BI20" s="190"/>
      <c r="BJ20" s="131">
        <v>360</v>
      </c>
      <c r="BK20" s="191"/>
      <c r="BL20" s="13"/>
      <c r="BM20" s="13"/>
      <c r="BN20" s="27" t="s">
        <v>801</v>
      </c>
      <c r="BO20" s="13" t="s">
        <v>801</v>
      </c>
      <c r="BP20" s="222">
        <v>300</v>
      </c>
      <c r="BQ20" s="132"/>
      <c r="BR20" s="133"/>
      <c r="BS20" s="125">
        <v>0</v>
      </c>
      <c r="BT20" s="134">
        <v>0</v>
      </c>
      <c r="BU20" s="135">
        <v>1</v>
      </c>
      <c r="BV20" s="134">
        <v>0</v>
      </c>
      <c r="BW20" s="136">
        <v>0</v>
      </c>
      <c r="BX20" s="136">
        <v>0</v>
      </c>
      <c r="BY20" s="136">
        <v>0</v>
      </c>
      <c r="BZ20" s="134">
        <v>0</v>
      </c>
      <c r="CA20" s="134">
        <v>0</v>
      </c>
      <c r="CB20" s="134">
        <v>0</v>
      </c>
      <c r="CC20" s="135">
        <v>1</v>
      </c>
      <c r="CD20" s="134"/>
      <c r="CE20" s="134"/>
      <c r="CF20" s="137">
        <v>360</v>
      </c>
      <c r="CG20" s="134">
        <v>0</v>
      </c>
      <c r="CH20" s="132"/>
      <c r="CI20" s="132"/>
      <c r="CJ20" s="229" t="s">
        <v>942</v>
      </c>
      <c r="CK20" s="233" t="s">
        <v>942</v>
      </c>
      <c r="CL20" s="138">
        <v>0</v>
      </c>
      <c r="CM20" s="138">
        <v>0</v>
      </c>
      <c r="CN20" s="135">
        <v>0</v>
      </c>
      <c r="CO20" s="135">
        <v>0</v>
      </c>
      <c r="CP20" s="139"/>
      <c r="CQ20" s="135">
        <v>1</v>
      </c>
      <c r="CR20" s="179">
        <v>42992</v>
      </c>
      <c r="CS20" s="180">
        <v>43220</v>
      </c>
      <c r="CT20" s="181">
        <v>43346</v>
      </c>
      <c r="CU20" s="181">
        <v>43311</v>
      </c>
      <c r="CV20" s="181">
        <v>43395</v>
      </c>
      <c r="CW20" s="181"/>
      <c r="CX20" s="181">
        <v>43395</v>
      </c>
      <c r="CY20" s="135">
        <v>6.4679618052776036</v>
      </c>
      <c r="CZ20" s="134">
        <v>0</v>
      </c>
      <c r="DA20" s="135">
        <v>0.95041322314049592</v>
      </c>
      <c r="DB20" s="135">
        <v>0</v>
      </c>
      <c r="DC20" s="135">
        <v>0</v>
      </c>
      <c r="DD20" s="135">
        <v>0</v>
      </c>
      <c r="DE20" s="140">
        <v>0</v>
      </c>
      <c r="DF20" s="13" t="s">
        <v>942</v>
      </c>
      <c r="DG20" s="80" t="s">
        <v>942</v>
      </c>
      <c r="DH20" s="18" t="b">
        <v>0</v>
      </c>
      <c r="DI20" s="79"/>
      <c r="DJ20" s="79"/>
      <c r="DK20" s="192"/>
      <c r="DL20" s="174"/>
      <c r="DM20" s="193"/>
      <c r="DN20" s="135"/>
      <c r="DO20" s="79"/>
      <c r="DP20" s="79"/>
      <c r="DQ20" s="79"/>
      <c r="DR20" s="79"/>
      <c r="DS20" s="79"/>
      <c r="DT20" s="79"/>
      <c r="DU20" s="79"/>
      <c r="DV20" s="18"/>
      <c r="DW20" s="18"/>
      <c r="DX20" s="18"/>
      <c r="DY20" s="177"/>
      <c r="DZ20" s="177">
        <v>0</v>
      </c>
      <c r="EA20" s="177">
        <v>0</v>
      </c>
      <c r="EB20" s="177">
        <v>0</v>
      </c>
      <c r="EC20" s="177">
        <v>0</v>
      </c>
      <c r="ED20" s="177">
        <v>0</v>
      </c>
      <c r="EE20" s="177">
        <v>0</v>
      </c>
      <c r="EF20" s="177">
        <v>0</v>
      </c>
      <c r="EG20" s="177">
        <v>0</v>
      </c>
      <c r="EH20" s="177">
        <v>0</v>
      </c>
      <c r="EI20" s="177">
        <v>0</v>
      </c>
      <c r="EJ20" s="177">
        <v>0</v>
      </c>
      <c r="EK20" s="177">
        <v>0</v>
      </c>
      <c r="EL20" s="177">
        <v>0</v>
      </c>
      <c r="EM20" s="177">
        <v>0</v>
      </c>
      <c r="EN20" s="177">
        <v>0</v>
      </c>
      <c r="EO20" s="177">
        <v>0</v>
      </c>
      <c r="EP20" s="177">
        <v>0</v>
      </c>
      <c r="EQ20" s="177">
        <v>0</v>
      </c>
      <c r="ER20" s="177">
        <v>0</v>
      </c>
      <c r="ES20" s="177">
        <v>0</v>
      </c>
      <c r="ET20" s="177">
        <v>0</v>
      </c>
      <c r="EU20" s="177">
        <v>0</v>
      </c>
      <c r="EV20" s="177">
        <v>0</v>
      </c>
      <c r="EW20" s="177">
        <v>0</v>
      </c>
      <c r="EX20" s="177">
        <v>0</v>
      </c>
      <c r="EY20" s="177">
        <v>0</v>
      </c>
      <c r="EZ20" s="177">
        <v>0</v>
      </c>
      <c r="FA20" s="177">
        <v>0</v>
      </c>
      <c r="FB20" s="177">
        <v>270</v>
      </c>
      <c r="FC20" s="197"/>
      <c r="FD20" s="243"/>
      <c r="FE20" s="197">
        <v>0</v>
      </c>
      <c r="FF20" s="197">
        <v>0</v>
      </c>
      <c r="FG20" s="197">
        <v>0</v>
      </c>
      <c r="FH20" s="250">
        <v>179</v>
      </c>
      <c r="FI20" s="251">
        <v>130</v>
      </c>
      <c r="FJ20" s="251">
        <v>70</v>
      </c>
      <c r="FK20" s="246">
        <v>22</v>
      </c>
      <c r="FL20" s="246">
        <v>22</v>
      </c>
      <c r="FM20" s="246">
        <v>5</v>
      </c>
      <c r="FN20" s="246">
        <v>6</v>
      </c>
      <c r="FO20" s="246">
        <v>4</v>
      </c>
      <c r="FP20" s="199">
        <v>0</v>
      </c>
      <c r="FQ20" s="247">
        <v>293</v>
      </c>
      <c r="FR20" s="247">
        <v>270</v>
      </c>
      <c r="FS20" s="247">
        <v>270</v>
      </c>
      <c r="FT20" s="249">
        <v>207</v>
      </c>
      <c r="FU20" s="245">
        <v>121</v>
      </c>
      <c r="FV20" s="245">
        <v>114</v>
      </c>
      <c r="FW20" s="245">
        <v>113</v>
      </c>
      <c r="FX20" s="242">
        <v>96</v>
      </c>
      <c r="FY20" s="242">
        <v>64</v>
      </c>
      <c r="FZ20" s="249">
        <v>255</v>
      </c>
      <c r="GA20" s="249">
        <v>246</v>
      </c>
      <c r="GB20" s="249">
        <v>245</v>
      </c>
      <c r="GC20" s="250">
        <v>188</v>
      </c>
      <c r="GD20" s="198"/>
      <c r="GE20" s="251">
        <v>126</v>
      </c>
      <c r="GF20" s="251"/>
      <c r="GG20" s="251">
        <v>123</v>
      </c>
      <c r="GH20" s="251">
        <v>123</v>
      </c>
      <c r="GI20" s="251">
        <v>123</v>
      </c>
      <c r="GJ20" s="251">
        <v>123</v>
      </c>
      <c r="GK20" s="251">
        <v>117</v>
      </c>
      <c r="GL20" s="251">
        <v>117</v>
      </c>
      <c r="GM20" s="251">
        <v>117</v>
      </c>
      <c r="GN20" s="251">
        <v>117</v>
      </c>
      <c r="GO20" s="251">
        <v>117</v>
      </c>
      <c r="GP20" s="251">
        <v>117</v>
      </c>
      <c r="GQ20" s="251">
        <v>117</v>
      </c>
      <c r="GR20" s="251">
        <v>117</v>
      </c>
      <c r="GS20" s="251">
        <v>117</v>
      </c>
      <c r="GT20" s="251">
        <v>117</v>
      </c>
      <c r="GU20" s="251">
        <v>117</v>
      </c>
      <c r="GV20" s="251">
        <v>117</v>
      </c>
      <c r="GW20" s="251">
        <v>117</v>
      </c>
      <c r="GX20" s="251">
        <v>117</v>
      </c>
      <c r="GY20" s="251">
        <v>117</v>
      </c>
      <c r="GZ20" s="251">
        <v>116</v>
      </c>
      <c r="HA20" s="251">
        <v>115</v>
      </c>
      <c r="HB20" s="251">
        <v>115</v>
      </c>
      <c r="HC20" s="245">
        <v>115</v>
      </c>
      <c r="HD20" s="245">
        <v>103</v>
      </c>
      <c r="HE20" s="245">
        <v>99</v>
      </c>
      <c r="HF20" s="245">
        <v>99</v>
      </c>
      <c r="HG20" s="242">
        <v>89</v>
      </c>
      <c r="HH20" s="242">
        <v>89</v>
      </c>
      <c r="HI20" s="242">
        <v>89</v>
      </c>
      <c r="HJ20" s="242">
        <v>89</v>
      </c>
      <c r="HK20" s="242">
        <v>89</v>
      </c>
      <c r="HL20" s="242">
        <v>89</v>
      </c>
      <c r="HM20" s="242">
        <v>67</v>
      </c>
      <c r="HN20" s="242">
        <v>64</v>
      </c>
      <c r="HO20" s="242">
        <v>64</v>
      </c>
      <c r="HP20" s="242">
        <v>64</v>
      </c>
      <c r="HQ20" s="242">
        <v>64</v>
      </c>
      <c r="HR20" s="242">
        <v>64</v>
      </c>
      <c r="HS20" s="242">
        <v>64</v>
      </c>
      <c r="HT20" s="242">
        <v>62</v>
      </c>
      <c r="HU20" s="242">
        <v>32</v>
      </c>
      <c r="HV20" s="242">
        <v>29</v>
      </c>
      <c r="HW20" s="242">
        <v>29</v>
      </c>
      <c r="HX20" s="242">
        <v>29</v>
      </c>
      <c r="HY20" s="242">
        <v>29</v>
      </c>
      <c r="HZ20" s="242">
        <v>29</v>
      </c>
      <c r="IA20" s="242">
        <v>29</v>
      </c>
      <c r="IB20" s="242">
        <v>29</v>
      </c>
      <c r="IC20" s="242">
        <v>26</v>
      </c>
      <c r="ID20" s="242">
        <v>26</v>
      </c>
      <c r="IE20" s="242">
        <v>26</v>
      </c>
      <c r="IF20" s="242">
        <v>26</v>
      </c>
      <c r="IG20" s="242">
        <v>21</v>
      </c>
      <c r="IH20" s="242">
        <v>19</v>
      </c>
      <c r="II20" s="242">
        <v>19</v>
      </c>
      <c r="IJ20" s="242">
        <v>19</v>
      </c>
      <c r="IK20" s="242">
        <v>19</v>
      </c>
      <c r="IL20" s="242">
        <v>19</v>
      </c>
      <c r="IM20" s="242">
        <v>19</v>
      </c>
      <c r="IN20" s="242">
        <v>19</v>
      </c>
      <c r="IO20" s="242">
        <v>6</v>
      </c>
      <c r="IP20" s="242">
        <v>6</v>
      </c>
      <c r="IQ20" s="242">
        <v>6</v>
      </c>
      <c r="IR20" s="242">
        <v>6</v>
      </c>
      <c r="IS20" s="242">
        <v>6</v>
      </c>
      <c r="IT20" s="242">
        <v>6</v>
      </c>
      <c r="IU20" s="242">
        <v>3</v>
      </c>
      <c r="IV20" s="244">
        <v>0</v>
      </c>
      <c r="IW20" s="244">
        <v>0</v>
      </c>
      <c r="IX20" s="244">
        <v>0</v>
      </c>
      <c r="IY20" s="244">
        <v>0</v>
      </c>
      <c r="IZ20" s="244">
        <v>0</v>
      </c>
      <c r="JA20" s="244">
        <v>0</v>
      </c>
      <c r="JB20" s="244">
        <v>0</v>
      </c>
      <c r="JC20" s="244">
        <v>0</v>
      </c>
      <c r="JD20" s="244">
        <v>0</v>
      </c>
      <c r="JE20" s="244">
        <v>0</v>
      </c>
      <c r="JF20" s="244">
        <v>0</v>
      </c>
      <c r="JG20" s="244">
        <v>0</v>
      </c>
      <c r="JH20" s="244">
        <v>0</v>
      </c>
      <c r="JI20" s="244">
        <v>0</v>
      </c>
      <c r="JJ20" s="244">
        <v>0</v>
      </c>
      <c r="JK20" s="244">
        <v>0</v>
      </c>
      <c r="JL20" s="244">
        <v>0</v>
      </c>
      <c r="JM20" s="244">
        <v>0</v>
      </c>
      <c r="JN20" s="244">
        <v>0</v>
      </c>
      <c r="JO20" s="244">
        <v>0</v>
      </c>
      <c r="JP20" s="244">
        <v>0</v>
      </c>
      <c r="JQ20" s="244">
        <v>0</v>
      </c>
      <c r="JR20" s="244">
        <v>0</v>
      </c>
      <c r="JS20" s="244">
        <v>0</v>
      </c>
      <c r="JT20" s="244">
        <v>0</v>
      </c>
      <c r="JU20" s="244">
        <v>0</v>
      </c>
      <c r="JV20" s="244">
        <v>0</v>
      </c>
      <c r="JW20" s="244">
        <v>0</v>
      </c>
      <c r="JX20" s="244">
        <v>0</v>
      </c>
      <c r="JY20" s="244">
        <v>0</v>
      </c>
      <c r="JZ20" s="244">
        <v>0</v>
      </c>
      <c r="KA20" s="244">
        <v>0</v>
      </c>
      <c r="KB20" s="244">
        <v>0</v>
      </c>
      <c r="KC20" s="198"/>
      <c r="KD20" s="244">
        <v>0</v>
      </c>
      <c r="KE20" s="244">
        <v>0</v>
      </c>
      <c r="KF20" s="244">
        <v>0</v>
      </c>
      <c r="KG20" s="244">
        <v>0</v>
      </c>
      <c r="KH20" s="244">
        <v>0</v>
      </c>
      <c r="KI20" s="244">
        <v>0</v>
      </c>
      <c r="KJ20" s="244">
        <v>0</v>
      </c>
      <c r="KK20" s="244">
        <v>0</v>
      </c>
      <c r="KL20" s="244">
        <v>0</v>
      </c>
      <c r="KM20" s="244">
        <v>0</v>
      </c>
      <c r="KN20" s="244">
        <v>0</v>
      </c>
      <c r="KO20" s="244">
        <v>0</v>
      </c>
      <c r="KP20" s="244">
        <v>0</v>
      </c>
      <c r="KQ20" s="244">
        <v>0</v>
      </c>
      <c r="KR20" s="244">
        <v>0</v>
      </c>
      <c r="KS20" s="244">
        <v>0</v>
      </c>
      <c r="KT20" s="244">
        <v>0</v>
      </c>
      <c r="KU20" s="244">
        <v>0</v>
      </c>
      <c r="KV20" s="244">
        <v>0</v>
      </c>
      <c r="KW20" s="244">
        <v>0</v>
      </c>
      <c r="KX20" s="244">
        <v>0</v>
      </c>
      <c r="KY20" s="244">
        <v>0</v>
      </c>
      <c r="KZ20" s="244">
        <v>0</v>
      </c>
      <c r="LA20" s="244">
        <v>0</v>
      </c>
      <c r="LB20" s="244">
        <v>0</v>
      </c>
      <c r="LC20" s="244">
        <v>0</v>
      </c>
      <c r="LD20" s="244">
        <v>0</v>
      </c>
      <c r="LE20" s="244">
        <v>0</v>
      </c>
      <c r="LF20" s="244">
        <v>0</v>
      </c>
      <c r="LG20" s="244">
        <v>0</v>
      </c>
      <c r="LH20" s="244">
        <v>0</v>
      </c>
      <c r="LI20" s="244">
        <v>0</v>
      </c>
      <c r="LJ20" s="244">
        <v>0</v>
      </c>
      <c r="LK20" s="244">
        <v>0</v>
      </c>
      <c r="LL20" s="244">
        <v>0</v>
      </c>
      <c r="LM20" s="244">
        <v>0</v>
      </c>
      <c r="LN20" s="244">
        <v>0</v>
      </c>
      <c r="LO20" s="244">
        <v>0</v>
      </c>
      <c r="LP20" s="244">
        <v>0</v>
      </c>
      <c r="LQ20" s="244">
        <v>0</v>
      </c>
      <c r="LR20" s="244">
        <v>0</v>
      </c>
      <c r="LS20" s="244">
        <v>0</v>
      </c>
      <c r="LT20" s="244">
        <v>0</v>
      </c>
      <c r="LU20" s="244">
        <v>0</v>
      </c>
      <c r="LV20" s="244">
        <v>0</v>
      </c>
      <c r="LW20" s="244">
        <v>0</v>
      </c>
      <c r="LX20" s="244">
        <v>0</v>
      </c>
      <c r="LY20" s="244">
        <v>0</v>
      </c>
      <c r="LZ20" s="244">
        <v>0</v>
      </c>
      <c r="MA20" s="244">
        <v>0</v>
      </c>
      <c r="MB20" s="244">
        <v>0</v>
      </c>
      <c r="MC20" s="244">
        <v>0</v>
      </c>
      <c r="MD20" s="244">
        <v>0</v>
      </c>
      <c r="ME20" s="244">
        <v>0</v>
      </c>
      <c r="MF20" s="244">
        <v>0</v>
      </c>
      <c r="MG20" s="244">
        <v>0</v>
      </c>
      <c r="MH20" s="244">
        <v>0</v>
      </c>
      <c r="MI20" s="244">
        <v>0</v>
      </c>
      <c r="MJ20" s="244">
        <v>0</v>
      </c>
      <c r="MK20" s="244">
        <v>0</v>
      </c>
      <c r="ML20" s="198"/>
      <c r="MM20" s="244">
        <v>0</v>
      </c>
      <c r="MN20" s="244">
        <v>0</v>
      </c>
      <c r="MO20" s="244">
        <v>0</v>
      </c>
      <c r="MP20" s="244">
        <v>0</v>
      </c>
      <c r="MQ20" s="244">
        <v>0</v>
      </c>
      <c r="MR20" s="244">
        <v>0</v>
      </c>
      <c r="MS20" s="244">
        <v>0</v>
      </c>
      <c r="MT20" s="244">
        <v>0</v>
      </c>
      <c r="MU20" s="244">
        <v>0</v>
      </c>
      <c r="MV20" s="244">
        <v>0</v>
      </c>
      <c r="MW20" s="198"/>
      <c r="MX20" s="244">
        <v>0</v>
      </c>
      <c r="MY20" s="244">
        <v>0</v>
      </c>
      <c r="MZ20" s="244">
        <v>0</v>
      </c>
      <c r="NA20" s="244">
        <v>0</v>
      </c>
      <c r="NB20" s="244">
        <v>0</v>
      </c>
      <c r="NC20" s="244">
        <v>0</v>
      </c>
      <c r="ND20" s="244">
        <v>0</v>
      </c>
      <c r="NE20" s="244">
        <v>0</v>
      </c>
      <c r="NF20" s="244">
        <v>0</v>
      </c>
      <c r="NG20" s="244">
        <v>0</v>
      </c>
      <c r="NH20" s="244">
        <v>0</v>
      </c>
      <c r="NI20" s="244">
        <v>0</v>
      </c>
      <c r="NJ20" s="198"/>
      <c r="NK20" s="198"/>
      <c r="NL20" s="198"/>
      <c r="NM20" s="198"/>
      <c r="NN20" s="198"/>
      <c r="NO20" s="198"/>
      <c r="NP20" s="198"/>
      <c r="NQ20" s="198"/>
      <c r="NR20" s="198"/>
      <c r="NS20" s="198"/>
      <c r="NT20" s="198"/>
      <c r="NU20" s="198"/>
      <c r="NV20" s="198"/>
      <c r="NW20" s="198"/>
      <c r="NX20" s="198"/>
      <c r="NY20" s="198"/>
      <c r="NZ20" s="198"/>
      <c r="OA20" s="198"/>
      <c r="OB20" s="198"/>
      <c r="OC20" s="198"/>
      <c r="OD20" s="198"/>
      <c r="OE20" s="198"/>
      <c r="OF20" s="198"/>
      <c r="OG20" s="198"/>
      <c r="OH20" s="198"/>
      <c r="OI20" s="198"/>
      <c r="OJ20" s="198"/>
      <c r="OK20" s="198"/>
      <c r="OL20" s="198"/>
      <c r="OM20" s="198"/>
      <c r="ON20" s="198"/>
      <c r="OO20" s="198"/>
      <c r="OP20" s="198"/>
      <c r="OQ20" s="198"/>
      <c r="OR20" s="198"/>
      <c r="OS20" s="198"/>
      <c r="OT20" s="198"/>
      <c r="OU20" s="198"/>
      <c r="OV20" s="198"/>
      <c r="OW20" s="198"/>
      <c r="OX20" s="198"/>
      <c r="OY20" s="198"/>
      <c r="OZ20" s="198"/>
      <c r="PA20" s="198"/>
      <c r="PB20" s="198"/>
      <c r="PC20" s="198"/>
      <c r="PD20" s="198"/>
      <c r="PE20" s="198"/>
      <c r="PF20" s="198"/>
      <c r="PG20" s="198"/>
      <c r="PH20" s="198"/>
      <c r="PI20" s="198"/>
      <c r="PJ20" s="198"/>
      <c r="PK20" s="198"/>
      <c r="PL20" s="198"/>
      <c r="PM20" s="198"/>
      <c r="PN20" s="198"/>
      <c r="PO20" s="198"/>
      <c r="PP20" s="198"/>
      <c r="PQ20" s="196"/>
      <c r="PR20" s="196"/>
      <c r="PS20" s="196"/>
      <c r="PT20" s="196"/>
      <c r="PU20" s="196"/>
      <c r="PV20" s="196"/>
      <c r="PW20" s="196"/>
      <c r="PX20" s="196"/>
      <c r="PY20" s="196"/>
      <c r="PZ20" s="196"/>
      <c r="QA20" s="196"/>
      <c r="QB20" s="196"/>
      <c r="QC20" s="196"/>
      <c r="QD20" s="196"/>
      <c r="QE20" s="196"/>
      <c r="QF20" s="196"/>
      <c r="QG20" s="196"/>
      <c r="QH20" s="196"/>
      <c r="QI20" s="196"/>
      <c r="QJ20" s="196"/>
      <c r="QK20" s="196"/>
      <c r="QL20" s="196"/>
      <c r="QM20" s="196"/>
      <c r="QN20" s="196"/>
      <c r="QO20" s="196"/>
      <c r="QP20" s="196"/>
      <c r="QQ20" s="196"/>
      <c r="QR20" s="196"/>
      <c r="QS20" s="196"/>
      <c r="QT20" s="196"/>
      <c r="QU20" s="196"/>
      <c r="QV20" s="196"/>
      <c r="QW20" s="196"/>
      <c r="QX20" s="196"/>
      <c r="QY20" s="196"/>
      <c r="QZ20" s="196"/>
      <c r="RA20" s="196"/>
      <c r="RB20" s="196"/>
      <c r="RC20" s="196"/>
      <c r="RD20" s="196"/>
      <c r="RE20" s="196"/>
      <c r="RF20" s="196"/>
      <c r="RG20" s="196"/>
      <c r="RH20" s="196"/>
      <c r="RI20" s="196"/>
      <c r="RJ20" s="196"/>
      <c r="RK20" s="196"/>
      <c r="RL20" s="196"/>
      <c r="RM20" s="196"/>
      <c r="RN20" s="196"/>
      <c r="RO20" s="196"/>
      <c r="RP20" s="196"/>
      <c r="RQ20" s="196"/>
      <c r="RR20" s="196"/>
      <c r="RS20" s="196"/>
      <c r="RT20" s="196"/>
      <c r="RU20" s="196"/>
      <c r="RV20" s="196"/>
      <c r="RW20" s="196"/>
      <c r="RX20" s="196"/>
    </row>
    <row r="21" spans="1:492" x14ac:dyDescent="0.2">
      <c r="A21" s="230" t="s">
        <v>962</v>
      </c>
      <c r="B21" s="231" t="s">
        <v>5228</v>
      </c>
      <c r="C21" s="225"/>
      <c r="D21" s="225"/>
      <c r="E21" s="225"/>
      <c r="F21" s="226"/>
      <c r="G21" s="226"/>
      <c r="H21" s="226"/>
      <c r="I21" s="226"/>
      <c r="J21" s="226"/>
      <c r="K21" s="226"/>
      <c r="L21" s="226"/>
      <c r="M21" s="226"/>
      <c r="N21" s="226"/>
      <c r="O21" s="226"/>
      <c r="P21" s="226"/>
      <c r="Q21" s="237">
        <v>0</v>
      </c>
      <c r="R21" s="238"/>
      <c r="S21" s="238"/>
      <c r="T21" s="238"/>
      <c r="U21" s="238"/>
      <c r="V21" s="238"/>
      <c r="W21" s="232"/>
      <c r="X21" s="232"/>
      <c r="Y21" s="232"/>
      <c r="Z21" s="235">
        <v>0</v>
      </c>
      <c r="AA21" s="235">
        <v>0</v>
      </c>
      <c r="AB21" s="235">
        <v>0</v>
      </c>
      <c r="AC21" s="224"/>
      <c r="AD21" s="224"/>
      <c r="AE21" s="125"/>
      <c r="AF21" s="125"/>
      <c r="AG21" s="125"/>
      <c r="AH21" s="236">
        <v>1</v>
      </c>
      <c r="AI21" s="236" t="s">
        <v>941</v>
      </c>
      <c r="AJ21" s="125"/>
      <c r="AK21" s="175" t="s">
        <v>5315</v>
      </c>
      <c r="AL21" s="125" t="s">
        <v>942</v>
      </c>
      <c r="AM21" s="27" t="s">
        <v>5321</v>
      </c>
      <c r="AN21" s="126">
        <v>0</v>
      </c>
      <c r="AO21" s="126">
        <v>0</v>
      </c>
      <c r="AP21" s="126">
        <v>0</v>
      </c>
      <c r="AQ21" s="126">
        <v>0</v>
      </c>
      <c r="AR21" s="125">
        <v>1</v>
      </c>
      <c r="AS21" s="125">
        <v>0</v>
      </c>
      <c r="AT21" s="178">
        <v>43206</v>
      </c>
      <c r="AU21" s="178"/>
      <c r="AV21" s="178">
        <v>43076</v>
      </c>
      <c r="AW21" s="239" t="s">
        <v>989</v>
      </c>
      <c r="AX21" s="239" t="s">
        <v>980</v>
      </c>
      <c r="AY21" s="127"/>
      <c r="AZ21" s="127"/>
      <c r="BA21" s="128">
        <v>300</v>
      </c>
      <c r="BB21" s="128" t="s">
        <v>489</v>
      </c>
      <c r="BC21" s="128"/>
      <c r="BD21" s="128">
        <v>1</v>
      </c>
      <c r="BE21" s="129" t="s">
        <v>541</v>
      </c>
      <c r="BF21" s="130">
        <v>1</v>
      </c>
      <c r="BG21" s="240"/>
      <c r="BH21" s="241"/>
      <c r="BI21" s="190"/>
      <c r="BJ21" s="131">
        <v>225</v>
      </c>
      <c r="BK21" s="191"/>
      <c r="BL21" s="13"/>
      <c r="BM21" s="13"/>
      <c r="BN21" s="27" t="s">
        <v>801</v>
      </c>
      <c r="BO21" s="13" t="s">
        <v>801</v>
      </c>
      <c r="BP21" s="222">
        <v>306</v>
      </c>
      <c r="BQ21" s="132"/>
      <c r="BR21" s="133"/>
      <c r="BS21" s="125">
        <v>0</v>
      </c>
      <c r="BT21" s="134">
        <v>0</v>
      </c>
      <c r="BU21" s="135">
        <v>1</v>
      </c>
      <c r="BV21" s="134">
        <v>0</v>
      </c>
      <c r="BW21" s="136">
        <v>0</v>
      </c>
      <c r="BX21" s="136">
        <v>0</v>
      </c>
      <c r="BY21" s="136">
        <v>0</v>
      </c>
      <c r="BZ21" s="134">
        <v>0</v>
      </c>
      <c r="CA21" s="134">
        <v>0</v>
      </c>
      <c r="CB21" s="134">
        <v>0</v>
      </c>
      <c r="CC21" s="135">
        <v>1</v>
      </c>
      <c r="CD21" s="134"/>
      <c r="CE21" s="134"/>
      <c r="CF21" s="137">
        <v>300</v>
      </c>
      <c r="CG21" s="134">
        <v>0</v>
      </c>
      <c r="CH21" s="132"/>
      <c r="CI21" s="132"/>
      <c r="CJ21" s="229" t="s">
        <v>942</v>
      </c>
      <c r="CK21" s="233" t="s">
        <v>942</v>
      </c>
      <c r="CL21" s="138">
        <v>0</v>
      </c>
      <c r="CM21" s="138">
        <v>0</v>
      </c>
      <c r="CN21" s="135">
        <v>0</v>
      </c>
      <c r="CO21" s="135">
        <v>0</v>
      </c>
      <c r="CP21" s="139"/>
      <c r="CQ21" s="135">
        <v>0</v>
      </c>
      <c r="CR21" s="179">
        <v>43175</v>
      </c>
      <c r="CS21" s="180">
        <v>43220</v>
      </c>
      <c r="CT21" s="181">
        <v>43346</v>
      </c>
      <c r="CU21" s="181">
        <v>36526</v>
      </c>
      <c r="CV21" s="181">
        <v>36526</v>
      </c>
      <c r="CW21" s="181">
        <v>36526</v>
      </c>
      <c r="CX21" s="181"/>
      <c r="CY21" s="135">
        <v>0.23132666500576135</v>
      </c>
      <c r="CZ21" s="134">
        <v>0</v>
      </c>
      <c r="DA21" s="135">
        <v>8.2644628099173556E-3</v>
      </c>
      <c r="DB21" s="135">
        <v>0</v>
      </c>
      <c r="DC21" s="135">
        <v>0</v>
      </c>
      <c r="DD21" s="135">
        <v>0</v>
      </c>
      <c r="DE21" s="140">
        <v>0.2975206611570248</v>
      </c>
      <c r="DF21" s="13" t="s">
        <v>942</v>
      </c>
      <c r="DG21" s="80" t="s">
        <v>801</v>
      </c>
      <c r="DH21" s="18" t="b">
        <v>0</v>
      </c>
      <c r="DI21" s="79"/>
      <c r="DJ21" s="79"/>
      <c r="DK21" s="192"/>
      <c r="DL21" s="174"/>
      <c r="DM21" s="193"/>
      <c r="DN21" s="135"/>
      <c r="DO21" s="79"/>
      <c r="DP21" s="79"/>
      <c r="DQ21" s="79"/>
      <c r="DR21" s="79"/>
      <c r="DS21" s="79"/>
      <c r="DT21" s="79"/>
      <c r="DU21" s="79"/>
      <c r="DV21" s="18"/>
      <c r="DW21" s="18"/>
      <c r="DX21" s="18"/>
      <c r="DY21" s="177"/>
      <c r="DZ21" s="177">
        <v>0</v>
      </c>
      <c r="EA21" s="177">
        <v>0</v>
      </c>
      <c r="EB21" s="177">
        <v>0</v>
      </c>
      <c r="EC21" s="177">
        <v>0</v>
      </c>
      <c r="ED21" s="177">
        <v>0</v>
      </c>
      <c r="EE21" s="177">
        <v>0</v>
      </c>
      <c r="EF21" s="177">
        <v>0</v>
      </c>
      <c r="EG21" s="177">
        <v>0</v>
      </c>
      <c r="EH21" s="177">
        <v>0</v>
      </c>
      <c r="EI21" s="177">
        <v>0</v>
      </c>
      <c r="EJ21" s="177">
        <v>0</v>
      </c>
      <c r="EK21" s="177">
        <v>0</v>
      </c>
      <c r="EL21" s="177">
        <v>0</v>
      </c>
      <c r="EM21" s="177">
        <v>0</v>
      </c>
      <c r="EN21" s="177">
        <v>0</v>
      </c>
      <c r="EO21" s="177">
        <v>0</v>
      </c>
      <c r="EP21" s="177">
        <v>0</v>
      </c>
      <c r="EQ21" s="177">
        <v>0</v>
      </c>
      <c r="ER21" s="177">
        <v>0</v>
      </c>
      <c r="ES21" s="177">
        <v>0</v>
      </c>
      <c r="ET21" s="177">
        <v>0</v>
      </c>
      <c r="EU21" s="177">
        <v>0</v>
      </c>
      <c r="EV21" s="177">
        <v>0</v>
      </c>
      <c r="EW21" s="177">
        <v>0</v>
      </c>
      <c r="EX21" s="177">
        <v>0</v>
      </c>
      <c r="EY21" s="177">
        <v>0</v>
      </c>
      <c r="EZ21" s="177">
        <v>0</v>
      </c>
      <c r="FA21" s="177">
        <v>0</v>
      </c>
      <c r="FB21" s="177">
        <v>0</v>
      </c>
      <c r="FC21" s="197">
        <v>0</v>
      </c>
      <c r="FD21" s="244">
        <v>0</v>
      </c>
      <c r="FE21" s="197">
        <v>0</v>
      </c>
      <c r="FF21" s="197">
        <v>0</v>
      </c>
      <c r="FG21" s="197">
        <v>0</v>
      </c>
      <c r="FH21" s="197">
        <v>0</v>
      </c>
      <c r="FI21" s="197">
        <v>0</v>
      </c>
      <c r="FJ21" s="197">
        <v>0</v>
      </c>
      <c r="FK21" s="197">
        <v>0</v>
      </c>
      <c r="FL21" s="197">
        <v>0</v>
      </c>
      <c r="FM21" s="197">
        <v>0</v>
      </c>
      <c r="FN21" s="197">
        <v>0</v>
      </c>
      <c r="FO21" s="197">
        <v>0</v>
      </c>
      <c r="FP21" s="197">
        <v>0</v>
      </c>
      <c r="FQ21" s="195">
        <v>0</v>
      </c>
      <c r="FR21" s="195">
        <v>0</v>
      </c>
      <c r="FS21" s="195">
        <v>0</v>
      </c>
      <c r="FT21" s="197">
        <v>0</v>
      </c>
      <c r="FU21" s="244">
        <v>0</v>
      </c>
      <c r="FV21" s="244">
        <v>0</v>
      </c>
      <c r="FW21" s="244">
        <v>0</v>
      </c>
      <c r="FX21" s="244">
        <v>0</v>
      </c>
      <c r="FY21" s="244">
        <v>0</v>
      </c>
      <c r="FZ21" s="244">
        <v>0</v>
      </c>
      <c r="GA21" s="244">
        <v>0</v>
      </c>
      <c r="GB21" s="244">
        <v>0</v>
      </c>
      <c r="GC21" s="199">
        <v>0</v>
      </c>
      <c r="GD21" s="198"/>
      <c r="GE21" s="249">
        <v>262</v>
      </c>
      <c r="GF21" s="249"/>
      <c r="GG21" s="249">
        <v>259</v>
      </c>
      <c r="GH21" s="249">
        <v>259</v>
      </c>
      <c r="GI21" s="249">
        <v>259</v>
      </c>
      <c r="GJ21" s="249">
        <v>259</v>
      </c>
      <c r="GK21" s="249">
        <v>259</v>
      </c>
      <c r="GL21" s="249">
        <v>259</v>
      </c>
      <c r="GM21" s="249">
        <v>260</v>
      </c>
      <c r="GN21" s="249">
        <v>260</v>
      </c>
      <c r="GO21" s="249">
        <v>260</v>
      </c>
      <c r="GP21" s="249">
        <v>260</v>
      </c>
      <c r="GQ21" s="249">
        <v>260</v>
      </c>
      <c r="GR21" s="249">
        <v>261</v>
      </c>
      <c r="GS21" s="249">
        <v>261</v>
      </c>
      <c r="GT21" s="249">
        <v>261</v>
      </c>
      <c r="GU21" s="249">
        <v>261</v>
      </c>
      <c r="GV21" s="249">
        <v>261</v>
      </c>
      <c r="GW21" s="249">
        <v>261</v>
      </c>
      <c r="GX21" s="249">
        <v>262</v>
      </c>
      <c r="GY21" s="249">
        <v>263</v>
      </c>
      <c r="GZ21" s="248">
        <v>263</v>
      </c>
      <c r="HA21" s="248">
        <v>263</v>
      </c>
      <c r="HB21" s="248">
        <v>263</v>
      </c>
      <c r="HC21" s="248">
        <v>263</v>
      </c>
      <c r="HD21" s="248">
        <v>258</v>
      </c>
      <c r="HE21" s="248">
        <v>259</v>
      </c>
      <c r="HF21" s="248">
        <v>254</v>
      </c>
      <c r="HG21" s="248">
        <v>254</v>
      </c>
      <c r="HH21" s="248">
        <v>254</v>
      </c>
      <c r="HI21" s="248">
        <v>254</v>
      </c>
      <c r="HJ21" s="248">
        <v>254</v>
      </c>
      <c r="HK21" s="248">
        <v>254</v>
      </c>
      <c r="HL21" s="248">
        <v>255</v>
      </c>
      <c r="HM21" s="248">
        <v>255</v>
      </c>
      <c r="HN21" s="248">
        <v>253</v>
      </c>
      <c r="HO21" s="248">
        <v>253</v>
      </c>
      <c r="HP21" s="248">
        <v>253</v>
      </c>
      <c r="HQ21" s="248">
        <v>253</v>
      </c>
      <c r="HR21" s="248">
        <v>253</v>
      </c>
      <c r="HS21" s="248">
        <v>253</v>
      </c>
      <c r="HT21" s="248">
        <v>253</v>
      </c>
      <c r="HU21" s="248">
        <v>253</v>
      </c>
      <c r="HV21" s="248">
        <v>250</v>
      </c>
      <c r="HW21" s="248">
        <v>250</v>
      </c>
      <c r="HX21" s="248">
        <v>250</v>
      </c>
      <c r="HY21" s="248">
        <v>250</v>
      </c>
      <c r="HZ21" s="248">
        <v>250</v>
      </c>
      <c r="IA21" s="248">
        <v>250</v>
      </c>
      <c r="IB21" s="248">
        <v>250</v>
      </c>
      <c r="IC21" s="248">
        <v>250</v>
      </c>
      <c r="ID21" s="248">
        <v>250</v>
      </c>
      <c r="IE21" s="248">
        <v>250</v>
      </c>
      <c r="IF21" s="248">
        <v>250</v>
      </c>
      <c r="IG21" s="248">
        <v>250</v>
      </c>
      <c r="IH21" s="248">
        <v>250</v>
      </c>
      <c r="II21" s="248">
        <v>250</v>
      </c>
      <c r="IJ21" s="248">
        <v>250</v>
      </c>
      <c r="IK21" s="248">
        <v>250</v>
      </c>
      <c r="IL21" s="248">
        <v>250</v>
      </c>
      <c r="IM21" s="248">
        <v>250</v>
      </c>
      <c r="IN21" s="248">
        <v>250</v>
      </c>
      <c r="IO21" s="248">
        <v>250</v>
      </c>
      <c r="IP21" s="248">
        <v>250</v>
      </c>
      <c r="IQ21" s="248">
        <v>250</v>
      </c>
      <c r="IR21" s="248">
        <v>250</v>
      </c>
      <c r="IS21" s="248">
        <v>250</v>
      </c>
      <c r="IT21" s="248">
        <v>250</v>
      </c>
      <c r="IU21" s="248">
        <v>247</v>
      </c>
      <c r="IV21" s="248">
        <v>241</v>
      </c>
      <c r="IW21" s="248">
        <v>241</v>
      </c>
      <c r="IX21" s="248">
        <v>241</v>
      </c>
      <c r="IY21" s="248">
        <v>241</v>
      </c>
      <c r="IZ21" s="248">
        <v>241</v>
      </c>
      <c r="JA21" s="248">
        <v>231</v>
      </c>
      <c r="JB21" s="248">
        <v>231</v>
      </c>
      <c r="JC21" s="248">
        <v>231</v>
      </c>
      <c r="JD21" s="248">
        <v>231</v>
      </c>
      <c r="JE21" s="248">
        <v>231</v>
      </c>
      <c r="JF21" s="248">
        <v>231</v>
      </c>
      <c r="JG21" s="248">
        <v>231</v>
      </c>
      <c r="JH21" s="248">
        <v>231</v>
      </c>
      <c r="JI21" s="248">
        <v>231</v>
      </c>
      <c r="JJ21" s="248">
        <v>231</v>
      </c>
      <c r="JK21" s="248">
        <v>231</v>
      </c>
      <c r="JL21" s="248">
        <v>227</v>
      </c>
      <c r="JM21" s="248">
        <v>227</v>
      </c>
      <c r="JN21" s="248">
        <v>227</v>
      </c>
      <c r="JO21" s="248">
        <v>227</v>
      </c>
      <c r="JP21" s="248">
        <v>227</v>
      </c>
      <c r="JQ21" s="248">
        <v>227</v>
      </c>
      <c r="JR21" s="248">
        <v>227</v>
      </c>
      <c r="JS21" s="248">
        <v>227</v>
      </c>
      <c r="JT21" s="248">
        <v>227</v>
      </c>
      <c r="JU21" s="248">
        <v>227</v>
      </c>
      <c r="JV21" s="248">
        <v>227</v>
      </c>
      <c r="JW21" s="248">
        <v>227</v>
      </c>
      <c r="JX21" s="248">
        <v>227</v>
      </c>
      <c r="JY21" s="248">
        <v>227</v>
      </c>
      <c r="JZ21" s="248">
        <v>227</v>
      </c>
      <c r="KA21" s="248">
        <v>227</v>
      </c>
      <c r="KB21" s="248">
        <v>227</v>
      </c>
      <c r="KC21" s="198"/>
      <c r="KD21" s="248">
        <v>210</v>
      </c>
      <c r="KE21" s="248">
        <v>210</v>
      </c>
      <c r="KF21" s="248">
        <v>210</v>
      </c>
      <c r="KG21" s="248">
        <v>210</v>
      </c>
      <c r="KH21" s="248">
        <v>210</v>
      </c>
      <c r="KI21" s="248">
        <v>210</v>
      </c>
      <c r="KJ21" s="248">
        <v>208</v>
      </c>
      <c r="KK21" s="248">
        <v>208</v>
      </c>
      <c r="KL21" s="248">
        <v>208</v>
      </c>
      <c r="KM21" s="248">
        <v>208</v>
      </c>
      <c r="KN21" s="248">
        <v>208</v>
      </c>
      <c r="KO21" s="248">
        <v>208</v>
      </c>
      <c r="KP21" s="248">
        <v>208</v>
      </c>
      <c r="KQ21" s="248">
        <v>208</v>
      </c>
      <c r="KR21" s="248">
        <v>208</v>
      </c>
      <c r="KS21" s="248">
        <v>208</v>
      </c>
      <c r="KT21" s="248">
        <v>208</v>
      </c>
      <c r="KU21" s="248">
        <v>208</v>
      </c>
      <c r="KV21" s="248">
        <v>208</v>
      </c>
      <c r="KW21" s="248">
        <v>208</v>
      </c>
      <c r="KX21" s="248">
        <v>208</v>
      </c>
      <c r="KY21" s="248">
        <v>208</v>
      </c>
      <c r="KZ21" s="248">
        <v>208</v>
      </c>
      <c r="LA21" s="248">
        <v>208</v>
      </c>
      <c r="LB21" s="248">
        <v>208</v>
      </c>
      <c r="LC21" s="248">
        <v>208</v>
      </c>
      <c r="LD21" s="248">
        <v>208</v>
      </c>
      <c r="LE21" s="249">
        <v>174</v>
      </c>
      <c r="LF21" s="249">
        <v>174</v>
      </c>
      <c r="LG21" s="249">
        <v>164</v>
      </c>
      <c r="LH21" s="249">
        <v>174</v>
      </c>
      <c r="LI21" s="249">
        <v>164</v>
      </c>
      <c r="LJ21" s="249">
        <v>164</v>
      </c>
      <c r="LK21" s="249">
        <v>164</v>
      </c>
      <c r="LL21" s="249">
        <v>164</v>
      </c>
      <c r="LM21" s="249">
        <v>164</v>
      </c>
      <c r="LN21" s="249">
        <v>164</v>
      </c>
      <c r="LO21" s="249">
        <v>164</v>
      </c>
      <c r="LP21" s="249">
        <v>164</v>
      </c>
      <c r="LQ21" s="249">
        <v>164</v>
      </c>
      <c r="LR21" s="249">
        <v>164</v>
      </c>
      <c r="LS21" s="249">
        <v>163</v>
      </c>
      <c r="LT21" s="249">
        <v>163</v>
      </c>
      <c r="LU21" s="249">
        <v>160</v>
      </c>
      <c r="LV21" s="249">
        <v>160</v>
      </c>
      <c r="LW21" s="249">
        <v>160</v>
      </c>
      <c r="LX21" s="249">
        <v>160</v>
      </c>
      <c r="LY21" s="249">
        <v>160</v>
      </c>
      <c r="LZ21" s="249">
        <v>160</v>
      </c>
      <c r="MA21" s="249">
        <v>160</v>
      </c>
      <c r="MB21" s="249">
        <v>160</v>
      </c>
      <c r="MC21" s="249">
        <v>160</v>
      </c>
      <c r="MD21" s="249">
        <v>160</v>
      </c>
      <c r="ME21" s="249">
        <v>160</v>
      </c>
      <c r="MF21" s="249">
        <v>160</v>
      </c>
      <c r="MG21" s="249">
        <v>160</v>
      </c>
      <c r="MH21" s="249">
        <v>160</v>
      </c>
      <c r="MI21" s="249">
        <v>142</v>
      </c>
      <c r="MJ21" s="249">
        <v>142</v>
      </c>
      <c r="MK21" s="249">
        <v>142</v>
      </c>
      <c r="ML21" s="198"/>
      <c r="MM21" s="245">
        <v>142</v>
      </c>
      <c r="MN21" s="245">
        <v>137</v>
      </c>
      <c r="MO21" s="245">
        <v>137</v>
      </c>
      <c r="MP21" s="249">
        <v>160</v>
      </c>
      <c r="MQ21" s="245">
        <v>137</v>
      </c>
      <c r="MR21" s="245">
        <v>137</v>
      </c>
      <c r="MS21" s="245">
        <v>133</v>
      </c>
      <c r="MT21" s="245">
        <v>133</v>
      </c>
      <c r="MU21" s="245">
        <v>133</v>
      </c>
      <c r="MV21" s="245">
        <v>133</v>
      </c>
      <c r="MW21" s="198"/>
      <c r="MX21" s="245">
        <v>123</v>
      </c>
      <c r="MY21" s="245">
        <v>123</v>
      </c>
      <c r="MZ21" s="245">
        <v>123</v>
      </c>
      <c r="NA21" s="245">
        <v>123</v>
      </c>
      <c r="NB21" s="245">
        <v>123</v>
      </c>
      <c r="NC21" s="245">
        <v>123</v>
      </c>
      <c r="ND21" s="245">
        <v>123</v>
      </c>
      <c r="NE21" s="245">
        <v>118</v>
      </c>
      <c r="NF21" s="245">
        <v>118</v>
      </c>
      <c r="NG21" s="245">
        <v>118</v>
      </c>
      <c r="NH21" s="245">
        <v>118</v>
      </c>
      <c r="NI21" s="244">
        <v>0</v>
      </c>
      <c r="NJ21" s="198"/>
      <c r="NK21" s="198"/>
      <c r="NL21" s="198"/>
      <c r="NM21" s="198"/>
      <c r="NN21" s="198"/>
      <c r="NO21" s="198"/>
      <c r="NP21" s="198"/>
      <c r="NQ21" s="198"/>
      <c r="NR21" s="198"/>
      <c r="NS21" s="198"/>
      <c r="NT21" s="198"/>
      <c r="NU21" s="198"/>
      <c r="NV21" s="198"/>
      <c r="NW21" s="198"/>
      <c r="NX21" s="198"/>
      <c r="NY21" s="198"/>
      <c r="NZ21" s="198"/>
      <c r="OA21" s="198"/>
      <c r="OB21" s="198"/>
      <c r="OC21" s="198"/>
      <c r="OD21" s="198"/>
      <c r="OE21" s="198"/>
      <c r="OF21" s="198"/>
      <c r="OG21" s="198"/>
      <c r="OH21" s="198"/>
      <c r="OI21" s="198"/>
      <c r="OJ21" s="198"/>
      <c r="OK21" s="198"/>
      <c r="OL21" s="198"/>
      <c r="OM21" s="198"/>
      <c r="ON21" s="198"/>
      <c r="OO21" s="198"/>
      <c r="OP21" s="198"/>
      <c r="OQ21" s="198"/>
      <c r="OR21" s="198"/>
      <c r="OS21" s="198"/>
      <c r="OT21" s="198"/>
      <c r="OU21" s="198"/>
      <c r="OV21" s="198"/>
      <c r="OW21" s="198"/>
      <c r="OX21" s="198"/>
      <c r="OY21" s="198"/>
      <c r="OZ21" s="198"/>
      <c r="PA21" s="198"/>
      <c r="PB21" s="198"/>
      <c r="PC21" s="198"/>
      <c r="PD21" s="198"/>
      <c r="PE21" s="198"/>
      <c r="PF21" s="198"/>
      <c r="PG21" s="198"/>
      <c r="PH21" s="198"/>
      <c r="PI21" s="198"/>
      <c r="PJ21" s="198"/>
      <c r="PK21" s="198"/>
      <c r="PL21" s="198"/>
      <c r="PM21" s="198"/>
      <c r="PN21" s="198"/>
      <c r="PO21" s="198"/>
      <c r="PP21" s="198"/>
      <c r="PQ21" s="198"/>
      <c r="PR21" s="198"/>
      <c r="PS21" s="198"/>
      <c r="PT21" s="198"/>
      <c r="PU21" s="198"/>
      <c r="PV21" s="198"/>
      <c r="PW21" s="198"/>
      <c r="PX21" s="198"/>
      <c r="PY21" s="198"/>
      <c r="PZ21" s="198"/>
      <c r="QA21" s="198"/>
      <c r="QB21" s="198"/>
      <c r="QC21" s="198"/>
      <c r="QD21" s="198"/>
      <c r="QE21" s="198"/>
      <c r="QF21" s="198"/>
      <c r="QG21" s="198"/>
      <c r="QH21" s="198"/>
      <c r="QI21" s="198"/>
      <c r="QJ21" s="198"/>
      <c r="QK21" s="198"/>
      <c r="QL21" s="198"/>
      <c r="QM21" s="198"/>
      <c r="QN21" s="198"/>
      <c r="QO21" s="198"/>
      <c r="QP21" s="198"/>
      <c r="QQ21" s="198"/>
      <c r="QR21" s="198"/>
      <c r="QS21" s="198"/>
      <c r="QT21" s="198"/>
      <c r="QU21" s="198"/>
      <c r="QV21" s="198"/>
      <c r="QW21" s="198"/>
      <c r="QX21" s="198"/>
      <c r="QY21" s="198"/>
      <c r="QZ21" s="198"/>
      <c r="RA21" s="198"/>
      <c r="RB21" s="198"/>
      <c r="RC21" s="198"/>
      <c r="RD21" s="198"/>
      <c r="RE21" s="198"/>
      <c r="RF21" s="198"/>
      <c r="RG21" s="198"/>
      <c r="RH21" s="198"/>
      <c r="RI21" s="198"/>
      <c r="RJ21" s="198"/>
      <c r="RK21" s="198"/>
      <c r="RL21" s="198"/>
      <c r="RM21" s="198"/>
      <c r="RN21" s="198"/>
      <c r="RO21" s="198"/>
      <c r="RP21" s="198"/>
      <c r="RQ21" s="198"/>
      <c r="RR21" s="198"/>
      <c r="RS21" s="198"/>
      <c r="RT21" s="198"/>
      <c r="RU21" s="198"/>
      <c r="RV21" s="198"/>
      <c r="RW21" s="198"/>
      <c r="RX21" s="198"/>
    </row>
    <row r="22" spans="1:492" x14ac:dyDescent="0.2">
      <c r="A22" s="230" t="s">
        <v>962</v>
      </c>
      <c r="B22" s="231" t="s">
        <v>2458</v>
      </c>
      <c r="C22" s="225"/>
      <c r="D22" s="225"/>
      <c r="E22" s="225"/>
      <c r="F22" s="226"/>
      <c r="G22" s="226"/>
      <c r="H22" s="226"/>
      <c r="I22" s="226"/>
      <c r="J22" s="226"/>
      <c r="K22" s="226"/>
      <c r="L22" s="226"/>
      <c r="M22" s="226"/>
      <c r="N22" s="226"/>
      <c r="O22" s="226"/>
      <c r="P22" s="226"/>
      <c r="Q22" s="237">
        <v>0</v>
      </c>
      <c r="R22" s="238"/>
      <c r="S22" s="238"/>
      <c r="T22" s="238"/>
      <c r="U22" s="238"/>
      <c r="V22" s="238"/>
      <c r="W22" s="232"/>
      <c r="X22" s="232"/>
      <c r="Y22" s="232"/>
      <c r="Z22" s="235">
        <v>0</v>
      </c>
      <c r="AA22" s="235">
        <v>0</v>
      </c>
      <c r="AB22" s="235">
        <v>0</v>
      </c>
      <c r="AC22" s="224"/>
      <c r="AD22" s="224"/>
      <c r="AE22" s="125"/>
      <c r="AF22" s="125"/>
      <c r="AG22" s="125"/>
      <c r="AH22" s="236">
        <v>1</v>
      </c>
      <c r="AI22" s="236" t="s">
        <v>941</v>
      </c>
      <c r="AJ22" s="125"/>
      <c r="AK22" s="175" t="s">
        <v>5315</v>
      </c>
      <c r="AL22" s="125" t="s">
        <v>942</v>
      </c>
      <c r="AM22" s="27" t="s">
        <v>5321</v>
      </c>
      <c r="AN22" s="126">
        <v>0</v>
      </c>
      <c r="AO22" s="126">
        <v>0</v>
      </c>
      <c r="AP22" s="126">
        <v>0</v>
      </c>
      <c r="AQ22" s="126">
        <v>0</v>
      </c>
      <c r="AR22" s="125">
        <v>2</v>
      </c>
      <c r="AS22" s="125">
        <v>0</v>
      </c>
      <c r="AT22" s="178">
        <v>42217</v>
      </c>
      <c r="AU22" s="178"/>
      <c r="AV22" s="178">
        <v>43161</v>
      </c>
      <c r="AW22" s="239" t="s">
        <v>989</v>
      </c>
      <c r="AX22" s="239" t="s">
        <v>980</v>
      </c>
      <c r="AY22" s="127"/>
      <c r="AZ22" s="127"/>
      <c r="BA22" s="128">
        <v>150</v>
      </c>
      <c r="BB22" s="128" t="s">
        <v>489</v>
      </c>
      <c r="BC22" s="128"/>
      <c r="BD22" s="128">
        <v>1</v>
      </c>
      <c r="BE22" s="129" t="s">
        <v>541</v>
      </c>
      <c r="BF22" s="130">
        <v>1</v>
      </c>
      <c r="BG22" s="240"/>
      <c r="BH22" s="241"/>
      <c r="BI22" s="190"/>
      <c r="BJ22" s="131">
        <v>360</v>
      </c>
      <c r="BK22" s="191"/>
      <c r="BL22" s="13"/>
      <c r="BM22" s="13"/>
      <c r="BN22" s="27" t="s">
        <v>801</v>
      </c>
      <c r="BO22" s="13" t="s">
        <v>801</v>
      </c>
      <c r="BP22" s="222">
        <v>338</v>
      </c>
      <c r="BQ22" s="132"/>
      <c r="BR22" s="133"/>
      <c r="BS22" s="125">
        <v>0</v>
      </c>
      <c r="BT22" s="134">
        <v>0</v>
      </c>
      <c r="BU22" s="135">
        <v>1</v>
      </c>
      <c r="BV22" s="134">
        <v>0</v>
      </c>
      <c r="BW22" s="136">
        <v>0</v>
      </c>
      <c r="BX22" s="136">
        <v>0</v>
      </c>
      <c r="BY22" s="136">
        <v>0</v>
      </c>
      <c r="BZ22" s="134">
        <v>0</v>
      </c>
      <c r="CA22" s="134">
        <v>0</v>
      </c>
      <c r="CB22" s="134">
        <v>0</v>
      </c>
      <c r="CC22" s="135">
        <v>1</v>
      </c>
      <c r="CD22" s="134"/>
      <c r="CE22" s="134"/>
      <c r="CF22" s="137">
        <v>360</v>
      </c>
      <c r="CG22" s="134">
        <v>0</v>
      </c>
      <c r="CH22" s="132"/>
      <c r="CI22" s="132"/>
      <c r="CJ22" s="229" t="s">
        <v>942</v>
      </c>
      <c r="CK22" s="233" t="s">
        <v>942</v>
      </c>
      <c r="CL22" s="138">
        <v>0</v>
      </c>
      <c r="CM22" s="138">
        <v>0</v>
      </c>
      <c r="CN22" s="135">
        <v>0</v>
      </c>
      <c r="CO22" s="135">
        <v>0</v>
      </c>
      <c r="CP22" s="139"/>
      <c r="CQ22" s="135">
        <v>1</v>
      </c>
      <c r="CR22" s="179">
        <v>43175</v>
      </c>
      <c r="CS22" s="180">
        <v>43220</v>
      </c>
      <c r="CT22" s="181">
        <v>43346</v>
      </c>
      <c r="CU22" s="181">
        <v>43311</v>
      </c>
      <c r="CV22" s="181">
        <v>43395</v>
      </c>
      <c r="CW22" s="181"/>
      <c r="CX22" s="181">
        <v>43395</v>
      </c>
      <c r="CY22" s="135">
        <v>1.683270976662588</v>
      </c>
      <c r="CZ22" s="134">
        <v>0</v>
      </c>
      <c r="DA22" s="135">
        <v>0.48760330578512395</v>
      </c>
      <c r="DB22" s="135">
        <v>0</v>
      </c>
      <c r="DC22" s="135">
        <v>0</v>
      </c>
      <c r="DD22" s="135">
        <v>0</v>
      </c>
      <c r="DE22" s="140">
        <v>0</v>
      </c>
      <c r="DF22" s="13" t="s">
        <v>942</v>
      </c>
      <c r="DG22" s="80" t="s">
        <v>942</v>
      </c>
      <c r="DH22" s="18" t="b">
        <v>0</v>
      </c>
      <c r="DI22" s="79"/>
      <c r="DJ22" s="79"/>
      <c r="DK22" s="192"/>
      <c r="DL22" s="174"/>
      <c r="DM22" s="193"/>
      <c r="DN22" s="135"/>
      <c r="DO22" s="79"/>
      <c r="DP22" s="79"/>
      <c r="DQ22" s="79"/>
      <c r="DR22" s="79"/>
      <c r="DS22" s="79"/>
      <c r="DT22" s="79"/>
      <c r="DU22" s="79"/>
      <c r="DV22" s="18"/>
      <c r="DW22" s="18"/>
      <c r="DX22" s="18"/>
      <c r="DY22" s="177"/>
      <c r="DZ22" s="177">
        <v>0</v>
      </c>
      <c r="EA22" s="177">
        <v>0</v>
      </c>
      <c r="EB22" s="177">
        <v>0</v>
      </c>
      <c r="EC22" s="177">
        <v>0</v>
      </c>
      <c r="ED22" s="177">
        <v>0</v>
      </c>
      <c r="EE22" s="177">
        <v>0</v>
      </c>
      <c r="EF22" s="177">
        <v>0</v>
      </c>
      <c r="EG22" s="177">
        <v>0</v>
      </c>
      <c r="EH22" s="177">
        <v>0</v>
      </c>
      <c r="EI22" s="177">
        <v>0</v>
      </c>
      <c r="EJ22" s="177">
        <v>0</v>
      </c>
      <c r="EK22" s="177">
        <v>0</v>
      </c>
      <c r="EL22" s="177">
        <v>0</v>
      </c>
      <c r="EM22" s="177">
        <v>0</v>
      </c>
      <c r="EN22" s="177">
        <v>0</v>
      </c>
      <c r="EO22" s="177">
        <v>0</v>
      </c>
      <c r="EP22" s="177">
        <v>0</v>
      </c>
      <c r="EQ22" s="177">
        <v>0</v>
      </c>
      <c r="ER22" s="177">
        <v>0</v>
      </c>
      <c r="ES22" s="177">
        <v>0</v>
      </c>
      <c r="ET22" s="177">
        <v>0</v>
      </c>
      <c r="EU22" s="177">
        <v>0</v>
      </c>
      <c r="EV22" s="177">
        <v>0</v>
      </c>
      <c r="EW22" s="177">
        <v>0</v>
      </c>
      <c r="EX22" s="177">
        <v>0</v>
      </c>
      <c r="EY22" s="177">
        <v>0</v>
      </c>
      <c r="EZ22" s="177">
        <v>0</v>
      </c>
      <c r="FA22" s="177">
        <v>0</v>
      </c>
      <c r="FB22" s="177">
        <v>342</v>
      </c>
      <c r="FC22" s="244">
        <v>0</v>
      </c>
      <c r="FD22" s="245">
        <v>100</v>
      </c>
      <c r="FE22" s="242">
        <v>50</v>
      </c>
      <c r="FF22" s="242">
        <v>35</v>
      </c>
      <c r="FG22" s="244">
        <v>0</v>
      </c>
      <c r="FH22" s="245">
        <v>119</v>
      </c>
      <c r="FI22" s="242">
        <v>31</v>
      </c>
      <c r="FJ22" s="244">
        <v>0</v>
      </c>
      <c r="FK22" s="244">
        <v>0</v>
      </c>
      <c r="FL22" s="244">
        <v>0</v>
      </c>
      <c r="FM22" s="244">
        <v>0</v>
      </c>
      <c r="FN22" s="244">
        <v>0</v>
      </c>
      <c r="FO22" s="244">
        <v>0</v>
      </c>
      <c r="FP22" s="242">
        <v>76</v>
      </c>
      <c r="FQ22" s="246">
        <v>72</v>
      </c>
      <c r="FR22" s="246">
        <v>54</v>
      </c>
      <c r="FS22" s="246">
        <v>54</v>
      </c>
      <c r="FT22" s="245">
        <v>195</v>
      </c>
      <c r="FU22" s="242">
        <v>94</v>
      </c>
      <c r="FV22" s="242">
        <v>94</v>
      </c>
      <c r="FW22" s="242">
        <v>94</v>
      </c>
      <c r="FX22" s="242">
        <v>65</v>
      </c>
      <c r="FY22" s="249">
        <v>237</v>
      </c>
      <c r="FZ22" s="245">
        <v>204</v>
      </c>
      <c r="GA22" s="245">
        <v>200</v>
      </c>
      <c r="GB22" s="245">
        <v>200</v>
      </c>
      <c r="GC22" s="251">
        <v>168</v>
      </c>
      <c r="GD22" s="198"/>
      <c r="GE22" s="251">
        <v>130</v>
      </c>
      <c r="GF22" s="251"/>
      <c r="GG22" s="251">
        <v>127</v>
      </c>
      <c r="GH22" s="251">
        <v>127</v>
      </c>
      <c r="GI22" s="251">
        <v>127</v>
      </c>
      <c r="GJ22" s="251">
        <v>127</v>
      </c>
      <c r="GK22" s="251">
        <v>127</v>
      </c>
      <c r="GL22" s="251">
        <v>119</v>
      </c>
      <c r="GM22" s="251">
        <v>119</v>
      </c>
      <c r="GN22" s="251">
        <v>119</v>
      </c>
      <c r="GO22" s="251">
        <v>119</v>
      </c>
      <c r="GP22" s="251">
        <v>116</v>
      </c>
      <c r="GQ22" s="246">
        <v>110</v>
      </c>
      <c r="GR22" s="246">
        <v>110</v>
      </c>
      <c r="GS22" s="246">
        <v>90</v>
      </c>
      <c r="GT22" s="246">
        <v>90</v>
      </c>
      <c r="GU22" s="246">
        <v>90</v>
      </c>
      <c r="GV22" s="246">
        <v>90</v>
      </c>
      <c r="GW22" s="246">
        <v>84</v>
      </c>
      <c r="GX22" s="246">
        <v>84</v>
      </c>
      <c r="GY22" s="246">
        <v>84</v>
      </c>
      <c r="GZ22" s="246">
        <v>84</v>
      </c>
      <c r="HA22" s="246">
        <v>83</v>
      </c>
      <c r="HB22" s="246">
        <v>83</v>
      </c>
      <c r="HC22" s="242">
        <v>83</v>
      </c>
      <c r="HD22" s="242">
        <v>80</v>
      </c>
      <c r="HE22" s="242">
        <v>80</v>
      </c>
      <c r="HF22" s="242">
        <v>80</v>
      </c>
      <c r="HG22" s="242">
        <v>80</v>
      </c>
      <c r="HH22" s="242">
        <v>80</v>
      </c>
      <c r="HI22" s="242">
        <v>80</v>
      </c>
      <c r="HJ22" s="242">
        <v>80</v>
      </c>
      <c r="HK22" s="242">
        <v>80</v>
      </c>
      <c r="HL22" s="242">
        <v>80</v>
      </c>
      <c r="HM22" s="242">
        <v>80</v>
      </c>
      <c r="HN22" s="242">
        <v>79</v>
      </c>
      <c r="HO22" s="242">
        <v>79</v>
      </c>
      <c r="HP22" s="242">
        <v>79</v>
      </c>
      <c r="HQ22" s="242">
        <v>79</v>
      </c>
      <c r="HR22" s="242">
        <v>79</v>
      </c>
      <c r="HS22" s="242">
        <v>79</v>
      </c>
      <c r="HT22" s="242">
        <v>79</v>
      </c>
      <c r="HU22" s="242">
        <v>74</v>
      </c>
      <c r="HV22" s="242">
        <v>74</v>
      </c>
      <c r="HW22" s="242">
        <v>74</v>
      </c>
      <c r="HX22" s="242">
        <v>74</v>
      </c>
      <c r="HY22" s="242">
        <v>75</v>
      </c>
      <c r="HZ22" s="242">
        <v>75</v>
      </c>
      <c r="IA22" s="242">
        <v>75</v>
      </c>
      <c r="IB22" s="242">
        <v>65</v>
      </c>
      <c r="IC22" s="242">
        <v>65</v>
      </c>
      <c r="ID22" s="242">
        <v>65</v>
      </c>
      <c r="IE22" s="242">
        <v>65</v>
      </c>
      <c r="IF22" s="242">
        <v>65</v>
      </c>
      <c r="IG22" s="242">
        <v>60</v>
      </c>
      <c r="IH22" s="242">
        <v>60</v>
      </c>
      <c r="II22" s="242">
        <v>60</v>
      </c>
      <c r="IJ22" s="242">
        <v>60</v>
      </c>
      <c r="IK22" s="242">
        <v>60</v>
      </c>
      <c r="IL22" s="242">
        <v>60</v>
      </c>
      <c r="IM22" s="242">
        <v>60</v>
      </c>
      <c r="IN22" s="242">
        <v>60</v>
      </c>
      <c r="IO22" s="242">
        <v>60</v>
      </c>
      <c r="IP22" s="242">
        <v>34</v>
      </c>
      <c r="IQ22" s="242">
        <v>34</v>
      </c>
      <c r="IR22" s="242">
        <v>34</v>
      </c>
      <c r="IS22" s="242">
        <v>34</v>
      </c>
      <c r="IT22" s="242">
        <v>34</v>
      </c>
      <c r="IU22" s="242">
        <v>34</v>
      </c>
      <c r="IV22" s="242">
        <v>34</v>
      </c>
      <c r="IW22" s="242">
        <v>34</v>
      </c>
      <c r="IX22" s="242">
        <v>34</v>
      </c>
      <c r="IY22" s="242">
        <v>34</v>
      </c>
      <c r="IZ22" s="242">
        <v>34</v>
      </c>
      <c r="JA22" s="242">
        <v>34</v>
      </c>
      <c r="JB22" s="242">
        <v>34</v>
      </c>
      <c r="JC22" s="242">
        <v>34</v>
      </c>
      <c r="JD22" s="242">
        <v>18</v>
      </c>
      <c r="JE22" s="242">
        <v>18</v>
      </c>
      <c r="JF22" s="242">
        <v>18</v>
      </c>
      <c r="JG22" s="242">
        <v>18</v>
      </c>
      <c r="JH22" s="242">
        <v>18</v>
      </c>
      <c r="JI22" s="242">
        <v>18</v>
      </c>
      <c r="JJ22" s="242">
        <v>18</v>
      </c>
      <c r="JK22" s="242">
        <v>18</v>
      </c>
      <c r="JL22" s="242">
        <v>13</v>
      </c>
      <c r="JM22" s="242">
        <v>13</v>
      </c>
      <c r="JN22" s="242">
        <v>13</v>
      </c>
      <c r="JO22" s="242">
        <v>13</v>
      </c>
      <c r="JP22" s="242">
        <v>13</v>
      </c>
      <c r="JQ22" s="242">
        <v>13</v>
      </c>
      <c r="JR22" s="242">
        <v>13</v>
      </c>
      <c r="JS22" s="242">
        <v>13</v>
      </c>
      <c r="JT22" s="242">
        <v>13</v>
      </c>
      <c r="JU22" s="242">
        <v>13</v>
      </c>
      <c r="JV22" s="242">
        <v>13</v>
      </c>
      <c r="JW22" s="242">
        <v>13</v>
      </c>
      <c r="JX22" s="242">
        <v>13</v>
      </c>
      <c r="JY22" s="242">
        <v>13</v>
      </c>
      <c r="JZ22" s="242">
        <v>13</v>
      </c>
      <c r="KA22" s="242">
        <v>13</v>
      </c>
      <c r="KB22" s="242">
        <v>13</v>
      </c>
      <c r="KC22" s="198"/>
      <c r="KD22" s="244">
        <v>0</v>
      </c>
      <c r="KE22" s="244">
        <v>0</v>
      </c>
      <c r="KF22" s="244">
        <v>0</v>
      </c>
      <c r="KG22" s="244">
        <v>0</v>
      </c>
      <c r="KH22" s="244">
        <v>0</v>
      </c>
      <c r="KI22" s="244">
        <v>0</v>
      </c>
      <c r="KJ22" s="244">
        <v>0</v>
      </c>
      <c r="KK22" s="244">
        <v>0</v>
      </c>
      <c r="KL22" s="244">
        <v>0</v>
      </c>
      <c r="KM22" s="244">
        <v>0</v>
      </c>
      <c r="KN22" s="244">
        <v>0</v>
      </c>
      <c r="KO22" s="244">
        <v>0</v>
      </c>
      <c r="KP22" s="244">
        <v>0</v>
      </c>
      <c r="KQ22" s="244">
        <v>0</v>
      </c>
      <c r="KR22" s="244">
        <v>0</v>
      </c>
      <c r="KS22" s="244">
        <v>0</v>
      </c>
      <c r="KT22" s="244">
        <v>0</v>
      </c>
      <c r="KU22" s="244">
        <v>0</v>
      </c>
      <c r="KV22" s="244">
        <v>0</v>
      </c>
      <c r="KW22" s="244">
        <v>0</v>
      </c>
      <c r="KX22" s="244">
        <v>0</v>
      </c>
      <c r="KY22" s="244">
        <v>0</v>
      </c>
      <c r="KZ22" s="244">
        <v>0</v>
      </c>
      <c r="LA22" s="244">
        <v>0</v>
      </c>
      <c r="LB22" s="244">
        <v>0</v>
      </c>
      <c r="LC22" s="244">
        <v>0</v>
      </c>
      <c r="LD22" s="244">
        <v>0</v>
      </c>
      <c r="LE22" s="244">
        <v>0</v>
      </c>
      <c r="LF22" s="244">
        <v>0</v>
      </c>
      <c r="LG22" s="244">
        <v>0</v>
      </c>
      <c r="LH22" s="244">
        <v>0</v>
      </c>
      <c r="LI22" s="244">
        <v>0</v>
      </c>
      <c r="LJ22" s="244">
        <v>0</v>
      </c>
      <c r="LK22" s="244">
        <v>0</v>
      </c>
      <c r="LL22" s="244">
        <v>0</v>
      </c>
      <c r="LM22" s="244">
        <v>0</v>
      </c>
      <c r="LN22" s="244">
        <v>0</v>
      </c>
      <c r="LO22" s="244">
        <v>0</v>
      </c>
      <c r="LP22" s="244">
        <v>0</v>
      </c>
      <c r="LQ22" s="244">
        <v>0</v>
      </c>
      <c r="LR22" s="244">
        <v>0</v>
      </c>
      <c r="LS22" s="244">
        <v>0</v>
      </c>
      <c r="LT22" s="244">
        <v>0</v>
      </c>
      <c r="LU22" s="244">
        <v>0</v>
      </c>
      <c r="LV22" s="244">
        <v>0</v>
      </c>
      <c r="LW22" s="244">
        <v>0</v>
      </c>
      <c r="LX22" s="244">
        <v>0</v>
      </c>
      <c r="LY22" s="244">
        <v>0</v>
      </c>
      <c r="LZ22" s="244">
        <v>0</v>
      </c>
      <c r="MA22" s="244">
        <v>0</v>
      </c>
      <c r="MB22" s="244">
        <v>0</v>
      </c>
      <c r="MC22" s="244">
        <v>0</v>
      </c>
      <c r="MD22" s="244">
        <v>0</v>
      </c>
      <c r="ME22" s="244">
        <v>0</v>
      </c>
      <c r="MF22" s="244">
        <v>0</v>
      </c>
      <c r="MG22" s="244">
        <v>0</v>
      </c>
      <c r="MH22" s="244">
        <v>0</v>
      </c>
      <c r="MI22" s="245">
        <v>200</v>
      </c>
      <c r="MJ22" s="245">
        <v>200</v>
      </c>
      <c r="MK22" s="245">
        <v>200</v>
      </c>
      <c r="ML22" s="198"/>
      <c r="MM22" s="245">
        <v>200</v>
      </c>
      <c r="MN22" s="245">
        <v>193</v>
      </c>
      <c r="MO22" s="245">
        <v>193</v>
      </c>
      <c r="MP22" s="244">
        <v>0</v>
      </c>
      <c r="MQ22" s="245">
        <v>193</v>
      </c>
      <c r="MR22" s="245">
        <v>193</v>
      </c>
      <c r="MS22" s="245">
        <v>189</v>
      </c>
      <c r="MT22" s="245">
        <v>189</v>
      </c>
      <c r="MU22" s="245">
        <v>189</v>
      </c>
      <c r="MV22" s="245">
        <v>189</v>
      </c>
      <c r="MW22" s="198"/>
      <c r="MX22" s="245">
        <v>167</v>
      </c>
      <c r="MY22" s="245">
        <v>164</v>
      </c>
      <c r="MZ22" s="245">
        <v>164</v>
      </c>
      <c r="NA22" s="245">
        <v>164</v>
      </c>
      <c r="NB22" s="245">
        <v>164</v>
      </c>
      <c r="NC22" s="245">
        <v>164</v>
      </c>
      <c r="ND22" s="245">
        <v>164</v>
      </c>
      <c r="NE22" s="245">
        <v>164</v>
      </c>
      <c r="NF22" s="245">
        <v>164</v>
      </c>
      <c r="NG22" s="245">
        <v>164</v>
      </c>
      <c r="NH22" s="245">
        <v>164</v>
      </c>
      <c r="NI22" s="244">
        <v>0</v>
      </c>
      <c r="NJ22" s="198"/>
      <c r="NK22" s="198"/>
      <c r="NL22" s="198"/>
      <c r="NM22" s="198"/>
      <c r="NN22" s="198"/>
      <c r="NO22" s="198"/>
      <c r="NP22" s="198"/>
      <c r="NQ22" s="198"/>
      <c r="NR22" s="198"/>
      <c r="NS22" s="198"/>
      <c r="NT22" s="198"/>
      <c r="NU22" s="198"/>
      <c r="NV22" s="198"/>
      <c r="NW22" s="198"/>
      <c r="NX22" s="198"/>
      <c r="NY22" s="198"/>
      <c r="NZ22" s="198"/>
      <c r="OA22" s="198"/>
      <c r="OB22" s="198"/>
      <c r="OC22" s="198"/>
      <c r="OD22" s="198"/>
      <c r="OE22" s="198"/>
      <c r="OF22" s="198"/>
      <c r="OG22" s="198"/>
      <c r="OH22" s="198"/>
      <c r="OI22" s="198"/>
      <c r="OJ22" s="198"/>
      <c r="OK22" s="198"/>
      <c r="OL22" s="198"/>
      <c r="OM22" s="198"/>
      <c r="ON22" s="198"/>
      <c r="OO22" s="198"/>
      <c r="OP22" s="198"/>
      <c r="OQ22" s="198"/>
      <c r="OR22" s="198"/>
      <c r="OS22" s="198"/>
      <c r="OT22" s="198"/>
      <c r="OU22" s="198"/>
      <c r="OV22" s="198"/>
      <c r="OW22" s="198"/>
      <c r="OX22" s="198"/>
      <c r="OY22" s="198"/>
      <c r="OZ22" s="198"/>
      <c r="PA22" s="198"/>
      <c r="PB22" s="198"/>
      <c r="PC22" s="198"/>
      <c r="PD22" s="198"/>
      <c r="PE22" s="198"/>
      <c r="PF22" s="198"/>
      <c r="PG22" s="198"/>
      <c r="PH22" s="198"/>
      <c r="PI22" s="198"/>
      <c r="PJ22" s="198"/>
      <c r="PK22" s="198"/>
      <c r="PL22" s="198"/>
      <c r="PM22" s="198"/>
      <c r="PN22" s="198"/>
      <c r="PO22" s="198"/>
      <c r="PP22" s="198"/>
      <c r="PQ22" s="196"/>
      <c r="PR22" s="196"/>
      <c r="PS22" s="196"/>
      <c r="PT22" s="196"/>
      <c r="PU22" s="196"/>
      <c r="PV22" s="196"/>
      <c r="PW22" s="196"/>
      <c r="PX22" s="196"/>
      <c r="PY22" s="196"/>
      <c r="PZ22" s="196"/>
      <c r="QA22" s="196"/>
      <c r="QB22" s="196"/>
      <c r="QC22" s="196"/>
      <c r="QD22" s="196"/>
      <c r="QE22" s="196"/>
      <c r="QF22" s="196"/>
      <c r="QG22" s="196"/>
      <c r="QH22" s="196"/>
      <c r="QI22" s="196"/>
      <c r="QJ22" s="196"/>
      <c r="QK22" s="196"/>
      <c r="QL22" s="196"/>
      <c r="QM22" s="196"/>
      <c r="QN22" s="196"/>
      <c r="QO22" s="196"/>
      <c r="QP22" s="196"/>
      <c r="QQ22" s="196"/>
      <c r="QR22" s="196"/>
      <c r="QS22" s="196"/>
      <c r="QT22" s="196"/>
      <c r="QU22" s="196"/>
      <c r="QV22" s="196"/>
      <c r="QW22" s="196"/>
      <c r="QX22" s="196"/>
      <c r="QY22" s="196"/>
      <c r="QZ22" s="196"/>
      <c r="RA22" s="196"/>
      <c r="RB22" s="196"/>
      <c r="RC22" s="196"/>
      <c r="RD22" s="196"/>
      <c r="RE22" s="196"/>
      <c r="RF22" s="196"/>
      <c r="RG22" s="196"/>
      <c r="RH22" s="196"/>
      <c r="RI22" s="196"/>
      <c r="RJ22" s="196"/>
      <c r="RK22" s="196"/>
      <c r="RL22" s="196"/>
      <c r="RM22" s="196"/>
      <c r="RN22" s="196"/>
      <c r="RO22" s="196"/>
      <c r="RP22" s="196"/>
      <c r="RQ22" s="196"/>
      <c r="RR22" s="196"/>
      <c r="RS22" s="196"/>
      <c r="RT22" s="196"/>
      <c r="RU22" s="196"/>
      <c r="RV22" s="196"/>
      <c r="RW22" s="196"/>
      <c r="RX22" s="196"/>
    </row>
    <row r="23" spans="1:492" x14ac:dyDescent="0.2">
      <c r="A23" s="230" t="s">
        <v>962</v>
      </c>
      <c r="B23" s="231" t="s">
        <v>5229</v>
      </c>
      <c r="C23" s="225"/>
      <c r="D23" s="225"/>
      <c r="E23" s="225"/>
      <c r="F23" s="226"/>
      <c r="G23" s="226"/>
      <c r="H23" s="226"/>
      <c r="I23" s="226"/>
      <c r="J23" s="226"/>
      <c r="K23" s="226"/>
      <c r="L23" s="226"/>
      <c r="M23" s="226"/>
      <c r="N23" s="226"/>
      <c r="O23" s="226"/>
      <c r="P23" s="226"/>
      <c r="Q23" s="237">
        <v>0</v>
      </c>
      <c r="R23" s="238"/>
      <c r="S23" s="238"/>
      <c r="T23" s="238"/>
      <c r="U23" s="238"/>
      <c r="V23" s="238"/>
      <c r="W23" s="232"/>
      <c r="X23" s="232"/>
      <c r="Y23" s="232"/>
      <c r="Z23" s="235">
        <v>0</v>
      </c>
      <c r="AA23" s="235">
        <v>0</v>
      </c>
      <c r="AB23" s="235">
        <v>0</v>
      </c>
      <c r="AC23" s="224"/>
      <c r="AD23" s="224"/>
      <c r="AE23" s="125"/>
      <c r="AF23" s="125"/>
      <c r="AG23" s="125"/>
      <c r="AH23" s="236">
        <v>1</v>
      </c>
      <c r="AI23" s="236"/>
      <c r="AJ23" s="125"/>
      <c r="AK23" s="175"/>
      <c r="AL23" s="125" t="s">
        <v>942</v>
      </c>
      <c r="AM23" s="27" t="s">
        <v>942</v>
      </c>
      <c r="AN23" s="126">
        <v>0</v>
      </c>
      <c r="AO23" s="126">
        <v>0</v>
      </c>
      <c r="AP23" s="126">
        <v>0</v>
      </c>
      <c r="AQ23" s="126">
        <v>0</v>
      </c>
      <c r="AR23" s="125">
        <v>0</v>
      </c>
      <c r="AS23" s="125">
        <v>0</v>
      </c>
      <c r="AT23" s="178"/>
      <c r="AU23" s="178"/>
      <c r="AV23" s="178"/>
      <c r="AW23" s="239" t="s">
        <v>989</v>
      </c>
      <c r="AX23" s="239" t="s">
        <v>980</v>
      </c>
      <c r="AY23" s="127"/>
      <c r="AZ23" s="127"/>
      <c r="BA23" s="128">
        <v>200</v>
      </c>
      <c r="BB23" s="128" t="s">
        <v>489</v>
      </c>
      <c r="BC23" s="128"/>
      <c r="BD23" s="128">
        <v>1</v>
      </c>
      <c r="BE23" s="129" t="s">
        <v>541</v>
      </c>
      <c r="BF23" s="130">
        <v>1</v>
      </c>
      <c r="BG23" s="240"/>
      <c r="BH23" s="241"/>
      <c r="BI23" s="190"/>
      <c r="BJ23" s="131">
        <v>0</v>
      </c>
      <c r="BK23" s="191"/>
      <c r="BL23" s="13"/>
      <c r="BM23" s="13"/>
      <c r="BN23" s="27" t="s">
        <v>767</v>
      </c>
      <c r="BO23" s="13" t="s">
        <v>767</v>
      </c>
      <c r="BP23" s="222">
        <v>0</v>
      </c>
      <c r="BQ23" s="132"/>
      <c r="BR23" s="133"/>
      <c r="BS23" s="125">
        <v>0</v>
      </c>
      <c r="BT23" s="134">
        <v>0</v>
      </c>
      <c r="BU23" s="135">
        <v>0</v>
      </c>
      <c r="BV23" s="134">
        <v>0</v>
      </c>
      <c r="BW23" s="136">
        <v>0</v>
      </c>
      <c r="BX23" s="136">
        <v>0</v>
      </c>
      <c r="BY23" s="136">
        <v>0</v>
      </c>
      <c r="BZ23" s="134">
        <v>0</v>
      </c>
      <c r="CA23" s="134">
        <v>0</v>
      </c>
      <c r="CB23" s="134">
        <v>0</v>
      </c>
      <c r="CC23" s="135">
        <v>0</v>
      </c>
      <c r="CD23" s="134"/>
      <c r="CE23" s="134"/>
      <c r="CF23" s="137">
        <v>0</v>
      </c>
      <c r="CG23" s="134">
        <v>0</v>
      </c>
      <c r="CH23" s="132"/>
      <c r="CI23" s="132"/>
      <c r="CJ23" s="229" t="s">
        <v>942</v>
      </c>
      <c r="CK23" s="233" t="s">
        <v>942</v>
      </c>
      <c r="CL23" s="138">
        <v>0</v>
      </c>
      <c r="CM23" s="138">
        <v>0</v>
      </c>
      <c r="CN23" s="135">
        <v>0</v>
      </c>
      <c r="CO23" s="135">
        <v>0</v>
      </c>
      <c r="CP23" s="139"/>
      <c r="CQ23" s="135">
        <v>0</v>
      </c>
      <c r="CR23" s="179">
        <v>43175</v>
      </c>
      <c r="CS23" s="180">
        <v>43220</v>
      </c>
      <c r="CT23" s="181">
        <v>43346</v>
      </c>
      <c r="CU23" s="181">
        <v>36526</v>
      </c>
      <c r="CV23" s="181">
        <v>36526</v>
      </c>
      <c r="CW23" s="181">
        <v>36526</v>
      </c>
      <c r="CX23" s="181"/>
      <c r="CY23" s="135">
        <v>9.2844277702565953E-2</v>
      </c>
      <c r="CZ23" s="134">
        <v>0</v>
      </c>
      <c r="DA23" s="135">
        <v>8.2644628099173556E-3</v>
      </c>
      <c r="DB23" s="135">
        <v>0</v>
      </c>
      <c r="DC23" s="135">
        <v>0</v>
      </c>
      <c r="DD23" s="135">
        <v>0</v>
      </c>
      <c r="DE23" s="140">
        <v>0.96694214876033058</v>
      </c>
      <c r="DF23" s="13" t="s">
        <v>942</v>
      </c>
      <c r="DG23" s="80" t="s">
        <v>942</v>
      </c>
      <c r="DH23" s="18" t="b">
        <v>0</v>
      </c>
      <c r="DI23" s="79"/>
      <c r="DJ23" s="79"/>
      <c r="DK23" s="192"/>
      <c r="DL23" s="174"/>
      <c r="DM23" s="193"/>
      <c r="DN23" s="135"/>
      <c r="DO23" s="79"/>
      <c r="DP23" s="79"/>
      <c r="DQ23" s="79"/>
      <c r="DR23" s="79"/>
      <c r="DS23" s="79"/>
      <c r="DT23" s="79"/>
      <c r="DU23" s="79"/>
      <c r="DV23" s="18"/>
      <c r="DW23" s="18"/>
      <c r="DX23" s="18"/>
      <c r="DY23" s="177"/>
      <c r="DZ23" s="177">
        <v>0</v>
      </c>
      <c r="EA23" s="177">
        <v>0</v>
      </c>
      <c r="EB23" s="177">
        <v>0</v>
      </c>
      <c r="EC23" s="177">
        <v>0</v>
      </c>
      <c r="ED23" s="177">
        <v>0</v>
      </c>
      <c r="EE23" s="177">
        <v>0</v>
      </c>
      <c r="EF23" s="177">
        <v>0</v>
      </c>
      <c r="EG23" s="177">
        <v>0</v>
      </c>
      <c r="EH23" s="177">
        <v>0</v>
      </c>
      <c r="EI23" s="177">
        <v>0</v>
      </c>
      <c r="EJ23" s="177">
        <v>0</v>
      </c>
      <c r="EK23" s="177">
        <v>0</v>
      </c>
      <c r="EL23" s="177">
        <v>0</v>
      </c>
      <c r="EM23" s="177">
        <v>0</v>
      </c>
      <c r="EN23" s="177">
        <v>0</v>
      </c>
      <c r="EO23" s="177">
        <v>0</v>
      </c>
      <c r="EP23" s="177">
        <v>0</v>
      </c>
      <c r="EQ23" s="177">
        <v>0</v>
      </c>
      <c r="ER23" s="177">
        <v>0</v>
      </c>
      <c r="ES23" s="177">
        <v>0</v>
      </c>
      <c r="ET23" s="177">
        <v>0</v>
      </c>
      <c r="EU23" s="177">
        <v>0</v>
      </c>
      <c r="EV23" s="177">
        <v>0</v>
      </c>
      <c r="EW23" s="177">
        <v>0</v>
      </c>
      <c r="EX23" s="177">
        <v>0</v>
      </c>
      <c r="EY23" s="177">
        <v>0</v>
      </c>
      <c r="EZ23" s="177">
        <v>0</v>
      </c>
      <c r="FA23" s="177">
        <v>0</v>
      </c>
      <c r="FB23" s="177">
        <v>0</v>
      </c>
      <c r="FC23" s="197">
        <v>67</v>
      </c>
      <c r="FD23" s="197">
        <v>66</v>
      </c>
      <c r="FE23" s="197">
        <v>66</v>
      </c>
      <c r="FF23" s="197">
        <v>66</v>
      </c>
      <c r="FG23" s="197">
        <v>64</v>
      </c>
      <c r="FH23" s="197">
        <v>63</v>
      </c>
      <c r="FI23" s="197">
        <v>57</v>
      </c>
      <c r="FJ23" s="197">
        <v>55</v>
      </c>
      <c r="FK23" s="197">
        <v>55</v>
      </c>
      <c r="FL23" s="197">
        <v>55</v>
      </c>
      <c r="FM23" s="197">
        <v>52</v>
      </c>
      <c r="FN23" s="197">
        <v>52</v>
      </c>
      <c r="FO23" s="197">
        <v>52</v>
      </c>
      <c r="FP23" s="197">
        <v>49</v>
      </c>
      <c r="FQ23" s="195">
        <v>42</v>
      </c>
      <c r="FR23" s="195">
        <v>42</v>
      </c>
      <c r="FS23" s="195">
        <v>42</v>
      </c>
      <c r="FT23" s="197">
        <v>41</v>
      </c>
      <c r="FU23" s="197">
        <v>41</v>
      </c>
      <c r="FV23" s="197">
        <v>41</v>
      </c>
      <c r="FW23" s="197">
        <v>41</v>
      </c>
      <c r="FX23" s="197">
        <v>41</v>
      </c>
      <c r="FY23" s="197">
        <v>40</v>
      </c>
      <c r="FZ23" s="197">
        <v>40</v>
      </c>
      <c r="GA23" s="197">
        <v>40</v>
      </c>
      <c r="GB23" s="197">
        <v>40</v>
      </c>
      <c r="GC23" s="195">
        <v>39</v>
      </c>
      <c r="GD23" s="198"/>
      <c r="GE23" s="195">
        <v>39</v>
      </c>
      <c r="GF23" s="195"/>
      <c r="GG23" s="195">
        <v>39</v>
      </c>
      <c r="GH23" s="195">
        <v>39</v>
      </c>
      <c r="GI23" s="195">
        <v>39</v>
      </c>
      <c r="GJ23" s="195">
        <v>39</v>
      </c>
      <c r="GK23" s="195">
        <v>39</v>
      </c>
      <c r="GL23" s="195">
        <v>39</v>
      </c>
      <c r="GM23" s="195">
        <v>39</v>
      </c>
      <c r="GN23" s="195">
        <v>39</v>
      </c>
      <c r="GO23" s="195">
        <v>39</v>
      </c>
      <c r="GP23" s="195">
        <v>39</v>
      </c>
      <c r="GQ23" s="195">
        <v>39</v>
      </c>
      <c r="GR23" s="195">
        <v>39</v>
      </c>
      <c r="GS23" s="195">
        <v>39</v>
      </c>
      <c r="GT23" s="195">
        <v>39</v>
      </c>
      <c r="GU23" s="195">
        <v>39</v>
      </c>
      <c r="GV23" s="195">
        <v>39</v>
      </c>
      <c r="GW23" s="195">
        <v>39</v>
      </c>
      <c r="GX23" s="195">
        <v>38</v>
      </c>
      <c r="GY23" s="195">
        <v>38</v>
      </c>
      <c r="GZ23" s="195">
        <v>38</v>
      </c>
      <c r="HA23" s="195">
        <v>38</v>
      </c>
      <c r="HB23" s="195">
        <v>38</v>
      </c>
      <c r="HC23" s="197">
        <v>38</v>
      </c>
      <c r="HD23" s="197">
        <v>38</v>
      </c>
      <c r="HE23" s="197">
        <v>38</v>
      </c>
      <c r="HF23" s="197">
        <v>38</v>
      </c>
      <c r="HG23" s="197">
        <v>38</v>
      </c>
      <c r="HH23" s="197">
        <v>38</v>
      </c>
      <c r="HI23" s="197">
        <v>38</v>
      </c>
      <c r="HJ23" s="197">
        <v>38</v>
      </c>
      <c r="HK23" s="197">
        <v>38</v>
      </c>
      <c r="HL23" s="197">
        <v>38</v>
      </c>
      <c r="HM23" s="197">
        <v>38</v>
      </c>
      <c r="HN23" s="197">
        <v>38</v>
      </c>
      <c r="HO23" s="197">
        <v>38</v>
      </c>
      <c r="HP23" s="197">
        <v>38</v>
      </c>
      <c r="HQ23" s="197">
        <v>38</v>
      </c>
      <c r="HR23" s="197">
        <v>38</v>
      </c>
      <c r="HS23" s="197">
        <v>38</v>
      </c>
      <c r="HT23" s="197">
        <v>38</v>
      </c>
      <c r="HU23" s="197">
        <v>38</v>
      </c>
      <c r="HV23" s="197">
        <v>38</v>
      </c>
      <c r="HW23" s="197">
        <v>38</v>
      </c>
      <c r="HX23" s="197">
        <v>38</v>
      </c>
      <c r="HY23" s="197">
        <v>38</v>
      </c>
      <c r="HZ23" s="197">
        <v>38</v>
      </c>
      <c r="IA23" s="197">
        <v>38</v>
      </c>
      <c r="IB23" s="197">
        <v>38</v>
      </c>
      <c r="IC23" s="197">
        <v>38</v>
      </c>
      <c r="ID23" s="197">
        <v>38</v>
      </c>
      <c r="IE23" s="197">
        <v>38</v>
      </c>
      <c r="IF23" s="197">
        <v>38</v>
      </c>
      <c r="IG23" s="197">
        <v>38</v>
      </c>
      <c r="IH23" s="197">
        <v>38</v>
      </c>
      <c r="II23" s="197">
        <v>38</v>
      </c>
      <c r="IJ23" s="197">
        <v>38</v>
      </c>
      <c r="IK23" s="197">
        <v>38</v>
      </c>
      <c r="IL23" s="197">
        <v>38</v>
      </c>
      <c r="IM23" s="197">
        <v>38</v>
      </c>
      <c r="IN23" s="197">
        <v>38</v>
      </c>
      <c r="IO23" s="197">
        <v>38</v>
      </c>
      <c r="IP23" s="197">
        <v>38</v>
      </c>
      <c r="IQ23" s="197">
        <v>38</v>
      </c>
      <c r="IR23" s="197">
        <v>38</v>
      </c>
      <c r="IS23" s="197">
        <v>38</v>
      </c>
      <c r="IT23" s="197">
        <v>38</v>
      </c>
      <c r="IU23" s="197">
        <v>38</v>
      </c>
      <c r="IV23" s="197">
        <v>38</v>
      </c>
      <c r="IW23" s="197">
        <v>38</v>
      </c>
      <c r="IX23" s="197">
        <v>38</v>
      </c>
      <c r="IY23" s="197">
        <v>38</v>
      </c>
      <c r="IZ23" s="197">
        <v>38</v>
      </c>
      <c r="JA23" s="197">
        <v>38</v>
      </c>
      <c r="JB23" s="197">
        <v>38</v>
      </c>
      <c r="JC23" s="197">
        <v>38</v>
      </c>
      <c r="JD23" s="197">
        <v>38</v>
      </c>
      <c r="JE23" s="197">
        <v>38</v>
      </c>
      <c r="JF23" s="197">
        <v>38</v>
      </c>
      <c r="JG23" s="197">
        <v>38</v>
      </c>
      <c r="JH23" s="197">
        <v>38</v>
      </c>
      <c r="JI23" s="197">
        <v>38</v>
      </c>
      <c r="JJ23" s="197">
        <v>38</v>
      </c>
      <c r="JK23" s="197">
        <v>38</v>
      </c>
      <c r="JL23" s="197">
        <v>38</v>
      </c>
      <c r="JM23" s="197">
        <v>38</v>
      </c>
      <c r="JN23" s="197">
        <v>38</v>
      </c>
      <c r="JO23" s="197">
        <v>38</v>
      </c>
      <c r="JP23" s="197">
        <v>38</v>
      </c>
      <c r="JQ23" s="197">
        <v>38</v>
      </c>
      <c r="JR23" s="197">
        <v>38</v>
      </c>
      <c r="JS23" s="197">
        <v>38</v>
      </c>
      <c r="JT23" s="197">
        <v>38</v>
      </c>
      <c r="JU23" s="197">
        <v>38</v>
      </c>
      <c r="JV23" s="197">
        <v>38</v>
      </c>
      <c r="JW23" s="197">
        <v>38</v>
      </c>
      <c r="JX23" s="197">
        <v>38</v>
      </c>
      <c r="JY23" s="197">
        <v>38</v>
      </c>
      <c r="JZ23" s="197">
        <v>38</v>
      </c>
      <c r="KA23" s="197">
        <v>38</v>
      </c>
      <c r="KB23" s="197">
        <v>38</v>
      </c>
      <c r="KC23" s="198"/>
      <c r="KD23" s="197">
        <v>38</v>
      </c>
      <c r="KE23" s="197">
        <v>38</v>
      </c>
      <c r="KF23" s="197">
        <v>38</v>
      </c>
      <c r="KG23" s="197">
        <v>38</v>
      </c>
      <c r="KH23" s="197">
        <v>38</v>
      </c>
      <c r="KI23" s="197">
        <v>38</v>
      </c>
      <c r="KJ23" s="197">
        <v>38</v>
      </c>
      <c r="KK23" s="197">
        <v>38</v>
      </c>
      <c r="KL23" s="197">
        <v>38</v>
      </c>
      <c r="KM23" s="197">
        <v>38</v>
      </c>
      <c r="KN23" s="197">
        <v>38</v>
      </c>
      <c r="KO23" s="197">
        <v>38</v>
      </c>
      <c r="KP23" s="197">
        <v>38</v>
      </c>
      <c r="KQ23" s="197">
        <v>38</v>
      </c>
      <c r="KR23" s="197">
        <v>38</v>
      </c>
      <c r="KS23" s="197">
        <v>38</v>
      </c>
      <c r="KT23" s="197">
        <v>38</v>
      </c>
      <c r="KU23" s="197">
        <v>38</v>
      </c>
      <c r="KV23" s="197">
        <v>38</v>
      </c>
      <c r="KW23" s="197">
        <v>38</v>
      </c>
      <c r="KX23" s="197">
        <v>38</v>
      </c>
      <c r="KY23" s="197">
        <v>38</v>
      </c>
      <c r="KZ23" s="197">
        <v>38</v>
      </c>
      <c r="LA23" s="197">
        <v>38</v>
      </c>
      <c r="LB23" s="197">
        <v>38</v>
      </c>
      <c r="LC23" s="197">
        <v>38</v>
      </c>
      <c r="LD23" s="197">
        <v>38</v>
      </c>
      <c r="LE23" s="197">
        <v>38</v>
      </c>
      <c r="LF23" s="197">
        <v>38</v>
      </c>
      <c r="LG23" s="197">
        <v>38</v>
      </c>
      <c r="LH23" s="197">
        <v>38</v>
      </c>
      <c r="LI23" s="197">
        <v>38</v>
      </c>
      <c r="LJ23" s="197">
        <v>38</v>
      </c>
      <c r="LK23" s="197">
        <v>38</v>
      </c>
      <c r="LL23" s="197">
        <v>38</v>
      </c>
      <c r="LM23" s="197">
        <v>38</v>
      </c>
      <c r="LN23" s="197">
        <v>38</v>
      </c>
      <c r="LO23" s="197">
        <v>38</v>
      </c>
      <c r="LP23" s="197">
        <v>38</v>
      </c>
      <c r="LQ23" s="197">
        <v>38</v>
      </c>
      <c r="LR23" s="197">
        <v>38</v>
      </c>
      <c r="LS23" s="197">
        <v>38</v>
      </c>
      <c r="LT23" s="197">
        <v>38</v>
      </c>
      <c r="LU23" s="197">
        <v>38</v>
      </c>
      <c r="LV23" s="197">
        <v>38</v>
      </c>
      <c r="LW23" s="197">
        <v>38</v>
      </c>
      <c r="LX23" s="197">
        <v>38</v>
      </c>
      <c r="LY23" s="197">
        <v>38</v>
      </c>
      <c r="LZ23" s="197">
        <v>38</v>
      </c>
      <c r="MA23" s="197">
        <v>38</v>
      </c>
      <c r="MB23" s="197">
        <v>38</v>
      </c>
      <c r="MC23" s="197">
        <v>38</v>
      </c>
      <c r="MD23" s="197">
        <v>38</v>
      </c>
      <c r="ME23" s="197">
        <v>38</v>
      </c>
      <c r="MF23" s="197">
        <v>38</v>
      </c>
      <c r="MG23" s="197">
        <v>38</v>
      </c>
      <c r="MH23" s="197">
        <v>38</v>
      </c>
      <c r="MI23" s="197">
        <v>38</v>
      </c>
      <c r="MJ23" s="197">
        <v>38</v>
      </c>
      <c r="MK23" s="197">
        <v>38</v>
      </c>
      <c r="ML23" s="198"/>
      <c r="MM23" s="197">
        <v>38</v>
      </c>
      <c r="MN23" s="197">
        <v>38</v>
      </c>
      <c r="MO23" s="197">
        <v>38</v>
      </c>
      <c r="MP23" s="197">
        <v>38</v>
      </c>
      <c r="MQ23" s="197">
        <v>38</v>
      </c>
      <c r="MR23" s="197">
        <v>38</v>
      </c>
      <c r="MS23" s="197">
        <v>38</v>
      </c>
      <c r="MT23" s="197">
        <v>38</v>
      </c>
      <c r="MU23" s="197">
        <v>38</v>
      </c>
      <c r="MV23" s="197">
        <v>38</v>
      </c>
      <c r="MW23" s="198"/>
      <c r="MX23" s="197">
        <v>38</v>
      </c>
      <c r="MY23" s="197">
        <v>38</v>
      </c>
      <c r="MZ23" s="197">
        <v>38</v>
      </c>
      <c r="NA23" s="197">
        <v>38</v>
      </c>
      <c r="NB23" s="197">
        <v>38</v>
      </c>
      <c r="NC23" s="197">
        <v>38</v>
      </c>
      <c r="ND23" s="197">
        <v>38</v>
      </c>
      <c r="NE23" s="197">
        <v>38</v>
      </c>
      <c r="NF23" s="197">
        <v>38</v>
      </c>
      <c r="NG23" s="197">
        <v>38</v>
      </c>
      <c r="NH23" s="197">
        <v>38</v>
      </c>
      <c r="NI23" s="197">
        <v>0</v>
      </c>
      <c r="NJ23" s="198"/>
      <c r="NK23" s="198"/>
      <c r="NL23" s="198"/>
      <c r="NM23" s="198"/>
      <c r="NN23" s="198"/>
      <c r="NO23" s="198"/>
      <c r="NP23" s="198"/>
      <c r="NQ23" s="198"/>
      <c r="NR23" s="198"/>
      <c r="NS23" s="198"/>
      <c r="NT23" s="198"/>
      <c r="NU23" s="198"/>
      <c r="NV23" s="198"/>
      <c r="NW23" s="198"/>
      <c r="NX23" s="198"/>
      <c r="NY23" s="198"/>
      <c r="NZ23" s="198"/>
      <c r="OA23" s="198"/>
      <c r="OB23" s="198"/>
      <c r="OC23" s="198"/>
      <c r="OD23" s="198"/>
      <c r="OE23" s="198"/>
      <c r="OF23" s="198"/>
      <c r="OG23" s="198"/>
      <c r="OH23" s="198"/>
      <c r="OI23" s="198"/>
      <c r="OJ23" s="198"/>
      <c r="OK23" s="198"/>
      <c r="OL23" s="198"/>
      <c r="OM23" s="198"/>
      <c r="ON23" s="198"/>
      <c r="OO23" s="198"/>
      <c r="OP23" s="198"/>
      <c r="OQ23" s="198"/>
      <c r="OR23" s="198"/>
      <c r="OS23" s="198"/>
      <c r="OT23" s="198"/>
      <c r="OU23" s="198"/>
      <c r="OV23" s="198"/>
      <c r="OW23" s="198"/>
      <c r="OX23" s="198"/>
      <c r="OY23" s="198"/>
      <c r="OZ23" s="198"/>
      <c r="PA23" s="198"/>
      <c r="PB23" s="198"/>
      <c r="PC23" s="198"/>
      <c r="PD23" s="198"/>
      <c r="PE23" s="198"/>
      <c r="PF23" s="198"/>
      <c r="PG23" s="198"/>
      <c r="PH23" s="198"/>
      <c r="PI23" s="198"/>
      <c r="PJ23" s="198"/>
      <c r="PK23" s="198"/>
      <c r="PL23" s="198"/>
      <c r="PM23" s="198"/>
      <c r="PN23" s="198"/>
      <c r="PO23" s="198"/>
      <c r="PP23" s="198"/>
      <c r="PQ23" s="198"/>
      <c r="PR23" s="198"/>
      <c r="PS23" s="198"/>
      <c r="PT23" s="198"/>
      <c r="PU23" s="198"/>
      <c r="PV23" s="198"/>
      <c r="PW23" s="198"/>
      <c r="PX23" s="198"/>
      <c r="PY23" s="198"/>
      <c r="PZ23" s="198"/>
      <c r="QA23" s="198"/>
      <c r="QB23" s="198"/>
      <c r="QC23" s="198"/>
      <c r="QD23" s="198"/>
      <c r="QE23" s="198"/>
      <c r="QF23" s="198"/>
      <c r="QG23" s="198"/>
      <c r="QH23" s="198"/>
      <c r="QI23" s="198"/>
      <c r="QJ23" s="198"/>
      <c r="QK23" s="198"/>
      <c r="QL23" s="198"/>
      <c r="QM23" s="198"/>
      <c r="QN23" s="198"/>
      <c r="QO23" s="198"/>
      <c r="QP23" s="198"/>
      <c r="QQ23" s="198"/>
      <c r="QR23" s="198"/>
      <c r="QS23" s="198"/>
      <c r="QT23" s="198"/>
      <c r="QU23" s="198"/>
      <c r="QV23" s="198"/>
      <c r="QW23" s="198"/>
      <c r="QX23" s="198"/>
      <c r="QY23" s="198"/>
      <c r="QZ23" s="198"/>
      <c r="RA23" s="198"/>
      <c r="RB23" s="198"/>
      <c r="RC23" s="198"/>
      <c r="RD23" s="198"/>
      <c r="RE23" s="198"/>
      <c r="RF23" s="198"/>
      <c r="RG23" s="198"/>
      <c r="RH23" s="198"/>
      <c r="RI23" s="198"/>
      <c r="RJ23" s="198"/>
      <c r="RK23" s="198"/>
      <c r="RL23" s="198"/>
      <c r="RM23" s="198"/>
      <c r="RN23" s="198"/>
      <c r="RO23" s="198"/>
      <c r="RP23" s="198"/>
      <c r="RQ23" s="198"/>
      <c r="RR23" s="198"/>
      <c r="RS23" s="198"/>
      <c r="RT23" s="198"/>
      <c r="RU23" s="198"/>
      <c r="RV23" s="198"/>
      <c r="RW23" s="198"/>
      <c r="RX23" s="198"/>
    </row>
    <row r="24" spans="1:492" x14ac:dyDescent="0.2">
      <c r="A24" s="230" t="s">
        <v>962</v>
      </c>
      <c r="B24" s="231" t="s">
        <v>3608</v>
      </c>
      <c r="C24" s="225"/>
      <c r="D24" s="225"/>
      <c r="E24" s="225"/>
      <c r="F24" s="226"/>
      <c r="G24" s="226"/>
      <c r="H24" s="226"/>
      <c r="I24" s="226"/>
      <c r="J24" s="226"/>
      <c r="K24" s="226"/>
      <c r="L24" s="226"/>
      <c r="M24" s="226"/>
      <c r="N24" s="226"/>
      <c r="O24" s="226"/>
      <c r="P24" s="226"/>
      <c r="Q24" s="237">
        <v>0</v>
      </c>
      <c r="R24" s="238"/>
      <c r="S24" s="238"/>
      <c r="T24" s="238"/>
      <c r="U24" s="238"/>
      <c r="V24" s="238"/>
      <c r="W24" s="232"/>
      <c r="X24" s="232"/>
      <c r="Y24" s="232"/>
      <c r="Z24" s="235">
        <v>0</v>
      </c>
      <c r="AA24" s="235">
        <v>0</v>
      </c>
      <c r="AB24" s="235">
        <v>0</v>
      </c>
      <c r="AC24" s="224"/>
      <c r="AD24" s="224"/>
      <c r="AE24" s="125"/>
      <c r="AF24" s="125"/>
      <c r="AG24" s="125"/>
      <c r="AH24" s="236">
        <v>1</v>
      </c>
      <c r="AI24" s="236" t="s">
        <v>941</v>
      </c>
      <c r="AJ24" s="125"/>
      <c r="AK24" s="175" t="s">
        <v>5315</v>
      </c>
      <c r="AL24" s="125" t="s">
        <v>942</v>
      </c>
      <c r="AM24" s="27" t="s">
        <v>5321</v>
      </c>
      <c r="AN24" s="126">
        <v>0</v>
      </c>
      <c r="AO24" s="126">
        <v>0</v>
      </c>
      <c r="AP24" s="126">
        <v>0</v>
      </c>
      <c r="AQ24" s="126">
        <v>0</v>
      </c>
      <c r="AR24" s="125">
        <v>1</v>
      </c>
      <c r="AS24" s="125">
        <v>0</v>
      </c>
      <c r="AT24" s="178"/>
      <c r="AU24" s="178"/>
      <c r="AV24" s="178">
        <v>43161</v>
      </c>
      <c r="AW24" s="239" t="s">
        <v>989</v>
      </c>
      <c r="AX24" s="239" t="s">
        <v>980</v>
      </c>
      <c r="AY24" s="127"/>
      <c r="AZ24" s="127"/>
      <c r="BA24" s="128">
        <v>500</v>
      </c>
      <c r="BB24" s="128" t="s">
        <v>489</v>
      </c>
      <c r="BC24" s="128"/>
      <c r="BD24" s="128">
        <v>1</v>
      </c>
      <c r="BE24" s="129" t="s">
        <v>541</v>
      </c>
      <c r="BF24" s="130">
        <v>1</v>
      </c>
      <c r="BG24" s="240"/>
      <c r="BH24" s="241"/>
      <c r="BI24" s="190"/>
      <c r="BJ24" s="131">
        <v>1080</v>
      </c>
      <c r="BK24" s="191"/>
      <c r="BL24" s="13"/>
      <c r="BM24" s="13"/>
      <c r="BN24" s="27" t="s">
        <v>801</v>
      </c>
      <c r="BO24" s="13" t="s">
        <v>801</v>
      </c>
      <c r="BP24" s="222">
        <v>900</v>
      </c>
      <c r="BQ24" s="132"/>
      <c r="BR24" s="133"/>
      <c r="BS24" s="125">
        <v>0</v>
      </c>
      <c r="BT24" s="134">
        <v>0</v>
      </c>
      <c r="BU24" s="135">
        <v>1</v>
      </c>
      <c r="BV24" s="134">
        <v>0</v>
      </c>
      <c r="BW24" s="136">
        <v>0</v>
      </c>
      <c r="BX24" s="136">
        <v>0</v>
      </c>
      <c r="BY24" s="136">
        <v>0</v>
      </c>
      <c r="BZ24" s="134">
        <v>0</v>
      </c>
      <c r="CA24" s="134">
        <v>0</v>
      </c>
      <c r="CB24" s="134">
        <v>0</v>
      </c>
      <c r="CC24" s="135">
        <v>1</v>
      </c>
      <c r="CD24" s="134"/>
      <c r="CE24" s="134"/>
      <c r="CF24" s="137">
        <v>1080</v>
      </c>
      <c r="CG24" s="134">
        <v>0</v>
      </c>
      <c r="CH24" s="132"/>
      <c r="CI24" s="132"/>
      <c r="CJ24" s="229" t="s">
        <v>942</v>
      </c>
      <c r="CK24" s="233" t="s">
        <v>942</v>
      </c>
      <c r="CL24" s="138">
        <v>0</v>
      </c>
      <c r="CM24" s="138">
        <v>0</v>
      </c>
      <c r="CN24" s="135">
        <v>0</v>
      </c>
      <c r="CO24" s="135">
        <v>0</v>
      </c>
      <c r="CP24" s="139"/>
      <c r="CQ24" s="135">
        <v>1</v>
      </c>
      <c r="CR24" s="179">
        <v>42909</v>
      </c>
      <c r="CS24" s="180">
        <v>43220</v>
      </c>
      <c r="CT24" s="181">
        <v>43346</v>
      </c>
      <c r="CU24" s="181">
        <v>43311</v>
      </c>
      <c r="CV24" s="181">
        <v>43395</v>
      </c>
      <c r="CW24" s="181"/>
      <c r="CX24" s="181">
        <v>43395</v>
      </c>
      <c r="CY24" s="135">
        <v>0.25576115720034553</v>
      </c>
      <c r="CZ24" s="134">
        <v>0</v>
      </c>
      <c r="DA24" s="135">
        <v>8.2644628099173556E-3</v>
      </c>
      <c r="DB24" s="135">
        <v>0</v>
      </c>
      <c r="DC24" s="135">
        <v>0</v>
      </c>
      <c r="DD24" s="135">
        <v>0</v>
      </c>
      <c r="DE24" s="140">
        <v>0</v>
      </c>
      <c r="DF24" s="13" t="s">
        <v>942</v>
      </c>
      <c r="DG24" s="80" t="s">
        <v>942</v>
      </c>
      <c r="DH24" s="18" t="b">
        <v>0</v>
      </c>
      <c r="DI24" s="79"/>
      <c r="DJ24" s="79"/>
      <c r="DK24" s="192"/>
      <c r="DL24" s="174"/>
      <c r="DM24" s="193"/>
      <c r="DN24" s="135"/>
      <c r="DO24" s="79"/>
      <c r="DP24" s="79"/>
      <c r="DQ24" s="79"/>
      <c r="DR24" s="79"/>
      <c r="DS24" s="79"/>
      <c r="DT24" s="79"/>
      <c r="DU24" s="79"/>
      <c r="DV24" s="18"/>
      <c r="DW24" s="18"/>
      <c r="DX24" s="18"/>
      <c r="DY24" s="177"/>
      <c r="DZ24" s="177">
        <v>0</v>
      </c>
      <c r="EA24" s="177">
        <v>0</v>
      </c>
      <c r="EB24" s="177">
        <v>0</v>
      </c>
      <c r="EC24" s="177">
        <v>0</v>
      </c>
      <c r="ED24" s="177">
        <v>0</v>
      </c>
      <c r="EE24" s="177">
        <v>0</v>
      </c>
      <c r="EF24" s="177">
        <v>0</v>
      </c>
      <c r="EG24" s="177">
        <v>0</v>
      </c>
      <c r="EH24" s="177">
        <v>0</v>
      </c>
      <c r="EI24" s="177">
        <v>0</v>
      </c>
      <c r="EJ24" s="177">
        <v>0</v>
      </c>
      <c r="EK24" s="177">
        <v>0</v>
      </c>
      <c r="EL24" s="177">
        <v>0</v>
      </c>
      <c r="EM24" s="177">
        <v>0</v>
      </c>
      <c r="EN24" s="177">
        <v>0</v>
      </c>
      <c r="EO24" s="177">
        <v>0</v>
      </c>
      <c r="EP24" s="177">
        <v>0</v>
      </c>
      <c r="EQ24" s="177">
        <v>0</v>
      </c>
      <c r="ER24" s="177">
        <v>0</v>
      </c>
      <c r="ES24" s="177">
        <v>0</v>
      </c>
      <c r="ET24" s="177">
        <v>0</v>
      </c>
      <c r="EU24" s="177">
        <v>0</v>
      </c>
      <c r="EV24" s="177">
        <v>0</v>
      </c>
      <c r="EW24" s="177">
        <v>0</v>
      </c>
      <c r="EX24" s="177">
        <v>0</v>
      </c>
      <c r="EY24" s="177">
        <v>0</v>
      </c>
      <c r="EZ24" s="177">
        <v>0</v>
      </c>
      <c r="FA24" s="177">
        <v>0</v>
      </c>
      <c r="FB24" s="177">
        <v>535</v>
      </c>
      <c r="FC24" s="242">
        <v>48</v>
      </c>
      <c r="FD24" s="242">
        <v>244</v>
      </c>
      <c r="FE24" s="245">
        <v>366</v>
      </c>
      <c r="FF24" s="242">
        <v>233</v>
      </c>
      <c r="FG24" s="245">
        <v>568</v>
      </c>
      <c r="FH24" s="245">
        <v>432</v>
      </c>
      <c r="FI24" s="242">
        <v>81</v>
      </c>
      <c r="FJ24" s="245">
        <v>439</v>
      </c>
      <c r="FK24" s="242">
        <v>256</v>
      </c>
      <c r="FL24" s="242">
        <v>256</v>
      </c>
      <c r="FM24" s="242">
        <v>142</v>
      </c>
      <c r="FN24" s="242">
        <v>142</v>
      </c>
      <c r="FO24" s="242">
        <v>134</v>
      </c>
      <c r="FP24" s="242">
        <v>49</v>
      </c>
      <c r="FQ24" s="251">
        <v>538</v>
      </c>
      <c r="FR24" s="251">
        <v>497</v>
      </c>
      <c r="FS24" s="251">
        <v>492</v>
      </c>
      <c r="FT24" s="246">
        <v>190</v>
      </c>
      <c r="FU24" s="251">
        <v>488</v>
      </c>
      <c r="FV24" s="251">
        <v>437</v>
      </c>
      <c r="FW24" s="251">
        <v>410</v>
      </c>
      <c r="FX24" s="246">
        <v>366</v>
      </c>
      <c r="FY24" s="246">
        <v>267</v>
      </c>
      <c r="FZ24" s="251">
        <v>464</v>
      </c>
      <c r="GA24" s="251">
        <v>450</v>
      </c>
      <c r="GB24" s="251">
        <v>427</v>
      </c>
      <c r="GC24" s="250">
        <v>778</v>
      </c>
      <c r="GD24" s="198"/>
      <c r="GE24" s="245">
        <v>606</v>
      </c>
      <c r="GF24" s="245"/>
      <c r="GG24" s="245">
        <v>606</v>
      </c>
      <c r="GH24" s="245">
        <v>606</v>
      </c>
      <c r="GI24" s="245">
        <v>606</v>
      </c>
      <c r="GJ24" s="245">
        <v>606</v>
      </c>
      <c r="GK24" s="245">
        <v>586</v>
      </c>
      <c r="GL24" s="245">
        <v>581</v>
      </c>
      <c r="GM24" s="245">
        <v>581</v>
      </c>
      <c r="GN24" s="245">
        <v>581</v>
      </c>
      <c r="GO24" s="245">
        <v>581</v>
      </c>
      <c r="GP24" s="245">
        <v>581</v>
      </c>
      <c r="GQ24" s="245">
        <v>571</v>
      </c>
      <c r="GR24" s="245">
        <v>570</v>
      </c>
      <c r="GS24" s="245">
        <v>563</v>
      </c>
      <c r="GT24" s="245">
        <v>563</v>
      </c>
      <c r="GU24" s="245">
        <v>563</v>
      </c>
      <c r="GV24" s="245">
        <v>563</v>
      </c>
      <c r="GW24" s="245">
        <v>553</v>
      </c>
      <c r="GX24" s="245">
        <v>548</v>
      </c>
      <c r="GY24" s="245">
        <v>534</v>
      </c>
      <c r="GZ24" s="245">
        <v>534</v>
      </c>
      <c r="HA24" s="245">
        <v>534</v>
      </c>
      <c r="HB24" s="245">
        <v>534</v>
      </c>
      <c r="HC24" s="245">
        <v>534</v>
      </c>
      <c r="HD24" s="245">
        <v>534</v>
      </c>
      <c r="HE24" s="245">
        <v>530</v>
      </c>
      <c r="HF24" s="245">
        <v>522</v>
      </c>
      <c r="HG24" s="245">
        <v>502</v>
      </c>
      <c r="HH24" s="245">
        <v>490</v>
      </c>
      <c r="HI24" s="245">
        <v>490</v>
      </c>
      <c r="HJ24" s="245">
        <v>490</v>
      </c>
      <c r="HK24" s="245">
        <v>490</v>
      </c>
      <c r="HL24" s="245">
        <v>488</v>
      </c>
      <c r="HM24" s="245">
        <v>468</v>
      </c>
      <c r="HN24" s="245">
        <v>468</v>
      </c>
      <c r="HO24" s="245">
        <v>468</v>
      </c>
      <c r="HP24" s="245">
        <v>468</v>
      </c>
      <c r="HQ24" s="245">
        <v>468</v>
      </c>
      <c r="HR24" s="245">
        <v>466</v>
      </c>
      <c r="HS24" s="245">
        <v>466</v>
      </c>
      <c r="HT24" s="245">
        <v>466</v>
      </c>
      <c r="HU24" s="245">
        <v>455</v>
      </c>
      <c r="HV24" s="245">
        <v>455</v>
      </c>
      <c r="HW24" s="245">
        <v>455</v>
      </c>
      <c r="HX24" s="245">
        <v>455</v>
      </c>
      <c r="HY24" s="245">
        <v>452</v>
      </c>
      <c r="HZ24" s="245">
        <v>452</v>
      </c>
      <c r="IA24" s="245">
        <v>445</v>
      </c>
      <c r="IB24" s="245">
        <v>443</v>
      </c>
      <c r="IC24" s="245">
        <v>440</v>
      </c>
      <c r="ID24" s="245">
        <v>440</v>
      </c>
      <c r="IE24" s="245">
        <v>440</v>
      </c>
      <c r="IF24" s="245">
        <v>437</v>
      </c>
      <c r="IG24" s="245">
        <v>432</v>
      </c>
      <c r="IH24" s="245">
        <v>424</v>
      </c>
      <c r="II24" s="245">
        <v>421</v>
      </c>
      <c r="IJ24" s="245">
        <v>421</v>
      </c>
      <c r="IK24" s="245">
        <v>421</v>
      </c>
      <c r="IL24" s="245">
        <v>421</v>
      </c>
      <c r="IM24" s="245">
        <v>412</v>
      </c>
      <c r="IN24" s="245">
        <v>412</v>
      </c>
      <c r="IO24" s="245">
        <v>402</v>
      </c>
      <c r="IP24" s="245">
        <v>378</v>
      </c>
      <c r="IQ24" s="245">
        <v>378</v>
      </c>
      <c r="IR24" s="245">
        <v>378</v>
      </c>
      <c r="IS24" s="245">
        <v>378</v>
      </c>
      <c r="IT24" s="245">
        <v>378</v>
      </c>
      <c r="IU24" s="245">
        <v>372</v>
      </c>
      <c r="IV24" s="245">
        <v>372</v>
      </c>
      <c r="IW24" s="245">
        <v>372</v>
      </c>
      <c r="IX24" s="242">
        <v>354</v>
      </c>
      <c r="IY24" s="242">
        <v>354</v>
      </c>
      <c r="IZ24" s="242">
        <v>354</v>
      </c>
      <c r="JA24" s="242">
        <v>349</v>
      </c>
      <c r="JB24" s="242">
        <v>346</v>
      </c>
      <c r="JC24" s="242">
        <v>346</v>
      </c>
      <c r="JD24" s="242">
        <v>336</v>
      </c>
      <c r="JE24" s="242">
        <v>333</v>
      </c>
      <c r="JF24" s="242">
        <v>333</v>
      </c>
      <c r="JG24" s="242">
        <v>333</v>
      </c>
      <c r="JH24" s="242">
        <v>333</v>
      </c>
      <c r="JI24" s="242">
        <v>333</v>
      </c>
      <c r="JJ24" s="242">
        <v>333</v>
      </c>
      <c r="JK24" s="242">
        <v>327</v>
      </c>
      <c r="JL24" s="242">
        <v>327</v>
      </c>
      <c r="JM24" s="242">
        <v>327</v>
      </c>
      <c r="JN24" s="242">
        <v>327</v>
      </c>
      <c r="JO24" s="242">
        <v>327</v>
      </c>
      <c r="JP24" s="242">
        <v>327</v>
      </c>
      <c r="JQ24" s="242">
        <v>327</v>
      </c>
      <c r="JR24" s="242">
        <v>327</v>
      </c>
      <c r="JS24" s="242">
        <v>327</v>
      </c>
      <c r="JT24" s="242">
        <v>327</v>
      </c>
      <c r="JU24" s="242">
        <v>327</v>
      </c>
      <c r="JV24" s="242">
        <v>327</v>
      </c>
      <c r="JW24" s="242">
        <v>327</v>
      </c>
      <c r="JX24" s="242">
        <v>327</v>
      </c>
      <c r="JY24" s="242">
        <v>327</v>
      </c>
      <c r="JZ24" s="242">
        <v>327</v>
      </c>
      <c r="KA24" s="242">
        <v>327</v>
      </c>
      <c r="KB24" s="242">
        <v>327</v>
      </c>
      <c r="KC24" s="198"/>
      <c r="KD24" s="242">
        <v>276</v>
      </c>
      <c r="KE24" s="242">
        <v>276</v>
      </c>
      <c r="KF24" s="242">
        <v>276</v>
      </c>
      <c r="KG24" s="242">
        <v>276</v>
      </c>
      <c r="KH24" s="242">
        <v>276</v>
      </c>
      <c r="KI24" s="242">
        <v>276</v>
      </c>
      <c r="KJ24" s="245">
        <v>471</v>
      </c>
      <c r="KK24" s="245">
        <v>461</v>
      </c>
      <c r="KL24" s="245">
        <v>461</v>
      </c>
      <c r="KM24" s="245">
        <v>461</v>
      </c>
      <c r="KN24" s="245">
        <v>461</v>
      </c>
      <c r="KO24" s="245">
        <v>461</v>
      </c>
      <c r="KP24" s="245">
        <v>461</v>
      </c>
      <c r="KQ24" s="245">
        <v>461</v>
      </c>
      <c r="KR24" s="245">
        <v>461</v>
      </c>
      <c r="KS24" s="245">
        <v>461</v>
      </c>
      <c r="KT24" s="245">
        <v>461</v>
      </c>
      <c r="KU24" s="245">
        <v>461</v>
      </c>
      <c r="KV24" s="245">
        <v>461</v>
      </c>
      <c r="KW24" s="245">
        <v>461</v>
      </c>
      <c r="KX24" s="245">
        <v>461</v>
      </c>
      <c r="KY24" s="245">
        <v>461</v>
      </c>
      <c r="KZ24" s="245">
        <v>461</v>
      </c>
      <c r="LA24" s="245">
        <v>461</v>
      </c>
      <c r="LB24" s="245">
        <v>461</v>
      </c>
      <c r="LC24" s="245">
        <v>461</v>
      </c>
      <c r="LD24" s="245">
        <v>461</v>
      </c>
      <c r="LE24" s="245">
        <v>416</v>
      </c>
      <c r="LF24" s="245">
        <v>416</v>
      </c>
      <c r="LG24" s="245">
        <v>415</v>
      </c>
      <c r="LH24" s="245">
        <v>415</v>
      </c>
      <c r="LI24" s="245">
        <v>392</v>
      </c>
      <c r="LJ24" s="245">
        <v>392</v>
      </c>
      <c r="LK24" s="245">
        <v>392</v>
      </c>
      <c r="LL24" s="245">
        <v>385</v>
      </c>
      <c r="LM24" s="245">
        <v>385</v>
      </c>
      <c r="LN24" s="245">
        <v>380</v>
      </c>
      <c r="LO24" s="245">
        <v>378</v>
      </c>
      <c r="LP24" s="245">
        <v>378</v>
      </c>
      <c r="LQ24" s="245">
        <v>378</v>
      </c>
      <c r="LR24" s="245">
        <v>378</v>
      </c>
      <c r="LS24" s="242">
        <v>350</v>
      </c>
      <c r="LT24" s="242">
        <v>345</v>
      </c>
      <c r="LU24" s="242">
        <v>342</v>
      </c>
      <c r="LV24" s="242">
        <v>334</v>
      </c>
      <c r="LW24" s="242">
        <v>334</v>
      </c>
      <c r="LX24" s="242">
        <v>334</v>
      </c>
      <c r="LY24" s="242">
        <v>334</v>
      </c>
      <c r="LZ24" s="242">
        <v>334</v>
      </c>
      <c r="MA24" s="242">
        <v>307</v>
      </c>
      <c r="MB24" s="242">
        <v>307</v>
      </c>
      <c r="MC24" s="242">
        <v>299</v>
      </c>
      <c r="MD24" s="242">
        <v>299</v>
      </c>
      <c r="ME24" s="242">
        <v>299</v>
      </c>
      <c r="MF24" s="242">
        <v>290</v>
      </c>
      <c r="MG24" s="242">
        <v>290</v>
      </c>
      <c r="MH24" s="242">
        <v>290</v>
      </c>
      <c r="MI24" s="242">
        <v>266</v>
      </c>
      <c r="MJ24" s="242">
        <v>266</v>
      </c>
      <c r="MK24" s="242">
        <v>256</v>
      </c>
      <c r="ML24" s="198"/>
      <c r="MM24" s="242">
        <v>256</v>
      </c>
      <c r="MN24" s="242">
        <v>251</v>
      </c>
      <c r="MO24" s="242">
        <v>251</v>
      </c>
      <c r="MP24" s="242">
        <v>290</v>
      </c>
      <c r="MQ24" s="242">
        <v>249</v>
      </c>
      <c r="MR24" s="242">
        <v>249</v>
      </c>
      <c r="MS24" s="242">
        <v>239</v>
      </c>
      <c r="MT24" s="242">
        <v>239</v>
      </c>
      <c r="MU24" s="242">
        <v>239</v>
      </c>
      <c r="MV24" s="242">
        <v>239</v>
      </c>
      <c r="MW24" s="198"/>
      <c r="MX24" s="242">
        <v>203</v>
      </c>
      <c r="MY24" s="242">
        <v>188</v>
      </c>
      <c r="MZ24" s="242">
        <v>188</v>
      </c>
      <c r="NA24" s="242">
        <v>188</v>
      </c>
      <c r="NB24" s="242">
        <v>188</v>
      </c>
      <c r="NC24" s="242">
        <v>195</v>
      </c>
      <c r="ND24" s="242">
        <v>195</v>
      </c>
      <c r="NE24" s="242">
        <v>195</v>
      </c>
      <c r="NF24" s="242">
        <v>195</v>
      </c>
      <c r="NG24" s="242">
        <v>185</v>
      </c>
      <c r="NH24" s="242">
        <v>185</v>
      </c>
      <c r="NI24" s="244">
        <v>0</v>
      </c>
      <c r="NJ24" s="198"/>
      <c r="NK24" s="198"/>
      <c r="NL24" s="198"/>
      <c r="NM24" s="198"/>
      <c r="NN24" s="198"/>
      <c r="NO24" s="198"/>
      <c r="NP24" s="198"/>
      <c r="NQ24" s="198"/>
      <c r="NR24" s="198"/>
      <c r="NS24" s="198"/>
      <c r="NT24" s="198"/>
      <c r="NU24" s="198"/>
      <c r="NV24" s="198"/>
      <c r="NW24" s="198"/>
      <c r="NX24" s="198"/>
      <c r="NY24" s="198"/>
      <c r="NZ24" s="198"/>
      <c r="OA24" s="198"/>
      <c r="OB24" s="198"/>
      <c r="OC24" s="198"/>
      <c r="OD24" s="198"/>
      <c r="OE24" s="198"/>
      <c r="OF24" s="198"/>
      <c r="OG24" s="198"/>
      <c r="OH24" s="198"/>
      <c r="OI24" s="198"/>
      <c r="OJ24" s="198"/>
      <c r="OK24" s="198"/>
      <c r="OL24" s="198"/>
      <c r="OM24" s="198"/>
      <c r="ON24" s="198"/>
      <c r="OO24" s="198"/>
      <c r="OP24" s="198"/>
      <c r="OQ24" s="198"/>
      <c r="OR24" s="198"/>
      <c r="OS24" s="198"/>
      <c r="OT24" s="198"/>
      <c r="OU24" s="198"/>
      <c r="OV24" s="198"/>
      <c r="OW24" s="198"/>
      <c r="OX24" s="198"/>
      <c r="OY24" s="198"/>
      <c r="OZ24" s="198"/>
      <c r="PA24" s="198"/>
      <c r="PB24" s="198"/>
      <c r="PC24" s="198"/>
      <c r="PD24" s="198"/>
      <c r="PE24" s="198"/>
      <c r="PF24" s="198"/>
      <c r="PG24" s="198"/>
      <c r="PH24" s="198"/>
      <c r="PI24" s="198"/>
      <c r="PJ24" s="198"/>
      <c r="PK24" s="198"/>
      <c r="PL24" s="198"/>
      <c r="PM24" s="198"/>
      <c r="PN24" s="198"/>
      <c r="PO24" s="198"/>
      <c r="PP24" s="198"/>
      <c r="PQ24" s="196"/>
      <c r="PR24" s="196"/>
      <c r="PS24" s="196"/>
      <c r="PT24" s="196"/>
      <c r="PU24" s="196"/>
      <c r="PV24" s="196"/>
      <c r="PW24" s="196"/>
      <c r="PX24" s="196"/>
      <c r="PY24" s="196"/>
      <c r="PZ24" s="196"/>
      <c r="QA24" s="196"/>
      <c r="QB24" s="196"/>
      <c r="QC24" s="196"/>
      <c r="QD24" s="196"/>
      <c r="QE24" s="196"/>
      <c r="QF24" s="196"/>
      <c r="QG24" s="196"/>
      <c r="QH24" s="196"/>
      <c r="QI24" s="196"/>
      <c r="QJ24" s="196"/>
      <c r="QK24" s="196"/>
      <c r="QL24" s="196"/>
      <c r="QM24" s="196"/>
      <c r="QN24" s="196"/>
      <c r="QO24" s="196"/>
      <c r="QP24" s="196"/>
      <c r="QQ24" s="196"/>
      <c r="QR24" s="196"/>
      <c r="QS24" s="196"/>
      <c r="QT24" s="196"/>
      <c r="QU24" s="196"/>
      <c r="QV24" s="196"/>
      <c r="QW24" s="196"/>
      <c r="QX24" s="196"/>
      <c r="QY24" s="196"/>
      <c r="QZ24" s="196"/>
      <c r="RA24" s="196"/>
      <c r="RB24" s="196"/>
      <c r="RC24" s="196"/>
      <c r="RD24" s="196"/>
      <c r="RE24" s="196"/>
      <c r="RF24" s="196"/>
      <c r="RG24" s="196"/>
      <c r="RH24" s="196"/>
      <c r="RI24" s="196"/>
      <c r="RJ24" s="196"/>
      <c r="RK24" s="196"/>
      <c r="RL24" s="196"/>
      <c r="RM24" s="196"/>
      <c r="RN24" s="196"/>
      <c r="RO24" s="196"/>
      <c r="RP24" s="196"/>
      <c r="RQ24" s="196"/>
      <c r="RR24" s="196"/>
      <c r="RS24" s="196"/>
      <c r="RT24" s="196"/>
      <c r="RU24" s="196"/>
      <c r="RV24" s="196"/>
      <c r="RW24" s="196"/>
      <c r="RX24" s="196"/>
    </row>
    <row r="25" spans="1:492" x14ac:dyDescent="0.2">
      <c r="A25" s="230" t="s">
        <v>962</v>
      </c>
      <c r="B25" s="231" t="s">
        <v>2456</v>
      </c>
      <c r="C25" s="225"/>
      <c r="D25" s="225"/>
      <c r="E25" s="225"/>
      <c r="F25" s="226"/>
      <c r="G25" s="226"/>
      <c r="H25" s="226"/>
      <c r="I25" s="226"/>
      <c r="J25" s="226"/>
      <c r="K25" s="226"/>
      <c r="L25" s="226"/>
      <c r="M25" s="226"/>
      <c r="N25" s="226"/>
      <c r="O25" s="226"/>
      <c r="P25" s="226"/>
      <c r="Q25" s="237">
        <v>0</v>
      </c>
      <c r="R25" s="238"/>
      <c r="S25" s="238"/>
      <c r="T25" s="238"/>
      <c r="U25" s="238"/>
      <c r="V25" s="238"/>
      <c r="W25" s="232"/>
      <c r="X25" s="232"/>
      <c r="Y25" s="232"/>
      <c r="Z25" s="235">
        <v>0</v>
      </c>
      <c r="AA25" s="235">
        <v>0</v>
      </c>
      <c r="AB25" s="235">
        <v>0</v>
      </c>
      <c r="AC25" s="224"/>
      <c r="AD25" s="224"/>
      <c r="AE25" s="125"/>
      <c r="AF25" s="125"/>
      <c r="AG25" s="125"/>
      <c r="AH25" s="236">
        <v>1</v>
      </c>
      <c r="AI25" s="236" t="s">
        <v>941</v>
      </c>
      <c r="AJ25" s="125"/>
      <c r="AK25" s="175" t="s">
        <v>5315</v>
      </c>
      <c r="AL25" s="125" t="s">
        <v>942</v>
      </c>
      <c r="AM25" s="27" t="s">
        <v>942</v>
      </c>
      <c r="AN25" s="126">
        <v>0</v>
      </c>
      <c r="AO25" s="126">
        <v>0</v>
      </c>
      <c r="AP25" s="126">
        <v>0</v>
      </c>
      <c r="AQ25" s="126">
        <v>0</v>
      </c>
      <c r="AR25" s="125">
        <v>1</v>
      </c>
      <c r="AS25" s="125">
        <v>0</v>
      </c>
      <c r="AT25" s="178">
        <v>43406</v>
      </c>
      <c r="AU25" s="178"/>
      <c r="AV25" s="178">
        <v>43076</v>
      </c>
      <c r="AW25" s="239" t="s">
        <v>989</v>
      </c>
      <c r="AX25" s="239" t="s">
        <v>980</v>
      </c>
      <c r="AY25" s="127"/>
      <c r="AZ25" s="127"/>
      <c r="BA25" s="128">
        <v>200</v>
      </c>
      <c r="BB25" s="128" t="s">
        <v>489</v>
      </c>
      <c r="BC25" s="128"/>
      <c r="BD25" s="128">
        <v>1</v>
      </c>
      <c r="BE25" s="129" t="s">
        <v>541</v>
      </c>
      <c r="BF25" s="130">
        <v>1</v>
      </c>
      <c r="BG25" s="240"/>
      <c r="BH25" s="241"/>
      <c r="BI25" s="190"/>
      <c r="BJ25" s="131">
        <v>270</v>
      </c>
      <c r="BK25" s="191"/>
      <c r="BL25" s="13"/>
      <c r="BM25" s="13"/>
      <c r="BN25" s="27" t="s">
        <v>801</v>
      </c>
      <c r="BO25" s="13" t="s">
        <v>801</v>
      </c>
      <c r="BP25" s="222">
        <v>315</v>
      </c>
      <c r="BQ25" s="132"/>
      <c r="BR25" s="133"/>
      <c r="BS25" s="125">
        <v>0</v>
      </c>
      <c r="BT25" s="134">
        <v>0</v>
      </c>
      <c r="BU25" s="135">
        <v>1</v>
      </c>
      <c r="BV25" s="134">
        <v>0</v>
      </c>
      <c r="BW25" s="136">
        <v>0</v>
      </c>
      <c r="BX25" s="136">
        <v>0</v>
      </c>
      <c r="BY25" s="136">
        <v>0</v>
      </c>
      <c r="BZ25" s="134">
        <v>0</v>
      </c>
      <c r="CA25" s="134">
        <v>0</v>
      </c>
      <c r="CB25" s="134">
        <v>0</v>
      </c>
      <c r="CC25" s="135">
        <v>1</v>
      </c>
      <c r="CD25" s="134"/>
      <c r="CE25" s="134"/>
      <c r="CF25" s="137">
        <v>270</v>
      </c>
      <c r="CG25" s="134">
        <v>0</v>
      </c>
      <c r="CH25" s="132"/>
      <c r="CI25" s="132"/>
      <c r="CJ25" s="229" t="s">
        <v>942</v>
      </c>
      <c r="CK25" s="233" t="s">
        <v>942</v>
      </c>
      <c r="CL25" s="138">
        <v>0</v>
      </c>
      <c r="CM25" s="138">
        <v>0</v>
      </c>
      <c r="CN25" s="135">
        <v>0</v>
      </c>
      <c r="CO25" s="135">
        <v>0</v>
      </c>
      <c r="CP25" s="139"/>
      <c r="CQ25" s="135">
        <v>1</v>
      </c>
      <c r="CR25" s="179">
        <v>43242</v>
      </c>
      <c r="CS25" s="180">
        <v>43242</v>
      </c>
      <c r="CT25" s="181">
        <v>43346</v>
      </c>
      <c r="CU25" s="181">
        <v>43311</v>
      </c>
      <c r="CV25" s="181">
        <v>43395</v>
      </c>
      <c r="CW25" s="181"/>
      <c r="CX25" s="181">
        <v>43395</v>
      </c>
      <c r="CY25" s="135">
        <v>0.47404625449228377</v>
      </c>
      <c r="CZ25" s="134">
        <v>0</v>
      </c>
      <c r="DA25" s="135">
        <v>1.0101010101010102E-2</v>
      </c>
      <c r="DB25" s="135">
        <v>0</v>
      </c>
      <c r="DC25" s="135">
        <v>0</v>
      </c>
      <c r="DD25" s="135">
        <v>0</v>
      </c>
      <c r="DE25" s="140">
        <v>0</v>
      </c>
      <c r="DF25" s="13" t="s">
        <v>942</v>
      </c>
      <c r="DG25" s="80" t="s">
        <v>942</v>
      </c>
      <c r="DH25" s="18" t="b">
        <v>0</v>
      </c>
      <c r="DI25" s="79"/>
      <c r="DJ25" s="79"/>
      <c r="DK25" s="192"/>
      <c r="DL25" s="174"/>
      <c r="DM25" s="193"/>
      <c r="DN25" s="135"/>
      <c r="DO25" s="79"/>
      <c r="DP25" s="79"/>
      <c r="DQ25" s="79"/>
      <c r="DR25" s="79"/>
      <c r="DS25" s="79"/>
      <c r="DT25" s="79"/>
      <c r="DU25" s="79"/>
      <c r="DV25" s="18"/>
      <c r="DW25" s="18"/>
      <c r="DX25" s="18"/>
      <c r="DY25" s="177"/>
      <c r="DZ25" s="177">
        <v>0</v>
      </c>
      <c r="EA25" s="177">
        <v>0</v>
      </c>
      <c r="EB25" s="177">
        <v>0</v>
      </c>
      <c r="EC25" s="177">
        <v>0</v>
      </c>
      <c r="ED25" s="177">
        <v>0</v>
      </c>
      <c r="EE25" s="177">
        <v>0</v>
      </c>
      <c r="EF25" s="177">
        <v>0</v>
      </c>
      <c r="EG25" s="177">
        <v>0</v>
      </c>
      <c r="EH25" s="177">
        <v>0</v>
      </c>
      <c r="EI25" s="177">
        <v>0</v>
      </c>
      <c r="EJ25" s="177">
        <v>0</v>
      </c>
      <c r="EK25" s="177">
        <v>0</v>
      </c>
      <c r="EL25" s="177">
        <v>0</v>
      </c>
      <c r="EM25" s="177">
        <v>0</v>
      </c>
      <c r="EN25" s="177">
        <v>0</v>
      </c>
      <c r="EO25" s="177">
        <v>0</v>
      </c>
      <c r="EP25" s="177">
        <v>0</v>
      </c>
      <c r="EQ25" s="177">
        <v>0</v>
      </c>
      <c r="ER25" s="177">
        <v>0</v>
      </c>
      <c r="ES25" s="177">
        <v>0</v>
      </c>
      <c r="ET25" s="177">
        <v>0</v>
      </c>
      <c r="EU25" s="177">
        <v>0</v>
      </c>
      <c r="EV25" s="177">
        <v>0</v>
      </c>
      <c r="EW25" s="177">
        <v>0</v>
      </c>
      <c r="EX25" s="177">
        <v>0</v>
      </c>
      <c r="EY25" s="177">
        <v>0</v>
      </c>
      <c r="EZ25" s="177">
        <v>0</v>
      </c>
      <c r="FA25" s="177">
        <v>0</v>
      </c>
      <c r="FB25" s="177">
        <v>204</v>
      </c>
      <c r="FC25" s="242">
        <v>30</v>
      </c>
      <c r="FD25" s="244">
        <v>0</v>
      </c>
      <c r="FE25" s="244">
        <v>0</v>
      </c>
      <c r="FF25" s="245">
        <v>145</v>
      </c>
      <c r="FG25" s="242">
        <v>35</v>
      </c>
      <c r="FH25" s="244">
        <v>0</v>
      </c>
      <c r="FI25" s="245">
        <v>186</v>
      </c>
      <c r="FJ25" s="242">
        <v>100</v>
      </c>
      <c r="FK25" s="242">
        <v>80</v>
      </c>
      <c r="FL25" s="242">
        <v>80</v>
      </c>
      <c r="FM25" s="242">
        <v>55</v>
      </c>
      <c r="FN25" s="242">
        <v>41</v>
      </c>
      <c r="FO25" s="242">
        <v>39</v>
      </c>
      <c r="FP25" s="245">
        <v>200</v>
      </c>
      <c r="FQ25" s="246">
        <v>98</v>
      </c>
      <c r="FR25" s="246">
        <v>3</v>
      </c>
      <c r="FS25" s="199">
        <v>0</v>
      </c>
      <c r="FT25" s="245">
        <v>200</v>
      </c>
      <c r="FU25" s="245">
        <v>130</v>
      </c>
      <c r="FV25" s="242">
        <v>107</v>
      </c>
      <c r="FW25" s="242">
        <v>86</v>
      </c>
      <c r="FX25" s="242">
        <v>73</v>
      </c>
      <c r="FY25" s="249">
        <v>349</v>
      </c>
      <c r="FZ25" s="248">
        <v>327</v>
      </c>
      <c r="GA25" s="249">
        <v>314</v>
      </c>
      <c r="GB25" s="249">
        <v>304</v>
      </c>
      <c r="GC25" s="250">
        <v>254</v>
      </c>
      <c r="GD25" s="198"/>
      <c r="GE25" s="251">
        <v>201</v>
      </c>
      <c r="GF25" s="251"/>
      <c r="GG25" s="251">
        <v>201</v>
      </c>
      <c r="GH25" s="251">
        <v>201</v>
      </c>
      <c r="GI25" s="251">
        <v>201</v>
      </c>
      <c r="GJ25" s="251">
        <v>201</v>
      </c>
      <c r="GK25" s="251">
        <v>198</v>
      </c>
      <c r="GL25" s="251">
        <v>198</v>
      </c>
      <c r="GM25" s="251">
        <v>198</v>
      </c>
      <c r="GN25" s="251">
        <v>198</v>
      </c>
      <c r="GO25" s="251">
        <v>198</v>
      </c>
      <c r="GP25" s="251">
        <v>198</v>
      </c>
      <c r="GQ25" s="251">
        <v>192</v>
      </c>
      <c r="GR25" s="251">
        <v>192</v>
      </c>
      <c r="GS25" s="251">
        <v>192</v>
      </c>
      <c r="GT25" s="251">
        <v>192</v>
      </c>
      <c r="GU25" s="251">
        <v>192</v>
      </c>
      <c r="GV25" s="251">
        <v>192</v>
      </c>
      <c r="GW25" s="251">
        <v>192</v>
      </c>
      <c r="GX25" s="251">
        <v>192</v>
      </c>
      <c r="GY25" s="251">
        <v>192</v>
      </c>
      <c r="GZ25" s="251">
        <v>192</v>
      </c>
      <c r="HA25" s="251">
        <v>192</v>
      </c>
      <c r="HB25" s="251">
        <v>192</v>
      </c>
      <c r="HC25" s="245">
        <v>192</v>
      </c>
      <c r="HD25" s="245">
        <v>192</v>
      </c>
      <c r="HE25" s="245">
        <v>192</v>
      </c>
      <c r="HF25" s="245">
        <v>192</v>
      </c>
      <c r="HG25" s="245">
        <v>182</v>
      </c>
      <c r="HH25" s="245">
        <v>182</v>
      </c>
      <c r="HI25" s="245">
        <v>182</v>
      </c>
      <c r="HJ25" s="245">
        <v>182</v>
      </c>
      <c r="HK25" s="245">
        <v>182</v>
      </c>
      <c r="HL25" s="245">
        <v>182</v>
      </c>
      <c r="HM25" s="245">
        <v>176</v>
      </c>
      <c r="HN25" s="245">
        <v>175</v>
      </c>
      <c r="HO25" s="245">
        <v>175</v>
      </c>
      <c r="HP25" s="245">
        <v>175</v>
      </c>
      <c r="HQ25" s="245">
        <v>175</v>
      </c>
      <c r="HR25" s="245">
        <v>175</v>
      </c>
      <c r="HS25" s="245">
        <v>175</v>
      </c>
      <c r="HT25" s="245">
        <v>173</v>
      </c>
      <c r="HU25" s="245">
        <v>173</v>
      </c>
      <c r="HV25" s="245">
        <v>173</v>
      </c>
      <c r="HW25" s="245">
        <v>173</v>
      </c>
      <c r="HX25" s="245">
        <v>173</v>
      </c>
      <c r="HY25" s="245">
        <v>168</v>
      </c>
      <c r="HZ25" s="245">
        <v>168</v>
      </c>
      <c r="IA25" s="245">
        <v>168</v>
      </c>
      <c r="IB25" s="245">
        <v>155</v>
      </c>
      <c r="IC25" s="245">
        <v>152</v>
      </c>
      <c r="ID25" s="245">
        <v>152</v>
      </c>
      <c r="IE25" s="245">
        <v>152</v>
      </c>
      <c r="IF25" s="245">
        <v>152</v>
      </c>
      <c r="IG25" s="245">
        <v>152</v>
      </c>
      <c r="IH25" s="245">
        <v>152</v>
      </c>
      <c r="II25" s="245">
        <v>152</v>
      </c>
      <c r="IJ25" s="245">
        <v>152</v>
      </c>
      <c r="IK25" s="245">
        <v>152</v>
      </c>
      <c r="IL25" s="245">
        <v>152</v>
      </c>
      <c r="IM25" s="245">
        <v>144</v>
      </c>
      <c r="IN25" s="245">
        <v>144</v>
      </c>
      <c r="IO25" s="245">
        <v>140</v>
      </c>
      <c r="IP25" s="245">
        <v>137</v>
      </c>
      <c r="IQ25" s="245">
        <v>137</v>
      </c>
      <c r="IR25" s="245">
        <v>137</v>
      </c>
      <c r="IS25" s="245">
        <v>137</v>
      </c>
      <c r="IT25" s="245">
        <v>137</v>
      </c>
      <c r="IU25" s="245">
        <v>136</v>
      </c>
      <c r="IV25" s="245">
        <v>130</v>
      </c>
      <c r="IW25" s="245">
        <v>130</v>
      </c>
      <c r="IX25" s="245">
        <v>123</v>
      </c>
      <c r="IY25" s="245">
        <v>123</v>
      </c>
      <c r="IZ25" s="245">
        <v>123</v>
      </c>
      <c r="JA25" s="245">
        <v>123</v>
      </c>
      <c r="JB25" s="245">
        <v>123</v>
      </c>
      <c r="JC25" s="245">
        <v>119</v>
      </c>
      <c r="JD25" s="245">
        <v>119</v>
      </c>
      <c r="JE25" s="245">
        <v>119</v>
      </c>
      <c r="JF25" s="245">
        <v>119</v>
      </c>
      <c r="JG25" s="245">
        <v>119</v>
      </c>
      <c r="JH25" s="245">
        <v>119</v>
      </c>
      <c r="JI25" s="245">
        <v>119</v>
      </c>
      <c r="JJ25" s="245">
        <v>119</v>
      </c>
      <c r="JK25" s="245">
        <v>119</v>
      </c>
      <c r="JL25" s="245">
        <v>114</v>
      </c>
      <c r="JM25" s="245">
        <v>114</v>
      </c>
      <c r="JN25" s="245">
        <v>114</v>
      </c>
      <c r="JO25" s="245">
        <v>114</v>
      </c>
      <c r="JP25" s="245">
        <v>114</v>
      </c>
      <c r="JQ25" s="245">
        <v>114</v>
      </c>
      <c r="JR25" s="245">
        <v>114</v>
      </c>
      <c r="JS25" s="245">
        <v>114</v>
      </c>
      <c r="JT25" s="245">
        <v>114</v>
      </c>
      <c r="JU25" s="245">
        <v>114</v>
      </c>
      <c r="JV25" s="245">
        <v>114</v>
      </c>
      <c r="JW25" s="245">
        <v>114</v>
      </c>
      <c r="JX25" s="245">
        <v>114</v>
      </c>
      <c r="JY25" s="245">
        <v>114</v>
      </c>
      <c r="JZ25" s="245">
        <v>114</v>
      </c>
      <c r="KA25" s="245">
        <v>114</v>
      </c>
      <c r="KB25" s="245">
        <v>114</v>
      </c>
      <c r="KC25" s="198"/>
      <c r="KD25" s="245">
        <v>110</v>
      </c>
      <c r="KE25" s="245">
        <v>110</v>
      </c>
      <c r="KF25" s="245">
        <v>110</v>
      </c>
      <c r="KG25" s="245">
        <v>110</v>
      </c>
      <c r="KH25" s="245">
        <v>110</v>
      </c>
      <c r="KI25" s="245">
        <v>110</v>
      </c>
      <c r="KJ25" s="245">
        <v>105</v>
      </c>
      <c r="KK25" s="245">
        <v>105</v>
      </c>
      <c r="KL25" s="245">
        <v>105</v>
      </c>
      <c r="KM25" s="245">
        <v>105</v>
      </c>
      <c r="KN25" s="245">
        <v>105</v>
      </c>
      <c r="KO25" s="245">
        <v>105</v>
      </c>
      <c r="KP25" s="245">
        <v>105</v>
      </c>
      <c r="KQ25" s="245">
        <v>105</v>
      </c>
      <c r="KR25" s="245">
        <v>105</v>
      </c>
      <c r="KS25" s="245">
        <v>105</v>
      </c>
      <c r="KT25" s="245">
        <v>105</v>
      </c>
      <c r="KU25" s="245">
        <v>105</v>
      </c>
      <c r="KV25" s="245">
        <v>105</v>
      </c>
      <c r="KW25" s="245">
        <v>105</v>
      </c>
      <c r="KX25" s="245">
        <v>105</v>
      </c>
      <c r="KY25" s="245">
        <v>105</v>
      </c>
      <c r="KZ25" s="245">
        <v>105</v>
      </c>
      <c r="LA25" s="245">
        <v>105</v>
      </c>
      <c r="LB25" s="245">
        <v>105</v>
      </c>
      <c r="LC25" s="245">
        <v>105</v>
      </c>
      <c r="LD25" s="245">
        <v>105</v>
      </c>
      <c r="LE25" s="242">
        <v>81</v>
      </c>
      <c r="LF25" s="242">
        <v>81</v>
      </c>
      <c r="LG25" s="242">
        <v>71</v>
      </c>
      <c r="LH25" s="242">
        <v>81</v>
      </c>
      <c r="LI25" s="242">
        <v>67</v>
      </c>
      <c r="LJ25" s="242">
        <v>67</v>
      </c>
      <c r="LK25" s="242">
        <v>67</v>
      </c>
      <c r="LL25" s="242">
        <v>70</v>
      </c>
      <c r="LM25" s="242">
        <v>70</v>
      </c>
      <c r="LN25" s="242">
        <v>70</v>
      </c>
      <c r="LO25" s="242">
        <v>70</v>
      </c>
      <c r="LP25" s="242">
        <v>70</v>
      </c>
      <c r="LQ25" s="242">
        <v>70</v>
      </c>
      <c r="LR25" s="242">
        <v>70</v>
      </c>
      <c r="LS25" s="242">
        <v>70</v>
      </c>
      <c r="LT25" s="242">
        <v>70</v>
      </c>
      <c r="LU25" s="242">
        <v>66</v>
      </c>
      <c r="LV25" s="242">
        <v>66</v>
      </c>
      <c r="LW25" s="242">
        <v>66</v>
      </c>
      <c r="LX25" s="242">
        <v>66</v>
      </c>
      <c r="LY25" s="242">
        <v>66</v>
      </c>
      <c r="LZ25" s="242">
        <v>66</v>
      </c>
      <c r="MA25" s="242">
        <v>66</v>
      </c>
      <c r="MB25" s="242">
        <v>66</v>
      </c>
      <c r="MC25" s="242">
        <v>66</v>
      </c>
      <c r="MD25" s="242">
        <v>66</v>
      </c>
      <c r="ME25" s="242">
        <v>66</v>
      </c>
      <c r="MF25" s="242">
        <v>66</v>
      </c>
      <c r="MG25" s="242">
        <v>66</v>
      </c>
      <c r="MH25" s="242">
        <v>66</v>
      </c>
      <c r="MI25" s="242">
        <v>46</v>
      </c>
      <c r="MJ25" s="242">
        <v>46</v>
      </c>
      <c r="MK25" s="242">
        <v>46</v>
      </c>
      <c r="ML25" s="198"/>
      <c r="MM25" s="242">
        <v>46</v>
      </c>
      <c r="MN25" s="242">
        <v>41</v>
      </c>
      <c r="MO25" s="242">
        <v>41</v>
      </c>
      <c r="MP25" s="242">
        <v>66</v>
      </c>
      <c r="MQ25" s="242">
        <v>41</v>
      </c>
      <c r="MR25" s="242">
        <v>41</v>
      </c>
      <c r="MS25" s="242">
        <v>38</v>
      </c>
      <c r="MT25" s="242">
        <v>38</v>
      </c>
      <c r="MU25" s="242">
        <v>38</v>
      </c>
      <c r="MV25" s="242">
        <v>38</v>
      </c>
      <c r="MW25" s="198"/>
      <c r="MX25" s="242">
        <v>16</v>
      </c>
      <c r="MY25" s="242">
        <v>8</v>
      </c>
      <c r="MZ25" s="242">
        <v>8</v>
      </c>
      <c r="NA25" s="242">
        <v>8</v>
      </c>
      <c r="NB25" s="242">
        <v>8</v>
      </c>
      <c r="NC25" s="242">
        <v>5</v>
      </c>
      <c r="ND25" s="242">
        <v>5</v>
      </c>
      <c r="NE25" s="242">
        <v>5</v>
      </c>
      <c r="NF25" s="242">
        <v>5</v>
      </c>
      <c r="NG25" s="242">
        <v>5</v>
      </c>
      <c r="NH25" s="242">
        <v>5</v>
      </c>
      <c r="NI25" s="244">
        <v>0</v>
      </c>
      <c r="NJ25" s="198"/>
      <c r="NK25" s="198"/>
      <c r="NL25" s="198"/>
      <c r="NM25" s="198"/>
      <c r="NN25" s="198"/>
      <c r="NO25" s="198"/>
      <c r="NP25" s="198"/>
      <c r="NQ25" s="198"/>
      <c r="NR25" s="198"/>
      <c r="NS25" s="198"/>
      <c r="NT25" s="198"/>
      <c r="NU25" s="198"/>
      <c r="NV25" s="198"/>
      <c r="NW25" s="198"/>
      <c r="NX25" s="198"/>
      <c r="NY25" s="198"/>
      <c r="NZ25" s="198"/>
      <c r="OA25" s="198"/>
      <c r="OB25" s="198"/>
      <c r="OC25" s="198"/>
      <c r="OD25" s="198"/>
      <c r="OE25" s="198"/>
      <c r="OF25" s="198"/>
      <c r="OG25" s="198"/>
      <c r="OH25" s="198"/>
      <c r="OI25" s="198"/>
      <c r="OJ25" s="198"/>
      <c r="OK25" s="198"/>
      <c r="OL25" s="198"/>
      <c r="OM25" s="198"/>
      <c r="ON25" s="198"/>
      <c r="OO25" s="198"/>
      <c r="OP25" s="198"/>
      <c r="OQ25" s="198"/>
      <c r="OR25" s="198"/>
      <c r="OS25" s="198"/>
      <c r="OT25" s="198"/>
      <c r="OU25" s="198"/>
      <c r="OV25" s="198"/>
      <c r="OW25" s="198"/>
      <c r="OX25" s="198"/>
      <c r="OY25" s="198"/>
      <c r="OZ25" s="198"/>
      <c r="PA25" s="198"/>
      <c r="PB25" s="198"/>
      <c r="PC25" s="198"/>
      <c r="PD25" s="198"/>
      <c r="PE25" s="198"/>
      <c r="PF25" s="198"/>
      <c r="PG25" s="198"/>
      <c r="PH25" s="198"/>
      <c r="PI25" s="198"/>
      <c r="PJ25" s="198"/>
      <c r="PK25" s="198"/>
      <c r="PL25" s="198"/>
      <c r="PM25" s="198"/>
      <c r="PN25" s="198"/>
      <c r="PO25" s="198"/>
      <c r="PP25" s="198"/>
      <c r="PQ25" s="198"/>
      <c r="PR25" s="198"/>
      <c r="PS25" s="198"/>
      <c r="PT25" s="198"/>
      <c r="PU25" s="198"/>
      <c r="PV25" s="198"/>
      <c r="PW25" s="198"/>
      <c r="PX25" s="198"/>
      <c r="PY25" s="198"/>
      <c r="PZ25" s="198"/>
      <c r="QA25" s="198"/>
      <c r="QB25" s="198"/>
      <c r="QC25" s="198"/>
      <c r="QD25" s="198"/>
      <c r="QE25" s="198"/>
      <c r="QF25" s="198"/>
      <c r="QG25" s="198"/>
      <c r="QH25" s="198"/>
      <c r="QI25" s="198"/>
      <c r="QJ25" s="198"/>
      <c r="QK25" s="198"/>
      <c r="QL25" s="198"/>
      <c r="QM25" s="198"/>
      <c r="QN25" s="198"/>
      <c r="QO25" s="198"/>
      <c r="QP25" s="198"/>
      <c r="QQ25" s="198"/>
      <c r="QR25" s="198"/>
      <c r="QS25" s="198"/>
      <c r="QT25" s="198"/>
      <c r="QU25" s="198"/>
      <c r="QV25" s="198"/>
      <c r="QW25" s="198"/>
      <c r="QX25" s="198"/>
      <c r="QY25" s="198"/>
      <c r="QZ25" s="198"/>
      <c r="RA25" s="198"/>
      <c r="RB25" s="198"/>
      <c r="RC25" s="198"/>
      <c r="RD25" s="198"/>
      <c r="RE25" s="198"/>
      <c r="RF25" s="198"/>
      <c r="RG25" s="198"/>
      <c r="RH25" s="198"/>
      <c r="RI25" s="198"/>
      <c r="RJ25" s="198"/>
      <c r="RK25" s="198"/>
      <c r="RL25" s="198"/>
      <c r="RM25" s="198"/>
      <c r="RN25" s="198"/>
      <c r="RO25" s="198"/>
      <c r="RP25" s="198"/>
      <c r="RQ25" s="198"/>
      <c r="RR25" s="198"/>
      <c r="RS25" s="198"/>
      <c r="RT25" s="198"/>
      <c r="RU25" s="198"/>
      <c r="RV25" s="198"/>
      <c r="RW25" s="198"/>
      <c r="RX25" s="198"/>
    </row>
    <row r="26" spans="1:492" x14ac:dyDescent="0.2">
      <c r="A26" s="230" t="s">
        <v>962</v>
      </c>
      <c r="B26" s="231" t="s">
        <v>2454</v>
      </c>
      <c r="C26" s="225"/>
      <c r="D26" s="225"/>
      <c r="E26" s="225"/>
      <c r="F26" s="226"/>
      <c r="G26" s="226"/>
      <c r="H26" s="226"/>
      <c r="I26" s="226"/>
      <c r="J26" s="226"/>
      <c r="K26" s="226"/>
      <c r="L26" s="226"/>
      <c r="M26" s="226"/>
      <c r="N26" s="226"/>
      <c r="O26" s="226"/>
      <c r="P26" s="226"/>
      <c r="Q26" s="237">
        <v>0</v>
      </c>
      <c r="R26" s="238"/>
      <c r="S26" s="238"/>
      <c r="T26" s="238"/>
      <c r="U26" s="238"/>
      <c r="V26" s="238"/>
      <c r="W26" s="232"/>
      <c r="X26" s="232"/>
      <c r="Y26" s="232"/>
      <c r="Z26" s="235">
        <v>0</v>
      </c>
      <c r="AA26" s="235">
        <v>0</v>
      </c>
      <c r="AB26" s="235">
        <v>0</v>
      </c>
      <c r="AC26" s="224"/>
      <c r="AD26" s="224"/>
      <c r="AE26" s="125"/>
      <c r="AF26" s="125"/>
      <c r="AG26" s="125"/>
      <c r="AH26" s="236">
        <v>1</v>
      </c>
      <c r="AI26" s="236" t="s">
        <v>941</v>
      </c>
      <c r="AJ26" s="125"/>
      <c r="AK26" s="175" t="s">
        <v>5316</v>
      </c>
      <c r="AL26" s="125" t="s">
        <v>942</v>
      </c>
      <c r="AM26" s="27" t="s">
        <v>5321</v>
      </c>
      <c r="AN26" s="126">
        <v>0</v>
      </c>
      <c r="AO26" s="126">
        <v>0</v>
      </c>
      <c r="AP26" s="126">
        <v>0</v>
      </c>
      <c r="AQ26" s="126">
        <v>0</v>
      </c>
      <c r="AR26" s="125">
        <v>1</v>
      </c>
      <c r="AS26" s="125">
        <v>0</v>
      </c>
      <c r="AT26" s="178"/>
      <c r="AU26" s="178"/>
      <c r="AV26" s="178"/>
      <c r="AW26" s="239" t="s">
        <v>989</v>
      </c>
      <c r="AX26" s="239" t="s">
        <v>980</v>
      </c>
      <c r="AY26" s="127"/>
      <c r="AZ26" s="127"/>
      <c r="BA26" s="128">
        <v>1000</v>
      </c>
      <c r="BB26" s="128" t="s">
        <v>489</v>
      </c>
      <c r="BC26" s="128"/>
      <c r="BD26" s="128">
        <v>1</v>
      </c>
      <c r="BE26" s="129" t="s">
        <v>541</v>
      </c>
      <c r="BF26" s="130">
        <v>1</v>
      </c>
      <c r="BG26" s="240"/>
      <c r="BH26" s="241"/>
      <c r="BI26" s="190"/>
      <c r="BJ26" s="131">
        <v>360</v>
      </c>
      <c r="BK26" s="191"/>
      <c r="BL26" s="13"/>
      <c r="BM26" s="13"/>
      <c r="BN26" s="27" t="s">
        <v>801</v>
      </c>
      <c r="BO26" s="13" t="s">
        <v>801</v>
      </c>
      <c r="BP26" s="222">
        <v>0</v>
      </c>
      <c r="BQ26" s="132"/>
      <c r="BR26" s="133"/>
      <c r="BS26" s="125">
        <v>0</v>
      </c>
      <c r="BT26" s="134">
        <v>0</v>
      </c>
      <c r="BU26" s="135">
        <v>1</v>
      </c>
      <c r="BV26" s="134">
        <v>0</v>
      </c>
      <c r="BW26" s="136">
        <v>0</v>
      </c>
      <c r="BX26" s="136">
        <v>0</v>
      </c>
      <c r="BY26" s="136">
        <v>0</v>
      </c>
      <c r="BZ26" s="134">
        <v>0</v>
      </c>
      <c r="CA26" s="134">
        <v>0</v>
      </c>
      <c r="CB26" s="134">
        <v>0</v>
      </c>
      <c r="CC26" s="135">
        <v>1</v>
      </c>
      <c r="CD26" s="134"/>
      <c r="CE26" s="134"/>
      <c r="CF26" s="137">
        <v>0</v>
      </c>
      <c r="CG26" s="134">
        <v>0</v>
      </c>
      <c r="CH26" s="132"/>
      <c r="CI26" s="132"/>
      <c r="CJ26" s="229" t="s">
        <v>942</v>
      </c>
      <c r="CK26" s="233" t="s">
        <v>942</v>
      </c>
      <c r="CL26" s="138">
        <v>0</v>
      </c>
      <c r="CM26" s="138">
        <v>0</v>
      </c>
      <c r="CN26" s="135">
        <v>0</v>
      </c>
      <c r="CO26" s="135">
        <v>0</v>
      </c>
      <c r="CP26" s="139"/>
      <c r="CQ26" s="135">
        <v>0</v>
      </c>
      <c r="CR26" s="179">
        <v>43278</v>
      </c>
      <c r="CS26" s="180">
        <v>43278</v>
      </c>
      <c r="CT26" s="181">
        <v>43346</v>
      </c>
      <c r="CU26" s="181">
        <v>43067</v>
      </c>
      <c r="CV26" s="181">
        <v>0</v>
      </c>
      <c r="CW26" s="181"/>
      <c r="CX26" s="181"/>
      <c r="CY26" s="135">
        <v>0.27740596460982903</v>
      </c>
      <c r="CZ26" s="134">
        <v>0</v>
      </c>
      <c r="DA26" s="135">
        <v>1.5873015873015872E-2</v>
      </c>
      <c r="DB26" s="135">
        <v>0</v>
      </c>
      <c r="DC26" s="135">
        <v>0</v>
      </c>
      <c r="DD26" s="135">
        <v>0</v>
      </c>
      <c r="DE26" s="140">
        <v>0</v>
      </c>
      <c r="DF26" s="13" t="s">
        <v>942</v>
      </c>
      <c r="DG26" s="80" t="s">
        <v>942</v>
      </c>
      <c r="DH26" s="18" t="b">
        <v>0</v>
      </c>
      <c r="DI26" s="79"/>
      <c r="DJ26" s="79"/>
      <c r="DK26" s="192"/>
      <c r="DL26" s="174"/>
      <c r="DM26" s="193"/>
      <c r="DN26" s="135"/>
      <c r="DO26" s="79"/>
      <c r="DP26" s="79"/>
      <c r="DQ26" s="79"/>
      <c r="DR26" s="79"/>
      <c r="DS26" s="79"/>
      <c r="DT26" s="79"/>
      <c r="DU26" s="79"/>
      <c r="DV26" s="18"/>
      <c r="DW26" s="18"/>
      <c r="DX26" s="18"/>
      <c r="DY26" s="177"/>
      <c r="DZ26" s="177">
        <v>0</v>
      </c>
      <c r="EA26" s="177">
        <v>0</v>
      </c>
      <c r="EB26" s="177">
        <v>0</v>
      </c>
      <c r="EC26" s="177">
        <v>0</v>
      </c>
      <c r="ED26" s="177">
        <v>0</v>
      </c>
      <c r="EE26" s="177">
        <v>0</v>
      </c>
      <c r="EF26" s="177">
        <v>0</v>
      </c>
      <c r="EG26" s="177">
        <v>0</v>
      </c>
      <c r="EH26" s="177">
        <v>0</v>
      </c>
      <c r="EI26" s="177">
        <v>0</v>
      </c>
      <c r="EJ26" s="177">
        <v>0</v>
      </c>
      <c r="EK26" s="177">
        <v>0</v>
      </c>
      <c r="EL26" s="177">
        <v>0</v>
      </c>
      <c r="EM26" s="177">
        <v>0</v>
      </c>
      <c r="EN26" s="177">
        <v>0</v>
      </c>
      <c r="EO26" s="177">
        <v>0</v>
      </c>
      <c r="EP26" s="177">
        <v>0</v>
      </c>
      <c r="EQ26" s="177">
        <v>0</v>
      </c>
      <c r="ER26" s="177">
        <v>0</v>
      </c>
      <c r="ES26" s="177">
        <v>0</v>
      </c>
      <c r="ET26" s="177">
        <v>0</v>
      </c>
      <c r="EU26" s="177">
        <v>0</v>
      </c>
      <c r="EV26" s="177">
        <v>0</v>
      </c>
      <c r="EW26" s="177">
        <v>0</v>
      </c>
      <c r="EX26" s="177">
        <v>0</v>
      </c>
      <c r="EY26" s="177">
        <v>0</v>
      </c>
      <c r="EZ26" s="177">
        <v>0</v>
      </c>
      <c r="FA26" s="177">
        <v>0</v>
      </c>
      <c r="FB26" s="177">
        <v>0</v>
      </c>
      <c r="FC26" s="198"/>
      <c r="FD26" s="198"/>
      <c r="FE26" s="198"/>
      <c r="FF26" s="198"/>
      <c r="FG26" s="198"/>
      <c r="FH26" s="198"/>
      <c r="FI26" s="198"/>
      <c r="FJ26" s="198"/>
      <c r="FK26" s="198"/>
      <c r="FL26" s="198"/>
      <c r="FM26" s="198"/>
      <c r="FN26" s="198"/>
      <c r="FO26" s="198"/>
      <c r="FP26" s="198"/>
      <c r="FQ26" s="198"/>
      <c r="FR26" s="198"/>
      <c r="FS26" s="198"/>
      <c r="FT26" s="198"/>
      <c r="FU26" s="198"/>
      <c r="FV26" s="198"/>
      <c r="FW26" s="243"/>
      <c r="FX26" s="243"/>
      <c r="FY26" s="243"/>
      <c r="FZ26" s="198"/>
      <c r="GA26" s="198"/>
      <c r="GB26" s="198"/>
      <c r="GC26" s="199"/>
      <c r="GD26" s="198"/>
      <c r="GE26" s="196"/>
      <c r="GF26" s="198"/>
      <c r="GG26" s="196"/>
      <c r="GH26" s="196"/>
      <c r="GI26" s="196"/>
      <c r="GJ26" s="196"/>
      <c r="GK26" s="196"/>
      <c r="GL26" s="245"/>
      <c r="GM26" s="198"/>
      <c r="GN26" s="245"/>
      <c r="GO26" s="245"/>
      <c r="GP26" s="245"/>
      <c r="GQ26" s="245"/>
      <c r="GR26" s="245"/>
      <c r="GS26" s="196"/>
      <c r="GT26" s="196"/>
      <c r="GU26" s="196"/>
      <c r="GV26" s="196"/>
      <c r="GW26" s="196"/>
      <c r="GX26" s="196"/>
      <c r="GY26" s="196"/>
      <c r="GZ26" s="196"/>
      <c r="HA26" s="196"/>
      <c r="HB26" s="196"/>
      <c r="HC26" s="196"/>
      <c r="HD26" s="196"/>
      <c r="HE26" s="196"/>
      <c r="HF26" s="196"/>
      <c r="HG26" s="196"/>
      <c r="HH26" s="196"/>
      <c r="HI26" s="196"/>
      <c r="HJ26" s="196"/>
      <c r="HK26" s="196"/>
      <c r="HL26" s="196"/>
      <c r="HM26" s="196"/>
      <c r="HN26" s="196"/>
      <c r="HO26" s="196"/>
      <c r="HP26" s="196"/>
      <c r="HQ26" s="196"/>
      <c r="HR26" s="196"/>
      <c r="HS26" s="196"/>
      <c r="HT26" s="196"/>
      <c r="HU26" s="196"/>
      <c r="HV26" s="196"/>
      <c r="HW26" s="196"/>
      <c r="HX26" s="196"/>
      <c r="HY26" s="196"/>
      <c r="HZ26" s="196"/>
      <c r="IA26" s="196"/>
      <c r="IB26" s="196"/>
      <c r="IC26" s="196"/>
      <c r="ID26" s="196"/>
      <c r="IE26" s="196"/>
      <c r="IF26" s="196"/>
      <c r="IG26" s="196"/>
      <c r="IH26" s="196"/>
      <c r="II26" s="196"/>
      <c r="IJ26" s="196"/>
      <c r="IK26" s="196"/>
      <c r="IL26" s="196"/>
      <c r="IM26" s="196"/>
      <c r="IN26" s="196"/>
      <c r="IO26" s="196"/>
      <c r="IP26" s="196"/>
      <c r="IQ26" s="196"/>
      <c r="IR26" s="196"/>
      <c r="IS26" s="196"/>
      <c r="IT26" s="196"/>
      <c r="IU26" s="196"/>
      <c r="IV26" s="196"/>
      <c r="IW26" s="196"/>
      <c r="IX26" s="242"/>
      <c r="IY26" s="242"/>
      <c r="IZ26" s="242"/>
      <c r="JA26" s="242"/>
      <c r="JB26" s="242"/>
      <c r="JC26" s="242"/>
      <c r="JD26" s="242"/>
      <c r="JE26" s="242"/>
      <c r="JF26" s="242"/>
      <c r="JG26" s="242"/>
      <c r="JH26" s="242"/>
      <c r="JI26" s="242"/>
      <c r="JJ26" s="242"/>
      <c r="JK26" s="246"/>
      <c r="JL26" s="246"/>
      <c r="JM26" s="246"/>
      <c r="JN26" s="246"/>
      <c r="JO26" s="246"/>
      <c r="JP26" s="246"/>
      <c r="JQ26" s="246"/>
      <c r="JR26" s="246"/>
      <c r="JS26" s="246"/>
      <c r="JT26" s="246"/>
      <c r="JU26" s="246"/>
      <c r="JV26" s="246"/>
      <c r="JW26" s="246"/>
      <c r="JX26" s="246"/>
      <c r="JY26" s="242"/>
      <c r="JZ26" s="242"/>
      <c r="KA26" s="242"/>
      <c r="KB26" s="198"/>
      <c r="KC26" s="198"/>
      <c r="KD26" s="198"/>
      <c r="KE26" s="198"/>
      <c r="KF26" s="198"/>
      <c r="KG26" s="198"/>
      <c r="KH26" s="196"/>
      <c r="KI26" s="198"/>
      <c r="KJ26" s="198"/>
      <c r="KK26" s="198"/>
      <c r="KL26" s="198"/>
      <c r="KM26" s="198"/>
      <c r="KN26" s="196"/>
      <c r="KO26" s="196"/>
      <c r="KP26" s="198"/>
      <c r="KQ26" s="198"/>
      <c r="KR26" s="198"/>
      <c r="KS26" s="198"/>
      <c r="KT26" s="198"/>
      <c r="KU26" s="196"/>
      <c r="KV26" s="196"/>
      <c r="KW26" s="198"/>
      <c r="KX26" s="198"/>
      <c r="KY26" s="242">
        <v>67</v>
      </c>
      <c r="KZ26" s="242">
        <v>67</v>
      </c>
      <c r="LA26" s="242">
        <v>67</v>
      </c>
      <c r="LB26" s="242">
        <v>67</v>
      </c>
      <c r="LC26" s="242">
        <v>67</v>
      </c>
      <c r="LD26" s="242">
        <v>67</v>
      </c>
      <c r="LE26" s="249">
        <v>248</v>
      </c>
      <c r="LF26" s="249">
        <v>248</v>
      </c>
      <c r="LG26" s="249">
        <v>248</v>
      </c>
      <c r="LH26" s="249">
        <v>248</v>
      </c>
      <c r="LI26" s="249">
        <v>248</v>
      </c>
      <c r="LJ26" s="249">
        <v>248</v>
      </c>
      <c r="LK26" s="249">
        <v>248</v>
      </c>
      <c r="LL26" s="249">
        <v>248</v>
      </c>
      <c r="LM26" s="249">
        <v>248</v>
      </c>
      <c r="LN26" s="249">
        <v>248</v>
      </c>
      <c r="LO26" s="249">
        <v>245</v>
      </c>
      <c r="LP26" s="249">
        <v>245</v>
      </c>
      <c r="LQ26" s="249">
        <v>245</v>
      </c>
      <c r="LR26" s="249">
        <v>245</v>
      </c>
      <c r="LS26" s="249">
        <v>242</v>
      </c>
      <c r="LT26" s="249">
        <v>242</v>
      </c>
      <c r="LU26" s="245">
        <v>238</v>
      </c>
      <c r="LV26" s="245">
        <v>238</v>
      </c>
      <c r="LW26" s="245">
        <v>238</v>
      </c>
      <c r="LX26" s="245">
        <v>238</v>
      </c>
      <c r="LY26" s="245">
        <v>238</v>
      </c>
      <c r="LZ26" s="245">
        <v>238</v>
      </c>
      <c r="MA26" s="245">
        <v>238</v>
      </c>
      <c r="MB26" s="245">
        <v>238</v>
      </c>
      <c r="MC26" s="245">
        <v>238</v>
      </c>
      <c r="MD26" s="245">
        <v>238</v>
      </c>
      <c r="ME26" s="245">
        <v>238</v>
      </c>
      <c r="MF26" s="245">
        <v>232</v>
      </c>
      <c r="MG26" s="245">
        <v>232</v>
      </c>
      <c r="MH26" s="245">
        <v>232</v>
      </c>
      <c r="MI26" s="245">
        <v>232</v>
      </c>
      <c r="MJ26" s="245">
        <v>232</v>
      </c>
      <c r="MK26" s="245">
        <v>232</v>
      </c>
      <c r="ML26" s="198"/>
      <c r="MM26" s="245">
        <v>232</v>
      </c>
      <c r="MN26" s="245">
        <v>230</v>
      </c>
      <c r="MO26" s="245">
        <v>220</v>
      </c>
      <c r="MP26" s="245">
        <v>232</v>
      </c>
      <c r="MQ26" s="245">
        <v>215</v>
      </c>
      <c r="MR26" s="245">
        <v>215</v>
      </c>
      <c r="MS26" s="245">
        <v>212</v>
      </c>
      <c r="MT26" s="245">
        <v>212</v>
      </c>
      <c r="MU26" s="245">
        <v>212</v>
      </c>
      <c r="MV26" s="245">
        <v>206</v>
      </c>
      <c r="MW26" s="198"/>
      <c r="MX26" s="245">
        <v>202</v>
      </c>
      <c r="MY26" s="245">
        <v>202</v>
      </c>
      <c r="MZ26" s="245">
        <v>202</v>
      </c>
      <c r="NA26" s="245">
        <v>202</v>
      </c>
      <c r="NB26" s="245">
        <v>202</v>
      </c>
      <c r="NC26" s="245">
        <v>202</v>
      </c>
      <c r="ND26" s="245">
        <v>201</v>
      </c>
      <c r="NE26" s="245">
        <v>201</v>
      </c>
      <c r="NF26" s="245">
        <v>201</v>
      </c>
      <c r="NG26" s="245">
        <v>201</v>
      </c>
      <c r="NH26" s="245">
        <v>201</v>
      </c>
      <c r="NI26" s="244">
        <v>0</v>
      </c>
      <c r="NJ26" s="198"/>
      <c r="NK26" s="198"/>
      <c r="NL26" s="198"/>
      <c r="NM26" s="198"/>
      <c r="NN26" s="198"/>
      <c r="NO26" s="198"/>
      <c r="NP26" s="198"/>
      <c r="NQ26" s="198"/>
      <c r="NR26" s="198"/>
      <c r="NS26" s="198"/>
      <c r="NT26" s="198"/>
      <c r="NU26" s="198"/>
      <c r="NV26" s="198"/>
      <c r="NW26" s="198"/>
      <c r="NX26" s="198"/>
      <c r="NY26" s="198"/>
      <c r="NZ26" s="198"/>
      <c r="OA26" s="198"/>
      <c r="OB26" s="198"/>
      <c r="OC26" s="198"/>
      <c r="OD26" s="198"/>
      <c r="OE26" s="198"/>
      <c r="OF26" s="198"/>
      <c r="OG26" s="198"/>
      <c r="OH26" s="198"/>
      <c r="OI26" s="198"/>
      <c r="OJ26" s="198"/>
      <c r="OK26" s="198"/>
      <c r="OL26" s="198"/>
      <c r="OM26" s="198"/>
      <c r="ON26" s="198"/>
      <c r="OO26" s="198"/>
      <c r="OP26" s="198"/>
      <c r="OQ26" s="198"/>
      <c r="OR26" s="198"/>
      <c r="OS26" s="198"/>
      <c r="OT26" s="198"/>
      <c r="OU26" s="198"/>
      <c r="OV26" s="198"/>
      <c r="OW26" s="198"/>
      <c r="OX26" s="198"/>
      <c r="OY26" s="198"/>
      <c r="OZ26" s="198"/>
      <c r="PA26" s="198"/>
      <c r="PB26" s="198"/>
      <c r="PC26" s="198"/>
      <c r="PD26" s="198"/>
      <c r="PE26" s="198"/>
      <c r="PF26" s="198"/>
      <c r="PG26" s="198"/>
      <c r="PH26" s="198"/>
      <c r="PI26" s="198"/>
      <c r="PJ26" s="198"/>
      <c r="PK26" s="198"/>
      <c r="PL26" s="198"/>
      <c r="PM26" s="198"/>
      <c r="PN26" s="198"/>
      <c r="PO26" s="198"/>
      <c r="PP26" s="198"/>
      <c r="PQ26" s="196"/>
      <c r="PR26" s="196"/>
      <c r="PS26" s="196"/>
      <c r="PT26" s="196"/>
      <c r="PU26" s="196"/>
      <c r="PV26" s="196"/>
      <c r="PW26" s="196"/>
      <c r="PX26" s="196"/>
      <c r="PY26" s="196"/>
      <c r="PZ26" s="196"/>
      <c r="QA26" s="196"/>
      <c r="QB26" s="196"/>
      <c r="QC26" s="196"/>
      <c r="QD26" s="196"/>
      <c r="QE26" s="196"/>
      <c r="QF26" s="196"/>
      <c r="QG26" s="196"/>
      <c r="QH26" s="196"/>
      <c r="QI26" s="196"/>
      <c r="QJ26" s="196"/>
      <c r="QK26" s="196"/>
      <c r="QL26" s="196"/>
      <c r="QM26" s="196"/>
      <c r="QN26" s="196"/>
      <c r="QO26" s="196"/>
      <c r="QP26" s="196"/>
      <c r="QQ26" s="196"/>
      <c r="QR26" s="196"/>
      <c r="QS26" s="196"/>
      <c r="QT26" s="196"/>
      <c r="QU26" s="196"/>
      <c r="QV26" s="196"/>
      <c r="QW26" s="196"/>
      <c r="QX26" s="196"/>
      <c r="QY26" s="196"/>
      <c r="QZ26" s="196"/>
      <c r="RA26" s="196"/>
      <c r="RB26" s="196"/>
      <c r="RC26" s="196"/>
      <c r="RD26" s="196"/>
      <c r="RE26" s="196"/>
      <c r="RF26" s="196"/>
      <c r="RG26" s="196"/>
      <c r="RH26" s="196"/>
      <c r="RI26" s="196"/>
      <c r="RJ26" s="196"/>
      <c r="RK26" s="196"/>
      <c r="RL26" s="196"/>
      <c r="RM26" s="196"/>
      <c r="RN26" s="196"/>
      <c r="RO26" s="196"/>
      <c r="RP26" s="196"/>
      <c r="RQ26" s="196"/>
      <c r="RR26" s="196"/>
      <c r="RS26" s="196"/>
      <c r="RT26" s="196"/>
      <c r="RU26" s="196"/>
      <c r="RV26" s="196"/>
      <c r="RW26" s="196"/>
      <c r="RX26" s="196"/>
    </row>
    <row r="27" spans="1:492" x14ac:dyDescent="0.2">
      <c r="A27" s="230" t="s">
        <v>962</v>
      </c>
      <c r="B27" s="231" t="s">
        <v>5230</v>
      </c>
      <c r="C27" s="225"/>
      <c r="D27" s="225"/>
      <c r="E27" s="225"/>
      <c r="F27" s="226"/>
      <c r="G27" s="226"/>
      <c r="H27" s="226"/>
      <c r="I27" s="226"/>
      <c r="J27" s="226"/>
      <c r="K27" s="226"/>
      <c r="L27" s="226"/>
      <c r="M27" s="226"/>
      <c r="N27" s="226"/>
      <c r="O27" s="226"/>
      <c r="P27" s="226"/>
      <c r="Q27" s="237">
        <v>0</v>
      </c>
      <c r="R27" s="238"/>
      <c r="S27" s="238"/>
      <c r="T27" s="238"/>
      <c r="U27" s="238"/>
      <c r="V27" s="238"/>
      <c r="W27" s="232"/>
      <c r="X27" s="232"/>
      <c r="Y27" s="232"/>
      <c r="Z27" s="235">
        <v>0</v>
      </c>
      <c r="AA27" s="235">
        <v>0</v>
      </c>
      <c r="AB27" s="235">
        <v>0</v>
      </c>
      <c r="AC27" s="224"/>
      <c r="AD27" s="224"/>
      <c r="AE27" s="125"/>
      <c r="AF27" s="125"/>
      <c r="AG27" s="125"/>
      <c r="AH27" s="236">
        <v>1</v>
      </c>
      <c r="AI27" s="236" t="s">
        <v>941</v>
      </c>
      <c r="AJ27" s="125"/>
      <c r="AK27" s="175" t="s">
        <v>5315</v>
      </c>
      <c r="AL27" s="125" t="s">
        <v>942</v>
      </c>
      <c r="AM27" s="27" t="s">
        <v>5321</v>
      </c>
      <c r="AN27" s="126">
        <v>0</v>
      </c>
      <c r="AO27" s="126">
        <v>0</v>
      </c>
      <c r="AP27" s="126">
        <v>0</v>
      </c>
      <c r="AQ27" s="126">
        <v>0</v>
      </c>
      <c r="AR27" s="125">
        <v>1</v>
      </c>
      <c r="AS27" s="125">
        <v>0</v>
      </c>
      <c r="AT27" s="178"/>
      <c r="AU27" s="178"/>
      <c r="AV27" s="178"/>
      <c r="AW27" s="239" t="s">
        <v>989</v>
      </c>
      <c r="AX27" s="239" t="s">
        <v>980</v>
      </c>
      <c r="AY27" s="127"/>
      <c r="AZ27" s="127"/>
      <c r="BA27" s="128">
        <v>5000</v>
      </c>
      <c r="BB27" s="128" t="s">
        <v>489</v>
      </c>
      <c r="BC27" s="128"/>
      <c r="BD27" s="128">
        <v>1</v>
      </c>
      <c r="BE27" s="129" t="s">
        <v>541</v>
      </c>
      <c r="BF27" s="130">
        <v>1</v>
      </c>
      <c r="BG27" s="240"/>
      <c r="BH27" s="241"/>
      <c r="BI27" s="190"/>
      <c r="BJ27" s="131">
        <v>1800</v>
      </c>
      <c r="BK27" s="191"/>
      <c r="BL27" s="13"/>
      <c r="BM27" s="13"/>
      <c r="BN27" s="27" t="s">
        <v>801</v>
      </c>
      <c r="BO27" s="13" t="s">
        <v>801</v>
      </c>
      <c r="BP27" s="222">
        <v>0</v>
      </c>
      <c r="BQ27" s="132"/>
      <c r="BR27" s="133"/>
      <c r="BS27" s="125">
        <v>0</v>
      </c>
      <c r="BT27" s="134">
        <v>0</v>
      </c>
      <c r="BU27" s="135">
        <v>1</v>
      </c>
      <c r="BV27" s="134">
        <v>0</v>
      </c>
      <c r="BW27" s="136">
        <v>0</v>
      </c>
      <c r="BX27" s="136">
        <v>0</v>
      </c>
      <c r="BY27" s="136">
        <v>0</v>
      </c>
      <c r="BZ27" s="134">
        <v>0</v>
      </c>
      <c r="CA27" s="134">
        <v>0</v>
      </c>
      <c r="CB27" s="134">
        <v>0</v>
      </c>
      <c r="CC27" s="135">
        <v>1</v>
      </c>
      <c r="CD27" s="134"/>
      <c r="CE27" s="134"/>
      <c r="CF27" s="137">
        <v>0</v>
      </c>
      <c r="CG27" s="134">
        <v>0</v>
      </c>
      <c r="CH27" s="132"/>
      <c r="CI27" s="132"/>
      <c r="CJ27" s="229" t="s">
        <v>942</v>
      </c>
      <c r="CK27" s="233" t="s">
        <v>942</v>
      </c>
      <c r="CL27" s="138">
        <v>0</v>
      </c>
      <c r="CM27" s="138">
        <v>0</v>
      </c>
      <c r="CN27" s="135">
        <v>0</v>
      </c>
      <c r="CO27" s="135">
        <v>0</v>
      </c>
      <c r="CP27" s="139"/>
      <c r="CQ27" s="135">
        <v>0</v>
      </c>
      <c r="CR27" s="179">
        <v>43278</v>
      </c>
      <c r="CS27" s="180">
        <v>43278</v>
      </c>
      <c r="CT27" s="181">
        <v>43346</v>
      </c>
      <c r="CU27" s="181">
        <v>36526</v>
      </c>
      <c r="CV27" s="181">
        <v>36526</v>
      </c>
      <c r="CW27" s="181">
        <v>36526</v>
      </c>
      <c r="CX27" s="181"/>
      <c r="CY27" s="135">
        <v>0.24173789626606032</v>
      </c>
      <c r="CZ27" s="134">
        <v>0</v>
      </c>
      <c r="DA27" s="135">
        <v>1.5873015873015872E-2</v>
      </c>
      <c r="DB27" s="135">
        <v>0</v>
      </c>
      <c r="DC27" s="135">
        <v>0</v>
      </c>
      <c r="DD27" s="135">
        <v>0</v>
      </c>
      <c r="DE27" s="140">
        <v>0</v>
      </c>
      <c r="DF27" s="13" t="s">
        <v>942</v>
      </c>
      <c r="DG27" s="80" t="s">
        <v>942</v>
      </c>
      <c r="DH27" s="18" t="b">
        <v>0</v>
      </c>
      <c r="DI27" s="79"/>
      <c r="DJ27" s="79"/>
      <c r="DK27" s="192"/>
      <c r="DL27" s="174"/>
      <c r="DM27" s="193"/>
      <c r="DN27" s="135"/>
      <c r="DO27" s="79"/>
      <c r="DP27" s="79"/>
      <c r="DQ27" s="79"/>
      <c r="DR27" s="79"/>
      <c r="DS27" s="79"/>
      <c r="DT27" s="79"/>
      <c r="DU27" s="79"/>
      <c r="DV27" s="18"/>
      <c r="DW27" s="18"/>
      <c r="DX27" s="18"/>
      <c r="DY27" s="177"/>
      <c r="DZ27" s="177">
        <v>0</v>
      </c>
      <c r="EA27" s="177">
        <v>0</v>
      </c>
      <c r="EB27" s="177">
        <v>0</v>
      </c>
      <c r="EC27" s="177">
        <v>0</v>
      </c>
      <c r="ED27" s="177">
        <v>0</v>
      </c>
      <c r="EE27" s="177">
        <v>0</v>
      </c>
      <c r="EF27" s="177">
        <v>0</v>
      </c>
      <c r="EG27" s="177">
        <v>0</v>
      </c>
      <c r="EH27" s="177">
        <v>0</v>
      </c>
      <c r="EI27" s="177">
        <v>0</v>
      </c>
      <c r="EJ27" s="177">
        <v>0</v>
      </c>
      <c r="EK27" s="177">
        <v>0</v>
      </c>
      <c r="EL27" s="177">
        <v>0</v>
      </c>
      <c r="EM27" s="177">
        <v>0</v>
      </c>
      <c r="EN27" s="177">
        <v>0</v>
      </c>
      <c r="EO27" s="177">
        <v>0</v>
      </c>
      <c r="EP27" s="177">
        <v>0</v>
      </c>
      <c r="EQ27" s="177">
        <v>0</v>
      </c>
      <c r="ER27" s="177">
        <v>0</v>
      </c>
      <c r="ES27" s="177">
        <v>0</v>
      </c>
      <c r="ET27" s="177">
        <v>0</v>
      </c>
      <c r="EU27" s="177">
        <v>0</v>
      </c>
      <c r="EV27" s="177">
        <v>0</v>
      </c>
      <c r="EW27" s="177">
        <v>0</v>
      </c>
      <c r="EX27" s="177">
        <v>0</v>
      </c>
      <c r="EY27" s="177">
        <v>0</v>
      </c>
      <c r="EZ27" s="177">
        <v>0</v>
      </c>
      <c r="FA27" s="177">
        <v>0</v>
      </c>
      <c r="FB27" s="177">
        <v>0</v>
      </c>
      <c r="FC27" s="198"/>
      <c r="FD27" s="198"/>
      <c r="FE27" s="198"/>
      <c r="FF27" s="198"/>
      <c r="FG27" s="198"/>
      <c r="FH27" s="198"/>
      <c r="FI27" s="198"/>
      <c r="FJ27" s="198"/>
      <c r="FK27" s="198"/>
      <c r="FL27" s="198"/>
      <c r="FM27" s="198"/>
      <c r="FN27" s="198"/>
      <c r="FO27" s="198"/>
      <c r="FP27" s="198"/>
      <c r="FQ27" s="198"/>
      <c r="FR27" s="198"/>
      <c r="FS27" s="198"/>
      <c r="FT27" s="198"/>
      <c r="FU27" s="198"/>
      <c r="FV27" s="198"/>
      <c r="FW27" s="243"/>
      <c r="FX27" s="243"/>
      <c r="FY27" s="243"/>
      <c r="FZ27" s="198"/>
      <c r="GA27" s="198"/>
      <c r="GB27" s="198"/>
      <c r="GC27" s="199"/>
      <c r="GD27" s="198"/>
      <c r="GE27" s="198"/>
      <c r="GF27" s="198"/>
      <c r="GG27" s="198"/>
      <c r="GH27" s="198"/>
      <c r="GI27" s="198"/>
      <c r="GJ27" s="198"/>
      <c r="GK27" s="198"/>
      <c r="GL27" s="245"/>
      <c r="GM27" s="198"/>
      <c r="GN27" s="245"/>
      <c r="GO27" s="245"/>
      <c r="GP27" s="245"/>
      <c r="GQ27" s="245"/>
      <c r="GR27" s="245"/>
      <c r="GS27" s="198"/>
      <c r="GT27" s="198"/>
      <c r="GU27" s="198"/>
      <c r="GV27" s="198"/>
      <c r="GW27" s="198"/>
      <c r="GX27" s="198"/>
      <c r="GY27" s="198"/>
      <c r="GZ27" s="198"/>
      <c r="HA27" s="198"/>
      <c r="HB27" s="198"/>
      <c r="HC27" s="198"/>
      <c r="HD27" s="198"/>
      <c r="HE27" s="198"/>
      <c r="HF27" s="198"/>
      <c r="HG27" s="198"/>
      <c r="HH27" s="198"/>
      <c r="HI27" s="198"/>
      <c r="HJ27" s="198"/>
      <c r="HK27" s="198"/>
      <c r="HL27" s="198"/>
      <c r="HM27" s="198"/>
      <c r="HN27" s="198"/>
      <c r="HO27" s="198"/>
      <c r="HP27" s="198"/>
      <c r="HQ27" s="198"/>
      <c r="HR27" s="198"/>
      <c r="HS27" s="198"/>
      <c r="HT27" s="198"/>
      <c r="HU27" s="198"/>
      <c r="HV27" s="198"/>
      <c r="HW27" s="198"/>
      <c r="HX27" s="198"/>
      <c r="HY27" s="198"/>
      <c r="HZ27" s="198"/>
      <c r="IA27" s="198"/>
      <c r="IB27" s="198"/>
      <c r="IC27" s="198"/>
      <c r="ID27" s="198"/>
      <c r="IE27" s="198"/>
      <c r="IF27" s="198"/>
      <c r="IG27" s="198"/>
      <c r="IH27" s="198"/>
      <c r="II27" s="198"/>
      <c r="IJ27" s="198"/>
      <c r="IK27" s="198"/>
      <c r="IL27" s="198"/>
      <c r="IM27" s="198"/>
      <c r="IN27" s="198"/>
      <c r="IO27" s="198"/>
      <c r="IP27" s="198"/>
      <c r="IQ27" s="198"/>
      <c r="IR27" s="198"/>
      <c r="IS27" s="198"/>
      <c r="IT27" s="198"/>
      <c r="IU27" s="198"/>
      <c r="IV27" s="198"/>
      <c r="IW27" s="198"/>
      <c r="IX27" s="242"/>
      <c r="IY27" s="242"/>
      <c r="IZ27" s="242"/>
      <c r="JA27" s="242"/>
      <c r="JB27" s="242"/>
      <c r="JC27" s="242"/>
      <c r="JD27" s="242"/>
      <c r="JE27" s="242"/>
      <c r="JF27" s="242"/>
      <c r="JG27" s="242"/>
      <c r="JH27" s="242"/>
      <c r="JI27" s="242"/>
      <c r="JJ27" s="242"/>
      <c r="JK27" s="246"/>
      <c r="JL27" s="246"/>
      <c r="JM27" s="246"/>
      <c r="JN27" s="246"/>
      <c r="JO27" s="246"/>
      <c r="JP27" s="246"/>
      <c r="JQ27" s="246"/>
      <c r="JR27" s="246"/>
      <c r="JS27" s="246"/>
      <c r="JT27" s="246"/>
      <c r="JU27" s="246"/>
      <c r="JV27" s="246"/>
      <c r="JW27" s="246"/>
      <c r="JX27" s="246"/>
      <c r="JY27" s="242"/>
      <c r="JZ27" s="242"/>
      <c r="KA27" s="242"/>
      <c r="KB27" s="198"/>
      <c r="KC27" s="198"/>
      <c r="KD27" s="198"/>
      <c r="KE27" s="198"/>
      <c r="KF27" s="198"/>
      <c r="KG27" s="198"/>
      <c r="KH27" s="198"/>
      <c r="KI27" s="198"/>
      <c r="KJ27" s="198"/>
      <c r="KK27" s="198"/>
      <c r="KL27" s="198"/>
      <c r="KM27" s="198"/>
      <c r="KN27" s="198"/>
      <c r="KO27" s="198"/>
      <c r="KP27" s="198"/>
      <c r="KQ27" s="198"/>
      <c r="KR27" s="198"/>
      <c r="KS27" s="198"/>
      <c r="KT27" s="198"/>
      <c r="KU27" s="198"/>
      <c r="KV27" s="198"/>
      <c r="KW27" s="198"/>
      <c r="KX27" s="198"/>
      <c r="KY27" s="245">
        <v>756</v>
      </c>
      <c r="KZ27" s="245">
        <v>756</v>
      </c>
      <c r="LA27" s="245">
        <v>756</v>
      </c>
      <c r="LB27" s="245">
        <v>756</v>
      </c>
      <c r="LC27" s="245">
        <v>756</v>
      </c>
      <c r="LD27" s="245">
        <v>756</v>
      </c>
      <c r="LE27" s="245">
        <v>706</v>
      </c>
      <c r="LF27" s="245">
        <v>706</v>
      </c>
      <c r="LG27" s="245">
        <v>696</v>
      </c>
      <c r="LH27" s="245">
        <v>696</v>
      </c>
      <c r="LI27" s="245">
        <v>696</v>
      </c>
      <c r="LJ27" s="245">
        <v>696</v>
      </c>
      <c r="LK27" s="245">
        <v>696</v>
      </c>
      <c r="LL27" s="245">
        <v>696</v>
      </c>
      <c r="LM27" s="245">
        <v>646</v>
      </c>
      <c r="LN27" s="245">
        <v>646</v>
      </c>
      <c r="LO27" s="245">
        <v>646</v>
      </c>
      <c r="LP27" s="245">
        <v>646</v>
      </c>
      <c r="LQ27" s="245">
        <v>646</v>
      </c>
      <c r="LR27" s="245">
        <v>646</v>
      </c>
      <c r="LS27" s="245">
        <v>646</v>
      </c>
      <c r="LT27" s="245">
        <v>646</v>
      </c>
      <c r="LU27" s="245">
        <v>646</v>
      </c>
      <c r="LV27" s="245">
        <v>646</v>
      </c>
      <c r="LW27" s="245">
        <v>646</v>
      </c>
      <c r="LX27" s="245">
        <v>646</v>
      </c>
      <c r="LY27" s="245">
        <v>646</v>
      </c>
      <c r="LZ27" s="245">
        <v>646</v>
      </c>
      <c r="MA27" s="245">
        <v>646</v>
      </c>
      <c r="MB27" s="245">
        <v>646</v>
      </c>
      <c r="MC27" s="245">
        <v>646</v>
      </c>
      <c r="MD27" s="245">
        <v>646</v>
      </c>
      <c r="ME27" s="245">
        <v>646</v>
      </c>
      <c r="MF27" s="245">
        <v>646</v>
      </c>
      <c r="MG27" s="245">
        <v>646</v>
      </c>
      <c r="MH27" s="245">
        <v>646</v>
      </c>
      <c r="MI27" s="245">
        <v>616</v>
      </c>
      <c r="MJ27" s="245">
        <v>616</v>
      </c>
      <c r="MK27" s="242">
        <v>566</v>
      </c>
      <c r="ML27" s="198"/>
      <c r="MM27" s="242">
        <v>566</v>
      </c>
      <c r="MN27" s="242">
        <v>556</v>
      </c>
      <c r="MO27" s="242">
        <v>546</v>
      </c>
      <c r="MP27" s="245">
        <v>646</v>
      </c>
      <c r="MQ27" s="242">
        <v>516</v>
      </c>
      <c r="MR27" s="242">
        <v>516</v>
      </c>
      <c r="MS27" s="242">
        <v>506</v>
      </c>
      <c r="MT27" s="242">
        <v>506</v>
      </c>
      <c r="MU27" s="242">
        <v>506</v>
      </c>
      <c r="MV27" s="242">
        <v>506</v>
      </c>
      <c r="MW27" s="198"/>
      <c r="MX27" s="242">
        <v>506</v>
      </c>
      <c r="MY27" s="242">
        <v>406</v>
      </c>
      <c r="MZ27" s="242">
        <v>406</v>
      </c>
      <c r="NA27" s="242">
        <v>406</v>
      </c>
      <c r="NB27" s="242">
        <v>406</v>
      </c>
      <c r="NC27" s="242">
        <v>356</v>
      </c>
      <c r="ND27" s="242">
        <v>356</v>
      </c>
      <c r="NE27" s="242">
        <v>356</v>
      </c>
      <c r="NF27" s="242">
        <v>356</v>
      </c>
      <c r="NG27" s="242">
        <v>346</v>
      </c>
      <c r="NH27" s="242">
        <v>346</v>
      </c>
      <c r="NI27" s="244">
        <v>0</v>
      </c>
      <c r="NJ27" s="198"/>
      <c r="NK27" s="198"/>
      <c r="NL27" s="198"/>
      <c r="NM27" s="198"/>
      <c r="NN27" s="198"/>
      <c r="NO27" s="198"/>
      <c r="NP27" s="198"/>
      <c r="NQ27" s="198"/>
      <c r="NR27" s="198"/>
      <c r="NS27" s="198"/>
      <c r="NT27" s="198"/>
      <c r="NU27" s="198"/>
      <c r="NV27" s="198"/>
      <c r="NW27" s="198"/>
      <c r="NX27" s="198"/>
      <c r="NY27" s="198"/>
      <c r="NZ27" s="198"/>
      <c r="OA27" s="198"/>
      <c r="OB27" s="198"/>
      <c r="OC27" s="198"/>
      <c r="OD27" s="198"/>
      <c r="OE27" s="198"/>
      <c r="OF27" s="198"/>
      <c r="OG27" s="198"/>
      <c r="OH27" s="198"/>
      <c r="OI27" s="198"/>
      <c r="OJ27" s="198"/>
      <c r="OK27" s="198"/>
      <c r="OL27" s="198"/>
      <c r="OM27" s="198"/>
      <c r="ON27" s="198"/>
      <c r="OO27" s="198"/>
      <c r="OP27" s="198"/>
      <c r="OQ27" s="198"/>
      <c r="OR27" s="198"/>
      <c r="OS27" s="198"/>
      <c r="OT27" s="198"/>
      <c r="OU27" s="198"/>
      <c r="OV27" s="198"/>
      <c r="OW27" s="198"/>
      <c r="OX27" s="198"/>
      <c r="OY27" s="198"/>
      <c r="OZ27" s="198"/>
      <c r="PA27" s="198"/>
      <c r="PB27" s="198"/>
      <c r="PC27" s="198"/>
      <c r="PD27" s="198"/>
      <c r="PE27" s="198"/>
      <c r="PF27" s="198"/>
      <c r="PG27" s="198"/>
      <c r="PH27" s="198"/>
      <c r="PI27" s="198"/>
      <c r="PJ27" s="198"/>
      <c r="PK27" s="198"/>
      <c r="PL27" s="198"/>
      <c r="PM27" s="198"/>
      <c r="PN27" s="198"/>
      <c r="PO27" s="198"/>
      <c r="PP27" s="198"/>
      <c r="PQ27" s="198"/>
      <c r="PR27" s="198"/>
      <c r="PS27" s="198"/>
      <c r="PT27" s="198"/>
      <c r="PU27" s="198"/>
      <c r="PV27" s="198"/>
      <c r="PW27" s="198"/>
      <c r="PX27" s="198"/>
      <c r="PY27" s="198"/>
      <c r="PZ27" s="198"/>
      <c r="QA27" s="198"/>
      <c r="QB27" s="198"/>
      <c r="QC27" s="198"/>
      <c r="QD27" s="198"/>
      <c r="QE27" s="198"/>
      <c r="QF27" s="198"/>
      <c r="QG27" s="198"/>
      <c r="QH27" s="198"/>
      <c r="QI27" s="198"/>
      <c r="QJ27" s="198"/>
      <c r="QK27" s="198"/>
      <c r="QL27" s="198"/>
      <c r="QM27" s="198"/>
      <c r="QN27" s="198"/>
      <c r="QO27" s="198"/>
      <c r="QP27" s="198"/>
      <c r="QQ27" s="198"/>
      <c r="QR27" s="198"/>
      <c r="QS27" s="198"/>
      <c r="QT27" s="198"/>
      <c r="QU27" s="198"/>
      <c r="QV27" s="198"/>
      <c r="QW27" s="198"/>
      <c r="QX27" s="198"/>
      <c r="QY27" s="198"/>
      <c r="QZ27" s="198"/>
      <c r="RA27" s="198"/>
      <c r="RB27" s="198"/>
      <c r="RC27" s="198"/>
      <c r="RD27" s="198"/>
      <c r="RE27" s="198"/>
      <c r="RF27" s="198"/>
      <c r="RG27" s="198"/>
      <c r="RH27" s="198"/>
      <c r="RI27" s="198"/>
      <c r="RJ27" s="198"/>
      <c r="RK27" s="198"/>
      <c r="RL27" s="198"/>
      <c r="RM27" s="198"/>
      <c r="RN27" s="198"/>
      <c r="RO27" s="198"/>
      <c r="RP27" s="198"/>
      <c r="RQ27" s="198"/>
      <c r="RR27" s="198"/>
      <c r="RS27" s="198"/>
      <c r="RT27" s="198"/>
      <c r="RU27" s="198"/>
      <c r="RV27" s="198"/>
      <c r="RW27" s="198"/>
      <c r="RX27" s="198"/>
    </row>
    <row r="28" spans="1:492" x14ac:dyDescent="0.2">
      <c r="A28" s="230" t="s">
        <v>962</v>
      </c>
      <c r="B28" s="231" t="s">
        <v>2450</v>
      </c>
      <c r="C28" s="225"/>
      <c r="D28" s="225"/>
      <c r="E28" s="225"/>
      <c r="F28" s="226"/>
      <c r="G28" s="226"/>
      <c r="H28" s="226"/>
      <c r="I28" s="226"/>
      <c r="J28" s="226"/>
      <c r="K28" s="226"/>
      <c r="L28" s="226"/>
      <c r="M28" s="226"/>
      <c r="N28" s="226"/>
      <c r="O28" s="226"/>
      <c r="P28" s="226"/>
      <c r="Q28" s="237">
        <v>0</v>
      </c>
      <c r="R28" s="238"/>
      <c r="S28" s="238"/>
      <c r="T28" s="238"/>
      <c r="U28" s="238"/>
      <c r="V28" s="238"/>
      <c r="W28" s="232"/>
      <c r="X28" s="232"/>
      <c r="Y28" s="232"/>
      <c r="Z28" s="235">
        <v>0</v>
      </c>
      <c r="AA28" s="235">
        <v>0</v>
      </c>
      <c r="AB28" s="235">
        <v>0</v>
      </c>
      <c r="AC28" s="224"/>
      <c r="AD28" s="224"/>
      <c r="AE28" s="125"/>
      <c r="AF28" s="125"/>
      <c r="AG28" s="125"/>
      <c r="AH28" s="236">
        <v>1</v>
      </c>
      <c r="AI28" s="236" t="s">
        <v>941</v>
      </c>
      <c r="AJ28" s="125"/>
      <c r="AK28" s="175" t="s">
        <v>5316</v>
      </c>
      <c r="AL28" s="125" t="s">
        <v>942</v>
      </c>
      <c r="AM28" s="27" t="s">
        <v>942</v>
      </c>
      <c r="AN28" s="126">
        <v>0</v>
      </c>
      <c r="AO28" s="126">
        <v>0</v>
      </c>
      <c r="AP28" s="126">
        <v>0</v>
      </c>
      <c r="AQ28" s="126">
        <v>0</v>
      </c>
      <c r="AR28" s="125">
        <v>1</v>
      </c>
      <c r="AS28" s="125">
        <v>0</v>
      </c>
      <c r="AT28" s="178">
        <v>43406</v>
      </c>
      <c r="AU28" s="178"/>
      <c r="AV28" s="178">
        <v>43097</v>
      </c>
      <c r="AW28" s="239" t="s">
        <v>989</v>
      </c>
      <c r="AX28" s="239" t="s">
        <v>980</v>
      </c>
      <c r="AY28" s="127"/>
      <c r="AZ28" s="127"/>
      <c r="BA28" s="128">
        <v>1000</v>
      </c>
      <c r="BB28" s="128" t="s">
        <v>489</v>
      </c>
      <c r="BC28" s="128"/>
      <c r="BD28" s="128">
        <v>1</v>
      </c>
      <c r="BE28" s="129" t="s">
        <v>541</v>
      </c>
      <c r="BF28" s="130">
        <v>1</v>
      </c>
      <c r="BG28" s="240"/>
      <c r="BH28" s="241"/>
      <c r="BI28" s="190"/>
      <c r="BJ28" s="131">
        <v>1800</v>
      </c>
      <c r="BK28" s="191"/>
      <c r="BL28" s="13"/>
      <c r="BM28" s="13"/>
      <c r="BN28" s="27" t="s">
        <v>801</v>
      </c>
      <c r="BO28" s="13" t="s">
        <v>801</v>
      </c>
      <c r="BP28" s="222">
        <v>1650</v>
      </c>
      <c r="BQ28" s="132"/>
      <c r="BR28" s="133"/>
      <c r="BS28" s="125">
        <v>0</v>
      </c>
      <c r="BT28" s="134">
        <v>0</v>
      </c>
      <c r="BU28" s="135">
        <v>1</v>
      </c>
      <c r="BV28" s="134">
        <v>0</v>
      </c>
      <c r="BW28" s="136">
        <v>0</v>
      </c>
      <c r="BX28" s="136">
        <v>0</v>
      </c>
      <c r="BY28" s="136">
        <v>0</v>
      </c>
      <c r="BZ28" s="134">
        <v>0</v>
      </c>
      <c r="CA28" s="134">
        <v>0</v>
      </c>
      <c r="CB28" s="134">
        <v>0</v>
      </c>
      <c r="CC28" s="135">
        <v>1</v>
      </c>
      <c r="CD28" s="134"/>
      <c r="CE28" s="134"/>
      <c r="CF28" s="137">
        <v>1800</v>
      </c>
      <c r="CG28" s="134">
        <v>0</v>
      </c>
      <c r="CH28" s="132"/>
      <c r="CI28" s="132"/>
      <c r="CJ28" s="229" t="s">
        <v>942</v>
      </c>
      <c r="CK28" s="233" t="s">
        <v>942</v>
      </c>
      <c r="CL28" s="138">
        <v>0</v>
      </c>
      <c r="CM28" s="138">
        <v>0</v>
      </c>
      <c r="CN28" s="135">
        <v>0</v>
      </c>
      <c r="CO28" s="135">
        <v>0</v>
      </c>
      <c r="CP28" s="139"/>
      <c r="CQ28" s="135">
        <v>0</v>
      </c>
      <c r="CR28" s="179">
        <v>43013</v>
      </c>
      <c r="CS28" s="180">
        <v>43220</v>
      </c>
      <c r="CT28" s="181">
        <v>43346</v>
      </c>
      <c r="CU28" s="181">
        <v>43067</v>
      </c>
      <c r="CV28" s="181">
        <v>0</v>
      </c>
      <c r="CW28" s="181"/>
      <c r="CX28" s="181"/>
      <c r="CY28" s="135">
        <v>0.4157736825723739</v>
      </c>
      <c r="CZ28" s="134">
        <v>0</v>
      </c>
      <c r="DA28" s="135">
        <v>8.2644628099173556E-3</v>
      </c>
      <c r="DB28" s="135">
        <v>0</v>
      </c>
      <c r="DC28" s="135">
        <v>0</v>
      </c>
      <c r="DD28" s="135">
        <v>0</v>
      </c>
      <c r="DE28" s="140">
        <v>0</v>
      </c>
      <c r="DF28" s="13" t="s">
        <v>942</v>
      </c>
      <c r="DG28" s="80" t="s">
        <v>942</v>
      </c>
      <c r="DH28" s="18" t="b">
        <v>0</v>
      </c>
      <c r="DI28" s="79"/>
      <c r="DJ28" s="79"/>
      <c r="DK28" s="192"/>
      <c r="DL28" s="174"/>
      <c r="DM28" s="193"/>
      <c r="DN28" s="135"/>
      <c r="DO28" s="79"/>
      <c r="DP28" s="79"/>
      <c r="DQ28" s="79"/>
      <c r="DR28" s="79"/>
      <c r="DS28" s="79"/>
      <c r="DT28" s="79"/>
      <c r="DU28" s="79"/>
      <c r="DV28" s="18"/>
      <c r="DW28" s="18"/>
      <c r="DX28" s="18"/>
      <c r="DY28" s="177"/>
      <c r="DZ28" s="177">
        <v>0</v>
      </c>
      <c r="EA28" s="177">
        <v>0</v>
      </c>
      <c r="EB28" s="177">
        <v>0</v>
      </c>
      <c r="EC28" s="177">
        <v>0</v>
      </c>
      <c r="ED28" s="177">
        <v>0</v>
      </c>
      <c r="EE28" s="177">
        <v>0</v>
      </c>
      <c r="EF28" s="177">
        <v>0</v>
      </c>
      <c r="EG28" s="177">
        <v>0</v>
      </c>
      <c r="EH28" s="177">
        <v>0</v>
      </c>
      <c r="EI28" s="177">
        <v>0</v>
      </c>
      <c r="EJ28" s="177">
        <v>0</v>
      </c>
      <c r="EK28" s="177">
        <v>0</v>
      </c>
      <c r="EL28" s="177">
        <v>0</v>
      </c>
      <c r="EM28" s="177">
        <v>0</v>
      </c>
      <c r="EN28" s="177">
        <v>0</v>
      </c>
      <c r="EO28" s="177">
        <v>0</v>
      </c>
      <c r="EP28" s="177">
        <v>0</v>
      </c>
      <c r="EQ28" s="177">
        <v>0</v>
      </c>
      <c r="ER28" s="177">
        <v>0</v>
      </c>
      <c r="ES28" s="177">
        <v>0</v>
      </c>
      <c r="ET28" s="177">
        <v>0</v>
      </c>
      <c r="EU28" s="177">
        <v>0</v>
      </c>
      <c r="EV28" s="177">
        <v>0</v>
      </c>
      <c r="EW28" s="177">
        <v>0</v>
      </c>
      <c r="EX28" s="177">
        <v>0</v>
      </c>
      <c r="EY28" s="177">
        <v>0</v>
      </c>
      <c r="EZ28" s="177">
        <v>0</v>
      </c>
      <c r="FA28" s="177">
        <v>0</v>
      </c>
      <c r="FB28" s="177">
        <v>0</v>
      </c>
      <c r="FC28" s="244">
        <v>0</v>
      </c>
      <c r="FD28" s="196"/>
      <c r="FE28" s="196"/>
      <c r="FF28" s="244">
        <v>0</v>
      </c>
      <c r="FG28" s="196"/>
      <c r="FH28" s="242">
        <v>330</v>
      </c>
      <c r="FI28" s="249">
        <v>1210</v>
      </c>
      <c r="FJ28" s="245">
        <v>890</v>
      </c>
      <c r="FK28" s="245">
        <v>770</v>
      </c>
      <c r="FL28" s="245">
        <v>770</v>
      </c>
      <c r="FM28" s="242">
        <v>540</v>
      </c>
      <c r="FN28" s="242">
        <v>530</v>
      </c>
      <c r="FO28" s="242">
        <v>530</v>
      </c>
      <c r="FP28" s="196"/>
      <c r="FQ28" s="196"/>
      <c r="FR28" s="196"/>
      <c r="FS28" s="246">
        <v>150</v>
      </c>
      <c r="FT28" s="196"/>
      <c r="FU28" s="196"/>
      <c r="FV28" s="196"/>
      <c r="FW28" s="249">
        <v>1499</v>
      </c>
      <c r="FX28" s="249">
        <v>1129</v>
      </c>
      <c r="FY28" s="245">
        <v>989</v>
      </c>
      <c r="FZ28" s="196"/>
      <c r="GA28" s="196"/>
      <c r="GB28" s="196"/>
      <c r="GC28" s="246">
        <v>199</v>
      </c>
      <c r="GD28" s="246">
        <v>179</v>
      </c>
      <c r="GE28" s="251">
        <v>889</v>
      </c>
      <c r="GF28" s="251">
        <v>879</v>
      </c>
      <c r="GG28" s="251">
        <v>879</v>
      </c>
      <c r="GH28" s="251">
        <v>879</v>
      </c>
      <c r="GI28" s="251">
        <v>829</v>
      </c>
      <c r="GJ28" s="251">
        <v>809</v>
      </c>
      <c r="GK28" s="251">
        <v>809</v>
      </c>
      <c r="GL28" s="251">
        <v>759</v>
      </c>
      <c r="GM28" s="196"/>
      <c r="GN28" s="251">
        <v>759</v>
      </c>
      <c r="GO28" s="251">
        <v>759</v>
      </c>
      <c r="GP28" s="251">
        <v>759</v>
      </c>
      <c r="GQ28" s="251">
        <v>759</v>
      </c>
      <c r="GR28" s="196"/>
      <c r="GS28" s="251">
        <v>759</v>
      </c>
      <c r="GT28" s="251">
        <v>759</v>
      </c>
      <c r="GU28" s="251">
        <v>759</v>
      </c>
      <c r="GV28" s="251">
        <v>759</v>
      </c>
      <c r="GW28" s="251">
        <v>759</v>
      </c>
      <c r="GX28" s="251">
        <v>739</v>
      </c>
      <c r="GY28" s="251">
        <v>739</v>
      </c>
      <c r="GZ28" s="251">
        <v>739</v>
      </c>
      <c r="HA28" s="251">
        <v>739</v>
      </c>
      <c r="HB28" s="251">
        <v>739</v>
      </c>
      <c r="HC28" s="251">
        <v>739</v>
      </c>
      <c r="HD28" s="251">
        <v>729</v>
      </c>
      <c r="HE28" s="251">
        <v>709</v>
      </c>
      <c r="HF28" s="251">
        <v>699</v>
      </c>
      <c r="HG28" s="251">
        <v>699</v>
      </c>
      <c r="HH28" s="251">
        <v>679</v>
      </c>
      <c r="HI28" s="251">
        <v>679</v>
      </c>
      <c r="HJ28" s="251">
        <v>679</v>
      </c>
      <c r="HK28" s="251">
        <v>679</v>
      </c>
      <c r="HL28" s="251">
        <v>679</v>
      </c>
      <c r="HM28" s="251">
        <v>679</v>
      </c>
      <c r="HN28" s="251">
        <v>669</v>
      </c>
      <c r="HO28" s="251">
        <v>669</v>
      </c>
      <c r="HP28" s="251">
        <v>669</v>
      </c>
      <c r="HQ28" s="251">
        <v>669</v>
      </c>
      <c r="HR28" s="251">
        <v>669</v>
      </c>
      <c r="HS28" s="251">
        <v>669</v>
      </c>
      <c r="HT28" s="251">
        <v>669</v>
      </c>
      <c r="HU28" s="246">
        <v>529</v>
      </c>
      <c r="HV28" s="246">
        <v>529</v>
      </c>
      <c r="HW28" s="246">
        <v>529</v>
      </c>
      <c r="HX28" s="246">
        <v>529</v>
      </c>
      <c r="HY28" s="246">
        <v>529</v>
      </c>
      <c r="HZ28" s="246">
        <v>529</v>
      </c>
      <c r="IA28" s="246">
        <v>519</v>
      </c>
      <c r="IB28" s="246">
        <v>519</v>
      </c>
      <c r="IC28" s="246">
        <v>519</v>
      </c>
      <c r="ID28" s="246">
        <v>519</v>
      </c>
      <c r="IE28" s="246">
        <v>519</v>
      </c>
      <c r="IF28" s="246">
        <v>519</v>
      </c>
      <c r="IG28" s="246">
        <v>519</v>
      </c>
      <c r="IH28" s="246">
        <v>499</v>
      </c>
      <c r="II28" s="246">
        <v>499</v>
      </c>
      <c r="IJ28" s="246">
        <v>499</v>
      </c>
      <c r="IK28" s="246">
        <v>499</v>
      </c>
      <c r="IL28" s="246">
        <v>499</v>
      </c>
      <c r="IM28" s="246">
        <v>489</v>
      </c>
      <c r="IN28" s="246">
        <v>489</v>
      </c>
      <c r="IO28" s="246">
        <v>474</v>
      </c>
      <c r="IP28" s="246">
        <v>454</v>
      </c>
      <c r="IQ28" s="246">
        <v>454</v>
      </c>
      <c r="IR28" s="246">
        <v>454</v>
      </c>
      <c r="IS28" s="246">
        <v>454</v>
      </c>
      <c r="IT28" s="246">
        <v>454</v>
      </c>
      <c r="IU28" s="246">
        <v>454</v>
      </c>
      <c r="IV28" s="246">
        <v>444</v>
      </c>
      <c r="IW28" s="246">
        <v>438</v>
      </c>
      <c r="IX28" s="246">
        <v>448</v>
      </c>
      <c r="IY28" s="246">
        <v>448</v>
      </c>
      <c r="IZ28" s="246">
        <v>448</v>
      </c>
      <c r="JA28" s="246">
        <v>328</v>
      </c>
      <c r="JB28" s="246">
        <v>398</v>
      </c>
      <c r="JC28" s="246">
        <v>398</v>
      </c>
      <c r="JD28" s="246">
        <v>398</v>
      </c>
      <c r="JE28" s="246">
        <v>378</v>
      </c>
      <c r="JF28" s="246">
        <v>378</v>
      </c>
      <c r="JG28" s="246">
        <v>378</v>
      </c>
      <c r="JH28" s="246">
        <v>378</v>
      </c>
      <c r="JI28" s="246">
        <v>378</v>
      </c>
      <c r="JJ28" s="246">
        <v>378</v>
      </c>
      <c r="JK28" s="246">
        <v>358</v>
      </c>
      <c r="JL28" s="246">
        <v>358</v>
      </c>
      <c r="JM28" s="246">
        <v>358</v>
      </c>
      <c r="JN28" s="246">
        <v>358</v>
      </c>
      <c r="JO28" s="246">
        <v>358</v>
      </c>
      <c r="JP28" s="246">
        <v>358</v>
      </c>
      <c r="JQ28" s="246">
        <v>358</v>
      </c>
      <c r="JR28" s="246">
        <v>358</v>
      </c>
      <c r="JS28" s="246">
        <v>358</v>
      </c>
      <c r="JT28" s="246">
        <v>358</v>
      </c>
      <c r="JU28" s="246">
        <v>358</v>
      </c>
      <c r="JV28" s="246">
        <v>358</v>
      </c>
      <c r="JW28" s="246">
        <v>358</v>
      </c>
      <c r="JX28" s="246">
        <v>358</v>
      </c>
      <c r="JY28" s="246">
        <v>358</v>
      </c>
      <c r="JZ28" s="246">
        <v>358</v>
      </c>
      <c r="KA28" s="246">
        <v>358</v>
      </c>
      <c r="KB28" s="246">
        <v>358</v>
      </c>
      <c r="KC28" s="196"/>
      <c r="KD28" s="246">
        <v>116</v>
      </c>
      <c r="KE28" s="246">
        <v>116</v>
      </c>
      <c r="KF28" s="246">
        <v>116</v>
      </c>
      <c r="KG28" s="246">
        <v>116</v>
      </c>
      <c r="KH28" s="246">
        <v>116</v>
      </c>
      <c r="KI28" s="246">
        <v>116</v>
      </c>
      <c r="KJ28" s="251">
        <v>1011</v>
      </c>
      <c r="KK28" s="251">
        <v>1011</v>
      </c>
      <c r="KL28" s="251">
        <v>1011</v>
      </c>
      <c r="KM28" s="251">
        <v>1011</v>
      </c>
      <c r="KN28" s="251">
        <v>1011</v>
      </c>
      <c r="KO28" s="251">
        <v>1011</v>
      </c>
      <c r="KP28" s="251">
        <v>1011</v>
      </c>
      <c r="KQ28" s="251">
        <v>1011</v>
      </c>
      <c r="KR28" s="251">
        <v>1011</v>
      </c>
      <c r="KS28" s="251">
        <v>1011</v>
      </c>
      <c r="KT28" s="251">
        <v>1011</v>
      </c>
      <c r="KU28" s="251">
        <v>1011</v>
      </c>
      <c r="KV28" s="251">
        <v>1011</v>
      </c>
      <c r="KW28" s="251">
        <v>1011</v>
      </c>
      <c r="KX28" s="251">
        <v>1011</v>
      </c>
      <c r="KY28" s="251">
        <v>1011</v>
      </c>
      <c r="KZ28" s="251">
        <v>1011</v>
      </c>
      <c r="LA28" s="251">
        <v>1011</v>
      </c>
      <c r="LB28" s="251">
        <v>1011</v>
      </c>
      <c r="LC28" s="251">
        <v>1011</v>
      </c>
      <c r="LD28" s="251">
        <v>1011</v>
      </c>
      <c r="LE28" s="251">
        <v>971</v>
      </c>
      <c r="LF28" s="251">
        <v>971</v>
      </c>
      <c r="LG28" s="251">
        <v>951</v>
      </c>
      <c r="LH28" s="251">
        <v>951</v>
      </c>
      <c r="LI28" s="251">
        <v>951</v>
      </c>
      <c r="LJ28" s="251">
        <v>951</v>
      </c>
      <c r="LK28" s="251">
        <v>951</v>
      </c>
      <c r="LL28" s="251">
        <v>951</v>
      </c>
      <c r="LM28" s="251">
        <v>901</v>
      </c>
      <c r="LN28" s="251">
        <v>901</v>
      </c>
      <c r="LO28" s="251">
        <v>881</v>
      </c>
      <c r="LP28" s="251">
        <v>881</v>
      </c>
      <c r="LQ28" s="251">
        <v>881</v>
      </c>
      <c r="LR28" s="251">
        <v>881</v>
      </c>
      <c r="LS28" s="251">
        <v>881</v>
      </c>
      <c r="LT28" s="251">
        <v>881</v>
      </c>
      <c r="LU28" s="251">
        <v>881</v>
      </c>
      <c r="LV28" s="251">
        <v>871</v>
      </c>
      <c r="LW28" s="251">
        <v>871</v>
      </c>
      <c r="LX28" s="251">
        <v>871</v>
      </c>
      <c r="LY28" s="251">
        <v>871</v>
      </c>
      <c r="LZ28" s="251">
        <v>871</v>
      </c>
      <c r="MA28" s="251">
        <v>871</v>
      </c>
      <c r="MB28" s="251">
        <v>871</v>
      </c>
      <c r="MC28" s="251">
        <v>871</v>
      </c>
      <c r="MD28" s="251">
        <v>871</v>
      </c>
      <c r="ME28" s="251">
        <v>871</v>
      </c>
      <c r="MF28" s="251">
        <v>871</v>
      </c>
      <c r="MG28" s="251">
        <v>871</v>
      </c>
      <c r="MH28" s="251">
        <v>871</v>
      </c>
      <c r="MI28" s="251">
        <v>841</v>
      </c>
      <c r="MJ28" s="251">
        <v>841</v>
      </c>
      <c r="MK28" s="251">
        <v>841</v>
      </c>
      <c r="ML28" s="196"/>
      <c r="MM28" s="251">
        <v>841</v>
      </c>
      <c r="MN28" s="251">
        <v>831</v>
      </c>
      <c r="MO28" s="251">
        <v>821</v>
      </c>
      <c r="MP28" s="251">
        <v>871</v>
      </c>
      <c r="MQ28" s="251">
        <v>791</v>
      </c>
      <c r="MR28" s="251">
        <v>791</v>
      </c>
      <c r="MS28" s="251">
        <v>771</v>
      </c>
      <c r="MT28" s="251">
        <v>771</v>
      </c>
      <c r="MU28" s="251">
        <v>771</v>
      </c>
      <c r="MV28" s="251">
        <v>771</v>
      </c>
      <c r="MW28" s="196"/>
      <c r="MX28" s="251">
        <v>771</v>
      </c>
      <c r="MY28" s="251">
        <v>731</v>
      </c>
      <c r="MZ28" s="251">
        <v>731</v>
      </c>
      <c r="NA28" s="251">
        <v>731</v>
      </c>
      <c r="NB28" s="251">
        <v>731</v>
      </c>
      <c r="NC28" s="251">
        <v>731</v>
      </c>
      <c r="ND28" s="251">
        <v>731</v>
      </c>
      <c r="NE28" s="251">
        <v>731</v>
      </c>
      <c r="NF28" s="251">
        <v>731</v>
      </c>
      <c r="NG28" s="251">
        <v>731</v>
      </c>
      <c r="NH28" s="251">
        <v>731</v>
      </c>
      <c r="NI28" s="199">
        <v>0</v>
      </c>
      <c r="NJ28" s="196"/>
      <c r="NK28" s="196"/>
      <c r="NL28" s="196"/>
      <c r="NM28" s="196"/>
      <c r="NN28" s="196"/>
      <c r="NO28" s="196"/>
      <c r="NP28" s="196"/>
      <c r="NQ28" s="196"/>
      <c r="NR28" s="196"/>
      <c r="NS28" s="196"/>
      <c r="NT28" s="196"/>
      <c r="NU28" s="196"/>
      <c r="NV28" s="196"/>
      <c r="NW28" s="196"/>
      <c r="NX28" s="196"/>
      <c r="NY28" s="196"/>
      <c r="NZ28" s="196"/>
      <c r="OA28" s="196"/>
      <c r="OB28" s="196"/>
      <c r="OC28" s="196"/>
      <c r="OD28" s="196"/>
      <c r="OE28" s="196"/>
      <c r="OF28" s="196"/>
      <c r="OG28" s="196"/>
      <c r="OH28" s="196"/>
      <c r="OI28" s="196"/>
      <c r="OJ28" s="196"/>
      <c r="OK28" s="196"/>
      <c r="OL28" s="196"/>
      <c r="OM28" s="196"/>
      <c r="ON28" s="196"/>
      <c r="OO28" s="196"/>
      <c r="OP28" s="196"/>
      <c r="OQ28" s="196"/>
      <c r="OR28" s="196"/>
      <c r="OS28" s="196"/>
      <c r="OT28" s="196"/>
      <c r="OU28" s="196"/>
      <c r="OV28" s="196"/>
      <c r="OW28" s="196"/>
      <c r="OX28" s="196"/>
      <c r="OY28" s="196"/>
      <c r="OZ28" s="196"/>
      <c r="PA28" s="196"/>
      <c r="PB28" s="196"/>
      <c r="PC28" s="196"/>
      <c r="PD28" s="196"/>
      <c r="PE28" s="196"/>
      <c r="PF28" s="196"/>
      <c r="PG28" s="196"/>
      <c r="PH28" s="196"/>
      <c r="PI28" s="196"/>
      <c r="PJ28" s="196"/>
      <c r="PK28" s="196"/>
      <c r="PL28" s="196"/>
      <c r="PM28" s="196"/>
      <c r="PN28" s="196"/>
      <c r="PO28" s="196"/>
      <c r="PP28" s="196"/>
      <c r="PQ28" s="196"/>
      <c r="PR28" s="196"/>
      <c r="PS28" s="196"/>
      <c r="PT28" s="196"/>
      <c r="PU28" s="196"/>
      <c r="PV28" s="196"/>
      <c r="PW28" s="196"/>
      <c r="PX28" s="196"/>
      <c r="PY28" s="196"/>
      <c r="PZ28" s="196"/>
      <c r="QA28" s="196"/>
      <c r="QB28" s="196"/>
      <c r="QC28" s="196"/>
      <c r="QD28" s="196"/>
      <c r="QE28" s="196"/>
      <c r="QF28" s="196"/>
      <c r="QG28" s="196"/>
      <c r="QH28" s="196"/>
      <c r="QI28" s="196"/>
      <c r="QJ28" s="196"/>
      <c r="QK28" s="196"/>
      <c r="QL28" s="196"/>
      <c r="QM28" s="196"/>
      <c r="QN28" s="196"/>
      <c r="QO28" s="196"/>
      <c r="QP28" s="196"/>
      <c r="QQ28" s="196"/>
      <c r="QR28" s="196"/>
      <c r="QS28" s="196"/>
      <c r="QT28" s="196"/>
      <c r="QU28" s="196"/>
      <c r="QV28" s="196"/>
      <c r="QW28" s="196"/>
      <c r="QX28" s="196"/>
      <c r="QY28" s="196"/>
      <c r="QZ28" s="196"/>
      <c r="RA28" s="196"/>
      <c r="RB28" s="196"/>
      <c r="RC28" s="196"/>
      <c r="RD28" s="196"/>
      <c r="RE28" s="196"/>
      <c r="RF28" s="196"/>
      <c r="RG28" s="196"/>
      <c r="RH28" s="196"/>
      <c r="RI28" s="196"/>
      <c r="RJ28" s="196"/>
      <c r="RK28" s="196"/>
      <c r="RL28" s="196"/>
      <c r="RM28" s="196"/>
      <c r="RN28" s="196"/>
      <c r="RO28" s="196"/>
      <c r="RP28" s="196"/>
      <c r="RQ28" s="196"/>
      <c r="RR28" s="196"/>
      <c r="RS28" s="196"/>
      <c r="RT28" s="196"/>
      <c r="RU28" s="196"/>
      <c r="RV28" s="196"/>
      <c r="RW28" s="196"/>
      <c r="RX28" s="196"/>
    </row>
    <row r="29" spans="1:492" x14ac:dyDescent="0.2">
      <c r="A29" s="230" t="s">
        <v>962</v>
      </c>
      <c r="B29" s="231" t="s">
        <v>2448</v>
      </c>
      <c r="C29" s="225"/>
      <c r="D29" s="225"/>
      <c r="E29" s="225"/>
      <c r="F29" s="226"/>
      <c r="G29" s="226"/>
      <c r="H29" s="226"/>
      <c r="I29" s="226"/>
      <c r="J29" s="226"/>
      <c r="K29" s="226"/>
      <c r="L29" s="226"/>
      <c r="M29" s="226"/>
      <c r="N29" s="226"/>
      <c r="O29" s="226"/>
      <c r="P29" s="226"/>
      <c r="Q29" s="237">
        <v>0</v>
      </c>
      <c r="R29" s="238"/>
      <c r="S29" s="238"/>
      <c r="T29" s="238"/>
      <c r="U29" s="238"/>
      <c r="V29" s="238"/>
      <c r="W29" s="232"/>
      <c r="X29" s="232"/>
      <c r="Y29" s="232"/>
      <c r="Z29" s="235">
        <v>0</v>
      </c>
      <c r="AA29" s="235">
        <v>0</v>
      </c>
      <c r="AB29" s="235">
        <v>0</v>
      </c>
      <c r="AC29" s="224"/>
      <c r="AD29" s="224"/>
      <c r="AE29" s="125"/>
      <c r="AF29" s="125"/>
      <c r="AG29" s="125"/>
      <c r="AH29" s="236">
        <v>1</v>
      </c>
      <c r="AI29" s="236" t="s">
        <v>941</v>
      </c>
      <c r="AJ29" s="125"/>
      <c r="AK29" s="175" t="s">
        <v>5315</v>
      </c>
      <c r="AL29" s="125" t="s">
        <v>942</v>
      </c>
      <c r="AM29" s="27" t="s">
        <v>942</v>
      </c>
      <c r="AN29" s="126">
        <v>0</v>
      </c>
      <c r="AO29" s="126">
        <v>0</v>
      </c>
      <c r="AP29" s="126">
        <v>0</v>
      </c>
      <c r="AQ29" s="126">
        <v>0</v>
      </c>
      <c r="AR29" s="125">
        <v>1</v>
      </c>
      <c r="AS29" s="125">
        <v>0</v>
      </c>
      <c r="AT29" s="178">
        <v>43353</v>
      </c>
      <c r="AU29" s="178"/>
      <c r="AV29" s="178">
        <v>43406</v>
      </c>
      <c r="AW29" s="239" t="s">
        <v>989</v>
      </c>
      <c r="AX29" s="239" t="s">
        <v>980</v>
      </c>
      <c r="AY29" s="127"/>
      <c r="AZ29" s="127"/>
      <c r="BA29" s="128">
        <v>1000</v>
      </c>
      <c r="BB29" s="128" t="s">
        <v>489</v>
      </c>
      <c r="BC29" s="128"/>
      <c r="BD29" s="128">
        <v>1</v>
      </c>
      <c r="BE29" s="129" t="s">
        <v>541</v>
      </c>
      <c r="BF29" s="130">
        <v>1</v>
      </c>
      <c r="BG29" s="240"/>
      <c r="BH29" s="241"/>
      <c r="BI29" s="190"/>
      <c r="BJ29" s="131">
        <v>2430</v>
      </c>
      <c r="BK29" s="191"/>
      <c r="BL29" s="13"/>
      <c r="BM29" s="13"/>
      <c r="BN29" s="27" t="s">
        <v>801</v>
      </c>
      <c r="BO29" s="13" t="s">
        <v>801</v>
      </c>
      <c r="BP29" s="222">
        <v>2100</v>
      </c>
      <c r="BQ29" s="132"/>
      <c r="BR29" s="133"/>
      <c r="BS29" s="125">
        <v>0</v>
      </c>
      <c r="BT29" s="134">
        <v>0</v>
      </c>
      <c r="BU29" s="135">
        <v>1</v>
      </c>
      <c r="BV29" s="134">
        <v>0</v>
      </c>
      <c r="BW29" s="136">
        <v>0</v>
      </c>
      <c r="BX29" s="136">
        <v>0</v>
      </c>
      <c r="BY29" s="136">
        <v>0</v>
      </c>
      <c r="BZ29" s="134">
        <v>0</v>
      </c>
      <c r="CA29" s="134">
        <v>0</v>
      </c>
      <c r="CB29" s="134">
        <v>0</v>
      </c>
      <c r="CC29" s="135">
        <v>1</v>
      </c>
      <c r="CD29" s="134"/>
      <c r="CE29" s="134"/>
      <c r="CF29" s="137">
        <v>2430</v>
      </c>
      <c r="CG29" s="134">
        <v>0</v>
      </c>
      <c r="CH29" s="132"/>
      <c r="CI29" s="132"/>
      <c r="CJ29" s="229" t="s">
        <v>942</v>
      </c>
      <c r="CK29" s="233" t="s">
        <v>942</v>
      </c>
      <c r="CL29" s="138">
        <v>0</v>
      </c>
      <c r="CM29" s="138">
        <v>0</v>
      </c>
      <c r="CN29" s="135">
        <v>0</v>
      </c>
      <c r="CO29" s="135">
        <v>0</v>
      </c>
      <c r="CP29" s="139"/>
      <c r="CQ29" s="135">
        <v>1</v>
      </c>
      <c r="CR29" s="179">
        <v>43175</v>
      </c>
      <c r="CS29" s="180">
        <v>43220</v>
      </c>
      <c r="CT29" s="181">
        <v>43346</v>
      </c>
      <c r="CU29" s="181">
        <v>43311</v>
      </c>
      <c r="CV29" s="181">
        <v>43395</v>
      </c>
      <c r="CW29" s="181"/>
      <c r="CX29" s="181">
        <v>43395</v>
      </c>
      <c r="CY29" s="135">
        <v>0.58772984610358747</v>
      </c>
      <c r="CZ29" s="134">
        <v>0</v>
      </c>
      <c r="DA29" s="135">
        <v>1.6528925619834711E-2</v>
      </c>
      <c r="DB29" s="135">
        <v>0</v>
      </c>
      <c r="DC29" s="135">
        <v>0</v>
      </c>
      <c r="DD29" s="135">
        <v>0</v>
      </c>
      <c r="DE29" s="140">
        <v>0</v>
      </c>
      <c r="DF29" s="13" t="s">
        <v>942</v>
      </c>
      <c r="DG29" s="80" t="s">
        <v>942</v>
      </c>
      <c r="DH29" s="18" t="b">
        <v>0</v>
      </c>
      <c r="DI29" s="79"/>
      <c r="DJ29" s="79"/>
      <c r="DK29" s="192"/>
      <c r="DL29" s="174"/>
      <c r="DM29" s="193"/>
      <c r="DN29" s="135"/>
      <c r="DO29" s="79"/>
      <c r="DP29" s="79"/>
      <c r="DQ29" s="79"/>
      <c r="DR29" s="79"/>
      <c r="DS29" s="79"/>
      <c r="DT29" s="79"/>
      <c r="DU29" s="79"/>
      <c r="DV29" s="18"/>
      <c r="DW29" s="18"/>
      <c r="DX29" s="18"/>
      <c r="DY29" s="177"/>
      <c r="DZ29" s="177">
        <v>0</v>
      </c>
      <c r="EA29" s="177">
        <v>0</v>
      </c>
      <c r="EB29" s="177">
        <v>0</v>
      </c>
      <c r="EC29" s="177">
        <v>0</v>
      </c>
      <c r="ED29" s="177">
        <v>0</v>
      </c>
      <c r="EE29" s="177">
        <v>0</v>
      </c>
      <c r="EF29" s="177">
        <v>0</v>
      </c>
      <c r="EG29" s="177">
        <v>0</v>
      </c>
      <c r="EH29" s="177">
        <v>0</v>
      </c>
      <c r="EI29" s="177">
        <v>0</v>
      </c>
      <c r="EJ29" s="177">
        <v>0</v>
      </c>
      <c r="EK29" s="177">
        <v>0</v>
      </c>
      <c r="EL29" s="177">
        <v>0</v>
      </c>
      <c r="EM29" s="177">
        <v>0</v>
      </c>
      <c r="EN29" s="177">
        <v>0</v>
      </c>
      <c r="EO29" s="177">
        <v>0</v>
      </c>
      <c r="EP29" s="177">
        <v>1237</v>
      </c>
      <c r="EQ29" s="177">
        <v>0</v>
      </c>
      <c r="ER29" s="177">
        <v>0</v>
      </c>
      <c r="ES29" s="177">
        <v>0</v>
      </c>
      <c r="ET29" s="177">
        <v>0</v>
      </c>
      <c r="EU29" s="177">
        <v>0</v>
      </c>
      <c r="EV29" s="177">
        <v>0</v>
      </c>
      <c r="EW29" s="177">
        <v>0</v>
      </c>
      <c r="EX29" s="177">
        <v>0</v>
      </c>
      <c r="EY29" s="177">
        <v>0</v>
      </c>
      <c r="EZ29" s="177">
        <v>0</v>
      </c>
      <c r="FA29" s="177">
        <v>0</v>
      </c>
      <c r="FB29" s="177">
        <v>1079</v>
      </c>
      <c r="FC29" s="244">
        <v>0</v>
      </c>
      <c r="FD29" s="198"/>
      <c r="FE29" s="198"/>
      <c r="FF29" s="244">
        <v>0</v>
      </c>
      <c r="FG29" s="198"/>
      <c r="FH29" s="242">
        <v>490</v>
      </c>
      <c r="FI29" s="245">
        <v>920</v>
      </c>
      <c r="FJ29" s="242">
        <v>460</v>
      </c>
      <c r="FK29" s="245">
        <v>810</v>
      </c>
      <c r="FL29" s="245">
        <v>810</v>
      </c>
      <c r="FM29" s="245">
        <v>520</v>
      </c>
      <c r="FN29" s="245">
        <v>510</v>
      </c>
      <c r="FO29" s="245">
        <v>460</v>
      </c>
      <c r="FP29" s="198"/>
      <c r="FQ29" s="198"/>
      <c r="FR29" s="198"/>
      <c r="FS29" s="242">
        <v>160</v>
      </c>
      <c r="FT29" s="198"/>
      <c r="FU29" s="198"/>
      <c r="FV29" s="198"/>
      <c r="FW29" s="242">
        <v>119</v>
      </c>
      <c r="FX29" s="244">
        <v>0</v>
      </c>
      <c r="FY29" s="244">
        <v>0</v>
      </c>
      <c r="FZ29" s="198"/>
      <c r="GA29" s="198"/>
      <c r="GB29" s="198"/>
      <c r="GC29" s="245">
        <v>1210</v>
      </c>
      <c r="GD29" s="245">
        <v>1190</v>
      </c>
      <c r="GE29" s="242">
        <v>530</v>
      </c>
      <c r="GF29" s="242">
        <v>510</v>
      </c>
      <c r="GG29" s="242">
        <v>510</v>
      </c>
      <c r="GH29" s="242">
        <v>510</v>
      </c>
      <c r="GI29" s="242">
        <v>510</v>
      </c>
      <c r="GJ29" s="242">
        <v>510</v>
      </c>
      <c r="GK29" s="242">
        <v>510</v>
      </c>
      <c r="GL29" s="242">
        <v>490</v>
      </c>
      <c r="GM29" s="198"/>
      <c r="GN29" s="242">
        <v>490</v>
      </c>
      <c r="GO29" s="242">
        <v>490</v>
      </c>
      <c r="GP29" s="242">
        <v>490</v>
      </c>
      <c r="GQ29" s="242">
        <v>490</v>
      </c>
      <c r="GR29" s="198"/>
      <c r="GS29" s="242">
        <v>490</v>
      </c>
      <c r="GT29" s="242">
        <v>490</v>
      </c>
      <c r="GU29" s="242">
        <v>490</v>
      </c>
      <c r="GV29" s="242">
        <v>490</v>
      </c>
      <c r="GW29" s="242">
        <v>490</v>
      </c>
      <c r="GX29" s="242">
        <v>470</v>
      </c>
      <c r="GY29" s="242">
        <v>470</v>
      </c>
      <c r="GZ29" s="242">
        <v>470</v>
      </c>
      <c r="HA29" s="242">
        <v>470</v>
      </c>
      <c r="HB29" s="242">
        <v>470</v>
      </c>
      <c r="HC29" s="242">
        <v>470</v>
      </c>
      <c r="HD29" s="242">
        <v>436</v>
      </c>
      <c r="HE29" s="242">
        <v>416</v>
      </c>
      <c r="HF29" s="242">
        <v>336</v>
      </c>
      <c r="HG29" s="242">
        <v>336</v>
      </c>
      <c r="HH29" s="242">
        <v>306</v>
      </c>
      <c r="HI29" s="242">
        <v>306</v>
      </c>
      <c r="HJ29" s="242">
        <v>306</v>
      </c>
      <c r="HK29" s="242">
        <v>306</v>
      </c>
      <c r="HL29" s="242">
        <v>306</v>
      </c>
      <c r="HM29" s="242">
        <v>306</v>
      </c>
      <c r="HN29" s="242">
        <v>266</v>
      </c>
      <c r="HO29" s="242">
        <v>266</v>
      </c>
      <c r="HP29" s="242">
        <v>266</v>
      </c>
      <c r="HQ29" s="242">
        <v>266</v>
      </c>
      <c r="HR29" s="242">
        <v>266</v>
      </c>
      <c r="HS29" s="242">
        <v>266</v>
      </c>
      <c r="HT29" s="242">
        <v>266</v>
      </c>
      <c r="HU29" s="242">
        <v>246</v>
      </c>
      <c r="HV29" s="242">
        <v>246</v>
      </c>
      <c r="HW29" s="242">
        <v>246</v>
      </c>
      <c r="HX29" s="242">
        <v>246</v>
      </c>
      <c r="HY29" s="242">
        <v>246</v>
      </c>
      <c r="HZ29" s="242">
        <v>246</v>
      </c>
      <c r="IA29" s="242">
        <v>236</v>
      </c>
      <c r="IB29" s="242">
        <v>236</v>
      </c>
      <c r="IC29" s="242">
        <v>236</v>
      </c>
      <c r="ID29" s="242">
        <v>236</v>
      </c>
      <c r="IE29" s="242">
        <v>236</v>
      </c>
      <c r="IF29" s="242">
        <v>236</v>
      </c>
      <c r="IG29" s="242">
        <v>236</v>
      </c>
      <c r="IH29" s="242">
        <v>226</v>
      </c>
      <c r="II29" s="242">
        <v>196</v>
      </c>
      <c r="IJ29" s="242">
        <v>196</v>
      </c>
      <c r="IK29" s="242">
        <v>196</v>
      </c>
      <c r="IL29" s="242">
        <v>196</v>
      </c>
      <c r="IM29" s="242">
        <v>186</v>
      </c>
      <c r="IN29" s="242">
        <v>186</v>
      </c>
      <c r="IO29" s="242">
        <v>156</v>
      </c>
      <c r="IP29" s="242">
        <v>136</v>
      </c>
      <c r="IQ29" s="242">
        <v>136</v>
      </c>
      <c r="IR29" s="242">
        <v>136</v>
      </c>
      <c r="IS29" s="242">
        <v>136</v>
      </c>
      <c r="IT29" s="242">
        <v>136</v>
      </c>
      <c r="IU29" s="242">
        <v>106</v>
      </c>
      <c r="IV29" s="242">
        <v>76</v>
      </c>
      <c r="IW29" s="242">
        <v>66</v>
      </c>
      <c r="IX29" s="242">
        <v>66</v>
      </c>
      <c r="IY29" s="242">
        <v>66</v>
      </c>
      <c r="IZ29" s="242">
        <v>66</v>
      </c>
      <c r="JA29" s="244">
        <v>0</v>
      </c>
      <c r="JB29" s="245">
        <v>987</v>
      </c>
      <c r="JC29" s="245">
        <v>987</v>
      </c>
      <c r="JD29" s="245">
        <v>987</v>
      </c>
      <c r="JE29" s="245">
        <v>967</v>
      </c>
      <c r="JF29" s="245">
        <v>967</v>
      </c>
      <c r="JG29" s="245">
        <v>967</v>
      </c>
      <c r="JH29" s="251">
        <v>967</v>
      </c>
      <c r="JI29" s="251">
        <v>967</v>
      </c>
      <c r="JJ29" s="251">
        <v>967</v>
      </c>
      <c r="JK29" s="245">
        <v>967</v>
      </c>
      <c r="JL29" s="245">
        <v>967</v>
      </c>
      <c r="JM29" s="245">
        <v>967</v>
      </c>
      <c r="JN29" s="245">
        <v>967</v>
      </c>
      <c r="JO29" s="245">
        <v>967</v>
      </c>
      <c r="JP29" s="245">
        <v>967</v>
      </c>
      <c r="JQ29" s="245">
        <v>967</v>
      </c>
      <c r="JR29" s="245">
        <v>967</v>
      </c>
      <c r="JS29" s="245">
        <v>967</v>
      </c>
      <c r="JT29" s="245">
        <v>967</v>
      </c>
      <c r="JU29" s="245">
        <v>967</v>
      </c>
      <c r="JV29" s="245">
        <v>967</v>
      </c>
      <c r="JW29" s="245">
        <v>967</v>
      </c>
      <c r="JX29" s="245">
        <v>967</v>
      </c>
      <c r="JY29" s="245">
        <v>967</v>
      </c>
      <c r="JZ29" s="245">
        <v>967</v>
      </c>
      <c r="KA29" s="245">
        <v>967</v>
      </c>
      <c r="KB29" s="245">
        <v>967</v>
      </c>
      <c r="KC29" s="198"/>
      <c r="KD29" s="242">
        <v>717</v>
      </c>
      <c r="KE29" s="242">
        <v>717</v>
      </c>
      <c r="KF29" s="242">
        <v>717</v>
      </c>
      <c r="KG29" s="242">
        <v>717</v>
      </c>
      <c r="KH29" s="242">
        <v>717</v>
      </c>
      <c r="KI29" s="242">
        <v>717</v>
      </c>
      <c r="KJ29" s="242">
        <v>651</v>
      </c>
      <c r="KK29" s="242">
        <v>651</v>
      </c>
      <c r="KL29" s="242">
        <v>651</v>
      </c>
      <c r="KM29" s="242">
        <v>651</v>
      </c>
      <c r="KN29" s="242">
        <v>651</v>
      </c>
      <c r="KO29" s="242">
        <v>651</v>
      </c>
      <c r="KP29" s="242">
        <v>651</v>
      </c>
      <c r="KQ29" s="242">
        <v>651</v>
      </c>
      <c r="KR29" s="242">
        <v>651</v>
      </c>
      <c r="KS29" s="242">
        <v>651</v>
      </c>
      <c r="KT29" s="242">
        <v>651</v>
      </c>
      <c r="KU29" s="242">
        <v>651</v>
      </c>
      <c r="KV29" s="242">
        <v>651</v>
      </c>
      <c r="KW29" s="242">
        <v>651</v>
      </c>
      <c r="KX29" s="242">
        <v>651</v>
      </c>
      <c r="KY29" s="242">
        <v>651</v>
      </c>
      <c r="KZ29" s="242">
        <v>651</v>
      </c>
      <c r="LA29" s="242">
        <v>651</v>
      </c>
      <c r="LB29" s="242">
        <v>651</v>
      </c>
      <c r="LC29" s="242">
        <v>651</v>
      </c>
      <c r="LD29" s="242">
        <v>651</v>
      </c>
      <c r="LE29" s="242">
        <v>481</v>
      </c>
      <c r="LF29" s="242">
        <v>481</v>
      </c>
      <c r="LG29" s="242">
        <v>461</v>
      </c>
      <c r="LH29" s="242">
        <v>461</v>
      </c>
      <c r="LI29" s="242">
        <v>451</v>
      </c>
      <c r="LJ29" s="242">
        <v>451</v>
      </c>
      <c r="LK29" s="242">
        <v>451</v>
      </c>
      <c r="LL29" s="242">
        <v>451</v>
      </c>
      <c r="LM29" s="242">
        <v>431</v>
      </c>
      <c r="LN29" s="242">
        <v>431</v>
      </c>
      <c r="LO29" s="242">
        <v>401</v>
      </c>
      <c r="LP29" s="242">
        <v>401</v>
      </c>
      <c r="LQ29" s="242">
        <v>401</v>
      </c>
      <c r="LR29" s="242">
        <v>401</v>
      </c>
      <c r="LS29" s="242">
        <v>401</v>
      </c>
      <c r="LT29" s="242">
        <v>401</v>
      </c>
      <c r="LU29" s="242">
        <v>401</v>
      </c>
      <c r="LV29" s="242">
        <v>391</v>
      </c>
      <c r="LW29" s="242">
        <v>391</v>
      </c>
      <c r="LX29" s="242">
        <v>391</v>
      </c>
      <c r="LY29" s="242">
        <v>391</v>
      </c>
      <c r="LZ29" s="242">
        <v>391</v>
      </c>
      <c r="MA29" s="242">
        <v>381</v>
      </c>
      <c r="MB29" s="242">
        <v>381</v>
      </c>
      <c r="MC29" s="242">
        <v>381</v>
      </c>
      <c r="MD29" s="242">
        <v>381</v>
      </c>
      <c r="ME29" s="242">
        <v>381</v>
      </c>
      <c r="MF29" s="242">
        <v>361</v>
      </c>
      <c r="MG29" s="242">
        <v>361</v>
      </c>
      <c r="MH29" s="242">
        <v>361</v>
      </c>
      <c r="MI29" s="242">
        <v>331</v>
      </c>
      <c r="MJ29" s="242">
        <v>331</v>
      </c>
      <c r="MK29" s="242">
        <v>191</v>
      </c>
      <c r="ML29" s="198"/>
      <c r="MM29" s="242">
        <v>191</v>
      </c>
      <c r="MN29" s="242">
        <v>181</v>
      </c>
      <c r="MO29" s="242">
        <v>141</v>
      </c>
      <c r="MP29" s="242">
        <v>361</v>
      </c>
      <c r="MQ29" s="242">
        <v>91</v>
      </c>
      <c r="MR29" s="242">
        <v>91</v>
      </c>
      <c r="MS29" s="242">
        <v>71</v>
      </c>
      <c r="MT29" s="242">
        <v>71</v>
      </c>
      <c r="MU29" s="242">
        <v>71</v>
      </c>
      <c r="MV29" s="242">
        <v>71</v>
      </c>
      <c r="MW29" s="198"/>
      <c r="MX29" s="242">
        <v>71</v>
      </c>
      <c r="MY29" s="242">
        <v>51</v>
      </c>
      <c r="MZ29" s="242">
        <v>51</v>
      </c>
      <c r="NA29" s="242">
        <v>51</v>
      </c>
      <c r="NB29" s="242">
        <v>51</v>
      </c>
      <c r="NC29" s="245">
        <v>1001</v>
      </c>
      <c r="ND29" s="245">
        <v>1001</v>
      </c>
      <c r="NE29" s="245">
        <v>1001</v>
      </c>
      <c r="NF29" s="245">
        <v>1001</v>
      </c>
      <c r="NG29" s="245">
        <v>971</v>
      </c>
      <c r="NH29" s="245">
        <v>971</v>
      </c>
      <c r="NI29" s="244">
        <v>0</v>
      </c>
      <c r="NJ29" s="198"/>
      <c r="NK29" s="198"/>
      <c r="NL29" s="198"/>
      <c r="NM29" s="198"/>
      <c r="NN29" s="198"/>
      <c r="NO29" s="198"/>
      <c r="NP29" s="198"/>
      <c r="NQ29" s="198"/>
      <c r="NR29" s="198"/>
      <c r="NS29" s="198"/>
      <c r="NT29" s="198"/>
      <c r="NU29" s="198"/>
      <c r="NV29" s="198"/>
      <c r="NW29" s="198"/>
      <c r="NX29" s="198"/>
      <c r="NY29" s="198"/>
      <c r="NZ29" s="198"/>
      <c r="OA29" s="198"/>
      <c r="OB29" s="198"/>
      <c r="OC29" s="198"/>
      <c r="OD29" s="198"/>
      <c r="OE29" s="198"/>
      <c r="OF29" s="198"/>
      <c r="OG29" s="198"/>
      <c r="OH29" s="198"/>
      <c r="OI29" s="198"/>
      <c r="OJ29" s="198"/>
      <c r="OK29" s="198"/>
      <c r="OL29" s="198"/>
      <c r="OM29" s="198"/>
      <c r="ON29" s="198"/>
      <c r="OO29" s="198"/>
      <c r="OP29" s="198"/>
      <c r="OQ29" s="198"/>
      <c r="OR29" s="198"/>
      <c r="OS29" s="198"/>
      <c r="OT29" s="198"/>
      <c r="OU29" s="198"/>
      <c r="OV29" s="198"/>
      <c r="OW29" s="198"/>
      <c r="OX29" s="198"/>
      <c r="OY29" s="198"/>
      <c r="OZ29" s="198"/>
      <c r="PA29" s="198"/>
      <c r="PB29" s="198"/>
      <c r="PC29" s="198"/>
      <c r="PD29" s="198"/>
      <c r="PE29" s="198"/>
      <c r="PF29" s="198"/>
      <c r="PG29" s="198"/>
      <c r="PH29" s="198"/>
      <c r="PI29" s="198"/>
      <c r="PJ29" s="198"/>
      <c r="PK29" s="198"/>
      <c r="PL29" s="198"/>
      <c r="PM29" s="198"/>
      <c r="PN29" s="198"/>
      <c r="PO29" s="198"/>
      <c r="PP29" s="198"/>
      <c r="PQ29" s="198"/>
      <c r="PR29" s="198"/>
      <c r="PS29" s="198"/>
      <c r="PT29" s="198"/>
      <c r="PU29" s="198"/>
      <c r="PV29" s="198"/>
      <c r="PW29" s="198"/>
      <c r="PX29" s="198"/>
      <c r="PY29" s="198"/>
      <c r="PZ29" s="198"/>
      <c r="QA29" s="198"/>
      <c r="QB29" s="198"/>
      <c r="QC29" s="198"/>
      <c r="QD29" s="198"/>
      <c r="QE29" s="198"/>
      <c r="QF29" s="198"/>
      <c r="QG29" s="198"/>
      <c r="QH29" s="198"/>
      <c r="QI29" s="198"/>
      <c r="QJ29" s="198"/>
      <c r="QK29" s="198"/>
      <c r="QL29" s="198"/>
      <c r="QM29" s="198"/>
      <c r="QN29" s="198"/>
      <c r="QO29" s="198"/>
      <c r="QP29" s="198"/>
      <c r="QQ29" s="198"/>
      <c r="QR29" s="198"/>
      <c r="QS29" s="198"/>
      <c r="QT29" s="198"/>
      <c r="QU29" s="198"/>
      <c r="QV29" s="198"/>
      <c r="QW29" s="198"/>
      <c r="QX29" s="198"/>
      <c r="QY29" s="198"/>
      <c r="QZ29" s="198"/>
      <c r="RA29" s="198"/>
      <c r="RB29" s="198"/>
      <c r="RC29" s="198"/>
      <c r="RD29" s="198"/>
      <c r="RE29" s="198"/>
      <c r="RF29" s="198"/>
      <c r="RG29" s="198"/>
      <c r="RH29" s="198"/>
      <c r="RI29" s="198"/>
      <c r="RJ29" s="198"/>
      <c r="RK29" s="198"/>
      <c r="RL29" s="198"/>
      <c r="RM29" s="198"/>
      <c r="RN29" s="198"/>
      <c r="RO29" s="198"/>
      <c r="RP29" s="198"/>
      <c r="RQ29" s="198"/>
      <c r="RR29" s="198"/>
      <c r="RS29" s="198"/>
      <c r="RT29" s="198"/>
      <c r="RU29" s="198"/>
      <c r="RV29" s="198"/>
      <c r="RW29" s="198"/>
      <c r="RX29" s="198"/>
    </row>
    <row r="30" spans="1:492" x14ac:dyDescent="0.2">
      <c r="A30" s="230" t="s">
        <v>962</v>
      </c>
      <c r="B30" s="231" t="s">
        <v>3482</v>
      </c>
      <c r="C30" s="225"/>
      <c r="D30" s="225"/>
      <c r="E30" s="225"/>
      <c r="F30" s="226"/>
      <c r="G30" s="226"/>
      <c r="H30" s="226"/>
      <c r="I30" s="226"/>
      <c r="J30" s="226"/>
      <c r="K30" s="226"/>
      <c r="L30" s="226"/>
      <c r="M30" s="226"/>
      <c r="N30" s="226"/>
      <c r="O30" s="226"/>
      <c r="P30" s="226"/>
      <c r="Q30" s="237">
        <v>0</v>
      </c>
      <c r="R30" s="238"/>
      <c r="S30" s="238"/>
      <c r="T30" s="238"/>
      <c r="U30" s="238"/>
      <c r="V30" s="238"/>
      <c r="W30" s="232"/>
      <c r="X30" s="232"/>
      <c r="Y30" s="232"/>
      <c r="Z30" s="235">
        <v>0</v>
      </c>
      <c r="AA30" s="235">
        <v>0</v>
      </c>
      <c r="AB30" s="235">
        <v>0</v>
      </c>
      <c r="AC30" s="224"/>
      <c r="AD30" s="224"/>
      <c r="AE30" s="125"/>
      <c r="AF30" s="125"/>
      <c r="AG30" s="125"/>
      <c r="AH30" s="236">
        <v>1</v>
      </c>
      <c r="AI30" s="236" t="s">
        <v>941</v>
      </c>
      <c r="AJ30" s="125"/>
      <c r="AK30" s="175" t="s">
        <v>5315</v>
      </c>
      <c r="AL30" s="125" t="s">
        <v>942</v>
      </c>
      <c r="AM30" s="27" t="s">
        <v>942</v>
      </c>
      <c r="AN30" s="126">
        <v>0</v>
      </c>
      <c r="AO30" s="126">
        <v>0</v>
      </c>
      <c r="AP30" s="126">
        <v>0</v>
      </c>
      <c r="AQ30" s="126">
        <v>0</v>
      </c>
      <c r="AR30" s="125">
        <v>1</v>
      </c>
      <c r="AS30" s="125">
        <v>0</v>
      </c>
      <c r="AT30" s="178">
        <v>43406</v>
      </c>
      <c r="AU30" s="178"/>
      <c r="AV30" s="178">
        <v>43326</v>
      </c>
      <c r="AW30" s="239" t="s">
        <v>989</v>
      </c>
      <c r="AX30" s="239" t="s">
        <v>980</v>
      </c>
      <c r="AY30" s="127"/>
      <c r="AZ30" s="127"/>
      <c r="BA30" s="128">
        <v>1000</v>
      </c>
      <c r="BB30" s="128" t="s">
        <v>489</v>
      </c>
      <c r="BC30" s="128"/>
      <c r="BD30" s="128">
        <v>1</v>
      </c>
      <c r="BE30" s="129" t="s">
        <v>541</v>
      </c>
      <c r="BF30" s="130">
        <v>1</v>
      </c>
      <c r="BG30" s="240"/>
      <c r="BH30" s="241"/>
      <c r="BI30" s="190"/>
      <c r="BJ30" s="131">
        <v>2250</v>
      </c>
      <c r="BK30" s="191"/>
      <c r="BL30" s="13"/>
      <c r="BM30" s="13"/>
      <c r="BN30" s="27" t="s">
        <v>801</v>
      </c>
      <c r="BO30" s="13" t="s">
        <v>801</v>
      </c>
      <c r="BP30" s="222">
        <v>2250</v>
      </c>
      <c r="BQ30" s="132"/>
      <c r="BR30" s="133"/>
      <c r="BS30" s="125">
        <v>0</v>
      </c>
      <c r="BT30" s="134">
        <v>0</v>
      </c>
      <c r="BU30" s="135">
        <v>1</v>
      </c>
      <c r="BV30" s="134">
        <v>0</v>
      </c>
      <c r="BW30" s="136">
        <v>0</v>
      </c>
      <c r="BX30" s="136">
        <v>0</v>
      </c>
      <c r="BY30" s="136">
        <v>0</v>
      </c>
      <c r="BZ30" s="134">
        <v>0</v>
      </c>
      <c r="CA30" s="134">
        <v>0</v>
      </c>
      <c r="CB30" s="134">
        <v>0</v>
      </c>
      <c r="CC30" s="135">
        <v>1</v>
      </c>
      <c r="CD30" s="134"/>
      <c r="CE30" s="134"/>
      <c r="CF30" s="137">
        <v>2250</v>
      </c>
      <c r="CG30" s="134">
        <v>0</v>
      </c>
      <c r="CH30" s="132"/>
      <c r="CI30" s="132"/>
      <c r="CJ30" s="229" t="s">
        <v>942</v>
      </c>
      <c r="CK30" s="233" t="s">
        <v>942</v>
      </c>
      <c r="CL30" s="138">
        <v>0</v>
      </c>
      <c r="CM30" s="138">
        <v>0</v>
      </c>
      <c r="CN30" s="135">
        <v>0</v>
      </c>
      <c r="CO30" s="135">
        <v>0</v>
      </c>
      <c r="CP30" s="139"/>
      <c r="CQ30" s="135">
        <v>1</v>
      </c>
      <c r="CR30" s="179">
        <v>42968</v>
      </c>
      <c r="CS30" s="180">
        <v>43220</v>
      </c>
      <c r="CT30" s="181">
        <v>43346</v>
      </c>
      <c r="CU30" s="181">
        <v>43280</v>
      </c>
      <c r="CV30" s="181">
        <v>43364</v>
      </c>
      <c r="CW30" s="181"/>
      <c r="CX30" s="181">
        <v>43364</v>
      </c>
      <c r="CY30" s="135">
        <v>0.48038967624577622</v>
      </c>
      <c r="CZ30" s="134">
        <v>0</v>
      </c>
      <c r="DA30" s="135">
        <v>8.2644628099173556E-3</v>
      </c>
      <c r="DB30" s="135">
        <v>0</v>
      </c>
      <c r="DC30" s="135">
        <v>0</v>
      </c>
      <c r="DD30" s="135">
        <v>0</v>
      </c>
      <c r="DE30" s="140">
        <v>0</v>
      </c>
      <c r="DF30" s="13" t="s">
        <v>942</v>
      </c>
      <c r="DG30" s="80" t="s">
        <v>942</v>
      </c>
      <c r="DH30" s="18" t="b">
        <v>0</v>
      </c>
      <c r="DI30" s="79"/>
      <c r="DJ30" s="79"/>
      <c r="DK30" s="192"/>
      <c r="DL30" s="174"/>
      <c r="DM30" s="193"/>
      <c r="DN30" s="135"/>
      <c r="DO30" s="79"/>
      <c r="DP30" s="79"/>
      <c r="DQ30" s="79"/>
      <c r="DR30" s="79"/>
      <c r="DS30" s="79"/>
      <c r="DT30" s="79"/>
      <c r="DU30" s="79"/>
      <c r="DV30" s="18"/>
      <c r="DW30" s="18"/>
      <c r="DX30" s="18"/>
      <c r="DY30" s="177"/>
      <c r="DZ30" s="177">
        <v>0</v>
      </c>
      <c r="EA30" s="177">
        <v>0</v>
      </c>
      <c r="EB30" s="177">
        <v>0</v>
      </c>
      <c r="EC30" s="177">
        <v>0</v>
      </c>
      <c r="ED30" s="177">
        <v>0</v>
      </c>
      <c r="EE30" s="177">
        <v>0</v>
      </c>
      <c r="EF30" s="177">
        <v>0</v>
      </c>
      <c r="EG30" s="177">
        <v>0</v>
      </c>
      <c r="EH30" s="177">
        <v>0</v>
      </c>
      <c r="EI30" s="177">
        <v>0</v>
      </c>
      <c r="EJ30" s="177">
        <v>0</v>
      </c>
      <c r="EK30" s="177">
        <v>0</v>
      </c>
      <c r="EL30" s="177">
        <v>0</v>
      </c>
      <c r="EM30" s="177">
        <v>0</v>
      </c>
      <c r="EN30" s="177">
        <v>0</v>
      </c>
      <c r="EO30" s="177">
        <v>0</v>
      </c>
      <c r="EP30" s="177">
        <v>0</v>
      </c>
      <c r="EQ30" s="177">
        <v>0</v>
      </c>
      <c r="ER30" s="177">
        <v>0</v>
      </c>
      <c r="ES30" s="177">
        <v>0</v>
      </c>
      <c r="ET30" s="177">
        <v>0</v>
      </c>
      <c r="EU30" s="177">
        <v>1110</v>
      </c>
      <c r="EV30" s="177">
        <v>0</v>
      </c>
      <c r="EW30" s="177">
        <v>0</v>
      </c>
      <c r="EX30" s="177">
        <v>0</v>
      </c>
      <c r="EY30" s="177">
        <v>1320</v>
      </c>
      <c r="EZ30" s="177">
        <v>0</v>
      </c>
      <c r="FA30" s="177">
        <v>0</v>
      </c>
      <c r="FB30" s="177">
        <v>0</v>
      </c>
      <c r="FC30" s="248">
        <v>1604</v>
      </c>
      <c r="FD30" s="196"/>
      <c r="FE30" s="196"/>
      <c r="FF30" s="242">
        <v>614</v>
      </c>
      <c r="FG30" s="196"/>
      <c r="FH30" s="245">
        <v>850</v>
      </c>
      <c r="FI30" s="249">
        <v>1460</v>
      </c>
      <c r="FJ30" s="249">
        <v>1190</v>
      </c>
      <c r="FK30" s="249">
        <v>1100</v>
      </c>
      <c r="FL30" s="249">
        <v>1100</v>
      </c>
      <c r="FM30" s="245">
        <v>770</v>
      </c>
      <c r="FN30" s="245">
        <v>710</v>
      </c>
      <c r="FO30" s="245">
        <v>710</v>
      </c>
      <c r="FP30" s="196"/>
      <c r="FQ30" s="196"/>
      <c r="FR30" s="196"/>
      <c r="FS30" s="244">
        <v>0</v>
      </c>
      <c r="FT30" s="196"/>
      <c r="FU30" s="196"/>
      <c r="FV30" s="196"/>
      <c r="FW30" s="249">
        <v>1760</v>
      </c>
      <c r="FX30" s="249">
        <v>1610</v>
      </c>
      <c r="FY30" s="249">
        <v>1430</v>
      </c>
      <c r="FZ30" s="196"/>
      <c r="GA30" s="196"/>
      <c r="GB30" s="196"/>
      <c r="GC30" s="251">
        <v>870</v>
      </c>
      <c r="GD30" s="251">
        <v>840</v>
      </c>
      <c r="GE30" s="250">
        <v>1340</v>
      </c>
      <c r="GF30" s="250">
        <v>1280</v>
      </c>
      <c r="GG30" s="250">
        <v>1280</v>
      </c>
      <c r="GH30" s="250">
        <v>1280</v>
      </c>
      <c r="GI30" s="250">
        <v>1280</v>
      </c>
      <c r="GJ30" s="250">
        <v>1280</v>
      </c>
      <c r="GK30" s="250">
        <v>1280</v>
      </c>
      <c r="GL30" s="251">
        <v>1250</v>
      </c>
      <c r="GM30" s="196"/>
      <c r="GN30" s="251">
        <v>1250</v>
      </c>
      <c r="GO30" s="251">
        <v>1250</v>
      </c>
      <c r="GP30" s="251">
        <v>1250</v>
      </c>
      <c r="GQ30" s="251">
        <v>1250</v>
      </c>
      <c r="GR30" s="196"/>
      <c r="GS30" s="251">
        <v>1250</v>
      </c>
      <c r="GT30" s="251">
        <v>1250</v>
      </c>
      <c r="GU30" s="251">
        <v>1250</v>
      </c>
      <c r="GV30" s="251">
        <v>1250</v>
      </c>
      <c r="GW30" s="251">
        <v>1250</v>
      </c>
      <c r="GX30" s="251">
        <v>1230</v>
      </c>
      <c r="GY30" s="251">
        <v>1230</v>
      </c>
      <c r="GZ30" s="251">
        <v>1230</v>
      </c>
      <c r="HA30" s="251">
        <v>1230</v>
      </c>
      <c r="HB30" s="251">
        <v>1230</v>
      </c>
      <c r="HC30" s="251">
        <v>1230</v>
      </c>
      <c r="HD30" s="251">
        <v>1230</v>
      </c>
      <c r="HE30" s="251">
        <v>1220</v>
      </c>
      <c r="HF30" s="251">
        <v>1220</v>
      </c>
      <c r="HG30" s="251">
        <v>1220</v>
      </c>
      <c r="HH30" s="251">
        <v>1210</v>
      </c>
      <c r="HI30" s="251">
        <v>1210</v>
      </c>
      <c r="HJ30" s="251">
        <v>1210</v>
      </c>
      <c r="HK30" s="251">
        <v>1210</v>
      </c>
      <c r="HL30" s="251">
        <v>1210</v>
      </c>
      <c r="HM30" s="251">
        <v>1210</v>
      </c>
      <c r="HN30" s="251">
        <v>1150</v>
      </c>
      <c r="HO30" s="251">
        <v>1150</v>
      </c>
      <c r="HP30" s="251">
        <v>1150</v>
      </c>
      <c r="HQ30" s="251">
        <v>1150</v>
      </c>
      <c r="HR30" s="251">
        <v>1150</v>
      </c>
      <c r="HS30" s="251">
        <v>1150</v>
      </c>
      <c r="HT30" s="251">
        <v>1150</v>
      </c>
      <c r="HU30" s="251">
        <v>1130</v>
      </c>
      <c r="HV30" s="251">
        <v>1130</v>
      </c>
      <c r="HW30" s="251">
        <v>1130</v>
      </c>
      <c r="HX30" s="251">
        <v>1130</v>
      </c>
      <c r="HY30" s="251">
        <v>1130</v>
      </c>
      <c r="HZ30" s="251">
        <v>1130</v>
      </c>
      <c r="IA30" s="251">
        <v>1120</v>
      </c>
      <c r="IB30" s="251">
        <v>1120</v>
      </c>
      <c r="IC30" s="251">
        <v>1120</v>
      </c>
      <c r="ID30" s="251">
        <v>1120</v>
      </c>
      <c r="IE30" s="251">
        <v>1120</v>
      </c>
      <c r="IF30" s="251">
        <v>1120</v>
      </c>
      <c r="IG30" s="251">
        <v>1120</v>
      </c>
      <c r="IH30" s="251">
        <v>1110</v>
      </c>
      <c r="II30" s="251">
        <v>1080</v>
      </c>
      <c r="IJ30" s="251">
        <v>1080</v>
      </c>
      <c r="IK30" s="251">
        <v>1080</v>
      </c>
      <c r="IL30" s="251">
        <v>1080</v>
      </c>
      <c r="IM30" s="251">
        <v>1070</v>
      </c>
      <c r="IN30" s="251">
        <v>1070</v>
      </c>
      <c r="IO30" s="251">
        <v>1050</v>
      </c>
      <c r="IP30" s="251">
        <v>1030</v>
      </c>
      <c r="IQ30" s="251">
        <v>1030</v>
      </c>
      <c r="IR30" s="251">
        <v>1030</v>
      </c>
      <c r="IS30" s="251">
        <v>1030</v>
      </c>
      <c r="IT30" s="251">
        <v>1030</v>
      </c>
      <c r="IU30" s="251">
        <v>1000</v>
      </c>
      <c r="IV30" s="251">
        <v>970</v>
      </c>
      <c r="IW30" s="251">
        <v>960</v>
      </c>
      <c r="IX30" s="251">
        <v>960</v>
      </c>
      <c r="IY30" s="251">
        <v>960</v>
      </c>
      <c r="IZ30" s="251">
        <v>960</v>
      </c>
      <c r="JA30" s="251">
        <v>860</v>
      </c>
      <c r="JB30" s="251">
        <v>840</v>
      </c>
      <c r="JC30" s="251">
        <v>840</v>
      </c>
      <c r="JD30" s="251">
        <v>840</v>
      </c>
      <c r="JE30" s="251">
        <v>810</v>
      </c>
      <c r="JF30" s="251">
        <v>810</v>
      </c>
      <c r="JG30" s="251">
        <v>810</v>
      </c>
      <c r="JH30" s="251">
        <v>810</v>
      </c>
      <c r="JI30" s="251">
        <v>810</v>
      </c>
      <c r="JJ30" s="251">
        <v>810</v>
      </c>
      <c r="JK30" s="251">
        <v>790</v>
      </c>
      <c r="JL30" s="251">
        <v>790</v>
      </c>
      <c r="JM30" s="251">
        <v>790</v>
      </c>
      <c r="JN30" s="251">
        <v>790</v>
      </c>
      <c r="JO30" s="251">
        <v>790</v>
      </c>
      <c r="JP30" s="251">
        <v>790</v>
      </c>
      <c r="JQ30" s="251">
        <v>790</v>
      </c>
      <c r="JR30" s="251">
        <v>790</v>
      </c>
      <c r="JS30" s="251">
        <v>790</v>
      </c>
      <c r="JT30" s="251">
        <v>790</v>
      </c>
      <c r="JU30" s="251">
        <v>790</v>
      </c>
      <c r="JV30" s="251">
        <v>790</v>
      </c>
      <c r="JW30" s="251">
        <v>790</v>
      </c>
      <c r="JX30" s="251">
        <v>790</v>
      </c>
      <c r="JY30" s="251">
        <v>790</v>
      </c>
      <c r="JZ30" s="251">
        <v>790</v>
      </c>
      <c r="KA30" s="251">
        <v>790</v>
      </c>
      <c r="KB30" s="251">
        <v>790</v>
      </c>
      <c r="KC30" s="196"/>
      <c r="KD30" s="246">
        <v>610</v>
      </c>
      <c r="KE30" s="246">
        <v>610</v>
      </c>
      <c r="KF30" s="246">
        <v>610</v>
      </c>
      <c r="KG30" s="246">
        <v>610</v>
      </c>
      <c r="KH30" s="246">
        <v>610</v>
      </c>
      <c r="KI30" s="246">
        <v>610</v>
      </c>
      <c r="KJ30" s="246">
        <v>580</v>
      </c>
      <c r="KK30" s="246">
        <v>580</v>
      </c>
      <c r="KL30" s="246">
        <v>580</v>
      </c>
      <c r="KM30" s="246">
        <v>580</v>
      </c>
      <c r="KN30" s="246">
        <v>580</v>
      </c>
      <c r="KO30" s="246">
        <v>580</v>
      </c>
      <c r="KP30" s="246">
        <v>580</v>
      </c>
      <c r="KQ30" s="246">
        <v>580</v>
      </c>
      <c r="KR30" s="246">
        <v>580</v>
      </c>
      <c r="KS30" s="246">
        <v>580</v>
      </c>
      <c r="KT30" s="246">
        <v>580</v>
      </c>
      <c r="KU30" s="246">
        <v>580</v>
      </c>
      <c r="KV30" s="246">
        <v>580</v>
      </c>
      <c r="KW30" s="246">
        <v>580</v>
      </c>
      <c r="KX30" s="246">
        <v>580</v>
      </c>
      <c r="KY30" s="246">
        <v>580</v>
      </c>
      <c r="KZ30" s="246">
        <v>580</v>
      </c>
      <c r="LA30" s="246">
        <v>580</v>
      </c>
      <c r="LB30" s="246">
        <v>580</v>
      </c>
      <c r="LC30" s="246">
        <v>580</v>
      </c>
      <c r="LD30" s="246">
        <v>580</v>
      </c>
      <c r="LE30" s="246">
        <v>500</v>
      </c>
      <c r="LF30" s="246">
        <v>500</v>
      </c>
      <c r="LG30" s="246">
        <v>500</v>
      </c>
      <c r="LH30" s="246">
        <v>500</v>
      </c>
      <c r="LI30" s="246">
        <v>500</v>
      </c>
      <c r="LJ30" s="246">
        <v>500</v>
      </c>
      <c r="LK30" s="246">
        <v>500</v>
      </c>
      <c r="LL30" s="246">
        <v>500</v>
      </c>
      <c r="LM30" s="246">
        <v>500</v>
      </c>
      <c r="LN30" s="246">
        <v>500</v>
      </c>
      <c r="LO30" s="246">
        <v>500</v>
      </c>
      <c r="LP30" s="246">
        <v>500</v>
      </c>
      <c r="LQ30" s="246">
        <v>500</v>
      </c>
      <c r="LR30" s="246">
        <v>500</v>
      </c>
      <c r="LS30" s="246">
        <v>500</v>
      </c>
      <c r="LT30" s="246">
        <v>500</v>
      </c>
      <c r="LU30" s="246">
        <v>500</v>
      </c>
      <c r="LV30" s="246">
        <v>470</v>
      </c>
      <c r="LW30" s="246">
        <v>470</v>
      </c>
      <c r="LX30" s="246">
        <v>470</v>
      </c>
      <c r="LY30" s="246">
        <v>470</v>
      </c>
      <c r="LZ30" s="246">
        <v>470</v>
      </c>
      <c r="MA30" s="246">
        <v>440</v>
      </c>
      <c r="MB30" s="246">
        <v>440</v>
      </c>
      <c r="MC30" s="246">
        <v>440</v>
      </c>
      <c r="MD30" s="246">
        <v>440</v>
      </c>
      <c r="ME30" s="246">
        <v>440</v>
      </c>
      <c r="MF30" s="246">
        <v>440</v>
      </c>
      <c r="MG30" s="246">
        <v>440</v>
      </c>
      <c r="MH30" s="246">
        <v>440</v>
      </c>
      <c r="MI30" s="246">
        <v>410</v>
      </c>
      <c r="MJ30" s="246">
        <v>410</v>
      </c>
      <c r="MK30" s="246">
        <v>230</v>
      </c>
      <c r="ML30" s="196"/>
      <c r="MM30" s="246">
        <v>230</v>
      </c>
      <c r="MN30" s="246">
        <v>230</v>
      </c>
      <c r="MO30" s="246">
        <v>170</v>
      </c>
      <c r="MP30" s="246">
        <v>440</v>
      </c>
      <c r="MQ30" s="246">
        <v>140</v>
      </c>
      <c r="MR30" s="246">
        <v>140</v>
      </c>
      <c r="MS30" s="246">
        <v>110</v>
      </c>
      <c r="MT30" s="246">
        <v>110</v>
      </c>
      <c r="MU30" s="246">
        <v>110</v>
      </c>
      <c r="MV30" s="246">
        <v>110</v>
      </c>
      <c r="MW30" s="196"/>
      <c r="MX30" s="246">
        <v>110</v>
      </c>
      <c r="MY30" s="246">
        <v>80</v>
      </c>
      <c r="MZ30" s="246">
        <v>80</v>
      </c>
      <c r="NA30" s="246">
        <v>80</v>
      </c>
      <c r="NB30" s="246">
        <v>80</v>
      </c>
      <c r="NC30" s="246">
        <v>80</v>
      </c>
      <c r="ND30" s="246">
        <v>80</v>
      </c>
      <c r="NE30" s="246">
        <v>80</v>
      </c>
      <c r="NF30" s="246">
        <v>50</v>
      </c>
      <c r="NG30" s="246">
        <v>20</v>
      </c>
      <c r="NH30" s="246">
        <v>20</v>
      </c>
      <c r="NI30" s="199">
        <v>0</v>
      </c>
      <c r="NJ30" s="196"/>
      <c r="NK30" s="196"/>
      <c r="NL30" s="196"/>
      <c r="NM30" s="196"/>
      <c r="NN30" s="196"/>
      <c r="NO30" s="196"/>
      <c r="NP30" s="196"/>
      <c r="NQ30" s="196"/>
      <c r="NR30" s="196"/>
      <c r="NS30" s="196"/>
      <c r="NT30" s="196"/>
      <c r="NU30" s="196"/>
      <c r="NV30" s="196"/>
      <c r="NW30" s="196"/>
      <c r="NX30" s="196"/>
      <c r="NY30" s="196"/>
      <c r="NZ30" s="196"/>
      <c r="OA30" s="196"/>
      <c r="OB30" s="196"/>
      <c r="OC30" s="196"/>
      <c r="OD30" s="196"/>
      <c r="OE30" s="196"/>
      <c r="OF30" s="196"/>
      <c r="OG30" s="196"/>
      <c r="OH30" s="196"/>
      <c r="OI30" s="196"/>
      <c r="OJ30" s="196"/>
      <c r="OK30" s="196"/>
      <c r="OL30" s="196"/>
      <c r="OM30" s="196"/>
      <c r="ON30" s="196"/>
      <c r="OO30" s="196"/>
      <c r="OP30" s="196"/>
      <c r="OQ30" s="196"/>
      <c r="OR30" s="196"/>
      <c r="OS30" s="196"/>
      <c r="OT30" s="196"/>
      <c r="OU30" s="196"/>
      <c r="OV30" s="196"/>
      <c r="OW30" s="196"/>
      <c r="OX30" s="196"/>
      <c r="OY30" s="196"/>
      <c r="OZ30" s="196"/>
      <c r="PA30" s="196"/>
      <c r="PB30" s="196"/>
      <c r="PC30" s="196"/>
      <c r="PD30" s="196"/>
      <c r="PE30" s="196"/>
      <c r="PF30" s="196"/>
      <c r="PG30" s="196"/>
      <c r="PH30" s="196"/>
      <c r="PI30" s="196"/>
      <c r="PJ30" s="196"/>
      <c r="PK30" s="196"/>
      <c r="PL30" s="196"/>
      <c r="PM30" s="196"/>
      <c r="PN30" s="196"/>
      <c r="PO30" s="196"/>
      <c r="PP30" s="196"/>
      <c r="PQ30" s="196"/>
      <c r="PR30" s="196"/>
      <c r="PS30" s="196"/>
      <c r="PT30" s="196"/>
      <c r="PU30" s="196"/>
      <c r="PV30" s="196"/>
      <c r="PW30" s="196"/>
      <c r="PX30" s="196"/>
      <c r="PY30" s="196"/>
      <c r="PZ30" s="196"/>
      <c r="QA30" s="196"/>
      <c r="QB30" s="196"/>
      <c r="QC30" s="196"/>
      <c r="QD30" s="196"/>
      <c r="QE30" s="196"/>
      <c r="QF30" s="196"/>
      <c r="QG30" s="196"/>
      <c r="QH30" s="196"/>
      <c r="QI30" s="196"/>
      <c r="QJ30" s="196"/>
      <c r="QK30" s="196"/>
      <c r="QL30" s="196"/>
      <c r="QM30" s="196"/>
      <c r="QN30" s="196"/>
      <c r="QO30" s="196"/>
      <c r="QP30" s="196"/>
      <c r="QQ30" s="196"/>
      <c r="QR30" s="196"/>
      <c r="QS30" s="196"/>
      <c r="QT30" s="196"/>
      <c r="QU30" s="196"/>
      <c r="QV30" s="196"/>
      <c r="QW30" s="196"/>
      <c r="QX30" s="196"/>
      <c r="QY30" s="196"/>
      <c r="QZ30" s="196"/>
      <c r="RA30" s="196"/>
      <c r="RB30" s="196"/>
      <c r="RC30" s="196"/>
      <c r="RD30" s="196"/>
      <c r="RE30" s="196"/>
      <c r="RF30" s="196"/>
      <c r="RG30" s="196"/>
      <c r="RH30" s="196"/>
      <c r="RI30" s="196"/>
      <c r="RJ30" s="196"/>
      <c r="RK30" s="196"/>
      <c r="RL30" s="196"/>
      <c r="RM30" s="196"/>
      <c r="RN30" s="196"/>
      <c r="RO30" s="196"/>
      <c r="RP30" s="196"/>
      <c r="RQ30" s="196"/>
      <c r="RR30" s="196"/>
      <c r="RS30" s="196"/>
      <c r="RT30" s="196"/>
      <c r="RU30" s="196"/>
      <c r="RV30" s="196"/>
      <c r="RW30" s="196"/>
      <c r="RX30" s="196"/>
    </row>
    <row r="31" spans="1:492" x14ac:dyDescent="0.2">
      <c r="A31" s="230" t="s">
        <v>962</v>
      </c>
      <c r="B31" s="231" t="s">
        <v>5231</v>
      </c>
      <c r="C31" s="225"/>
      <c r="D31" s="225"/>
      <c r="E31" s="225"/>
      <c r="F31" s="226"/>
      <c r="G31" s="226"/>
      <c r="H31" s="226"/>
      <c r="I31" s="226"/>
      <c r="J31" s="226"/>
      <c r="K31" s="226"/>
      <c r="L31" s="226"/>
      <c r="M31" s="226"/>
      <c r="N31" s="226"/>
      <c r="O31" s="226"/>
      <c r="P31" s="226"/>
      <c r="Q31" s="237">
        <v>0</v>
      </c>
      <c r="R31" s="238"/>
      <c r="S31" s="238"/>
      <c r="T31" s="238"/>
      <c r="U31" s="238"/>
      <c r="V31" s="238"/>
      <c r="W31" s="232"/>
      <c r="X31" s="232"/>
      <c r="Y31" s="232"/>
      <c r="Z31" s="235">
        <v>0</v>
      </c>
      <c r="AA31" s="235">
        <v>0</v>
      </c>
      <c r="AB31" s="235">
        <v>0</v>
      </c>
      <c r="AC31" s="224"/>
      <c r="AD31" s="224"/>
      <c r="AE31" s="125"/>
      <c r="AF31" s="125"/>
      <c r="AG31" s="125"/>
      <c r="AH31" s="236">
        <v>1</v>
      </c>
      <c r="AI31" s="236" t="s">
        <v>941</v>
      </c>
      <c r="AJ31" s="125"/>
      <c r="AK31" s="175" t="s">
        <v>5315</v>
      </c>
      <c r="AL31" s="125" t="s">
        <v>942</v>
      </c>
      <c r="AM31" s="27" t="s">
        <v>5321</v>
      </c>
      <c r="AN31" s="126">
        <v>0</v>
      </c>
      <c r="AO31" s="126">
        <v>0</v>
      </c>
      <c r="AP31" s="126">
        <v>0</v>
      </c>
      <c r="AQ31" s="126">
        <v>0</v>
      </c>
      <c r="AR31" s="125">
        <v>5</v>
      </c>
      <c r="AS31" s="125">
        <v>0</v>
      </c>
      <c r="AT31" s="178"/>
      <c r="AU31" s="178"/>
      <c r="AV31" s="178"/>
      <c r="AW31" s="239" t="s">
        <v>1051</v>
      </c>
      <c r="AX31" s="239" t="s">
        <v>5212</v>
      </c>
      <c r="AY31" s="127"/>
      <c r="AZ31" s="127"/>
      <c r="BA31" s="128">
        <v>20</v>
      </c>
      <c r="BB31" s="128" t="s">
        <v>489</v>
      </c>
      <c r="BC31" s="128"/>
      <c r="BD31" s="128">
        <v>1</v>
      </c>
      <c r="BE31" s="129" t="s">
        <v>541</v>
      </c>
      <c r="BF31" s="130">
        <v>1</v>
      </c>
      <c r="BG31" s="240"/>
      <c r="BH31" s="241"/>
      <c r="BI31" s="190"/>
      <c r="BJ31" s="131">
        <v>36</v>
      </c>
      <c r="BK31" s="191"/>
      <c r="BL31" s="13"/>
      <c r="BM31" s="13"/>
      <c r="BN31" s="27" t="s">
        <v>801</v>
      </c>
      <c r="BO31" s="13" t="s">
        <v>801</v>
      </c>
      <c r="BP31" s="222">
        <v>0</v>
      </c>
      <c r="BQ31" s="132"/>
      <c r="BR31" s="133"/>
      <c r="BS31" s="125">
        <v>0</v>
      </c>
      <c r="BT31" s="134">
        <v>0</v>
      </c>
      <c r="BU31" s="135">
        <v>1</v>
      </c>
      <c r="BV31" s="134">
        <v>0</v>
      </c>
      <c r="BW31" s="136">
        <v>0</v>
      </c>
      <c r="BX31" s="136">
        <v>0</v>
      </c>
      <c r="BY31" s="136">
        <v>0</v>
      </c>
      <c r="BZ31" s="134">
        <v>0</v>
      </c>
      <c r="CA31" s="134">
        <v>0</v>
      </c>
      <c r="CB31" s="134">
        <v>0</v>
      </c>
      <c r="CC31" s="135">
        <v>1</v>
      </c>
      <c r="CD31" s="134"/>
      <c r="CE31" s="134"/>
      <c r="CF31" s="137">
        <v>36</v>
      </c>
      <c r="CG31" s="134">
        <v>0</v>
      </c>
      <c r="CH31" s="132"/>
      <c r="CI31" s="132"/>
      <c r="CJ31" s="229" t="s">
        <v>942</v>
      </c>
      <c r="CK31" s="233" t="s">
        <v>942</v>
      </c>
      <c r="CL31" s="138">
        <v>0</v>
      </c>
      <c r="CM31" s="138">
        <v>0</v>
      </c>
      <c r="CN31" s="135">
        <v>0</v>
      </c>
      <c r="CO31" s="135">
        <v>0</v>
      </c>
      <c r="CP31" s="139"/>
      <c r="CQ31" s="135">
        <v>0</v>
      </c>
      <c r="CR31" s="179">
        <v>43278</v>
      </c>
      <c r="CS31" s="180">
        <v>43278</v>
      </c>
      <c r="CT31" s="181">
        <v>43346</v>
      </c>
      <c r="CU31" s="181">
        <v>36526</v>
      </c>
      <c r="CV31" s="181">
        <v>36526</v>
      </c>
      <c r="CW31" s="181">
        <v>36526</v>
      </c>
      <c r="CX31" s="181"/>
      <c r="CY31" s="135">
        <v>1.5746849850363192</v>
      </c>
      <c r="CZ31" s="134">
        <v>0</v>
      </c>
      <c r="DA31" s="135">
        <v>0.66666666666666663</v>
      </c>
      <c r="DB31" s="135">
        <v>0</v>
      </c>
      <c r="DC31" s="135">
        <v>0</v>
      </c>
      <c r="DD31" s="135">
        <v>0</v>
      </c>
      <c r="DE31" s="140">
        <v>0</v>
      </c>
      <c r="DF31" s="13" t="s">
        <v>942</v>
      </c>
      <c r="DG31" s="80" t="s">
        <v>801</v>
      </c>
      <c r="DH31" s="18" t="b">
        <v>0</v>
      </c>
      <c r="DI31" s="79"/>
      <c r="DJ31" s="79"/>
      <c r="DK31" s="192"/>
      <c r="DL31" s="174"/>
      <c r="DM31" s="193"/>
      <c r="DN31" s="135"/>
      <c r="DO31" s="79"/>
      <c r="DP31" s="79"/>
      <c r="DQ31" s="79"/>
      <c r="DR31" s="79"/>
      <c r="DS31" s="79"/>
      <c r="DT31" s="79"/>
      <c r="DU31" s="79"/>
      <c r="DV31" s="18"/>
      <c r="DW31" s="18"/>
      <c r="DX31" s="18"/>
      <c r="DY31" s="177"/>
      <c r="DZ31" s="177">
        <v>0</v>
      </c>
      <c r="EA31" s="177">
        <v>0</v>
      </c>
      <c r="EB31" s="177">
        <v>0</v>
      </c>
      <c r="EC31" s="177">
        <v>0</v>
      </c>
      <c r="ED31" s="177">
        <v>0</v>
      </c>
      <c r="EE31" s="177">
        <v>0</v>
      </c>
      <c r="EF31" s="177">
        <v>0</v>
      </c>
      <c r="EG31" s="177">
        <v>0</v>
      </c>
      <c r="EH31" s="177">
        <v>0</v>
      </c>
      <c r="EI31" s="177">
        <v>0</v>
      </c>
      <c r="EJ31" s="177">
        <v>0</v>
      </c>
      <c r="EK31" s="177">
        <v>0</v>
      </c>
      <c r="EL31" s="177">
        <v>0</v>
      </c>
      <c r="EM31" s="177">
        <v>0</v>
      </c>
      <c r="EN31" s="177">
        <v>0</v>
      </c>
      <c r="EO31" s="177">
        <v>0</v>
      </c>
      <c r="EP31" s="177">
        <v>0</v>
      </c>
      <c r="EQ31" s="177">
        <v>0</v>
      </c>
      <c r="ER31" s="177">
        <v>0</v>
      </c>
      <c r="ES31" s="177">
        <v>0</v>
      </c>
      <c r="ET31" s="177">
        <v>0</v>
      </c>
      <c r="EU31" s="177">
        <v>0</v>
      </c>
      <c r="EV31" s="177">
        <v>0</v>
      </c>
      <c r="EW31" s="177">
        <v>0</v>
      </c>
      <c r="EX31" s="177">
        <v>0</v>
      </c>
      <c r="EY31" s="177">
        <v>0</v>
      </c>
      <c r="EZ31" s="177">
        <v>0</v>
      </c>
      <c r="FA31" s="177">
        <v>0</v>
      </c>
      <c r="FB31" s="177">
        <v>0</v>
      </c>
      <c r="FC31" s="198"/>
      <c r="FD31" s="198"/>
      <c r="FE31" s="198"/>
      <c r="FF31" s="198"/>
      <c r="FG31" s="198"/>
      <c r="FH31" s="198"/>
      <c r="FI31" s="198"/>
      <c r="FJ31" s="198"/>
      <c r="FK31" s="198"/>
      <c r="FL31" s="198"/>
      <c r="FM31" s="198"/>
      <c r="FN31" s="198"/>
      <c r="FO31" s="198"/>
      <c r="FP31" s="198"/>
      <c r="FQ31" s="198"/>
      <c r="FR31" s="198"/>
      <c r="FS31" s="198"/>
      <c r="FT31" s="198"/>
      <c r="FU31" s="198"/>
      <c r="FV31" s="198"/>
      <c r="FW31" s="243"/>
      <c r="FX31" s="243"/>
      <c r="FY31" s="243"/>
      <c r="FZ31" s="198"/>
      <c r="GA31" s="198"/>
      <c r="GB31" s="198"/>
      <c r="GC31" s="199"/>
      <c r="GD31" s="198"/>
      <c r="GE31" s="198"/>
      <c r="GF31" s="198"/>
      <c r="GG31" s="198"/>
      <c r="GH31" s="198"/>
      <c r="GI31" s="198"/>
      <c r="GJ31" s="198"/>
      <c r="GK31" s="198"/>
      <c r="GL31" s="245"/>
      <c r="GM31" s="198"/>
      <c r="GN31" s="245"/>
      <c r="GO31" s="245"/>
      <c r="GP31" s="245"/>
      <c r="GQ31" s="245"/>
      <c r="GR31" s="245"/>
      <c r="GS31" s="198"/>
      <c r="GT31" s="198"/>
      <c r="GU31" s="198"/>
      <c r="GV31" s="198"/>
      <c r="GW31" s="198"/>
      <c r="GX31" s="198"/>
      <c r="GY31" s="198"/>
      <c r="GZ31" s="198"/>
      <c r="HA31" s="198"/>
      <c r="HB31" s="198"/>
      <c r="HC31" s="198"/>
      <c r="HD31" s="198"/>
      <c r="HE31" s="198"/>
      <c r="HF31" s="198"/>
      <c r="HG31" s="198"/>
      <c r="HH31" s="198"/>
      <c r="HI31" s="198"/>
      <c r="HJ31" s="198"/>
      <c r="HK31" s="198"/>
      <c r="HL31" s="198"/>
      <c r="HM31" s="198"/>
      <c r="HN31" s="198"/>
      <c r="HO31" s="198"/>
      <c r="HP31" s="198"/>
      <c r="HQ31" s="198"/>
      <c r="HR31" s="198"/>
      <c r="HS31" s="198"/>
      <c r="HT31" s="198"/>
      <c r="HU31" s="198"/>
      <c r="HV31" s="198"/>
      <c r="HW31" s="198"/>
      <c r="HX31" s="198"/>
      <c r="HY31" s="198"/>
      <c r="HZ31" s="198"/>
      <c r="IA31" s="198"/>
      <c r="IB31" s="198"/>
      <c r="IC31" s="198"/>
      <c r="ID31" s="198"/>
      <c r="IE31" s="198"/>
      <c r="IF31" s="198"/>
      <c r="IG31" s="198"/>
      <c r="IH31" s="198"/>
      <c r="II31" s="198"/>
      <c r="IJ31" s="198"/>
      <c r="IK31" s="198"/>
      <c r="IL31" s="198"/>
      <c r="IM31" s="198"/>
      <c r="IN31" s="198"/>
      <c r="IO31" s="198"/>
      <c r="IP31" s="198"/>
      <c r="IQ31" s="198"/>
      <c r="IR31" s="198"/>
      <c r="IS31" s="198"/>
      <c r="IT31" s="198"/>
      <c r="IU31" s="198"/>
      <c r="IV31" s="198"/>
      <c r="IW31" s="198"/>
      <c r="IX31" s="242"/>
      <c r="IY31" s="242"/>
      <c r="IZ31" s="242"/>
      <c r="JA31" s="242"/>
      <c r="JB31" s="242"/>
      <c r="JC31" s="242"/>
      <c r="JD31" s="242"/>
      <c r="JE31" s="242"/>
      <c r="JF31" s="242"/>
      <c r="JG31" s="242"/>
      <c r="JH31" s="242"/>
      <c r="JI31" s="242"/>
      <c r="JJ31" s="242"/>
      <c r="JK31" s="246"/>
      <c r="JL31" s="246"/>
      <c r="JM31" s="246"/>
      <c r="JN31" s="246"/>
      <c r="JO31" s="246"/>
      <c r="JP31" s="246"/>
      <c r="JQ31" s="246"/>
      <c r="JR31" s="246"/>
      <c r="JS31" s="246"/>
      <c r="JT31" s="246"/>
      <c r="JU31" s="246"/>
      <c r="JV31" s="246"/>
      <c r="JW31" s="246"/>
      <c r="JX31" s="246"/>
      <c r="JY31" s="242"/>
      <c r="JZ31" s="242"/>
      <c r="KA31" s="242"/>
      <c r="KB31" s="198"/>
      <c r="KC31" s="198"/>
      <c r="KD31" s="198"/>
      <c r="KE31" s="198"/>
      <c r="KF31" s="198"/>
      <c r="KG31" s="198"/>
      <c r="KH31" s="198"/>
      <c r="KI31" s="198"/>
      <c r="KJ31" s="198"/>
      <c r="KK31" s="198"/>
      <c r="KL31" s="198"/>
      <c r="KM31" s="198"/>
      <c r="KN31" s="198"/>
      <c r="KO31" s="198"/>
      <c r="KP31" s="198"/>
      <c r="KQ31" s="198"/>
      <c r="KR31" s="198"/>
      <c r="KS31" s="198"/>
      <c r="KT31" s="198"/>
      <c r="KU31" s="198"/>
      <c r="KV31" s="198"/>
      <c r="KW31" s="198"/>
      <c r="KX31" s="198"/>
      <c r="KY31" s="244">
        <v>0</v>
      </c>
      <c r="KZ31" s="244">
        <v>0</v>
      </c>
      <c r="LA31" s="244">
        <v>0</v>
      </c>
      <c r="LB31" s="244">
        <v>0</v>
      </c>
      <c r="LC31" s="244">
        <v>0</v>
      </c>
      <c r="LD31" s="244">
        <v>0</v>
      </c>
      <c r="LE31" s="244">
        <v>0</v>
      </c>
      <c r="LF31" s="244">
        <v>0</v>
      </c>
      <c r="LG31" s="244">
        <v>0</v>
      </c>
      <c r="LH31" s="244">
        <v>0</v>
      </c>
      <c r="LI31" s="244">
        <v>0</v>
      </c>
      <c r="LJ31" s="244">
        <v>0</v>
      </c>
      <c r="LK31" s="244">
        <v>0</v>
      </c>
      <c r="LL31" s="244">
        <v>0</v>
      </c>
      <c r="LM31" s="244">
        <v>0</v>
      </c>
      <c r="LN31" s="244">
        <v>0</v>
      </c>
      <c r="LO31" s="244">
        <v>0</v>
      </c>
      <c r="LP31" s="244">
        <v>0</v>
      </c>
      <c r="LQ31" s="244">
        <v>0</v>
      </c>
      <c r="LR31" s="244">
        <v>0</v>
      </c>
      <c r="LS31" s="244">
        <v>0</v>
      </c>
      <c r="LT31" s="244">
        <v>0</v>
      </c>
      <c r="LU31" s="244">
        <v>0</v>
      </c>
      <c r="LV31" s="244">
        <v>0</v>
      </c>
      <c r="LW31" s="244">
        <v>0</v>
      </c>
      <c r="LX31" s="244">
        <v>0</v>
      </c>
      <c r="LY31" s="244">
        <v>0</v>
      </c>
      <c r="LZ31" s="244">
        <v>0</v>
      </c>
      <c r="MA31" s="244">
        <v>0</v>
      </c>
      <c r="MB31" s="244">
        <v>0</v>
      </c>
      <c r="MC31" s="244">
        <v>0</v>
      </c>
      <c r="MD31" s="244">
        <v>0</v>
      </c>
      <c r="ME31" s="244">
        <v>0</v>
      </c>
      <c r="MF31" s="244">
        <v>0</v>
      </c>
      <c r="MG31" s="244">
        <v>0</v>
      </c>
      <c r="MH31" s="244">
        <v>0</v>
      </c>
      <c r="MI31" s="244">
        <v>0</v>
      </c>
      <c r="MJ31" s="244">
        <v>0</v>
      </c>
      <c r="MK31" s="244">
        <v>0</v>
      </c>
      <c r="ML31" s="198"/>
      <c r="MM31" s="244">
        <v>0</v>
      </c>
      <c r="MN31" s="249">
        <v>35</v>
      </c>
      <c r="MO31" s="249">
        <v>35</v>
      </c>
      <c r="MP31" s="244">
        <v>0</v>
      </c>
      <c r="MQ31" s="249">
        <v>32</v>
      </c>
      <c r="MR31" s="249">
        <v>32</v>
      </c>
      <c r="MS31" s="249">
        <v>28</v>
      </c>
      <c r="MT31" s="249">
        <v>28</v>
      </c>
      <c r="MU31" s="249">
        <v>28</v>
      </c>
      <c r="MV31" s="249">
        <v>28</v>
      </c>
      <c r="MW31" s="198"/>
      <c r="MX31" s="245">
        <v>18</v>
      </c>
      <c r="MY31" s="245">
        <v>18</v>
      </c>
      <c r="MZ31" s="245">
        <v>18</v>
      </c>
      <c r="NA31" s="245">
        <v>18</v>
      </c>
      <c r="NB31" s="245">
        <v>18</v>
      </c>
      <c r="NC31" s="245">
        <v>18</v>
      </c>
      <c r="ND31" s="245">
        <v>18</v>
      </c>
      <c r="NE31" s="245">
        <v>18</v>
      </c>
      <c r="NF31" s="245">
        <v>18</v>
      </c>
      <c r="NG31" s="245">
        <v>22</v>
      </c>
      <c r="NH31" s="245">
        <v>22</v>
      </c>
      <c r="NI31" s="244">
        <v>0</v>
      </c>
      <c r="NJ31" s="198"/>
      <c r="NK31" s="198"/>
      <c r="NL31" s="198"/>
      <c r="NM31" s="198"/>
      <c r="NN31" s="198"/>
      <c r="NO31" s="198"/>
      <c r="NP31" s="198"/>
      <c r="NQ31" s="198"/>
      <c r="NR31" s="198"/>
      <c r="NS31" s="198"/>
      <c r="NT31" s="198"/>
      <c r="NU31" s="198"/>
      <c r="NV31" s="198"/>
      <c r="NW31" s="198"/>
      <c r="NX31" s="198"/>
      <c r="NY31" s="198"/>
      <c r="NZ31" s="198"/>
      <c r="OA31" s="198"/>
      <c r="OB31" s="198"/>
      <c r="OC31" s="198"/>
      <c r="OD31" s="198"/>
      <c r="OE31" s="198"/>
      <c r="OF31" s="198"/>
      <c r="OG31" s="198"/>
      <c r="OH31" s="198"/>
      <c r="OI31" s="198"/>
      <c r="OJ31" s="198"/>
      <c r="OK31" s="198"/>
      <c r="OL31" s="198"/>
      <c r="OM31" s="198"/>
      <c r="ON31" s="198"/>
      <c r="OO31" s="198"/>
      <c r="OP31" s="198"/>
      <c r="OQ31" s="198"/>
      <c r="OR31" s="198"/>
      <c r="OS31" s="198"/>
      <c r="OT31" s="198"/>
      <c r="OU31" s="198"/>
      <c r="OV31" s="198"/>
      <c r="OW31" s="198"/>
      <c r="OX31" s="198"/>
      <c r="OY31" s="198"/>
      <c r="OZ31" s="198"/>
      <c r="PA31" s="198"/>
      <c r="PB31" s="198"/>
      <c r="PC31" s="198"/>
      <c r="PD31" s="198"/>
      <c r="PE31" s="198"/>
      <c r="PF31" s="198"/>
      <c r="PG31" s="198"/>
      <c r="PH31" s="198"/>
      <c r="PI31" s="198"/>
      <c r="PJ31" s="198"/>
      <c r="PK31" s="198"/>
      <c r="PL31" s="198"/>
      <c r="PM31" s="198"/>
      <c r="PN31" s="198"/>
      <c r="PO31" s="198"/>
      <c r="PP31" s="198"/>
      <c r="PQ31" s="198"/>
      <c r="PR31" s="198"/>
      <c r="PS31" s="198"/>
      <c r="PT31" s="198"/>
      <c r="PU31" s="198"/>
      <c r="PV31" s="198"/>
      <c r="PW31" s="198"/>
      <c r="PX31" s="198"/>
      <c r="PY31" s="198"/>
      <c r="PZ31" s="198"/>
      <c r="QA31" s="198"/>
      <c r="QB31" s="198"/>
      <c r="QC31" s="198"/>
      <c r="QD31" s="198"/>
      <c r="QE31" s="198"/>
      <c r="QF31" s="198"/>
      <c r="QG31" s="198"/>
      <c r="QH31" s="198"/>
      <c r="QI31" s="198"/>
      <c r="QJ31" s="198"/>
      <c r="QK31" s="198"/>
      <c r="QL31" s="198"/>
      <c r="QM31" s="198"/>
      <c r="QN31" s="198"/>
      <c r="QO31" s="198"/>
      <c r="QP31" s="198"/>
      <c r="QQ31" s="198"/>
      <c r="QR31" s="198"/>
      <c r="QS31" s="198"/>
      <c r="QT31" s="198"/>
      <c r="QU31" s="198"/>
      <c r="QV31" s="198"/>
      <c r="QW31" s="198"/>
      <c r="QX31" s="198"/>
      <c r="QY31" s="198"/>
      <c r="QZ31" s="198"/>
      <c r="RA31" s="198"/>
      <c r="RB31" s="198"/>
      <c r="RC31" s="198"/>
      <c r="RD31" s="198"/>
      <c r="RE31" s="198"/>
      <c r="RF31" s="198"/>
      <c r="RG31" s="198"/>
      <c r="RH31" s="198"/>
      <c r="RI31" s="198"/>
      <c r="RJ31" s="198"/>
      <c r="RK31" s="198"/>
      <c r="RL31" s="198"/>
      <c r="RM31" s="198"/>
      <c r="RN31" s="198"/>
      <c r="RO31" s="198"/>
      <c r="RP31" s="198"/>
      <c r="RQ31" s="198"/>
      <c r="RR31" s="198"/>
      <c r="RS31" s="198"/>
      <c r="RT31" s="198"/>
      <c r="RU31" s="198"/>
      <c r="RV31" s="198"/>
      <c r="RW31" s="198"/>
      <c r="RX31" s="198"/>
    </row>
    <row r="32" spans="1:492" x14ac:dyDescent="0.2">
      <c r="A32" s="230" t="s">
        <v>962</v>
      </c>
      <c r="B32" s="231" t="s">
        <v>2723</v>
      </c>
      <c r="C32" s="225"/>
      <c r="D32" s="225"/>
      <c r="E32" s="225"/>
      <c r="F32" s="226"/>
      <c r="G32" s="226"/>
      <c r="H32" s="226"/>
      <c r="I32" s="226"/>
      <c r="J32" s="226"/>
      <c r="K32" s="226"/>
      <c r="L32" s="226"/>
      <c r="M32" s="226"/>
      <c r="N32" s="226"/>
      <c r="O32" s="226"/>
      <c r="P32" s="226"/>
      <c r="Q32" s="237">
        <v>0</v>
      </c>
      <c r="R32" s="238"/>
      <c r="S32" s="238"/>
      <c r="T32" s="238"/>
      <c r="U32" s="238"/>
      <c r="V32" s="238"/>
      <c r="W32" s="232"/>
      <c r="X32" s="232"/>
      <c r="Y32" s="232"/>
      <c r="Z32" s="235">
        <v>0</v>
      </c>
      <c r="AA32" s="235">
        <v>0</v>
      </c>
      <c r="AB32" s="235">
        <v>0</v>
      </c>
      <c r="AC32" s="224"/>
      <c r="AD32" s="224"/>
      <c r="AE32" s="125"/>
      <c r="AF32" s="125"/>
      <c r="AG32" s="125"/>
      <c r="AH32" s="236">
        <v>1</v>
      </c>
      <c r="AI32" s="236" t="s">
        <v>941</v>
      </c>
      <c r="AJ32" s="125"/>
      <c r="AK32" s="175" t="s">
        <v>5316</v>
      </c>
      <c r="AL32" s="125" t="s">
        <v>942</v>
      </c>
      <c r="AM32" s="27" t="s">
        <v>942</v>
      </c>
      <c r="AN32" s="126">
        <v>0</v>
      </c>
      <c r="AO32" s="126">
        <v>0</v>
      </c>
      <c r="AP32" s="126">
        <v>0</v>
      </c>
      <c r="AQ32" s="126">
        <v>0</v>
      </c>
      <c r="AR32" s="125">
        <v>1</v>
      </c>
      <c r="AS32" s="125">
        <v>0</v>
      </c>
      <c r="AT32" s="178">
        <v>43364</v>
      </c>
      <c r="AU32" s="178"/>
      <c r="AV32" s="178">
        <v>43364</v>
      </c>
      <c r="AW32" s="239" t="s">
        <v>989</v>
      </c>
      <c r="AX32" s="239" t="s">
        <v>980</v>
      </c>
      <c r="AY32" s="127"/>
      <c r="AZ32" s="127"/>
      <c r="BA32" s="128">
        <v>500</v>
      </c>
      <c r="BB32" s="128" t="s">
        <v>489</v>
      </c>
      <c r="BC32" s="128"/>
      <c r="BD32" s="128">
        <v>1</v>
      </c>
      <c r="BE32" s="129" t="s">
        <v>541</v>
      </c>
      <c r="BF32" s="130">
        <v>1</v>
      </c>
      <c r="BG32" s="240"/>
      <c r="BH32" s="241"/>
      <c r="BI32" s="190"/>
      <c r="BJ32" s="131">
        <v>2250</v>
      </c>
      <c r="BK32" s="191"/>
      <c r="BL32" s="13"/>
      <c r="BM32" s="13"/>
      <c r="BN32" s="27" t="s">
        <v>801</v>
      </c>
      <c r="BO32" s="13" t="s">
        <v>801</v>
      </c>
      <c r="BP32" s="222">
        <v>2151</v>
      </c>
      <c r="BQ32" s="132"/>
      <c r="BR32" s="133"/>
      <c r="BS32" s="125">
        <v>0</v>
      </c>
      <c r="BT32" s="134">
        <v>0</v>
      </c>
      <c r="BU32" s="135">
        <v>1</v>
      </c>
      <c r="BV32" s="134">
        <v>0</v>
      </c>
      <c r="BW32" s="136">
        <v>0</v>
      </c>
      <c r="BX32" s="136">
        <v>0</v>
      </c>
      <c r="BY32" s="136">
        <v>0</v>
      </c>
      <c r="BZ32" s="134">
        <v>0</v>
      </c>
      <c r="CA32" s="134">
        <v>0</v>
      </c>
      <c r="CB32" s="134">
        <v>0</v>
      </c>
      <c r="CC32" s="135">
        <v>1</v>
      </c>
      <c r="CD32" s="134"/>
      <c r="CE32" s="134"/>
      <c r="CF32" s="137">
        <v>2250</v>
      </c>
      <c r="CG32" s="134">
        <v>0</v>
      </c>
      <c r="CH32" s="132"/>
      <c r="CI32" s="132"/>
      <c r="CJ32" s="229" t="s">
        <v>942</v>
      </c>
      <c r="CK32" s="233" t="s">
        <v>942</v>
      </c>
      <c r="CL32" s="138">
        <v>0</v>
      </c>
      <c r="CM32" s="138">
        <v>0</v>
      </c>
      <c r="CN32" s="135">
        <v>0</v>
      </c>
      <c r="CO32" s="135">
        <v>0</v>
      </c>
      <c r="CP32" s="139"/>
      <c r="CQ32" s="135">
        <v>0</v>
      </c>
      <c r="CR32" s="179">
        <v>43278</v>
      </c>
      <c r="CS32" s="180">
        <v>43278</v>
      </c>
      <c r="CT32" s="181">
        <v>43346</v>
      </c>
      <c r="CU32" s="181">
        <v>43067</v>
      </c>
      <c r="CV32" s="181">
        <v>0</v>
      </c>
      <c r="CW32" s="181"/>
      <c r="CX32" s="181"/>
      <c r="CY32" s="135">
        <v>0.17920197293407619</v>
      </c>
      <c r="CZ32" s="134">
        <v>0</v>
      </c>
      <c r="DA32" s="135">
        <v>1.5873015873015872E-2</v>
      </c>
      <c r="DB32" s="135">
        <v>0</v>
      </c>
      <c r="DC32" s="135">
        <v>0</v>
      </c>
      <c r="DD32" s="135">
        <v>0</v>
      </c>
      <c r="DE32" s="140">
        <v>0</v>
      </c>
      <c r="DF32" s="13" t="s">
        <v>942</v>
      </c>
      <c r="DG32" s="80" t="s">
        <v>942</v>
      </c>
      <c r="DH32" s="18" t="b">
        <v>0</v>
      </c>
      <c r="DI32" s="79"/>
      <c r="DJ32" s="79"/>
      <c r="DK32" s="192"/>
      <c r="DL32" s="174"/>
      <c r="DM32" s="193"/>
      <c r="DN32" s="135"/>
      <c r="DO32" s="79"/>
      <c r="DP32" s="79"/>
      <c r="DQ32" s="79"/>
      <c r="DR32" s="79"/>
      <c r="DS32" s="79"/>
      <c r="DT32" s="79"/>
      <c r="DU32" s="79"/>
      <c r="DV32" s="18"/>
      <c r="DW32" s="18"/>
      <c r="DX32" s="18"/>
      <c r="DY32" s="177"/>
      <c r="DZ32" s="177">
        <v>0</v>
      </c>
      <c r="EA32" s="177">
        <v>0</v>
      </c>
      <c r="EB32" s="177">
        <v>0</v>
      </c>
      <c r="EC32" s="177">
        <v>0</v>
      </c>
      <c r="ED32" s="177">
        <v>0</v>
      </c>
      <c r="EE32" s="177">
        <v>0</v>
      </c>
      <c r="EF32" s="177">
        <v>0</v>
      </c>
      <c r="EG32" s="177">
        <v>0</v>
      </c>
      <c r="EH32" s="177">
        <v>0</v>
      </c>
      <c r="EI32" s="177">
        <v>0</v>
      </c>
      <c r="EJ32" s="177">
        <v>0</v>
      </c>
      <c r="EK32" s="177">
        <v>0</v>
      </c>
      <c r="EL32" s="177">
        <v>0</v>
      </c>
      <c r="EM32" s="177">
        <v>0</v>
      </c>
      <c r="EN32" s="177">
        <v>0</v>
      </c>
      <c r="EO32" s="177">
        <v>0</v>
      </c>
      <c r="EP32" s="177">
        <v>0</v>
      </c>
      <c r="EQ32" s="177">
        <v>0</v>
      </c>
      <c r="ER32" s="177">
        <v>0</v>
      </c>
      <c r="ES32" s="177">
        <v>0</v>
      </c>
      <c r="ET32" s="177">
        <v>0</v>
      </c>
      <c r="EU32" s="177">
        <v>0</v>
      </c>
      <c r="EV32" s="177">
        <v>0</v>
      </c>
      <c r="EW32" s="177">
        <v>0</v>
      </c>
      <c r="EX32" s="177">
        <v>0</v>
      </c>
      <c r="EY32" s="177">
        <v>0</v>
      </c>
      <c r="EZ32" s="177">
        <v>0</v>
      </c>
      <c r="FA32" s="177">
        <v>0</v>
      </c>
      <c r="FB32" s="177">
        <v>0</v>
      </c>
      <c r="FC32" s="245">
        <v>645</v>
      </c>
      <c r="FD32" s="242">
        <v>145</v>
      </c>
      <c r="FE32" s="244">
        <v>0</v>
      </c>
      <c r="FF32" s="244">
        <v>0</v>
      </c>
      <c r="FG32" s="242">
        <v>495</v>
      </c>
      <c r="FH32" s="242">
        <v>270</v>
      </c>
      <c r="FI32" s="242">
        <v>95</v>
      </c>
      <c r="FJ32" s="244">
        <v>0</v>
      </c>
      <c r="FK32" s="245">
        <v>1005</v>
      </c>
      <c r="FL32" s="245">
        <v>1005</v>
      </c>
      <c r="FM32" s="245">
        <v>815</v>
      </c>
      <c r="FN32" s="245">
        <v>795</v>
      </c>
      <c r="FO32" s="245">
        <v>775</v>
      </c>
      <c r="FP32" s="249">
        <v>1230</v>
      </c>
      <c r="FQ32" s="246">
        <v>510</v>
      </c>
      <c r="FR32" s="246">
        <v>290</v>
      </c>
      <c r="FS32" s="246">
        <v>240</v>
      </c>
      <c r="FT32" s="244">
        <v>0</v>
      </c>
      <c r="FU32" s="242">
        <v>175</v>
      </c>
      <c r="FV32" s="244">
        <v>0</v>
      </c>
      <c r="FW32" s="242">
        <v>1000</v>
      </c>
      <c r="FX32" s="242">
        <v>802</v>
      </c>
      <c r="FY32" s="245">
        <v>1706</v>
      </c>
      <c r="FZ32" s="245">
        <v>1551</v>
      </c>
      <c r="GA32" s="245">
        <v>1541</v>
      </c>
      <c r="GB32" s="249">
        <v>2546</v>
      </c>
      <c r="GC32" s="251">
        <v>2136</v>
      </c>
      <c r="GD32" s="198"/>
      <c r="GE32" s="250">
        <v>2101</v>
      </c>
      <c r="GF32" s="250"/>
      <c r="GG32" s="250">
        <v>2101</v>
      </c>
      <c r="GH32" s="250">
        <v>2101</v>
      </c>
      <c r="GI32" s="250">
        <v>2101</v>
      </c>
      <c r="GJ32" s="250">
        <v>2101</v>
      </c>
      <c r="GK32" s="250">
        <v>2096</v>
      </c>
      <c r="GL32" s="250">
        <v>2096</v>
      </c>
      <c r="GM32" s="250">
        <v>2096</v>
      </c>
      <c r="GN32" s="250">
        <v>2096</v>
      </c>
      <c r="GO32" s="250">
        <v>2096</v>
      </c>
      <c r="GP32" s="250">
        <v>2096</v>
      </c>
      <c r="GQ32" s="250">
        <v>2096</v>
      </c>
      <c r="GR32" s="250">
        <v>2096</v>
      </c>
      <c r="GS32" s="251">
        <v>2084</v>
      </c>
      <c r="GT32" s="251">
        <v>2084</v>
      </c>
      <c r="GU32" s="251">
        <v>2084</v>
      </c>
      <c r="GV32" s="251">
        <v>2084</v>
      </c>
      <c r="GW32" s="251">
        <v>2064</v>
      </c>
      <c r="GX32" s="251">
        <v>2064</v>
      </c>
      <c r="GY32" s="251">
        <v>2049</v>
      </c>
      <c r="GZ32" s="251">
        <v>2049</v>
      </c>
      <c r="HA32" s="251">
        <v>2049</v>
      </c>
      <c r="HB32" s="251">
        <v>2049</v>
      </c>
      <c r="HC32" s="251">
        <v>2049</v>
      </c>
      <c r="HD32" s="251">
        <v>2049</v>
      </c>
      <c r="HE32" s="251">
        <v>2049</v>
      </c>
      <c r="HF32" s="251">
        <v>2049</v>
      </c>
      <c r="HG32" s="251">
        <v>2049</v>
      </c>
      <c r="HH32" s="251">
        <v>2049</v>
      </c>
      <c r="HI32" s="251">
        <v>2049</v>
      </c>
      <c r="HJ32" s="251">
        <v>2049</v>
      </c>
      <c r="HK32" s="251">
        <v>2049</v>
      </c>
      <c r="HL32" s="251">
        <v>2039</v>
      </c>
      <c r="HM32" s="251">
        <v>2019</v>
      </c>
      <c r="HN32" s="251">
        <v>1989</v>
      </c>
      <c r="HO32" s="251">
        <v>1989</v>
      </c>
      <c r="HP32" s="251">
        <v>1989</v>
      </c>
      <c r="HQ32" s="251">
        <v>1989</v>
      </c>
      <c r="HR32" s="251">
        <v>1989</v>
      </c>
      <c r="HS32" s="251">
        <v>1989</v>
      </c>
      <c r="HT32" s="251">
        <v>1984</v>
      </c>
      <c r="HU32" s="251">
        <v>1964</v>
      </c>
      <c r="HV32" s="251">
        <v>1964</v>
      </c>
      <c r="HW32" s="251">
        <v>1964</v>
      </c>
      <c r="HX32" s="251">
        <v>1964</v>
      </c>
      <c r="HY32" s="251">
        <v>1964</v>
      </c>
      <c r="HZ32" s="251">
        <v>1964</v>
      </c>
      <c r="IA32" s="251">
        <v>1964</v>
      </c>
      <c r="IB32" s="251">
        <v>1864</v>
      </c>
      <c r="IC32" s="251">
        <v>1864</v>
      </c>
      <c r="ID32" s="251">
        <v>1864</v>
      </c>
      <c r="IE32" s="251">
        <v>1864</v>
      </c>
      <c r="IF32" s="251">
        <v>1854</v>
      </c>
      <c r="IG32" s="251">
        <v>1839</v>
      </c>
      <c r="IH32" s="251">
        <v>1839</v>
      </c>
      <c r="II32" s="251">
        <v>1829</v>
      </c>
      <c r="IJ32" s="251">
        <v>1829</v>
      </c>
      <c r="IK32" s="251">
        <v>1829</v>
      </c>
      <c r="IL32" s="251">
        <v>1829</v>
      </c>
      <c r="IM32" s="251">
        <v>1824</v>
      </c>
      <c r="IN32" s="251">
        <v>1824</v>
      </c>
      <c r="IO32" s="251">
        <v>1779</v>
      </c>
      <c r="IP32" s="251">
        <v>1764</v>
      </c>
      <c r="IQ32" s="251">
        <v>1764</v>
      </c>
      <c r="IR32" s="251">
        <v>1764</v>
      </c>
      <c r="IS32" s="251">
        <v>1764</v>
      </c>
      <c r="IT32" s="251">
        <v>1764</v>
      </c>
      <c r="IU32" s="251">
        <v>1764</v>
      </c>
      <c r="IV32" s="251">
        <v>1564</v>
      </c>
      <c r="IW32" s="251">
        <v>1564</v>
      </c>
      <c r="IX32" s="251">
        <v>1354</v>
      </c>
      <c r="IY32" s="251">
        <v>1354</v>
      </c>
      <c r="IZ32" s="251">
        <v>1354</v>
      </c>
      <c r="JA32" s="251">
        <v>1354</v>
      </c>
      <c r="JB32" s="251">
        <v>1344</v>
      </c>
      <c r="JC32" s="251">
        <v>1344</v>
      </c>
      <c r="JD32" s="251">
        <v>1344</v>
      </c>
      <c r="JE32" s="251">
        <v>1344</v>
      </c>
      <c r="JF32" s="251">
        <v>1344</v>
      </c>
      <c r="JG32" s="251">
        <v>1344</v>
      </c>
      <c r="JH32" s="251">
        <v>1344</v>
      </c>
      <c r="JI32" s="251">
        <v>1344</v>
      </c>
      <c r="JJ32" s="251">
        <v>1364</v>
      </c>
      <c r="JK32" s="245">
        <v>1364</v>
      </c>
      <c r="JL32" s="245">
        <v>1364</v>
      </c>
      <c r="JM32" s="245">
        <v>1364</v>
      </c>
      <c r="JN32" s="245">
        <v>1364</v>
      </c>
      <c r="JO32" s="245">
        <v>1364</v>
      </c>
      <c r="JP32" s="245">
        <v>1364</v>
      </c>
      <c r="JQ32" s="245">
        <v>1364</v>
      </c>
      <c r="JR32" s="245">
        <v>1364</v>
      </c>
      <c r="JS32" s="245">
        <v>1364</v>
      </c>
      <c r="JT32" s="245">
        <v>1364</v>
      </c>
      <c r="JU32" s="245">
        <v>1364</v>
      </c>
      <c r="JV32" s="245">
        <v>1364</v>
      </c>
      <c r="JW32" s="245">
        <v>1364</v>
      </c>
      <c r="JX32" s="245">
        <v>1364</v>
      </c>
      <c r="JY32" s="245">
        <v>1364</v>
      </c>
      <c r="JZ32" s="245">
        <v>1364</v>
      </c>
      <c r="KA32" s="245">
        <v>1364</v>
      </c>
      <c r="KB32" s="245">
        <v>1364</v>
      </c>
      <c r="KC32" s="198"/>
      <c r="KD32" s="245">
        <v>1324</v>
      </c>
      <c r="KE32" s="245">
        <v>1324</v>
      </c>
      <c r="KF32" s="245">
        <v>1324</v>
      </c>
      <c r="KG32" s="245">
        <v>1324</v>
      </c>
      <c r="KH32" s="245">
        <v>1324</v>
      </c>
      <c r="KI32" s="245">
        <v>1324</v>
      </c>
      <c r="KJ32" s="245">
        <v>1283</v>
      </c>
      <c r="KK32" s="245">
        <v>1283</v>
      </c>
      <c r="KL32" s="245">
        <v>1283</v>
      </c>
      <c r="KM32" s="245">
        <v>1283</v>
      </c>
      <c r="KN32" s="245">
        <v>1283</v>
      </c>
      <c r="KO32" s="245">
        <v>1283</v>
      </c>
      <c r="KP32" s="245">
        <v>1283</v>
      </c>
      <c r="KQ32" s="245">
        <v>1283</v>
      </c>
      <c r="KR32" s="245">
        <v>1283</v>
      </c>
      <c r="KS32" s="245">
        <v>1283</v>
      </c>
      <c r="KT32" s="245">
        <v>1283</v>
      </c>
      <c r="KU32" s="245">
        <v>1283</v>
      </c>
      <c r="KV32" s="245">
        <v>1283</v>
      </c>
      <c r="KW32" s="245">
        <v>1283</v>
      </c>
      <c r="KX32" s="245">
        <v>1283</v>
      </c>
      <c r="KY32" s="245">
        <v>1283</v>
      </c>
      <c r="KZ32" s="245">
        <v>1283</v>
      </c>
      <c r="LA32" s="245">
        <v>1283</v>
      </c>
      <c r="LB32" s="245">
        <v>1283</v>
      </c>
      <c r="LC32" s="245">
        <v>1283</v>
      </c>
      <c r="LD32" s="245">
        <v>1283</v>
      </c>
      <c r="LE32" s="245">
        <v>1178</v>
      </c>
      <c r="LF32" s="245">
        <v>1178</v>
      </c>
      <c r="LG32" s="245">
        <v>1173</v>
      </c>
      <c r="LH32" s="245">
        <v>1153</v>
      </c>
      <c r="LI32" s="245">
        <v>1148</v>
      </c>
      <c r="LJ32" s="245">
        <v>1148</v>
      </c>
      <c r="LK32" s="245">
        <v>1148</v>
      </c>
      <c r="LL32" s="245">
        <v>1148</v>
      </c>
      <c r="LM32" s="245">
        <v>1128</v>
      </c>
      <c r="LN32" s="245">
        <v>1128</v>
      </c>
      <c r="LO32" s="245">
        <v>1128</v>
      </c>
      <c r="LP32" s="245">
        <v>1128</v>
      </c>
      <c r="LQ32" s="245">
        <v>1128</v>
      </c>
      <c r="LR32" s="245">
        <v>1128</v>
      </c>
      <c r="LS32" s="245">
        <v>1108</v>
      </c>
      <c r="LT32" s="245">
        <v>1098</v>
      </c>
      <c r="LU32" s="245">
        <v>1098</v>
      </c>
      <c r="LV32" s="245">
        <v>1088</v>
      </c>
      <c r="LW32" s="245">
        <v>1083</v>
      </c>
      <c r="LX32" s="245">
        <v>1083</v>
      </c>
      <c r="LY32" s="245">
        <v>1083</v>
      </c>
      <c r="LZ32" s="245">
        <v>1083</v>
      </c>
      <c r="MA32" s="245">
        <v>1003</v>
      </c>
      <c r="MB32" s="245">
        <v>1003</v>
      </c>
      <c r="MC32" s="245">
        <v>1003</v>
      </c>
      <c r="MD32" s="245">
        <v>1003</v>
      </c>
      <c r="ME32" s="245">
        <v>1003</v>
      </c>
      <c r="MF32" s="245">
        <v>1003</v>
      </c>
      <c r="MG32" s="245">
        <v>1003</v>
      </c>
      <c r="MH32" s="245">
        <v>1003</v>
      </c>
      <c r="MI32" s="245">
        <v>993</v>
      </c>
      <c r="MJ32" s="245">
        <v>993</v>
      </c>
      <c r="MK32" s="245">
        <v>993</v>
      </c>
      <c r="ML32" s="198"/>
      <c r="MM32" s="245">
        <v>993</v>
      </c>
      <c r="MN32" s="245">
        <v>983</v>
      </c>
      <c r="MO32" s="245">
        <v>983</v>
      </c>
      <c r="MP32" s="245">
        <v>1003</v>
      </c>
      <c r="MQ32" s="245">
        <v>963</v>
      </c>
      <c r="MR32" s="245">
        <v>963</v>
      </c>
      <c r="MS32" s="245">
        <v>963</v>
      </c>
      <c r="MT32" s="245">
        <v>963</v>
      </c>
      <c r="MU32" s="245">
        <v>963</v>
      </c>
      <c r="MV32" s="245">
        <v>953</v>
      </c>
      <c r="MW32" s="198"/>
      <c r="MX32" s="245">
        <v>893</v>
      </c>
      <c r="MY32" s="245">
        <v>878</v>
      </c>
      <c r="MZ32" s="245">
        <v>878</v>
      </c>
      <c r="NA32" s="245">
        <v>878</v>
      </c>
      <c r="NB32" s="245">
        <v>878</v>
      </c>
      <c r="NC32" s="245">
        <v>848</v>
      </c>
      <c r="ND32" s="245">
        <v>848</v>
      </c>
      <c r="NE32" s="245">
        <v>848</v>
      </c>
      <c r="NF32" s="245">
        <v>838</v>
      </c>
      <c r="NG32" s="245">
        <v>838</v>
      </c>
      <c r="NH32" s="245">
        <v>838</v>
      </c>
      <c r="NI32" s="244">
        <v>0</v>
      </c>
      <c r="NJ32" s="198"/>
      <c r="NK32" s="198"/>
      <c r="NL32" s="198"/>
      <c r="NM32" s="198"/>
      <c r="NN32" s="198"/>
      <c r="NO32" s="198"/>
      <c r="NP32" s="198"/>
      <c r="NQ32" s="198"/>
      <c r="NR32" s="198"/>
      <c r="NS32" s="198"/>
      <c r="NT32" s="198"/>
      <c r="NU32" s="198"/>
      <c r="NV32" s="198"/>
      <c r="NW32" s="198"/>
      <c r="NX32" s="198"/>
      <c r="NY32" s="198"/>
      <c r="NZ32" s="198"/>
      <c r="OA32" s="198"/>
      <c r="OB32" s="198"/>
      <c r="OC32" s="198"/>
      <c r="OD32" s="198"/>
      <c r="OE32" s="198"/>
      <c r="OF32" s="198"/>
      <c r="OG32" s="198"/>
      <c r="OH32" s="198"/>
      <c r="OI32" s="198"/>
      <c r="OJ32" s="198"/>
      <c r="OK32" s="198"/>
      <c r="OL32" s="198"/>
      <c r="OM32" s="198"/>
      <c r="ON32" s="198"/>
      <c r="OO32" s="198"/>
      <c r="OP32" s="198"/>
      <c r="OQ32" s="198"/>
      <c r="OR32" s="198"/>
      <c r="OS32" s="198"/>
      <c r="OT32" s="198"/>
      <c r="OU32" s="198"/>
      <c r="OV32" s="198"/>
      <c r="OW32" s="198"/>
      <c r="OX32" s="198"/>
      <c r="OY32" s="198"/>
      <c r="OZ32" s="198"/>
      <c r="PA32" s="198"/>
      <c r="PB32" s="198"/>
      <c r="PC32" s="198"/>
      <c r="PD32" s="198"/>
      <c r="PE32" s="198"/>
      <c r="PF32" s="198"/>
      <c r="PG32" s="198"/>
      <c r="PH32" s="198"/>
      <c r="PI32" s="198"/>
      <c r="PJ32" s="198"/>
      <c r="PK32" s="198"/>
      <c r="PL32" s="198"/>
      <c r="PM32" s="198"/>
      <c r="PN32" s="198"/>
      <c r="PO32" s="198"/>
      <c r="PP32" s="198"/>
      <c r="PQ32" s="196"/>
      <c r="PR32" s="196"/>
      <c r="PS32" s="196"/>
      <c r="PT32" s="196"/>
      <c r="PU32" s="196"/>
      <c r="PV32" s="196"/>
      <c r="PW32" s="196"/>
      <c r="PX32" s="196"/>
      <c r="PY32" s="196"/>
      <c r="PZ32" s="196"/>
      <c r="QA32" s="196"/>
      <c r="QB32" s="196"/>
      <c r="QC32" s="196"/>
      <c r="QD32" s="196"/>
      <c r="QE32" s="196"/>
      <c r="QF32" s="196"/>
      <c r="QG32" s="196"/>
      <c r="QH32" s="196"/>
      <c r="QI32" s="196"/>
      <c r="QJ32" s="196"/>
      <c r="QK32" s="196"/>
      <c r="QL32" s="196"/>
      <c r="QM32" s="196"/>
      <c r="QN32" s="196"/>
      <c r="QO32" s="196"/>
      <c r="QP32" s="196"/>
      <c r="QQ32" s="196"/>
      <c r="QR32" s="196"/>
      <c r="QS32" s="196"/>
      <c r="QT32" s="196"/>
      <c r="QU32" s="196"/>
      <c r="QV32" s="196"/>
      <c r="QW32" s="196"/>
      <c r="QX32" s="196"/>
      <c r="QY32" s="196"/>
      <c r="QZ32" s="196"/>
      <c r="RA32" s="196"/>
      <c r="RB32" s="196"/>
      <c r="RC32" s="196"/>
      <c r="RD32" s="196"/>
      <c r="RE32" s="196"/>
      <c r="RF32" s="196"/>
      <c r="RG32" s="196"/>
      <c r="RH32" s="196"/>
      <c r="RI32" s="196"/>
      <c r="RJ32" s="196"/>
      <c r="RK32" s="196"/>
      <c r="RL32" s="196"/>
      <c r="RM32" s="196"/>
      <c r="RN32" s="196"/>
      <c r="RO32" s="196"/>
      <c r="RP32" s="196"/>
      <c r="RQ32" s="196"/>
      <c r="RR32" s="196"/>
      <c r="RS32" s="196"/>
      <c r="RT32" s="196"/>
      <c r="RU32" s="196"/>
      <c r="RV32" s="196"/>
      <c r="RW32" s="196"/>
      <c r="RX32" s="196"/>
    </row>
    <row r="33" spans="1:492" x14ac:dyDescent="0.2">
      <c r="A33" s="230" t="s">
        <v>962</v>
      </c>
      <c r="B33" s="231" t="s">
        <v>2980</v>
      </c>
      <c r="C33" s="225"/>
      <c r="D33" s="225"/>
      <c r="E33" s="225"/>
      <c r="F33" s="226"/>
      <c r="G33" s="226"/>
      <c r="H33" s="226"/>
      <c r="I33" s="226"/>
      <c r="J33" s="226"/>
      <c r="K33" s="226"/>
      <c r="L33" s="226"/>
      <c r="M33" s="226"/>
      <c r="N33" s="226"/>
      <c r="O33" s="226"/>
      <c r="P33" s="226"/>
      <c r="Q33" s="237">
        <v>0</v>
      </c>
      <c r="R33" s="238"/>
      <c r="S33" s="238"/>
      <c r="T33" s="238"/>
      <c r="U33" s="238"/>
      <c r="V33" s="238"/>
      <c r="W33" s="232"/>
      <c r="X33" s="232"/>
      <c r="Y33" s="232"/>
      <c r="Z33" s="235">
        <v>0</v>
      </c>
      <c r="AA33" s="235">
        <v>0</v>
      </c>
      <c r="AB33" s="235">
        <v>0</v>
      </c>
      <c r="AC33" s="224"/>
      <c r="AD33" s="224"/>
      <c r="AE33" s="125"/>
      <c r="AF33" s="125"/>
      <c r="AG33" s="125"/>
      <c r="AH33" s="236">
        <v>1</v>
      </c>
      <c r="AI33" s="236" t="s">
        <v>941</v>
      </c>
      <c r="AJ33" s="125"/>
      <c r="AK33" s="175" t="s">
        <v>5316</v>
      </c>
      <c r="AL33" s="125" t="s">
        <v>942</v>
      </c>
      <c r="AM33" s="27" t="s">
        <v>942</v>
      </c>
      <c r="AN33" s="126">
        <v>0</v>
      </c>
      <c r="AO33" s="126">
        <v>0</v>
      </c>
      <c r="AP33" s="126">
        <v>0</v>
      </c>
      <c r="AQ33" s="126">
        <v>0</v>
      </c>
      <c r="AR33" s="125">
        <v>1</v>
      </c>
      <c r="AS33" s="125">
        <v>0</v>
      </c>
      <c r="AT33" s="178">
        <v>43402</v>
      </c>
      <c r="AU33" s="178">
        <v>42751</v>
      </c>
      <c r="AV33" s="178">
        <v>43402</v>
      </c>
      <c r="AW33" s="239" t="s">
        <v>989</v>
      </c>
      <c r="AX33" s="239" t="s">
        <v>980</v>
      </c>
      <c r="AY33" s="127"/>
      <c r="AZ33" s="127"/>
      <c r="BA33" s="128">
        <v>500</v>
      </c>
      <c r="BB33" s="128" t="s">
        <v>489</v>
      </c>
      <c r="BC33" s="128"/>
      <c r="BD33" s="128">
        <v>1</v>
      </c>
      <c r="BE33" s="129" t="s">
        <v>541</v>
      </c>
      <c r="BF33" s="130">
        <v>1</v>
      </c>
      <c r="BG33" s="240"/>
      <c r="BH33" s="241"/>
      <c r="BI33" s="190"/>
      <c r="BJ33" s="131">
        <v>600</v>
      </c>
      <c r="BK33" s="191"/>
      <c r="BL33" s="13"/>
      <c r="BM33" s="13"/>
      <c r="BN33" s="27" t="s">
        <v>801</v>
      </c>
      <c r="BO33" s="13" t="s">
        <v>801</v>
      </c>
      <c r="BP33" s="222">
        <v>595</v>
      </c>
      <c r="BQ33" s="132"/>
      <c r="BR33" s="133"/>
      <c r="BS33" s="125">
        <v>0</v>
      </c>
      <c r="BT33" s="134">
        <v>0</v>
      </c>
      <c r="BU33" s="135">
        <v>1</v>
      </c>
      <c r="BV33" s="134">
        <v>0</v>
      </c>
      <c r="BW33" s="136">
        <v>0</v>
      </c>
      <c r="BX33" s="136">
        <v>0</v>
      </c>
      <c r="BY33" s="136">
        <v>0</v>
      </c>
      <c r="BZ33" s="134">
        <v>0</v>
      </c>
      <c r="CA33" s="134">
        <v>0</v>
      </c>
      <c r="CB33" s="134">
        <v>0</v>
      </c>
      <c r="CC33" s="135">
        <v>1</v>
      </c>
      <c r="CD33" s="134"/>
      <c r="CE33" s="134"/>
      <c r="CF33" s="137">
        <v>600</v>
      </c>
      <c r="CG33" s="134">
        <v>0</v>
      </c>
      <c r="CH33" s="132"/>
      <c r="CI33" s="132"/>
      <c r="CJ33" s="229" t="s">
        <v>942</v>
      </c>
      <c r="CK33" s="233" t="s">
        <v>942</v>
      </c>
      <c r="CL33" s="138">
        <v>0</v>
      </c>
      <c r="CM33" s="138">
        <v>0</v>
      </c>
      <c r="CN33" s="135">
        <v>0</v>
      </c>
      <c r="CO33" s="135">
        <v>0</v>
      </c>
      <c r="CP33" s="139"/>
      <c r="CQ33" s="135">
        <v>0</v>
      </c>
      <c r="CR33" s="179">
        <v>42759</v>
      </c>
      <c r="CS33" s="180">
        <v>43220</v>
      </c>
      <c r="CT33" s="181">
        <v>43346</v>
      </c>
      <c r="CU33" s="181">
        <v>43067</v>
      </c>
      <c r="CV33" s="181">
        <v>0</v>
      </c>
      <c r="CW33" s="181"/>
      <c r="CX33" s="181"/>
      <c r="CY33" s="135">
        <v>1.1004690976857279</v>
      </c>
      <c r="CZ33" s="134">
        <v>0</v>
      </c>
      <c r="DA33" s="135">
        <v>0.23140495867768596</v>
      </c>
      <c r="DB33" s="135">
        <v>0</v>
      </c>
      <c r="DC33" s="135">
        <v>0</v>
      </c>
      <c r="DD33" s="135">
        <v>0</v>
      </c>
      <c r="DE33" s="140">
        <v>0</v>
      </c>
      <c r="DF33" s="13" t="s">
        <v>942</v>
      </c>
      <c r="DG33" s="80" t="s">
        <v>942</v>
      </c>
      <c r="DH33" s="18" t="b">
        <v>0</v>
      </c>
      <c r="DI33" s="79"/>
      <c r="DJ33" s="79"/>
      <c r="DK33" s="192"/>
      <c r="DL33" s="174"/>
      <c r="DM33" s="193"/>
      <c r="DN33" s="135"/>
      <c r="DO33" s="79"/>
      <c r="DP33" s="79"/>
      <c r="DQ33" s="79"/>
      <c r="DR33" s="79"/>
      <c r="DS33" s="79"/>
      <c r="DT33" s="79"/>
      <c r="DU33" s="79"/>
      <c r="DV33" s="18"/>
      <c r="DW33" s="18"/>
      <c r="DX33" s="18"/>
      <c r="DY33" s="177"/>
      <c r="DZ33" s="177">
        <v>0</v>
      </c>
      <c r="EA33" s="177">
        <v>0</v>
      </c>
      <c r="EB33" s="177">
        <v>0</v>
      </c>
      <c r="EC33" s="177">
        <v>0</v>
      </c>
      <c r="ED33" s="177">
        <v>0</v>
      </c>
      <c r="EE33" s="177">
        <v>0</v>
      </c>
      <c r="EF33" s="177">
        <v>0</v>
      </c>
      <c r="EG33" s="177">
        <v>0</v>
      </c>
      <c r="EH33" s="177">
        <v>0</v>
      </c>
      <c r="EI33" s="177">
        <v>0</v>
      </c>
      <c r="EJ33" s="177">
        <v>0</v>
      </c>
      <c r="EK33" s="177">
        <v>0</v>
      </c>
      <c r="EL33" s="177">
        <v>0</v>
      </c>
      <c r="EM33" s="177">
        <v>0</v>
      </c>
      <c r="EN33" s="177">
        <v>0</v>
      </c>
      <c r="EO33" s="177">
        <v>0</v>
      </c>
      <c r="EP33" s="177">
        <v>0</v>
      </c>
      <c r="EQ33" s="177">
        <v>0</v>
      </c>
      <c r="ER33" s="177">
        <v>0</v>
      </c>
      <c r="ES33" s="177">
        <v>0</v>
      </c>
      <c r="ET33" s="177">
        <v>0</v>
      </c>
      <c r="EU33" s="177">
        <v>0</v>
      </c>
      <c r="EV33" s="177">
        <v>0</v>
      </c>
      <c r="EW33" s="177">
        <v>0</v>
      </c>
      <c r="EX33" s="177">
        <v>0</v>
      </c>
      <c r="EY33" s="177">
        <v>0</v>
      </c>
      <c r="EZ33" s="177">
        <v>0</v>
      </c>
      <c r="FA33" s="177">
        <v>0</v>
      </c>
      <c r="FB33" s="177">
        <v>0</v>
      </c>
      <c r="FC33" s="242">
        <v>20</v>
      </c>
      <c r="FD33" s="242">
        <v>180</v>
      </c>
      <c r="FE33" s="242">
        <v>5</v>
      </c>
      <c r="FF33" s="244">
        <v>0</v>
      </c>
      <c r="FG33" s="242">
        <v>185</v>
      </c>
      <c r="FH33" s="245">
        <v>320</v>
      </c>
      <c r="FI33" s="242">
        <v>175</v>
      </c>
      <c r="FJ33" s="249">
        <v>425</v>
      </c>
      <c r="FK33" s="249">
        <v>395</v>
      </c>
      <c r="FL33" s="249">
        <v>395</v>
      </c>
      <c r="FM33" s="249">
        <v>370</v>
      </c>
      <c r="FN33" s="249">
        <v>370</v>
      </c>
      <c r="FO33" s="249">
        <v>370</v>
      </c>
      <c r="FP33" s="245">
        <v>335</v>
      </c>
      <c r="FQ33" s="246">
        <v>83</v>
      </c>
      <c r="FR33" s="246">
        <v>53</v>
      </c>
      <c r="FS33" s="246">
        <v>53</v>
      </c>
      <c r="FT33" s="244">
        <v>0</v>
      </c>
      <c r="FU33" s="244">
        <v>0</v>
      </c>
      <c r="FV33" s="244">
        <v>0</v>
      </c>
      <c r="FW33" s="244">
        <v>0</v>
      </c>
      <c r="FX33" s="244">
        <v>0</v>
      </c>
      <c r="FY33" s="249">
        <v>435</v>
      </c>
      <c r="FZ33" s="245">
        <v>395</v>
      </c>
      <c r="GA33" s="245">
        <v>385</v>
      </c>
      <c r="GB33" s="245">
        <v>385</v>
      </c>
      <c r="GC33" s="251">
        <v>275</v>
      </c>
      <c r="GD33" s="198"/>
      <c r="GE33" s="242">
        <v>100</v>
      </c>
      <c r="GF33" s="242"/>
      <c r="GG33" s="242">
        <v>100</v>
      </c>
      <c r="GH33" s="242">
        <v>100</v>
      </c>
      <c r="GI33" s="242">
        <v>100</v>
      </c>
      <c r="GJ33" s="242">
        <v>100</v>
      </c>
      <c r="GK33" s="242">
        <v>100</v>
      </c>
      <c r="GL33" s="242">
        <v>80</v>
      </c>
      <c r="GM33" s="242">
        <v>80</v>
      </c>
      <c r="GN33" s="242">
        <v>80</v>
      </c>
      <c r="GO33" s="242">
        <v>80</v>
      </c>
      <c r="GP33" s="242">
        <v>80</v>
      </c>
      <c r="GQ33" s="242">
        <v>80</v>
      </c>
      <c r="GR33" s="242">
        <v>80</v>
      </c>
      <c r="GS33" s="242">
        <v>80</v>
      </c>
      <c r="GT33" s="242">
        <v>80</v>
      </c>
      <c r="GU33" s="242">
        <v>80</v>
      </c>
      <c r="GV33" s="242">
        <v>80</v>
      </c>
      <c r="GW33" s="242">
        <v>70</v>
      </c>
      <c r="GX33" s="242">
        <v>70</v>
      </c>
      <c r="GY33" s="242">
        <v>70</v>
      </c>
      <c r="GZ33" s="242">
        <v>70</v>
      </c>
      <c r="HA33" s="242">
        <v>70</v>
      </c>
      <c r="HB33" s="242">
        <v>70</v>
      </c>
      <c r="HC33" s="242">
        <v>70</v>
      </c>
      <c r="HD33" s="242">
        <v>70</v>
      </c>
      <c r="HE33" s="242">
        <v>65</v>
      </c>
      <c r="HF33" s="242">
        <v>65</v>
      </c>
      <c r="HG33" s="242">
        <v>65</v>
      </c>
      <c r="HH33" s="242">
        <v>65</v>
      </c>
      <c r="HI33" s="242">
        <v>65</v>
      </c>
      <c r="HJ33" s="242">
        <v>65</v>
      </c>
      <c r="HK33" s="242">
        <v>65</v>
      </c>
      <c r="HL33" s="242">
        <v>65</v>
      </c>
      <c r="HM33" s="242">
        <v>65</v>
      </c>
      <c r="HN33" s="242">
        <v>65</v>
      </c>
      <c r="HO33" s="242">
        <v>65</v>
      </c>
      <c r="HP33" s="242">
        <v>65</v>
      </c>
      <c r="HQ33" s="242">
        <v>65</v>
      </c>
      <c r="HR33" s="242">
        <v>65</v>
      </c>
      <c r="HS33" s="242">
        <v>65</v>
      </c>
      <c r="HT33" s="242">
        <v>65</v>
      </c>
      <c r="HU33" s="242">
        <v>55</v>
      </c>
      <c r="HV33" s="242">
        <v>55</v>
      </c>
      <c r="HW33" s="242">
        <v>55</v>
      </c>
      <c r="HX33" s="242">
        <v>55</v>
      </c>
      <c r="HY33" s="242">
        <v>55</v>
      </c>
      <c r="HZ33" s="242">
        <v>50</v>
      </c>
      <c r="IA33" s="242">
        <v>50</v>
      </c>
      <c r="IB33" s="242">
        <v>18</v>
      </c>
      <c r="IC33" s="242">
        <v>18</v>
      </c>
      <c r="ID33" s="242">
        <v>18</v>
      </c>
      <c r="IE33" s="242">
        <v>18</v>
      </c>
      <c r="IF33" s="242">
        <v>18</v>
      </c>
      <c r="IG33" s="242">
        <v>18</v>
      </c>
      <c r="IH33" s="242">
        <v>18</v>
      </c>
      <c r="II33" s="242">
        <v>18</v>
      </c>
      <c r="IJ33" s="242">
        <v>18</v>
      </c>
      <c r="IK33" s="242">
        <v>18</v>
      </c>
      <c r="IL33" s="242">
        <v>18</v>
      </c>
      <c r="IM33" s="242">
        <v>13</v>
      </c>
      <c r="IN33" s="242">
        <v>13</v>
      </c>
      <c r="IO33" s="242">
        <v>4</v>
      </c>
      <c r="IP33" s="242">
        <v>4</v>
      </c>
      <c r="IQ33" s="242">
        <v>4</v>
      </c>
      <c r="IR33" s="242">
        <v>4</v>
      </c>
      <c r="IS33" s="242">
        <v>4</v>
      </c>
      <c r="IT33" s="242">
        <v>4</v>
      </c>
      <c r="IU33" s="242">
        <v>4</v>
      </c>
      <c r="IV33" s="242">
        <v>4</v>
      </c>
      <c r="IW33" s="242">
        <v>4</v>
      </c>
      <c r="IX33" s="242">
        <v>4</v>
      </c>
      <c r="IY33" s="242">
        <v>4</v>
      </c>
      <c r="IZ33" s="242">
        <v>4</v>
      </c>
      <c r="JA33" s="242">
        <v>4</v>
      </c>
      <c r="JB33" s="242">
        <v>4</v>
      </c>
      <c r="JC33" s="242">
        <v>4</v>
      </c>
      <c r="JD33" s="242">
        <v>4</v>
      </c>
      <c r="JE33" s="242">
        <v>4</v>
      </c>
      <c r="JF33" s="242">
        <v>4</v>
      </c>
      <c r="JG33" s="242">
        <v>4</v>
      </c>
      <c r="JH33" s="242">
        <v>4</v>
      </c>
      <c r="JI33" s="242">
        <v>4</v>
      </c>
      <c r="JJ33" s="242">
        <v>4</v>
      </c>
      <c r="JK33" s="242">
        <v>4</v>
      </c>
      <c r="JL33" s="242">
        <v>4</v>
      </c>
      <c r="JM33" s="242">
        <v>4</v>
      </c>
      <c r="JN33" s="242">
        <v>4</v>
      </c>
      <c r="JO33" s="242">
        <v>4</v>
      </c>
      <c r="JP33" s="242">
        <v>4</v>
      </c>
      <c r="JQ33" s="242">
        <v>4</v>
      </c>
      <c r="JR33" s="242">
        <v>4</v>
      </c>
      <c r="JS33" s="242">
        <v>4</v>
      </c>
      <c r="JT33" s="242">
        <v>4</v>
      </c>
      <c r="JU33" s="242">
        <v>4</v>
      </c>
      <c r="JV33" s="242">
        <v>4</v>
      </c>
      <c r="JW33" s="242">
        <v>4</v>
      </c>
      <c r="JX33" s="242">
        <v>4</v>
      </c>
      <c r="JY33" s="242">
        <v>4</v>
      </c>
      <c r="JZ33" s="242">
        <v>4</v>
      </c>
      <c r="KA33" s="242">
        <v>4</v>
      </c>
      <c r="KB33" s="242">
        <v>4</v>
      </c>
      <c r="KC33" s="198"/>
      <c r="KD33" s="244">
        <v>0</v>
      </c>
      <c r="KE33" s="244">
        <v>0</v>
      </c>
      <c r="KF33" s="244">
        <v>0</v>
      </c>
      <c r="KG33" s="244">
        <v>0</v>
      </c>
      <c r="KH33" s="244">
        <v>0</v>
      </c>
      <c r="KI33" s="244">
        <v>0</v>
      </c>
      <c r="KJ33" s="244">
        <v>0</v>
      </c>
      <c r="KK33" s="244">
        <v>0</v>
      </c>
      <c r="KL33" s="244">
        <v>0</v>
      </c>
      <c r="KM33" s="244">
        <v>0</v>
      </c>
      <c r="KN33" s="244">
        <v>0</v>
      </c>
      <c r="KO33" s="244">
        <v>0</v>
      </c>
      <c r="KP33" s="244">
        <v>0</v>
      </c>
      <c r="KQ33" s="244">
        <v>0</v>
      </c>
      <c r="KR33" s="244">
        <v>0</v>
      </c>
      <c r="KS33" s="244">
        <v>0</v>
      </c>
      <c r="KT33" s="244">
        <v>0</v>
      </c>
      <c r="KU33" s="244">
        <v>0</v>
      </c>
      <c r="KV33" s="244">
        <v>0</v>
      </c>
      <c r="KW33" s="244">
        <v>0</v>
      </c>
      <c r="KX33" s="244">
        <v>0</v>
      </c>
      <c r="KY33" s="244">
        <v>0</v>
      </c>
      <c r="KZ33" s="244">
        <v>0</v>
      </c>
      <c r="LA33" s="244">
        <v>0</v>
      </c>
      <c r="LB33" s="244">
        <v>0</v>
      </c>
      <c r="LC33" s="244">
        <v>0</v>
      </c>
      <c r="LD33" s="244">
        <v>0</v>
      </c>
      <c r="LE33" s="249">
        <v>451</v>
      </c>
      <c r="LF33" s="249">
        <v>451</v>
      </c>
      <c r="LG33" s="249">
        <v>436</v>
      </c>
      <c r="LH33" s="249">
        <v>436</v>
      </c>
      <c r="LI33" s="249">
        <v>421</v>
      </c>
      <c r="LJ33" s="249">
        <v>421</v>
      </c>
      <c r="LK33" s="249">
        <v>421</v>
      </c>
      <c r="LL33" s="249">
        <v>421</v>
      </c>
      <c r="LM33" s="249">
        <v>421</v>
      </c>
      <c r="LN33" s="249">
        <v>416</v>
      </c>
      <c r="LO33" s="249">
        <v>426</v>
      </c>
      <c r="LP33" s="249">
        <v>426</v>
      </c>
      <c r="LQ33" s="249">
        <v>426</v>
      </c>
      <c r="LR33" s="249">
        <v>426</v>
      </c>
      <c r="LS33" s="249">
        <v>426</v>
      </c>
      <c r="LT33" s="249">
        <v>426</v>
      </c>
      <c r="LU33" s="249">
        <v>416</v>
      </c>
      <c r="LV33" s="245">
        <v>396</v>
      </c>
      <c r="LW33" s="245">
        <v>396</v>
      </c>
      <c r="LX33" s="245">
        <v>396</v>
      </c>
      <c r="LY33" s="245">
        <v>396</v>
      </c>
      <c r="LZ33" s="245">
        <v>396</v>
      </c>
      <c r="MA33" s="245">
        <v>396</v>
      </c>
      <c r="MB33" s="245">
        <v>386</v>
      </c>
      <c r="MC33" s="245">
        <v>386</v>
      </c>
      <c r="MD33" s="245">
        <v>386</v>
      </c>
      <c r="ME33" s="245">
        <v>386</v>
      </c>
      <c r="MF33" s="245">
        <v>386</v>
      </c>
      <c r="MG33" s="245">
        <v>386</v>
      </c>
      <c r="MH33" s="245">
        <v>386</v>
      </c>
      <c r="MI33" s="245">
        <v>386</v>
      </c>
      <c r="MJ33" s="245">
        <v>386</v>
      </c>
      <c r="MK33" s="245">
        <v>386</v>
      </c>
      <c r="ML33" s="198"/>
      <c r="MM33" s="245">
        <v>386</v>
      </c>
      <c r="MN33" s="245">
        <v>361</v>
      </c>
      <c r="MO33" s="245">
        <v>331</v>
      </c>
      <c r="MP33" s="245">
        <v>386</v>
      </c>
      <c r="MQ33" s="245">
        <v>321</v>
      </c>
      <c r="MR33" s="245">
        <v>321</v>
      </c>
      <c r="MS33" s="245">
        <v>321</v>
      </c>
      <c r="MT33" s="245">
        <v>321</v>
      </c>
      <c r="MU33" s="245">
        <v>321</v>
      </c>
      <c r="MV33" s="245">
        <v>316</v>
      </c>
      <c r="MW33" s="198"/>
      <c r="MX33" s="245">
        <v>296</v>
      </c>
      <c r="MY33" s="245">
        <v>296</v>
      </c>
      <c r="MZ33" s="245">
        <v>286</v>
      </c>
      <c r="NA33" s="245">
        <v>286</v>
      </c>
      <c r="NB33" s="245">
        <v>286</v>
      </c>
      <c r="NC33" s="245">
        <v>286</v>
      </c>
      <c r="ND33" s="245">
        <v>286</v>
      </c>
      <c r="NE33" s="245">
        <v>286</v>
      </c>
      <c r="NF33" s="245">
        <v>281</v>
      </c>
      <c r="NG33" s="245">
        <v>276</v>
      </c>
      <c r="NH33" s="245">
        <v>276</v>
      </c>
      <c r="NI33" s="244">
        <v>0</v>
      </c>
      <c r="NJ33" s="198"/>
      <c r="NK33" s="198"/>
      <c r="NL33" s="198"/>
      <c r="NM33" s="198"/>
      <c r="NN33" s="198"/>
      <c r="NO33" s="198"/>
      <c r="NP33" s="198"/>
      <c r="NQ33" s="198"/>
      <c r="NR33" s="198"/>
      <c r="NS33" s="198"/>
      <c r="NT33" s="198"/>
      <c r="NU33" s="198"/>
      <c r="NV33" s="198"/>
      <c r="NW33" s="198"/>
      <c r="NX33" s="198"/>
      <c r="NY33" s="198"/>
      <c r="NZ33" s="198"/>
      <c r="OA33" s="198"/>
      <c r="OB33" s="198"/>
      <c r="OC33" s="198"/>
      <c r="OD33" s="198"/>
      <c r="OE33" s="198"/>
      <c r="OF33" s="198"/>
      <c r="OG33" s="198"/>
      <c r="OH33" s="198"/>
      <c r="OI33" s="198"/>
      <c r="OJ33" s="198"/>
      <c r="OK33" s="198"/>
      <c r="OL33" s="198"/>
      <c r="OM33" s="198"/>
      <c r="ON33" s="198"/>
      <c r="OO33" s="198"/>
      <c r="OP33" s="198"/>
      <c r="OQ33" s="198"/>
      <c r="OR33" s="198"/>
      <c r="OS33" s="198"/>
      <c r="OT33" s="198"/>
      <c r="OU33" s="198"/>
      <c r="OV33" s="198"/>
      <c r="OW33" s="198"/>
      <c r="OX33" s="198"/>
      <c r="OY33" s="198"/>
      <c r="OZ33" s="198"/>
      <c r="PA33" s="198"/>
      <c r="PB33" s="198"/>
      <c r="PC33" s="198"/>
      <c r="PD33" s="198"/>
      <c r="PE33" s="198"/>
      <c r="PF33" s="198"/>
      <c r="PG33" s="198"/>
      <c r="PH33" s="198"/>
      <c r="PI33" s="198"/>
      <c r="PJ33" s="198"/>
      <c r="PK33" s="198"/>
      <c r="PL33" s="198"/>
      <c r="PM33" s="198"/>
      <c r="PN33" s="198"/>
      <c r="PO33" s="198"/>
      <c r="PP33" s="198"/>
      <c r="PQ33" s="198"/>
      <c r="PR33" s="198"/>
      <c r="PS33" s="198"/>
      <c r="PT33" s="198"/>
      <c r="PU33" s="198"/>
      <c r="PV33" s="198"/>
      <c r="PW33" s="198"/>
      <c r="PX33" s="198"/>
      <c r="PY33" s="198"/>
      <c r="PZ33" s="198"/>
      <c r="QA33" s="198"/>
      <c r="QB33" s="198"/>
      <c r="QC33" s="198"/>
      <c r="QD33" s="198"/>
      <c r="QE33" s="198"/>
      <c r="QF33" s="198"/>
      <c r="QG33" s="198"/>
      <c r="QH33" s="198"/>
      <c r="QI33" s="198"/>
      <c r="QJ33" s="198"/>
      <c r="QK33" s="198"/>
      <c r="QL33" s="198"/>
      <c r="QM33" s="198"/>
      <c r="QN33" s="198"/>
      <c r="QO33" s="198"/>
      <c r="QP33" s="198"/>
      <c r="QQ33" s="198"/>
      <c r="QR33" s="198"/>
      <c r="QS33" s="198"/>
      <c r="QT33" s="198"/>
      <c r="QU33" s="198"/>
      <c r="QV33" s="198"/>
      <c r="QW33" s="198"/>
      <c r="QX33" s="198"/>
      <c r="QY33" s="198"/>
      <c r="QZ33" s="198"/>
      <c r="RA33" s="198"/>
      <c r="RB33" s="198"/>
      <c r="RC33" s="198"/>
      <c r="RD33" s="198"/>
      <c r="RE33" s="198"/>
      <c r="RF33" s="198"/>
      <c r="RG33" s="198"/>
      <c r="RH33" s="198"/>
      <c r="RI33" s="198"/>
      <c r="RJ33" s="198"/>
      <c r="RK33" s="198"/>
      <c r="RL33" s="198"/>
      <c r="RM33" s="198"/>
      <c r="RN33" s="198"/>
      <c r="RO33" s="198"/>
      <c r="RP33" s="198"/>
      <c r="RQ33" s="198"/>
      <c r="RR33" s="198"/>
      <c r="RS33" s="198"/>
      <c r="RT33" s="198"/>
      <c r="RU33" s="198"/>
      <c r="RV33" s="198"/>
      <c r="RW33" s="198"/>
      <c r="RX33" s="198"/>
    </row>
    <row r="34" spans="1:492" x14ac:dyDescent="0.2">
      <c r="A34" s="230" t="s">
        <v>962</v>
      </c>
      <c r="B34" s="231" t="s">
        <v>5232</v>
      </c>
      <c r="C34" s="225"/>
      <c r="D34" s="225"/>
      <c r="E34" s="225"/>
      <c r="F34" s="226"/>
      <c r="G34" s="226"/>
      <c r="H34" s="226"/>
      <c r="I34" s="226"/>
      <c r="J34" s="226"/>
      <c r="K34" s="226"/>
      <c r="L34" s="226"/>
      <c r="M34" s="226"/>
      <c r="N34" s="226"/>
      <c r="O34" s="226"/>
      <c r="P34" s="226"/>
      <c r="Q34" s="237">
        <v>0</v>
      </c>
      <c r="R34" s="238"/>
      <c r="S34" s="238"/>
      <c r="T34" s="238"/>
      <c r="U34" s="238"/>
      <c r="V34" s="238"/>
      <c r="W34" s="232"/>
      <c r="X34" s="232"/>
      <c r="Y34" s="232"/>
      <c r="Z34" s="235">
        <v>0</v>
      </c>
      <c r="AA34" s="235">
        <v>0</v>
      </c>
      <c r="AB34" s="235">
        <v>0</v>
      </c>
      <c r="AC34" s="224"/>
      <c r="AD34" s="224"/>
      <c r="AE34" s="125"/>
      <c r="AF34" s="125"/>
      <c r="AG34" s="125"/>
      <c r="AH34" s="236">
        <v>1</v>
      </c>
      <c r="AI34" s="236" t="s">
        <v>941</v>
      </c>
      <c r="AJ34" s="125"/>
      <c r="AK34" s="175" t="s">
        <v>5315</v>
      </c>
      <c r="AL34" s="125" t="s">
        <v>942</v>
      </c>
      <c r="AM34" s="27" t="s">
        <v>5321</v>
      </c>
      <c r="AN34" s="126">
        <v>0</v>
      </c>
      <c r="AO34" s="126">
        <v>0</v>
      </c>
      <c r="AP34" s="126">
        <v>0</v>
      </c>
      <c r="AQ34" s="126">
        <v>0</v>
      </c>
      <c r="AR34" s="125">
        <v>1</v>
      </c>
      <c r="AS34" s="125">
        <v>0</v>
      </c>
      <c r="AT34" s="178"/>
      <c r="AU34" s="178"/>
      <c r="AV34" s="178"/>
      <c r="AW34" s="239" t="s">
        <v>989</v>
      </c>
      <c r="AX34" s="239" t="s">
        <v>980</v>
      </c>
      <c r="AY34" s="127"/>
      <c r="AZ34" s="127"/>
      <c r="BA34" s="128">
        <v>10000</v>
      </c>
      <c r="BB34" s="128" t="s">
        <v>489</v>
      </c>
      <c r="BC34" s="128"/>
      <c r="BD34" s="128">
        <v>1</v>
      </c>
      <c r="BE34" s="129" t="s">
        <v>541</v>
      </c>
      <c r="BF34" s="130">
        <v>1</v>
      </c>
      <c r="BG34" s="240"/>
      <c r="BH34" s="241"/>
      <c r="BI34" s="190"/>
      <c r="BJ34" s="131">
        <v>1350</v>
      </c>
      <c r="BK34" s="191"/>
      <c r="BL34" s="13"/>
      <c r="BM34" s="13"/>
      <c r="BN34" s="27" t="s">
        <v>801</v>
      </c>
      <c r="BO34" s="13" t="s">
        <v>801</v>
      </c>
      <c r="BP34" s="222">
        <v>0</v>
      </c>
      <c r="BQ34" s="132"/>
      <c r="BR34" s="133"/>
      <c r="BS34" s="125">
        <v>0</v>
      </c>
      <c r="BT34" s="134">
        <v>0</v>
      </c>
      <c r="BU34" s="135">
        <v>1</v>
      </c>
      <c r="BV34" s="134">
        <v>0</v>
      </c>
      <c r="BW34" s="136">
        <v>0</v>
      </c>
      <c r="BX34" s="136">
        <v>0</v>
      </c>
      <c r="BY34" s="136">
        <v>0</v>
      </c>
      <c r="BZ34" s="134">
        <v>0</v>
      </c>
      <c r="CA34" s="134">
        <v>0</v>
      </c>
      <c r="CB34" s="134">
        <v>0</v>
      </c>
      <c r="CC34" s="135">
        <v>1</v>
      </c>
      <c r="CD34" s="134"/>
      <c r="CE34" s="134"/>
      <c r="CF34" s="137">
        <v>0</v>
      </c>
      <c r="CG34" s="134">
        <v>0</v>
      </c>
      <c r="CH34" s="132"/>
      <c r="CI34" s="132"/>
      <c r="CJ34" s="229" t="s">
        <v>942</v>
      </c>
      <c r="CK34" s="233" t="s">
        <v>942</v>
      </c>
      <c r="CL34" s="138">
        <v>0</v>
      </c>
      <c r="CM34" s="138">
        <v>0</v>
      </c>
      <c r="CN34" s="135">
        <v>0</v>
      </c>
      <c r="CO34" s="135">
        <v>0</v>
      </c>
      <c r="CP34" s="139"/>
      <c r="CQ34" s="135">
        <v>0</v>
      </c>
      <c r="CR34" s="179">
        <v>43278</v>
      </c>
      <c r="CS34" s="180">
        <v>43278</v>
      </c>
      <c r="CT34" s="181">
        <v>43346</v>
      </c>
      <c r="CU34" s="181">
        <v>36526</v>
      </c>
      <c r="CV34" s="181">
        <v>36526</v>
      </c>
      <c r="CW34" s="181">
        <v>36526</v>
      </c>
      <c r="CX34" s="181"/>
      <c r="CY34" s="135">
        <v>0.74792606098145475</v>
      </c>
      <c r="CZ34" s="134">
        <v>0</v>
      </c>
      <c r="DA34" s="135">
        <v>1.5873015873015872E-2</v>
      </c>
      <c r="DB34" s="135">
        <v>0</v>
      </c>
      <c r="DC34" s="135">
        <v>0</v>
      </c>
      <c r="DD34" s="135">
        <v>0</v>
      </c>
      <c r="DE34" s="140">
        <v>0</v>
      </c>
      <c r="DF34" s="13" t="s">
        <v>942</v>
      </c>
      <c r="DG34" s="80" t="s">
        <v>942</v>
      </c>
      <c r="DH34" s="18" t="b">
        <v>0</v>
      </c>
      <c r="DI34" s="79"/>
      <c r="DJ34" s="79"/>
      <c r="DK34" s="192"/>
      <c r="DL34" s="174"/>
      <c r="DM34" s="193"/>
      <c r="DN34" s="135"/>
      <c r="DO34" s="79"/>
      <c r="DP34" s="79"/>
      <c r="DQ34" s="79"/>
      <c r="DR34" s="79"/>
      <c r="DS34" s="79"/>
      <c r="DT34" s="79"/>
      <c r="DU34" s="79"/>
      <c r="DV34" s="18"/>
      <c r="DW34" s="18"/>
      <c r="DX34" s="18"/>
      <c r="DY34" s="177"/>
      <c r="DZ34" s="177">
        <v>0</v>
      </c>
      <c r="EA34" s="177">
        <v>0</v>
      </c>
      <c r="EB34" s="177">
        <v>0</v>
      </c>
      <c r="EC34" s="177">
        <v>0</v>
      </c>
      <c r="ED34" s="177">
        <v>0</v>
      </c>
      <c r="EE34" s="177">
        <v>0</v>
      </c>
      <c r="EF34" s="177">
        <v>0</v>
      </c>
      <c r="EG34" s="177">
        <v>0</v>
      </c>
      <c r="EH34" s="177">
        <v>0</v>
      </c>
      <c r="EI34" s="177">
        <v>0</v>
      </c>
      <c r="EJ34" s="177">
        <v>0</v>
      </c>
      <c r="EK34" s="177">
        <v>0</v>
      </c>
      <c r="EL34" s="177">
        <v>0</v>
      </c>
      <c r="EM34" s="177">
        <v>0</v>
      </c>
      <c r="EN34" s="177">
        <v>0</v>
      </c>
      <c r="EO34" s="177">
        <v>0</v>
      </c>
      <c r="EP34" s="177">
        <v>0</v>
      </c>
      <c r="EQ34" s="177">
        <v>0</v>
      </c>
      <c r="ER34" s="177">
        <v>0</v>
      </c>
      <c r="ES34" s="177">
        <v>0</v>
      </c>
      <c r="ET34" s="177">
        <v>0</v>
      </c>
      <c r="EU34" s="177">
        <v>0</v>
      </c>
      <c r="EV34" s="177">
        <v>0</v>
      </c>
      <c r="EW34" s="177">
        <v>0</v>
      </c>
      <c r="EX34" s="177">
        <v>0</v>
      </c>
      <c r="EY34" s="177">
        <v>0</v>
      </c>
      <c r="EZ34" s="177">
        <v>0</v>
      </c>
      <c r="FA34" s="177">
        <v>0</v>
      </c>
      <c r="FB34" s="177">
        <v>0</v>
      </c>
      <c r="FC34" s="198"/>
      <c r="FD34" s="198"/>
      <c r="FE34" s="198"/>
      <c r="FF34" s="198"/>
      <c r="FG34" s="198"/>
      <c r="FH34" s="198"/>
      <c r="FI34" s="198"/>
      <c r="FJ34" s="198"/>
      <c r="FK34" s="198"/>
      <c r="FL34" s="198"/>
      <c r="FM34" s="198"/>
      <c r="FN34" s="198"/>
      <c r="FO34" s="198"/>
      <c r="FP34" s="198"/>
      <c r="FQ34" s="198"/>
      <c r="FR34" s="198"/>
      <c r="FS34" s="198"/>
      <c r="FT34" s="198"/>
      <c r="FU34" s="198"/>
      <c r="FV34" s="198"/>
      <c r="FW34" s="243"/>
      <c r="FX34" s="243"/>
      <c r="FY34" s="243"/>
      <c r="FZ34" s="198"/>
      <c r="GA34" s="198"/>
      <c r="GB34" s="198"/>
      <c r="GC34" s="199"/>
      <c r="GD34" s="198"/>
      <c r="GE34" s="196"/>
      <c r="GF34" s="198"/>
      <c r="GG34" s="196"/>
      <c r="GH34" s="196"/>
      <c r="GI34" s="196"/>
      <c r="GJ34" s="196"/>
      <c r="GK34" s="196"/>
      <c r="GL34" s="245"/>
      <c r="GM34" s="198"/>
      <c r="GN34" s="245"/>
      <c r="GO34" s="245"/>
      <c r="GP34" s="245"/>
      <c r="GQ34" s="245"/>
      <c r="GR34" s="245"/>
      <c r="GS34" s="196"/>
      <c r="GT34" s="196"/>
      <c r="GU34" s="196"/>
      <c r="GV34" s="196"/>
      <c r="GW34" s="196"/>
      <c r="GX34" s="196"/>
      <c r="GY34" s="196"/>
      <c r="GZ34" s="196"/>
      <c r="HA34" s="196"/>
      <c r="HB34" s="196"/>
      <c r="HC34" s="196"/>
      <c r="HD34" s="196"/>
      <c r="HE34" s="196"/>
      <c r="HF34" s="196"/>
      <c r="HG34" s="196"/>
      <c r="HH34" s="196"/>
      <c r="HI34" s="196"/>
      <c r="HJ34" s="196"/>
      <c r="HK34" s="196"/>
      <c r="HL34" s="196"/>
      <c r="HM34" s="196"/>
      <c r="HN34" s="196"/>
      <c r="HO34" s="196"/>
      <c r="HP34" s="196"/>
      <c r="HQ34" s="196"/>
      <c r="HR34" s="196"/>
      <c r="HS34" s="196"/>
      <c r="HT34" s="196"/>
      <c r="HU34" s="196"/>
      <c r="HV34" s="196"/>
      <c r="HW34" s="196"/>
      <c r="HX34" s="196"/>
      <c r="HY34" s="196"/>
      <c r="HZ34" s="196"/>
      <c r="IA34" s="196"/>
      <c r="IB34" s="196"/>
      <c r="IC34" s="196"/>
      <c r="ID34" s="196"/>
      <c r="IE34" s="196"/>
      <c r="IF34" s="196"/>
      <c r="IG34" s="196"/>
      <c r="IH34" s="196"/>
      <c r="II34" s="196"/>
      <c r="IJ34" s="196"/>
      <c r="IK34" s="196"/>
      <c r="IL34" s="196"/>
      <c r="IM34" s="196"/>
      <c r="IN34" s="196"/>
      <c r="IO34" s="196"/>
      <c r="IP34" s="196"/>
      <c r="IQ34" s="196"/>
      <c r="IR34" s="196"/>
      <c r="IS34" s="196"/>
      <c r="IT34" s="196"/>
      <c r="IU34" s="196"/>
      <c r="IV34" s="196"/>
      <c r="IW34" s="196"/>
      <c r="IX34" s="242"/>
      <c r="IY34" s="242"/>
      <c r="IZ34" s="242"/>
      <c r="JA34" s="242"/>
      <c r="JB34" s="242"/>
      <c r="JC34" s="242"/>
      <c r="JD34" s="242"/>
      <c r="JE34" s="242"/>
      <c r="JF34" s="242"/>
      <c r="JG34" s="242"/>
      <c r="JH34" s="242"/>
      <c r="JI34" s="242"/>
      <c r="JJ34" s="242"/>
      <c r="JK34" s="246"/>
      <c r="JL34" s="246"/>
      <c r="JM34" s="246"/>
      <c r="JN34" s="246"/>
      <c r="JO34" s="246"/>
      <c r="JP34" s="246"/>
      <c r="JQ34" s="246"/>
      <c r="JR34" s="246"/>
      <c r="JS34" s="246"/>
      <c r="JT34" s="246"/>
      <c r="JU34" s="246"/>
      <c r="JV34" s="246"/>
      <c r="JW34" s="246"/>
      <c r="JX34" s="246"/>
      <c r="JY34" s="242"/>
      <c r="JZ34" s="242"/>
      <c r="KA34" s="242"/>
      <c r="KB34" s="198"/>
      <c r="KC34" s="198"/>
      <c r="KD34" s="198"/>
      <c r="KE34" s="198"/>
      <c r="KF34" s="198"/>
      <c r="KG34" s="198"/>
      <c r="KH34" s="196"/>
      <c r="KI34" s="198"/>
      <c r="KJ34" s="198"/>
      <c r="KK34" s="198"/>
      <c r="KL34" s="198"/>
      <c r="KM34" s="198"/>
      <c r="KN34" s="196"/>
      <c r="KO34" s="196"/>
      <c r="KP34" s="198"/>
      <c r="KQ34" s="198"/>
      <c r="KR34" s="198"/>
      <c r="KS34" s="198"/>
      <c r="KT34" s="198"/>
      <c r="KU34" s="196"/>
      <c r="KV34" s="196"/>
      <c r="KW34" s="198"/>
      <c r="KX34" s="198"/>
      <c r="KY34" s="249">
        <v>507</v>
      </c>
      <c r="KZ34" s="249">
        <v>507</v>
      </c>
      <c r="LA34" s="249">
        <v>507</v>
      </c>
      <c r="LB34" s="249">
        <v>507</v>
      </c>
      <c r="LC34" s="249">
        <v>507</v>
      </c>
      <c r="LD34" s="249">
        <v>507</v>
      </c>
      <c r="LE34" s="245">
        <v>422</v>
      </c>
      <c r="LF34" s="245">
        <v>422</v>
      </c>
      <c r="LG34" s="245">
        <v>422</v>
      </c>
      <c r="LH34" s="245">
        <v>422</v>
      </c>
      <c r="LI34" s="245">
        <v>422</v>
      </c>
      <c r="LJ34" s="245">
        <v>422</v>
      </c>
      <c r="LK34" s="245">
        <v>422</v>
      </c>
      <c r="LL34" s="245">
        <v>422</v>
      </c>
      <c r="LM34" s="245">
        <v>422</v>
      </c>
      <c r="LN34" s="245">
        <v>422</v>
      </c>
      <c r="LO34" s="242">
        <v>6</v>
      </c>
      <c r="LP34" s="242">
        <v>6</v>
      </c>
      <c r="LQ34" s="242">
        <v>6</v>
      </c>
      <c r="LR34" s="242">
        <v>6</v>
      </c>
      <c r="LS34" s="242">
        <v>6</v>
      </c>
      <c r="LT34" s="242">
        <v>6</v>
      </c>
      <c r="LU34" s="242">
        <v>6</v>
      </c>
      <c r="LV34" s="242">
        <v>6</v>
      </c>
      <c r="LW34" s="242">
        <v>6</v>
      </c>
      <c r="LX34" s="242">
        <v>6</v>
      </c>
      <c r="LY34" s="242">
        <v>6</v>
      </c>
      <c r="LZ34" s="242">
        <v>6</v>
      </c>
      <c r="MA34" s="242">
        <v>6</v>
      </c>
      <c r="MB34" s="242">
        <v>6</v>
      </c>
      <c r="MC34" s="242">
        <v>6</v>
      </c>
      <c r="MD34" s="242">
        <v>6</v>
      </c>
      <c r="ME34" s="242">
        <v>6</v>
      </c>
      <c r="MF34" s="242">
        <v>6</v>
      </c>
      <c r="MG34" s="242">
        <v>6</v>
      </c>
      <c r="MH34" s="242">
        <v>6</v>
      </c>
      <c r="MI34" s="245">
        <v>422</v>
      </c>
      <c r="MJ34" s="245">
        <v>422</v>
      </c>
      <c r="MK34" s="245">
        <v>422</v>
      </c>
      <c r="ML34" s="198"/>
      <c r="MM34" s="242">
        <v>422</v>
      </c>
      <c r="MN34" s="242">
        <v>422</v>
      </c>
      <c r="MO34" s="242">
        <v>422</v>
      </c>
      <c r="MP34" s="242">
        <v>6</v>
      </c>
      <c r="MQ34" s="242">
        <v>422</v>
      </c>
      <c r="MR34" s="242">
        <v>422</v>
      </c>
      <c r="MS34" s="242">
        <v>422</v>
      </c>
      <c r="MT34" s="242">
        <v>422</v>
      </c>
      <c r="MU34" s="242">
        <v>422</v>
      </c>
      <c r="MV34" s="242">
        <v>412</v>
      </c>
      <c r="MW34" s="198"/>
      <c r="MX34" s="242">
        <v>412</v>
      </c>
      <c r="MY34" s="242">
        <v>412</v>
      </c>
      <c r="MZ34" s="242">
        <v>412</v>
      </c>
      <c r="NA34" s="242">
        <v>412</v>
      </c>
      <c r="NB34" s="242">
        <v>412</v>
      </c>
      <c r="NC34" s="242">
        <v>412</v>
      </c>
      <c r="ND34" s="242">
        <v>412</v>
      </c>
      <c r="NE34" s="242">
        <v>412</v>
      </c>
      <c r="NF34" s="242">
        <v>412</v>
      </c>
      <c r="NG34" s="242">
        <v>392</v>
      </c>
      <c r="NH34" s="242">
        <v>392</v>
      </c>
      <c r="NI34" s="244">
        <v>0</v>
      </c>
      <c r="NJ34" s="198"/>
      <c r="NK34" s="198"/>
      <c r="NL34" s="198"/>
      <c r="NM34" s="198"/>
      <c r="NN34" s="198"/>
      <c r="NO34" s="198"/>
      <c r="NP34" s="198"/>
      <c r="NQ34" s="198"/>
      <c r="NR34" s="198"/>
      <c r="NS34" s="198"/>
      <c r="NT34" s="198"/>
      <c r="NU34" s="198"/>
      <c r="NV34" s="198"/>
      <c r="NW34" s="198"/>
      <c r="NX34" s="198"/>
      <c r="NY34" s="198"/>
      <c r="NZ34" s="198"/>
      <c r="OA34" s="198"/>
      <c r="OB34" s="198"/>
      <c r="OC34" s="198"/>
      <c r="OD34" s="198"/>
      <c r="OE34" s="198"/>
      <c r="OF34" s="198"/>
      <c r="OG34" s="198"/>
      <c r="OH34" s="198"/>
      <c r="OI34" s="198"/>
      <c r="OJ34" s="198"/>
      <c r="OK34" s="198"/>
      <c r="OL34" s="198"/>
      <c r="OM34" s="198"/>
      <c r="ON34" s="198"/>
      <c r="OO34" s="198"/>
      <c r="OP34" s="198"/>
      <c r="OQ34" s="198"/>
      <c r="OR34" s="198"/>
      <c r="OS34" s="198"/>
      <c r="OT34" s="198"/>
      <c r="OU34" s="198"/>
      <c r="OV34" s="198"/>
      <c r="OW34" s="198"/>
      <c r="OX34" s="198"/>
      <c r="OY34" s="198"/>
      <c r="OZ34" s="198"/>
      <c r="PA34" s="198"/>
      <c r="PB34" s="198"/>
      <c r="PC34" s="198"/>
      <c r="PD34" s="198"/>
      <c r="PE34" s="198"/>
      <c r="PF34" s="198"/>
      <c r="PG34" s="198"/>
      <c r="PH34" s="198"/>
      <c r="PI34" s="198"/>
      <c r="PJ34" s="198"/>
      <c r="PK34" s="198"/>
      <c r="PL34" s="198"/>
      <c r="PM34" s="198"/>
      <c r="PN34" s="198"/>
      <c r="PO34" s="198"/>
      <c r="PP34" s="198"/>
      <c r="PQ34" s="196"/>
      <c r="PR34" s="196"/>
      <c r="PS34" s="196"/>
      <c r="PT34" s="196"/>
      <c r="PU34" s="196"/>
      <c r="PV34" s="196"/>
      <c r="PW34" s="196"/>
      <c r="PX34" s="196"/>
      <c r="PY34" s="196"/>
      <c r="PZ34" s="196"/>
      <c r="QA34" s="196"/>
      <c r="QB34" s="196"/>
      <c r="QC34" s="196"/>
      <c r="QD34" s="196"/>
      <c r="QE34" s="196"/>
      <c r="QF34" s="196"/>
      <c r="QG34" s="196"/>
      <c r="QH34" s="196"/>
      <c r="QI34" s="196"/>
      <c r="QJ34" s="196"/>
      <c r="QK34" s="196"/>
      <c r="QL34" s="196"/>
      <c r="QM34" s="196"/>
      <c r="QN34" s="196"/>
      <c r="QO34" s="196"/>
      <c r="QP34" s="196"/>
      <c r="QQ34" s="196"/>
      <c r="QR34" s="196"/>
      <c r="QS34" s="196"/>
      <c r="QT34" s="196"/>
      <c r="QU34" s="196"/>
      <c r="QV34" s="196"/>
      <c r="QW34" s="196"/>
      <c r="QX34" s="196"/>
      <c r="QY34" s="196"/>
      <c r="QZ34" s="196"/>
      <c r="RA34" s="196"/>
      <c r="RB34" s="196"/>
      <c r="RC34" s="196"/>
      <c r="RD34" s="196"/>
      <c r="RE34" s="196"/>
      <c r="RF34" s="196"/>
      <c r="RG34" s="196"/>
      <c r="RH34" s="196"/>
      <c r="RI34" s="196"/>
      <c r="RJ34" s="196"/>
      <c r="RK34" s="196"/>
      <c r="RL34" s="196"/>
      <c r="RM34" s="196"/>
      <c r="RN34" s="196"/>
      <c r="RO34" s="196"/>
      <c r="RP34" s="196"/>
      <c r="RQ34" s="196"/>
      <c r="RR34" s="196"/>
      <c r="RS34" s="196"/>
      <c r="RT34" s="196"/>
      <c r="RU34" s="196"/>
      <c r="RV34" s="196"/>
      <c r="RW34" s="196"/>
      <c r="RX34" s="196"/>
    </row>
    <row r="35" spans="1:492" x14ac:dyDescent="0.2">
      <c r="A35" s="230" t="s">
        <v>962</v>
      </c>
      <c r="B35" s="231" t="s">
        <v>5233</v>
      </c>
      <c r="C35" s="225"/>
      <c r="D35" s="225"/>
      <c r="E35" s="225"/>
      <c r="F35" s="226"/>
      <c r="G35" s="226"/>
      <c r="H35" s="226"/>
      <c r="I35" s="226"/>
      <c r="J35" s="226"/>
      <c r="K35" s="226"/>
      <c r="L35" s="226"/>
      <c r="M35" s="226"/>
      <c r="N35" s="226"/>
      <c r="O35" s="226"/>
      <c r="P35" s="226"/>
      <c r="Q35" s="237">
        <v>0</v>
      </c>
      <c r="R35" s="238"/>
      <c r="S35" s="238"/>
      <c r="T35" s="238"/>
      <c r="U35" s="238"/>
      <c r="V35" s="238"/>
      <c r="W35" s="232"/>
      <c r="X35" s="232"/>
      <c r="Y35" s="232"/>
      <c r="Z35" s="235">
        <v>0</v>
      </c>
      <c r="AA35" s="235">
        <v>0</v>
      </c>
      <c r="AB35" s="235">
        <v>0</v>
      </c>
      <c r="AC35" s="224"/>
      <c r="AD35" s="224"/>
      <c r="AE35" s="125"/>
      <c r="AF35" s="125"/>
      <c r="AG35" s="125"/>
      <c r="AH35" s="236">
        <v>1</v>
      </c>
      <c r="AI35" s="236" t="s">
        <v>941</v>
      </c>
      <c r="AJ35" s="125"/>
      <c r="AK35" s="175" t="s">
        <v>5315</v>
      </c>
      <c r="AL35" s="125" t="s">
        <v>942</v>
      </c>
      <c r="AM35" s="27" t="s">
        <v>942</v>
      </c>
      <c r="AN35" s="126">
        <v>0</v>
      </c>
      <c r="AO35" s="126">
        <v>0</v>
      </c>
      <c r="AP35" s="126">
        <v>0</v>
      </c>
      <c r="AQ35" s="126">
        <v>0</v>
      </c>
      <c r="AR35" s="125">
        <v>1</v>
      </c>
      <c r="AS35" s="125">
        <v>0</v>
      </c>
      <c r="AT35" s="178">
        <v>43364</v>
      </c>
      <c r="AU35" s="178"/>
      <c r="AV35" s="178">
        <v>43364</v>
      </c>
      <c r="AW35" s="239" t="s">
        <v>989</v>
      </c>
      <c r="AX35" s="239" t="s">
        <v>980</v>
      </c>
      <c r="AY35" s="127"/>
      <c r="AZ35" s="127"/>
      <c r="BA35" s="128">
        <v>500</v>
      </c>
      <c r="BB35" s="128" t="s">
        <v>489</v>
      </c>
      <c r="BC35" s="128"/>
      <c r="BD35" s="128">
        <v>1</v>
      </c>
      <c r="BE35" s="129" t="s">
        <v>541</v>
      </c>
      <c r="BF35" s="130">
        <v>1</v>
      </c>
      <c r="BG35" s="240"/>
      <c r="BH35" s="241"/>
      <c r="BI35" s="190"/>
      <c r="BJ35" s="131">
        <v>180</v>
      </c>
      <c r="BK35" s="191"/>
      <c r="BL35" s="13"/>
      <c r="BM35" s="13"/>
      <c r="BN35" s="27" t="s">
        <v>801</v>
      </c>
      <c r="BO35" s="13" t="s">
        <v>801</v>
      </c>
      <c r="BP35" s="222">
        <v>0</v>
      </c>
      <c r="BQ35" s="132"/>
      <c r="BR35" s="133"/>
      <c r="BS35" s="125">
        <v>0</v>
      </c>
      <c r="BT35" s="134">
        <v>0</v>
      </c>
      <c r="BU35" s="135">
        <v>1</v>
      </c>
      <c r="BV35" s="134">
        <v>0</v>
      </c>
      <c r="BW35" s="136">
        <v>0</v>
      </c>
      <c r="BX35" s="136">
        <v>0</v>
      </c>
      <c r="BY35" s="136">
        <v>0</v>
      </c>
      <c r="BZ35" s="134">
        <v>0</v>
      </c>
      <c r="CA35" s="134">
        <v>0</v>
      </c>
      <c r="CB35" s="134">
        <v>0</v>
      </c>
      <c r="CC35" s="135">
        <v>1</v>
      </c>
      <c r="CD35" s="134"/>
      <c r="CE35" s="134"/>
      <c r="CF35" s="137">
        <v>0</v>
      </c>
      <c r="CG35" s="134">
        <v>0</v>
      </c>
      <c r="CH35" s="132"/>
      <c r="CI35" s="132"/>
      <c r="CJ35" s="229" t="s">
        <v>942</v>
      </c>
      <c r="CK35" s="233" t="s">
        <v>942</v>
      </c>
      <c r="CL35" s="138">
        <v>0</v>
      </c>
      <c r="CM35" s="138">
        <v>0</v>
      </c>
      <c r="CN35" s="135">
        <v>0</v>
      </c>
      <c r="CO35" s="135">
        <v>0</v>
      </c>
      <c r="CP35" s="139"/>
      <c r="CQ35" s="135">
        <v>0</v>
      </c>
      <c r="CR35" s="179">
        <v>43278</v>
      </c>
      <c r="CS35" s="180">
        <v>43278</v>
      </c>
      <c r="CT35" s="181">
        <v>43346</v>
      </c>
      <c r="CU35" s="181">
        <v>36526</v>
      </c>
      <c r="CV35" s="181">
        <v>36526</v>
      </c>
      <c r="CW35" s="181">
        <v>36526</v>
      </c>
      <c r="CX35" s="181"/>
      <c r="CY35" s="135">
        <v>0.97914578548744868</v>
      </c>
      <c r="CZ35" s="134">
        <v>0</v>
      </c>
      <c r="DA35" s="135">
        <v>1.5873015873015872E-2</v>
      </c>
      <c r="DB35" s="135">
        <v>0</v>
      </c>
      <c r="DC35" s="135">
        <v>0</v>
      </c>
      <c r="DD35" s="135">
        <v>0</v>
      </c>
      <c r="DE35" s="140">
        <v>0</v>
      </c>
      <c r="DF35" s="13" t="s">
        <v>942</v>
      </c>
      <c r="DG35" s="80" t="s">
        <v>942</v>
      </c>
      <c r="DH35" s="18" t="b">
        <v>0</v>
      </c>
      <c r="DI35" s="79"/>
      <c r="DJ35" s="79"/>
      <c r="DK35" s="192"/>
      <c r="DL35" s="174"/>
      <c r="DM35" s="193"/>
      <c r="DN35" s="135"/>
      <c r="DO35" s="79"/>
      <c r="DP35" s="79"/>
      <c r="DQ35" s="79"/>
      <c r="DR35" s="79"/>
      <c r="DS35" s="79"/>
      <c r="DT35" s="79"/>
      <c r="DU35" s="79"/>
      <c r="DV35" s="18"/>
      <c r="DW35" s="18"/>
      <c r="DX35" s="18"/>
      <c r="DY35" s="177"/>
      <c r="DZ35" s="177">
        <v>0</v>
      </c>
      <c r="EA35" s="177">
        <v>0</v>
      </c>
      <c r="EB35" s="177">
        <v>0</v>
      </c>
      <c r="EC35" s="177">
        <v>0</v>
      </c>
      <c r="ED35" s="177">
        <v>0</v>
      </c>
      <c r="EE35" s="177">
        <v>0</v>
      </c>
      <c r="EF35" s="177">
        <v>0</v>
      </c>
      <c r="EG35" s="177">
        <v>0</v>
      </c>
      <c r="EH35" s="177">
        <v>0</v>
      </c>
      <c r="EI35" s="177">
        <v>0</v>
      </c>
      <c r="EJ35" s="177">
        <v>0</v>
      </c>
      <c r="EK35" s="177">
        <v>0</v>
      </c>
      <c r="EL35" s="177">
        <v>0</v>
      </c>
      <c r="EM35" s="177">
        <v>0</v>
      </c>
      <c r="EN35" s="177">
        <v>0</v>
      </c>
      <c r="EO35" s="177">
        <v>0</v>
      </c>
      <c r="EP35" s="177">
        <v>0</v>
      </c>
      <c r="EQ35" s="177">
        <v>0</v>
      </c>
      <c r="ER35" s="177">
        <v>0</v>
      </c>
      <c r="ES35" s="177">
        <v>0</v>
      </c>
      <c r="ET35" s="177">
        <v>0</v>
      </c>
      <c r="EU35" s="177">
        <v>0</v>
      </c>
      <c r="EV35" s="177">
        <v>0</v>
      </c>
      <c r="EW35" s="177">
        <v>0</v>
      </c>
      <c r="EX35" s="177">
        <v>0</v>
      </c>
      <c r="EY35" s="177">
        <v>0</v>
      </c>
      <c r="EZ35" s="177">
        <v>0</v>
      </c>
      <c r="FA35" s="177">
        <v>0</v>
      </c>
      <c r="FB35" s="177">
        <v>0</v>
      </c>
      <c r="FC35" s="198"/>
      <c r="FD35" s="198"/>
      <c r="FE35" s="198"/>
      <c r="FF35" s="198"/>
      <c r="FG35" s="198"/>
      <c r="FH35" s="198"/>
      <c r="FI35" s="198"/>
      <c r="FJ35" s="198"/>
      <c r="FK35" s="198"/>
      <c r="FL35" s="198"/>
      <c r="FM35" s="198"/>
      <c r="FN35" s="198"/>
      <c r="FO35" s="198"/>
      <c r="FP35" s="198"/>
      <c r="FQ35" s="198"/>
      <c r="FR35" s="198"/>
      <c r="FS35" s="198"/>
      <c r="FT35" s="198"/>
      <c r="FU35" s="198"/>
      <c r="FV35" s="198"/>
      <c r="FW35" s="243"/>
      <c r="FX35" s="243"/>
      <c r="FY35" s="243"/>
      <c r="FZ35" s="198"/>
      <c r="GA35" s="198"/>
      <c r="GB35" s="198"/>
      <c r="GC35" s="199"/>
      <c r="GD35" s="198"/>
      <c r="GE35" s="198"/>
      <c r="GF35" s="198"/>
      <c r="GG35" s="198"/>
      <c r="GH35" s="198"/>
      <c r="GI35" s="198"/>
      <c r="GJ35" s="198"/>
      <c r="GK35" s="198"/>
      <c r="GL35" s="245"/>
      <c r="GM35" s="198"/>
      <c r="GN35" s="245"/>
      <c r="GO35" s="245"/>
      <c r="GP35" s="245"/>
      <c r="GQ35" s="245"/>
      <c r="GR35" s="245"/>
      <c r="GS35" s="198"/>
      <c r="GT35" s="198"/>
      <c r="GU35" s="198"/>
      <c r="GV35" s="198"/>
      <c r="GW35" s="198"/>
      <c r="GX35" s="198"/>
      <c r="GY35" s="198"/>
      <c r="GZ35" s="198"/>
      <c r="HA35" s="198"/>
      <c r="HB35" s="198"/>
      <c r="HC35" s="198"/>
      <c r="HD35" s="198"/>
      <c r="HE35" s="198"/>
      <c r="HF35" s="198"/>
      <c r="HG35" s="198"/>
      <c r="HH35" s="198"/>
      <c r="HI35" s="198"/>
      <c r="HJ35" s="198"/>
      <c r="HK35" s="198"/>
      <c r="HL35" s="198"/>
      <c r="HM35" s="198"/>
      <c r="HN35" s="198"/>
      <c r="HO35" s="198"/>
      <c r="HP35" s="198"/>
      <c r="HQ35" s="198"/>
      <c r="HR35" s="198"/>
      <c r="HS35" s="198"/>
      <c r="HT35" s="198"/>
      <c r="HU35" s="198"/>
      <c r="HV35" s="198"/>
      <c r="HW35" s="198"/>
      <c r="HX35" s="198"/>
      <c r="HY35" s="198"/>
      <c r="HZ35" s="198"/>
      <c r="IA35" s="198"/>
      <c r="IB35" s="198"/>
      <c r="IC35" s="198"/>
      <c r="ID35" s="198"/>
      <c r="IE35" s="198"/>
      <c r="IF35" s="198"/>
      <c r="IG35" s="198"/>
      <c r="IH35" s="198"/>
      <c r="II35" s="198"/>
      <c r="IJ35" s="198"/>
      <c r="IK35" s="198"/>
      <c r="IL35" s="198"/>
      <c r="IM35" s="198"/>
      <c r="IN35" s="198"/>
      <c r="IO35" s="198"/>
      <c r="IP35" s="198"/>
      <c r="IQ35" s="198"/>
      <c r="IR35" s="198"/>
      <c r="IS35" s="198"/>
      <c r="IT35" s="198"/>
      <c r="IU35" s="198"/>
      <c r="IV35" s="198"/>
      <c r="IW35" s="198"/>
      <c r="IX35" s="242"/>
      <c r="IY35" s="242"/>
      <c r="IZ35" s="242"/>
      <c r="JA35" s="242"/>
      <c r="JB35" s="242"/>
      <c r="JC35" s="242"/>
      <c r="JD35" s="242"/>
      <c r="JE35" s="242"/>
      <c r="JF35" s="242"/>
      <c r="JG35" s="242"/>
      <c r="JH35" s="242"/>
      <c r="JI35" s="242"/>
      <c r="JJ35" s="242"/>
      <c r="JK35" s="246"/>
      <c r="JL35" s="246"/>
      <c r="JM35" s="246"/>
      <c r="JN35" s="246"/>
      <c r="JO35" s="246"/>
      <c r="JP35" s="246"/>
      <c r="JQ35" s="246"/>
      <c r="JR35" s="246"/>
      <c r="JS35" s="246"/>
      <c r="JT35" s="246"/>
      <c r="JU35" s="246"/>
      <c r="JV35" s="246"/>
      <c r="JW35" s="246"/>
      <c r="JX35" s="246"/>
      <c r="JY35" s="242"/>
      <c r="JZ35" s="242"/>
      <c r="KA35" s="242"/>
      <c r="KB35" s="198"/>
      <c r="KC35" s="198"/>
      <c r="KD35" s="198"/>
      <c r="KE35" s="198"/>
      <c r="KF35" s="198"/>
      <c r="KG35" s="198"/>
      <c r="KH35" s="198"/>
      <c r="KI35" s="198"/>
      <c r="KJ35" s="198"/>
      <c r="KK35" s="198"/>
      <c r="KL35" s="198"/>
      <c r="KM35" s="198"/>
      <c r="KN35" s="198"/>
      <c r="KO35" s="198"/>
      <c r="KP35" s="198"/>
      <c r="KQ35" s="198"/>
      <c r="KR35" s="198"/>
      <c r="KS35" s="198"/>
      <c r="KT35" s="198"/>
      <c r="KU35" s="198"/>
      <c r="KV35" s="198"/>
      <c r="KW35" s="198"/>
      <c r="KX35" s="198"/>
      <c r="KY35" s="242">
        <v>17</v>
      </c>
      <c r="KZ35" s="242">
        <v>17</v>
      </c>
      <c r="LA35" s="242">
        <v>17</v>
      </c>
      <c r="LB35" s="242">
        <v>17</v>
      </c>
      <c r="LC35" s="242">
        <v>17</v>
      </c>
      <c r="LD35" s="242">
        <v>17</v>
      </c>
      <c r="LE35" s="242">
        <v>3</v>
      </c>
      <c r="LF35" s="242">
        <v>3</v>
      </c>
      <c r="LG35" s="242">
        <v>3</v>
      </c>
      <c r="LH35" s="242">
        <v>3</v>
      </c>
      <c r="LI35" s="242">
        <v>3</v>
      </c>
      <c r="LJ35" s="242">
        <v>3</v>
      </c>
      <c r="LK35" s="242">
        <v>3</v>
      </c>
      <c r="LL35" s="242">
        <v>3</v>
      </c>
      <c r="LM35" s="242">
        <v>3</v>
      </c>
      <c r="LN35" s="242">
        <v>3</v>
      </c>
      <c r="LO35" s="242">
        <v>3</v>
      </c>
      <c r="LP35" s="242">
        <v>3</v>
      </c>
      <c r="LQ35" s="242">
        <v>3</v>
      </c>
      <c r="LR35" s="242">
        <v>3</v>
      </c>
      <c r="LS35" s="242">
        <v>3</v>
      </c>
      <c r="LT35" s="242">
        <v>3</v>
      </c>
      <c r="LU35" s="242">
        <v>3</v>
      </c>
      <c r="LV35" s="242">
        <v>3</v>
      </c>
      <c r="LW35" s="242">
        <v>3</v>
      </c>
      <c r="LX35" s="242">
        <v>3</v>
      </c>
      <c r="LY35" s="242">
        <v>3</v>
      </c>
      <c r="LZ35" s="242">
        <v>3</v>
      </c>
      <c r="MA35" s="242">
        <v>3</v>
      </c>
      <c r="MB35" s="242">
        <v>3</v>
      </c>
      <c r="MC35" s="242">
        <v>3</v>
      </c>
      <c r="MD35" s="242">
        <v>3</v>
      </c>
      <c r="ME35" s="242">
        <v>3</v>
      </c>
      <c r="MF35" s="242">
        <v>3</v>
      </c>
      <c r="MG35" s="242">
        <v>3</v>
      </c>
      <c r="MH35" s="242">
        <v>3</v>
      </c>
      <c r="MI35" s="242">
        <v>3</v>
      </c>
      <c r="MJ35" s="242">
        <v>3</v>
      </c>
      <c r="MK35" s="242">
        <v>3</v>
      </c>
      <c r="ML35" s="198"/>
      <c r="MM35" s="242">
        <v>3</v>
      </c>
      <c r="MN35" s="242">
        <v>3</v>
      </c>
      <c r="MO35" s="242">
        <v>3</v>
      </c>
      <c r="MP35" s="242">
        <v>3</v>
      </c>
      <c r="MQ35" s="242">
        <v>3</v>
      </c>
      <c r="MR35" s="242">
        <v>3</v>
      </c>
      <c r="MS35" s="242">
        <v>3</v>
      </c>
      <c r="MT35" s="242">
        <v>3</v>
      </c>
      <c r="MU35" s="242">
        <v>3</v>
      </c>
      <c r="MV35" s="242">
        <v>3</v>
      </c>
      <c r="MW35" s="198"/>
      <c r="MX35" s="242">
        <v>3</v>
      </c>
      <c r="MY35" s="242">
        <v>3</v>
      </c>
      <c r="MZ35" s="242">
        <v>3</v>
      </c>
      <c r="NA35" s="242">
        <v>3</v>
      </c>
      <c r="NB35" s="242">
        <v>3</v>
      </c>
      <c r="NC35" s="242">
        <v>3</v>
      </c>
      <c r="ND35" s="242">
        <v>3</v>
      </c>
      <c r="NE35" s="242">
        <v>3</v>
      </c>
      <c r="NF35" s="242">
        <v>3</v>
      </c>
      <c r="NG35" s="242">
        <v>3</v>
      </c>
      <c r="NH35" s="242">
        <v>3</v>
      </c>
      <c r="NI35" s="244">
        <v>0</v>
      </c>
      <c r="NJ35" s="198"/>
      <c r="NK35" s="198"/>
      <c r="NL35" s="198"/>
      <c r="NM35" s="198"/>
      <c r="NN35" s="198"/>
      <c r="NO35" s="198"/>
      <c r="NP35" s="198"/>
      <c r="NQ35" s="198"/>
      <c r="NR35" s="198"/>
      <c r="NS35" s="198"/>
      <c r="NT35" s="198"/>
      <c r="NU35" s="198"/>
      <c r="NV35" s="198"/>
      <c r="NW35" s="198"/>
      <c r="NX35" s="198"/>
      <c r="NY35" s="198"/>
      <c r="NZ35" s="198"/>
      <c r="OA35" s="198"/>
      <c r="OB35" s="198"/>
      <c r="OC35" s="198"/>
      <c r="OD35" s="198"/>
      <c r="OE35" s="198"/>
      <c r="OF35" s="198"/>
      <c r="OG35" s="198"/>
      <c r="OH35" s="198"/>
      <c r="OI35" s="198"/>
      <c r="OJ35" s="198"/>
      <c r="OK35" s="198"/>
      <c r="OL35" s="198"/>
      <c r="OM35" s="198"/>
      <c r="ON35" s="198"/>
      <c r="OO35" s="198"/>
      <c r="OP35" s="198"/>
      <c r="OQ35" s="198"/>
      <c r="OR35" s="198"/>
      <c r="OS35" s="198"/>
      <c r="OT35" s="198"/>
      <c r="OU35" s="198"/>
      <c r="OV35" s="198"/>
      <c r="OW35" s="198"/>
      <c r="OX35" s="198"/>
      <c r="OY35" s="198"/>
      <c r="OZ35" s="198"/>
      <c r="PA35" s="198"/>
      <c r="PB35" s="198"/>
      <c r="PC35" s="198"/>
      <c r="PD35" s="198"/>
      <c r="PE35" s="198"/>
      <c r="PF35" s="198"/>
      <c r="PG35" s="198"/>
      <c r="PH35" s="198"/>
      <c r="PI35" s="198"/>
      <c r="PJ35" s="198"/>
      <c r="PK35" s="198"/>
      <c r="PL35" s="198"/>
      <c r="PM35" s="198"/>
      <c r="PN35" s="198"/>
      <c r="PO35" s="198"/>
      <c r="PP35" s="198"/>
      <c r="PQ35" s="198"/>
      <c r="PR35" s="198"/>
      <c r="PS35" s="198"/>
      <c r="PT35" s="198"/>
      <c r="PU35" s="198"/>
      <c r="PV35" s="198"/>
      <c r="PW35" s="198"/>
      <c r="PX35" s="198"/>
      <c r="PY35" s="198"/>
      <c r="PZ35" s="198"/>
      <c r="QA35" s="198"/>
      <c r="QB35" s="198"/>
      <c r="QC35" s="198"/>
      <c r="QD35" s="198"/>
      <c r="QE35" s="198"/>
      <c r="QF35" s="198"/>
      <c r="QG35" s="198"/>
      <c r="QH35" s="198"/>
      <c r="QI35" s="198"/>
      <c r="QJ35" s="198"/>
      <c r="QK35" s="198"/>
      <c r="QL35" s="198"/>
      <c r="QM35" s="198"/>
      <c r="QN35" s="198"/>
      <c r="QO35" s="198"/>
      <c r="QP35" s="198"/>
      <c r="QQ35" s="198"/>
      <c r="QR35" s="198"/>
      <c r="QS35" s="198"/>
      <c r="QT35" s="198"/>
      <c r="QU35" s="198"/>
      <c r="QV35" s="198"/>
      <c r="QW35" s="198"/>
      <c r="QX35" s="198"/>
      <c r="QY35" s="198"/>
      <c r="QZ35" s="198"/>
      <c r="RA35" s="198"/>
      <c r="RB35" s="198"/>
      <c r="RC35" s="198"/>
      <c r="RD35" s="198"/>
      <c r="RE35" s="198"/>
      <c r="RF35" s="198"/>
      <c r="RG35" s="198"/>
      <c r="RH35" s="198"/>
      <c r="RI35" s="198"/>
      <c r="RJ35" s="198"/>
      <c r="RK35" s="198"/>
      <c r="RL35" s="198"/>
      <c r="RM35" s="198"/>
      <c r="RN35" s="198"/>
      <c r="RO35" s="198"/>
      <c r="RP35" s="198"/>
      <c r="RQ35" s="198"/>
      <c r="RR35" s="198"/>
      <c r="RS35" s="198"/>
      <c r="RT35" s="198"/>
      <c r="RU35" s="198"/>
      <c r="RV35" s="198"/>
      <c r="RW35" s="198"/>
      <c r="RX35" s="198"/>
    </row>
    <row r="36" spans="1:492" x14ac:dyDescent="0.2">
      <c r="A36" s="230" t="s">
        <v>962</v>
      </c>
      <c r="B36" s="231" t="s">
        <v>2442</v>
      </c>
      <c r="C36" s="225"/>
      <c r="D36" s="225"/>
      <c r="E36" s="225"/>
      <c r="F36" s="226"/>
      <c r="G36" s="226"/>
      <c r="H36" s="226"/>
      <c r="I36" s="226"/>
      <c r="J36" s="226"/>
      <c r="K36" s="226"/>
      <c r="L36" s="226"/>
      <c r="M36" s="226"/>
      <c r="N36" s="226"/>
      <c r="O36" s="226"/>
      <c r="P36" s="226"/>
      <c r="Q36" s="237">
        <v>0</v>
      </c>
      <c r="R36" s="238"/>
      <c r="S36" s="238"/>
      <c r="T36" s="238"/>
      <c r="U36" s="238"/>
      <c r="V36" s="238"/>
      <c r="W36" s="232"/>
      <c r="X36" s="232"/>
      <c r="Y36" s="232"/>
      <c r="Z36" s="235">
        <v>0</v>
      </c>
      <c r="AA36" s="235">
        <v>0</v>
      </c>
      <c r="AB36" s="235">
        <v>0</v>
      </c>
      <c r="AC36" s="224"/>
      <c r="AD36" s="224"/>
      <c r="AE36" s="125"/>
      <c r="AF36" s="125"/>
      <c r="AG36" s="125"/>
      <c r="AH36" s="236">
        <v>1</v>
      </c>
      <c r="AI36" s="236"/>
      <c r="AJ36" s="125"/>
      <c r="AK36" s="175"/>
      <c r="AL36" s="125" t="s">
        <v>942</v>
      </c>
      <c r="AM36" s="27" t="s">
        <v>942</v>
      </c>
      <c r="AN36" s="126">
        <v>0</v>
      </c>
      <c r="AO36" s="126">
        <v>0</v>
      </c>
      <c r="AP36" s="126">
        <v>0</v>
      </c>
      <c r="AQ36" s="126">
        <v>0</v>
      </c>
      <c r="AR36" s="125">
        <v>0</v>
      </c>
      <c r="AS36" s="125">
        <v>0</v>
      </c>
      <c r="AT36" s="178"/>
      <c r="AU36" s="178"/>
      <c r="AV36" s="178"/>
      <c r="AW36" s="239" t="s">
        <v>989</v>
      </c>
      <c r="AX36" s="239" t="s">
        <v>980</v>
      </c>
      <c r="AY36" s="127"/>
      <c r="AZ36" s="127"/>
      <c r="BA36" s="128">
        <v>10000</v>
      </c>
      <c r="BB36" s="128" t="s">
        <v>489</v>
      </c>
      <c r="BC36" s="128"/>
      <c r="BD36" s="128">
        <v>1</v>
      </c>
      <c r="BE36" s="129" t="s">
        <v>541</v>
      </c>
      <c r="BF36" s="130">
        <v>1</v>
      </c>
      <c r="BG36" s="240"/>
      <c r="BH36" s="241"/>
      <c r="BI36" s="190"/>
      <c r="BJ36" s="131">
        <v>0</v>
      </c>
      <c r="BK36" s="191"/>
      <c r="BL36" s="13"/>
      <c r="BM36" s="13"/>
      <c r="BN36" s="27" t="s">
        <v>767</v>
      </c>
      <c r="BO36" s="13" t="s">
        <v>767</v>
      </c>
      <c r="BP36" s="222">
        <v>0</v>
      </c>
      <c r="BQ36" s="132"/>
      <c r="BR36" s="133"/>
      <c r="BS36" s="125">
        <v>0</v>
      </c>
      <c r="BT36" s="134">
        <v>0</v>
      </c>
      <c r="BU36" s="135">
        <v>0</v>
      </c>
      <c r="BV36" s="134">
        <v>0</v>
      </c>
      <c r="BW36" s="136">
        <v>0</v>
      </c>
      <c r="BX36" s="136">
        <v>0</v>
      </c>
      <c r="BY36" s="136">
        <v>0</v>
      </c>
      <c r="BZ36" s="134">
        <v>0</v>
      </c>
      <c r="CA36" s="134">
        <v>0</v>
      </c>
      <c r="CB36" s="134">
        <v>0</v>
      </c>
      <c r="CC36" s="135">
        <v>0</v>
      </c>
      <c r="CD36" s="134"/>
      <c r="CE36" s="134"/>
      <c r="CF36" s="137">
        <v>0</v>
      </c>
      <c r="CG36" s="134">
        <v>0</v>
      </c>
      <c r="CH36" s="132"/>
      <c r="CI36" s="132"/>
      <c r="CJ36" s="229" t="s">
        <v>942</v>
      </c>
      <c r="CK36" s="233" t="s">
        <v>942</v>
      </c>
      <c r="CL36" s="138">
        <v>0</v>
      </c>
      <c r="CM36" s="138">
        <v>0</v>
      </c>
      <c r="CN36" s="135">
        <v>0</v>
      </c>
      <c r="CO36" s="135">
        <v>0</v>
      </c>
      <c r="CP36" s="139"/>
      <c r="CQ36" s="135">
        <v>0</v>
      </c>
      <c r="CR36" s="179">
        <v>43242</v>
      </c>
      <c r="CS36" s="180">
        <v>43242</v>
      </c>
      <c r="CT36" s="181">
        <v>43346</v>
      </c>
      <c r="CU36" s="181">
        <v>42849</v>
      </c>
      <c r="CV36" s="181">
        <v>0</v>
      </c>
      <c r="CW36" s="181"/>
      <c r="CX36" s="181"/>
      <c r="CY36" s="135">
        <v>1</v>
      </c>
      <c r="CZ36" s="134">
        <v>0</v>
      </c>
      <c r="DA36" s="135">
        <v>0.96969696969696972</v>
      </c>
      <c r="DB36" s="135">
        <v>0</v>
      </c>
      <c r="DC36" s="135">
        <v>0</v>
      </c>
      <c r="DD36" s="135">
        <v>0</v>
      </c>
      <c r="DE36" s="140">
        <v>0</v>
      </c>
      <c r="DF36" s="13" t="s">
        <v>942</v>
      </c>
      <c r="DG36" s="80" t="s">
        <v>942</v>
      </c>
      <c r="DH36" s="18" t="b">
        <v>0</v>
      </c>
      <c r="DI36" s="79"/>
      <c r="DJ36" s="79"/>
      <c r="DK36" s="192"/>
      <c r="DL36" s="174"/>
      <c r="DM36" s="193"/>
      <c r="DN36" s="135"/>
      <c r="DO36" s="79"/>
      <c r="DP36" s="79"/>
      <c r="DQ36" s="79"/>
      <c r="DR36" s="79"/>
      <c r="DS36" s="79"/>
      <c r="DT36" s="79"/>
      <c r="DU36" s="79"/>
      <c r="DV36" s="18"/>
      <c r="DW36" s="18"/>
      <c r="DX36" s="18"/>
      <c r="DY36" s="177"/>
      <c r="DZ36" s="177">
        <v>0</v>
      </c>
      <c r="EA36" s="177">
        <v>0</v>
      </c>
      <c r="EB36" s="177">
        <v>0</v>
      </c>
      <c r="EC36" s="177">
        <v>0</v>
      </c>
      <c r="ED36" s="177">
        <v>0</v>
      </c>
      <c r="EE36" s="177">
        <v>0</v>
      </c>
      <c r="EF36" s="177">
        <v>0</v>
      </c>
      <c r="EG36" s="177">
        <v>0</v>
      </c>
      <c r="EH36" s="177">
        <v>0</v>
      </c>
      <c r="EI36" s="177">
        <v>0</v>
      </c>
      <c r="EJ36" s="177">
        <v>0</v>
      </c>
      <c r="EK36" s="177">
        <v>0</v>
      </c>
      <c r="EL36" s="177">
        <v>0</v>
      </c>
      <c r="EM36" s="177">
        <v>0</v>
      </c>
      <c r="EN36" s="177">
        <v>0</v>
      </c>
      <c r="EO36" s="177">
        <v>0</v>
      </c>
      <c r="EP36" s="177">
        <v>0</v>
      </c>
      <c r="EQ36" s="177">
        <v>0</v>
      </c>
      <c r="ER36" s="177">
        <v>0</v>
      </c>
      <c r="ES36" s="177">
        <v>0</v>
      </c>
      <c r="ET36" s="177">
        <v>0</v>
      </c>
      <c r="EU36" s="177">
        <v>0</v>
      </c>
      <c r="EV36" s="177">
        <v>0</v>
      </c>
      <c r="EW36" s="177">
        <v>0</v>
      </c>
      <c r="EX36" s="177">
        <v>0</v>
      </c>
      <c r="EY36" s="177">
        <v>0</v>
      </c>
      <c r="EZ36" s="177">
        <v>0</v>
      </c>
      <c r="FA36" s="177">
        <v>0</v>
      </c>
      <c r="FB36" s="177">
        <v>0</v>
      </c>
      <c r="FC36" s="197"/>
      <c r="FD36" s="198"/>
      <c r="FE36" s="198"/>
      <c r="FF36" s="197"/>
      <c r="FG36" s="198"/>
      <c r="FH36" s="197"/>
      <c r="FI36" s="197"/>
      <c r="FJ36" s="197"/>
      <c r="FK36" s="197"/>
      <c r="FL36" s="197"/>
      <c r="FM36" s="197"/>
      <c r="FN36" s="197"/>
      <c r="FO36" s="197"/>
      <c r="FP36" s="198"/>
      <c r="FQ36" s="198"/>
      <c r="FR36" s="198"/>
      <c r="FS36" s="197"/>
      <c r="FT36" s="198"/>
      <c r="FU36" s="198"/>
      <c r="FV36" s="198"/>
      <c r="FW36" s="198"/>
      <c r="FX36" s="198"/>
      <c r="FY36" s="244"/>
      <c r="FZ36" s="198"/>
      <c r="GA36" s="198"/>
      <c r="GB36" s="198"/>
      <c r="GC36" s="244"/>
      <c r="GD36" s="244"/>
      <c r="GE36" s="198"/>
      <c r="GF36" s="198"/>
      <c r="GG36" s="198"/>
      <c r="GH36" s="198"/>
      <c r="GI36" s="198"/>
      <c r="GJ36" s="198"/>
      <c r="GK36" s="198"/>
      <c r="GL36" s="198"/>
      <c r="GM36" s="198"/>
      <c r="GN36" s="198"/>
      <c r="GO36" s="198"/>
      <c r="GP36" s="198"/>
      <c r="GQ36" s="198"/>
      <c r="GR36" s="198"/>
      <c r="GS36" s="198"/>
      <c r="GT36" s="198"/>
      <c r="GU36" s="198"/>
      <c r="GV36" s="198"/>
      <c r="GW36" s="198"/>
      <c r="GX36" s="198"/>
      <c r="GY36" s="198"/>
      <c r="GZ36" s="198"/>
      <c r="HA36" s="198"/>
      <c r="HB36" s="198"/>
      <c r="HC36" s="198"/>
      <c r="HD36" s="198"/>
      <c r="HE36" s="198"/>
      <c r="HF36" s="198"/>
      <c r="HG36" s="198"/>
      <c r="HH36" s="198"/>
      <c r="HI36" s="198"/>
      <c r="HJ36" s="198"/>
      <c r="HK36" s="198"/>
      <c r="HL36" s="198"/>
      <c r="HM36" s="198"/>
      <c r="HN36" s="198"/>
      <c r="HO36" s="198"/>
      <c r="HP36" s="198"/>
      <c r="HQ36" s="198"/>
      <c r="HR36" s="198"/>
      <c r="HS36" s="198"/>
      <c r="HT36" s="198"/>
      <c r="HU36" s="198"/>
      <c r="HV36" s="198"/>
      <c r="HW36" s="198"/>
      <c r="HX36" s="198"/>
      <c r="HY36" s="198"/>
      <c r="HZ36" s="198"/>
      <c r="IA36" s="198"/>
      <c r="IB36" s="198"/>
      <c r="IC36" s="198"/>
      <c r="ID36" s="198"/>
      <c r="IE36" s="198"/>
      <c r="IF36" s="198"/>
      <c r="IG36" s="198"/>
      <c r="IH36" s="198"/>
      <c r="II36" s="198"/>
      <c r="IJ36" s="198"/>
      <c r="IK36" s="198"/>
      <c r="IL36" s="198"/>
      <c r="IM36" s="198"/>
      <c r="IN36" s="198"/>
      <c r="IO36" s="198"/>
      <c r="IP36" s="198"/>
      <c r="IQ36" s="198"/>
      <c r="IR36" s="198"/>
      <c r="IS36" s="198"/>
      <c r="IT36" s="198"/>
      <c r="IU36" s="198"/>
      <c r="IV36" s="198"/>
      <c r="IW36" s="198"/>
      <c r="IX36" s="198"/>
      <c r="IY36" s="198"/>
      <c r="IZ36" s="198"/>
      <c r="JA36" s="198"/>
      <c r="JB36" s="198"/>
      <c r="JC36" s="198"/>
      <c r="JD36" s="198"/>
      <c r="JE36" s="198"/>
      <c r="JF36" s="198"/>
      <c r="JG36" s="198"/>
      <c r="JH36" s="247"/>
      <c r="JI36" s="247"/>
      <c r="JJ36" s="247"/>
      <c r="JK36" s="198"/>
      <c r="JL36" s="198"/>
      <c r="JM36" s="198"/>
      <c r="JN36" s="198"/>
      <c r="JO36" s="195">
        <v>0</v>
      </c>
      <c r="JP36" s="195">
        <v>0</v>
      </c>
      <c r="JQ36" s="195">
        <v>0</v>
      </c>
      <c r="JR36" s="195">
        <v>0</v>
      </c>
      <c r="JS36" s="195">
        <v>0</v>
      </c>
      <c r="JT36" s="195">
        <v>0</v>
      </c>
      <c r="JU36" s="195">
        <v>0</v>
      </c>
      <c r="JV36" s="195">
        <v>0</v>
      </c>
      <c r="JW36" s="195">
        <v>0</v>
      </c>
      <c r="JX36" s="195">
        <v>0</v>
      </c>
      <c r="JY36" s="197">
        <v>0</v>
      </c>
      <c r="JZ36" s="197">
        <v>0</v>
      </c>
      <c r="KA36" s="197">
        <v>0</v>
      </c>
      <c r="KB36" s="197">
        <v>0</v>
      </c>
      <c r="KC36" s="198"/>
      <c r="KD36" s="197">
        <v>0</v>
      </c>
      <c r="KE36" s="197">
        <v>0</v>
      </c>
      <c r="KF36" s="197">
        <v>0</v>
      </c>
      <c r="KG36" s="197">
        <v>0</v>
      </c>
      <c r="KH36" s="197">
        <v>0</v>
      </c>
      <c r="KI36" s="197">
        <v>0</v>
      </c>
      <c r="KJ36" s="197">
        <v>0</v>
      </c>
      <c r="KK36" s="197">
        <v>0</v>
      </c>
      <c r="KL36" s="197">
        <v>0</v>
      </c>
      <c r="KM36" s="197">
        <v>0</v>
      </c>
      <c r="KN36" s="197">
        <v>0</v>
      </c>
      <c r="KO36" s="197">
        <v>0</v>
      </c>
      <c r="KP36" s="197">
        <v>0</v>
      </c>
      <c r="KQ36" s="197">
        <v>0</v>
      </c>
      <c r="KR36" s="197">
        <v>0</v>
      </c>
      <c r="KS36" s="197">
        <v>0</v>
      </c>
      <c r="KT36" s="197">
        <v>0</v>
      </c>
      <c r="KU36" s="197">
        <v>0</v>
      </c>
      <c r="KV36" s="197">
        <v>0</v>
      </c>
      <c r="KW36" s="197">
        <v>0</v>
      </c>
      <c r="KX36" s="197">
        <v>0</v>
      </c>
      <c r="KY36" s="197">
        <v>0</v>
      </c>
      <c r="KZ36" s="197">
        <v>0</v>
      </c>
      <c r="LA36" s="197">
        <v>0</v>
      </c>
      <c r="LB36" s="197">
        <v>0</v>
      </c>
      <c r="LC36" s="197">
        <v>0</v>
      </c>
      <c r="LD36" s="197">
        <v>0</v>
      </c>
      <c r="LE36" s="197">
        <v>0</v>
      </c>
      <c r="LF36" s="197">
        <v>0</v>
      </c>
      <c r="LG36" s="197">
        <v>0</v>
      </c>
      <c r="LH36" s="197">
        <v>0</v>
      </c>
      <c r="LI36" s="197">
        <v>0</v>
      </c>
      <c r="LJ36" s="197">
        <v>0</v>
      </c>
      <c r="LK36" s="197">
        <v>0</v>
      </c>
      <c r="LL36" s="197">
        <v>0</v>
      </c>
      <c r="LM36" s="197">
        <v>0</v>
      </c>
      <c r="LN36" s="197">
        <v>0</v>
      </c>
      <c r="LO36" s="197">
        <v>0</v>
      </c>
      <c r="LP36" s="197">
        <v>0</v>
      </c>
      <c r="LQ36" s="197">
        <v>0</v>
      </c>
      <c r="LR36" s="197">
        <v>0</v>
      </c>
      <c r="LS36" s="197">
        <v>0</v>
      </c>
      <c r="LT36" s="197">
        <v>0</v>
      </c>
      <c r="LU36" s="197">
        <v>0</v>
      </c>
      <c r="LV36" s="197">
        <v>0</v>
      </c>
      <c r="LW36" s="197">
        <v>0</v>
      </c>
      <c r="LX36" s="197">
        <v>0</v>
      </c>
      <c r="LY36" s="197">
        <v>0</v>
      </c>
      <c r="LZ36" s="197">
        <v>0</v>
      </c>
      <c r="MA36" s="197">
        <v>0</v>
      </c>
      <c r="MB36" s="197">
        <v>0</v>
      </c>
      <c r="MC36" s="197">
        <v>0</v>
      </c>
      <c r="MD36" s="197">
        <v>0</v>
      </c>
      <c r="ME36" s="197">
        <v>0</v>
      </c>
      <c r="MF36" s="197">
        <v>0</v>
      </c>
      <c r="MG36" s="197">
        <v>0</v>
      </c>
      <c r="MH36" s="197">
        <v>0</v>
      </c>
      <c r="MI36" s="197">
        <v>0</v>
      </c>
      <c r="MJ36" s="197">
        <v>0</v>
      </c>
      <c r="MK36" s="197">
        <v>0</v>
      </c>
      <c r="ML36" s="198"/>
      <c r="MM36" s="197">
        <v>0</v>
      </c>
      <c r="MN36" s="197">
        <v>0</v>
      </c>
      <c r="MO36" s="197">
        <v>0</v>
      </c>
      <c r="MP36" s="197">
        <v>0</v>
      </c>
      <c r="MQ36" s="197">
        <v>0</v>
      </c>
      <c r="MR36" s="197">
        <v>0</v>
      </c>
      <c r="MS36" s="197">
        <v>0</v>
      </c>
      <c r="MT36" s="197">
        <v>0</v>
      </c>
      <c r="MU36" s="197">
        <v>0</v>
      </c>
      <c r="MV36" s="197">
        <v>0</v>
      </c>
      <c r="MW36" s="198"/>
      <c r="MX36" s="197">
        <v>0</v>
      </c>
      <c r="MY36" s="197">
        <v>0</v>
      </c>
      <c r="MZ36" s="197">
        <v>0</v>
      </c>
      <c r="NA36" s="197">
        <v>0</v>
      </c>
      <c r="NB36" s="197">
        <v>0</v>
      </c>
      <c r="NC36" s="197">
        <v>0</v>
      </c>
      <c r="ND36" s="197">
        <v>0</v>
      </c>
      <c r="NE36" s="197">
        <v>0</v>
      </c>
      <c r="NF36" s="197">
        <v>0</v>
      </c>
      <c r="NG36" s="197">
        <v>0</v>
      </c>
      <c r="NH36" s="197">
        <v>0</v>
      </c>
      <c r="NI36" s="197">
        <v>0</v>
      </c>
      <c r="NJ36" s="198"/>
      <c r="NK36" s="198"/>
      <c r="NL36" s="198"/>
      <c r="NM36" s="198"/>
      <c r="NN36" s="198"/>
      <c r="NO36" s="198"/>
      <c r="NP36" s="198"/>
      <c r="NQ36" s="198"/>
      <c r="NR36" s="198"/>
      <c r="NS36" s="198"/>
      <c r="NT36" s="198"/>
      <c r="NU36" s="198"/>
      <c r="NV36" s="198"/>
      <c r="NW36" s="198"/>
      <c r="NX36" s="198"/>
      <c r="NY36" s="198"/>
      <c r="NZ36" s="198"/>
      <c r="OA36" s="198"/>
      <c r="OB36" s="198"/>
      <c r="OC36" s="198"/>
      <c r="OD36" s="198"/>
      <c r="OE36" s="198"/>
      <c r="OF36" s="198"/>
      <c r="OG36" s="198"/>
      <c r="OH36" s="198"/>
      <c r="OI36" s="198"/>
      <c r="OJ36" s="198"/>
      <c r="OK36" s="198"/>
      <c r="OL36" s="198"/>
      <c r="OM36" s="198"/>
      <c r="ON36" s="198"/>
      <c r="OO36" s="198"/>
      <c r="OP36" s="198"/>
      <c r="OQ36" s="198"/>
      <c r="OR36" s="198"/>
      <c r="OS36" s="198"/>
      <c r="OT36" s="198"/>
      <c r="OU36" s="198"/>
      <c r="OV36" s="198"/>
      <c r="OW36" s="198"/>
      <c r="OX36" s="198"/>
      <c r="OY36" s="198"/>
      <c r="OZ36" s="198"/>
      <c r="PA36" s="198"/>
      <c r="PB36" s="198"/>
      <c r="PC36" s="198"/>
      <c r="PD36" s="198"/>
      <c r="PE36" s="198"/>
      <c r="PF36" s="198"/>
      <c r="PG36" s="198"/>
      <c r="PH36" s="198"/>
      <c r="PI36" s="198"/>
      <c r="PJ36" s="198"/>
      <c r="PK36" s="198"/>
      <c r="PL36" s="198"/>
      <c r="PM36" s="198"/>
      <c r="PN36" s="198"/>
      <c r="PO36" s="198"/>
      <c r="PP36" s="198"/>
      <c r="PQ36" s="196"/>
      <c r="PR36" s="196"/>
      <c r="PS36" s="196"/>
      <c r="PT36" s="196"/>
      <c r="PU36" s="196"/>
      <c r="PV36" s="196"/>
      <c r="PW36" s="196"/>
      <c r="PX36" s="196"/>
      <c r="PY36" s="196"/>
      <c r="PZ36" s="196"/>
      <c r="QA36" s="196"/>
      <c r="QB36" s="196"/>
      <c r="QC36" s="196"/>
      <c r="QD36" s="196"/>
      <c r="QE36" s="196"/>
      <c r="QF36" s="196"/>
      <c r="QG36" s="196"/>
      <c r="QH36" s="196"/>
      <c r="QI36" s="196"/>
      <c r="QJ36" s="196"/>
      <c r="QK36" s="196"/>
      <c r="QL36" s="196"/>
      <c r="QM36" s="196"/>
      <c r="QN36" s="196"/>
      <c r="QO36" s="196"/>
      <c r="QP36" s="196"/>
      <c r="QQ36" s="196"/>
      <c r="QR36" s="196"/>
      <c r="QS36" s="196"/>
      <c r="QT36" s="196"/>
      <c r="QU36" s="196"/>
      <c r="QV36" s="196"/>
      <c r="QW36" s="196"/>
      <c r="QX36" s="196"/>
      <c r="QY36" s="196"/>
      <c r="QZ36" s="196"/>
      <c r="RA36" s="196"/>
      <c r="RB36" s="196"/>
      <c r="RC36" s="196"/>
      <c r="RD36" s="196"/>
      <c r="RE36" s="196"/>
      <c r="RF36" s="196"/>
      <c r="RG36" s="196"/>
      <c r="RH36" s="196"/>
      <c r="RI36" s="196"/>
      <c r="RJ36" s="196"/>
      <c r="RK36" s="196"/>
      <c r="RL36" s="196"/>
      <c r="RM36" s="196"/>
      <c r="RN36" s="196"/>
      <c r="RO36" s="196"/>
      <c r="RP36" s="196"/>
      <c r="RQ36" s="196"/>
      <c r="RR36" s="196"/>
      <c r="RS36" s="196"/>
      <c r="RT36" s="196"/>
      <c r="RU36" s="196"/>
      <c r="RV36" s="196"/>
      <c r="RW36" s="196"/>
      <c r="RX36" s="196"/>
    </row>
    <row r="37" spans="1:492" x14ac:dyDescent="0.2">
      <c r="A37" s="230" t="s">
        <v>962</v>
      </c>
      <c r="B37" s="231" t="s">
        <v>5234</v>
      </c>
      <c r="C37" s="225"/>
      <c r="D37" s="225"/>
      <c r="E37" s="225"/>
      <c r="F37" s="226"/>
      <c r="G37" s="226"/>
      <c r="H37" s="226"/>
      <c r="I37" s="226"/>
      <c r="J37" s="226"/>
      <c r="K37" s="226"/>
      <c r="L37" s="226"/>
      <c r="M37" s="226"/>
      <c r="N37" s="226"/>
      <c r="O37" s="226"/>
      <c r="P37" s="226"/>
      <c r="Q37" s="237">
        <v>0</v>
      </c>
      <c r="R37" s="238"/>
      <c r="S37" s="238"/>
      <c r="T37" s="238"/>
      <c r="U37" s="238"/>
      <c r="V37" s="238"/>
      <c r="W37" s="232"/>
      <c r="X37" s="232"/>
      <c r="Y37" s="232"/>
      <c r="Z37" s="235">
        <v>0</v>
      </c>
      <c r="AA37" s="235">
        <v>0</v>
      </c>
      <c r="AB37" s="235">
        <v>0</v>
      </c>
      <c r="AC37" s="224"/>
      <c r="AD37" s="224"/>
      <c r="AE37" s="125"/>
      <c r="AF37" s="125"/>
      <c r="AG37" s="125"/>
      <c r="AH37" s="236">
        <v>1</v>
      </c>
      <c r="AI37" s="236" t="s">
        <v>941</v>
      </c>
      <c r="AJ37" s="125"/>
      <c r="AK37" s="175" t="s">
        <v>5315</v>
      </c>
      <c r="AL37" s="125" t="s">
        <v>942</v>
      </c>
      <c r="AM37" s="27" t="s">
        <v>5321</v>
      </c>
      <c r="AN37" s="126">
        <v>0</v>
      </c>
      <c r="AO37" s="126">
        <v>0</v>
      </c>
      <c r="AP37" s="126">
        <v>0</v>
      </c>
      <c r="AQ37" s="126">
        <v>0</v>
      </c>
      <c r="AR37" s="125">
        <v>22</v>
      </c>
      <c r="AS37" s="125">
        <v>0</v>
      </c>
      <c r="AT37" s="178"/>
      <c r="AU37" s="178"/>
      <c r="AV37" s="178"/>
      <c r="AW37" s="239" t="s">
        <v>1051</v>
      </c>
      <c r="AX37" s="239" t="s">
        <v>5212</v>
      </c>
      <c r="AY37" s="127"/>
      <c r="AZ37" s="127"/>
      <c r="BA37" s="128">
        <v>20</v>
      </c>
      <c r="BB37" s="128" t="s">
        <v>489</v>
      </c>
      <c r="BC37" s="128"/>
      <c r="BD37" s="128">
        <v>1</v>
      </c>
      <c r="BE37" s="129" t="s">
        <v>541</v>
      </c>
      <c r="BF37" s="130">
        <v>1</v>
      </c>
      <c r="BG37" s="240"/>
      <c r="BH37" s="241"/>
      <c r="BI37" s="190"/>
      <c r="BJ37" s="131">
        <v>44</v>
      </c>
      <c r="BK37" s="191"/>
      <c r="BL37" s="13"/>
      <c r="BM37" s="13"/>
      <c r="BN37" s="27" t="s">
        <v>801</v>
      </c>
      <c r="BO37" s="13" t="s">
        <v>801</v>
      </c>
      <c r="BP37" s="222">
        <v>0</v>
      </c>
      <c r="BQ37" s="132"/>
      <c r="BR37" s="133"/>
      <c r="BS37" s="125">
        <v>0</v>
      </c>
      <c r="BT37" s="134">
        <v>0</v>
      </c>
      <c r="BU37" s="135">
        <v>1</v>
      </c>
      <c r="BV37" s="134">
        <v>0</v>
      </c>
      <c r="BW37" s="136">
        <v>0</v>
      </c>
      <c r="BX37" s="136">
        <v>0</v>
      </c>
      <c r="BY37" s="136">
        <v>0</v>
      </c>
      <c r="BZ37" s="134">
        <v>0</v>
      </c>
      <c r="CA37" s="134">
        <v>0</v>
      </c>
      <c r="CB37" s="134">
        <v>0</v>
      </c>
      <c r="CC37" s="135">
        <v>1</v>
      </c>
      <c r="CD37" s="134"/>
      <c r="CE37" s="134"/>
      <c r="CF37" s="137">
        <v>44</v>
      </c>
      <c r="CG37" s="134">
        <v>0</v>
      </c>
      <c r="CH37" s="132"/>
      <c r="CI37" s="132"/>
      <c r="CJ37" s="229" t="s">
        <v>942</v>
      </c>
      <c r="CK37" s="233" t="s">
        <v>942</v>
      </c>
      <c r="CL37" s="138">
        <v>0</v>
      </c>
      <c r="CM37" s="138">
        <v>0</v>
      </c>
      <c r="CN37" s="135">
        <v>0</v>
      </c>
      <c r="CO37" s="135">
        <v>0</v>
      </c>
      <c r="CP37" s="139"/>
      <c r="CQ37" s="135">
        <v>0</v>
      </c>
      <c r="CR37" s="179">
        <v>43278</v>
      </c>
      <c r="CS37" s="180">
        <v>43278</v>
      </c>
      <c r="CT37" s="181">
        <v>43346</v>
      </c>
      <c r="CU37" s="181">
        <v>36526</v>
      </c>
      <c r="CV37" s="181">
        <v>36526</v>
      </c>
      <c r="CW37" s="181">
        <v>36526</v>
      </c>
      <c r="CX37" s="181"/>
      <c r="CY37" s="135">
        <v>5.7078474606233867</v>
      </c>
      <c r="CZ37" s="134">
        <v>0</v>
      </c>
      <c r="DA37" s="135">
        <v>0.93650793650793651</v>
      </c>
      <c r="DB37" s="135">
        <v>0</v>
      </c>
      <c r="DC37" s="135">
        <v>0</v>
      </c>
      <c r="DD37" s="135">
        <v>0</v>
      </c>
      <c r="DE37" s="140">
        <v>0</v>
      </c>
      <c r="DF37" s="13" t="s">
        <v>942</v>
      </c>
      <c r="DG37" s="80" t="s">
        <v>801</v>
      </c>
      <c r="DH37" s="18" t="b">
        <v>0</v>
      </c>
      <c r="DI37" s="79"/>
      <c r="DJ37" s="79"/>
      <c r="DK37" s="192"/>
      <c r="DL37" s="174"/>
      <c r="DM37" s="193"/>
      <c r="DN37" s="135"/>
      <c r="DO37" s="79"/>
      <c r="DP37" s="79"/>
      <c r="DQ37" s="79"/>
      <c r="DR37" s="79"/>
      <c r="DS37" s="79"/>
      <c r="DT37" s="79"/>
      <c r="DU37" s="79"/>
      <c r="DV37" s="18"/>
      <c r="DW37" s="18"/>
      <c r="DX37" s="18"/>
      <c r="DY37" s="177"/>
      <c r="DZ37" s="177">
        <v>0</v>
      </c>
      <c r="EA37" s="177">
        <v>0</v>
      </c>
      <c r="EB37" s="177">
        <v>0</v>
      </c>
      <c r="EC37" s="177">
        <v>0</v>
      </c>
      <c r="ED37" s="177">
        <v>0</v>
      </c>
      <c r="EE37" s="177">
        <v>0</v>
      </c>
      <c r="EF37" s="177">
        <v>0</v>
      </c>
      <c r="EG37" s="177">
        <v>0</v>
      </c>
      <c r="EH37" s="177">
        <v>0</v>
      </c>
      <c r="EI37" s="177">
        <v>0</v>
      </c>
      <c r="EJ37" s="177">
        <v>0</v>
      </c>
      <c r="EK37" s="177">
        <v>0</v>
      </c>
      <c r="EL37" s="177">
        <v>0</v>
      </c>
      <c r="EM37" s="177">
        <v>0</v>
      </c>
      <c r="EN37" s="177">
        <v>0</v>
      </c>
      <c r="EO37" s="177">
        <v>0</v>
      </c>
      <c r="EP37" s="177">
        <v>0</v>
      </c>
      <c r="EQ37" s="177">
        <v>0</v>
      </c>
      <c r="ER37" s="177">
        <v>0</v>
      </c>
      <c r="ES37" s="177">
        <v>0</v>
      </c>
      <c r="ET37" s="177">
        <v>0</v>
      </c>
      <c r="EU37" s="177">
        <v>0</v>
      </c>
      <c r="EV37" s="177">
        <v>0</v>
      </c>
      <c r="EW37" s="177">
        <v>0</v>
      </c>
      <c r="EX37" s="177">
        <v>0</v>
      </c>
      <c r="EY37" s="177">
        <v>0</v>
      </c>
      <c r="EZ37" s="177">
        <v>0</v>
      </c>
      <c r="FA37" s="177">
        <v>0</v>
      </c>
      <c r="FB37" s="177">
        <v>0</v>
      </c>
      <c r="FC37" s="198"/>
      <c r="FD37" s="198"/>
      <c r="FE37" s="198"/>
      <c r="FF37" s="198"/>
      <c r="FG37" s="198"/>
      <c r="FH37" s="198"/>
      <c r="FI37" s="198"/>
      <c r="FJ37" s="198"/>
      <c r="FK37" s="198"/>
      <c r="FL37" s="198"/>
      <c r="FM37" s="198"/>
      <c r="FN37" s="198"/>
      <c r="FO37" s="198"/>
      <c r="FP37" s="198"/>
      <c r="FQ37" s="198"/>
      <c r="FR37" s="198"/>
      <c r="FS37" s="198"/>
      <c r="FT37" s="198"/>
      <c r="FU37" s="198"/>
      <c r="FV37" s="198"/>
      <c r="FW37" s="243"/>
      <c r="FX37" s="243"/>
      <c r="FY37" s="243"/>
      <c r="FZ37" s="198"/>
      <c r="GA37" s="198"/>
      <c r="GB37" s="198"/>
      <c r="GC37" s="199"/>
      <c r="GD37" s="198"/>
      <c r="GE37" s="198"/>
      <c r="GF37" s="198"/>
      <c r="GG37" s="198"/>
      <c r="GH37" s="198"/>
      <c r="GI37" s="198"/>
      <c r="GJ37" s="198"/>
      <c r="GK37" s="198"/>
      <c r="GL37" s="245"/>
      <c r="GM37" s="198"/>
      <c r="GN37" s="245"/>
      <c r="GO37" s="245"/>
      <c r="GP37" s="245"/>
      <c r="GQ37" s="245"/>
      <c r="GR37" s="245"/>
      <c r="GS37" s="198"/>
      <c r="GT37" s="198"/>
      <c r="GU37" s="198"/>
      <c r="GV37" s="198"/>
      <c r="GW37" s="198"/>
      <c r="GX37" s="198"/>
      <c r="GY37" s="198"/>
      <c r="GZ37" s="198"/>
      <c r="HA37" s="198"/>
      <c r="HB37" s="198"/>
      <c r="HC37" s="198"/>
      <c r="HD37" s="198"/>
      <c r="HE37" s="198"/>
      <c r="HF37" s="198"/>
      <c r="HG37" s="198"/>
      <c r="HH37" s="198"/>
      <c r="HI37" s="198"/>
      <c r="HJ37" s="198"/>
      <c r="HK37" s="198"/>
      <c r="HL37" s="198"/>
      <c r="HM37" s="198"/>
      <c r="HN37" s="198"/>
      <c r="HO37" s="198"/>
      <c r="HP37" s="198"/>
      <c r="HQ37" s="198"/>
      <c r="HR37" s="198"/>
      <c r="HS37" s="198"/>
      <c r="HT37" s="198"/>
      <c r="HU37" s="198"/>
      <c r="HV37" s="198"/>
      <c r="HW37" s="198"/>
      <c r="HX37" s="198"/>
      <c r="HY37" s="198"/>
      <c r="HZ37" s="198"/>
      <c r="IA37" s="198"/>
      <c r="IB37" s="198"/>
      <c r="IC37" s="198"/>
      <c r="ID37" s="198"/>
      <c r="IE37" s="198"/>
      <c r="IF37" s="198"/>
      <c r="IG37" s="198"/>
      <c r="IH37" s="198"/>
      <c r="II37" s="198"/>
      <c r="IJ37" s="198"/>
      <c r="IK37" s="198"/>
      <c r="IL37" s="198"/>
      <c r="IM37" s="198"/>
      <c r="IN37" s="198"/>
      <c r="IO37" s="198"/>
      <c r="IP37" s="198"/>
      <c r="IQ37" s="198"/>
      <c r="IR37" s="198"/>
      <c r="IS37" s="198"/>
      <c r="IT37" s="198"/>
      <c r="IU37" s="198"/>
      <c r="IV37" s="198"/>
      <c r="IW37" s="198"/>
      <c r="IX37" s="242"/>
      <c r="IY37" s="242"/>
      <c r="IZ37" s="242"/>
      <c r="JA37" s="242"/>
      <c r="JB37" s="242"/>
      <c r="JC37" s="242"/>
      <c r="JD37" s="242"/>
      <c r="JE37" s="242"/>
      <c r="JF37" s="242"/>
      <c r="JG37" s="242"/>
      <c r="JH37" s="242"/>
      <c r="JI37" s="242"/>
      <c r="JJ37" s="242"/>
      <c r="JK37" s="246"/>
      <c r="JL37" s="246"/>
      <c r="JM37" s="246"/>
      <c r="JN37" s="246"/>
      <c r="JO37" s="246"/>
      <c r="JP37" s="246"/>
      <c r="JQ37" s="246"/>
      <c r="JR37" s="246"/>
      <c r="JS37" s="246"/>
      <c r="JT37" s="246"/>
      <c r="JU37" s="246"/>
      <c r="JV37" s="246"/>
      <c r="JW37" s="246"/>
      <c r="JX37" s="246"/>
      <c r="JY37" s="242"/>
      <c r="JZ37" s="242"/>
      <c r="KA37" s="242"/>
      <c r="KB37" s="198"/>
      <c r="KC37" s="198"/>
      <c r="KD37" s="198"/>
      <c r="KE37" s="198"/>
      <c r="KF37" s="198"/>
      <c r="KG37" s="198"/>
      <c r="KH37" s="198"/>
      <c r="KI37" s="198"/>
      <c r="KJ37" s="198"/>
      <c r="KK37" s="198"/>
      <c r="KL37" s="198"/>
      <c r="KM37" s="198"/>
      <c r="KN37" s="198"/>
      <c r="KO37" s="198"/>
      <c r="KP37" s="198"/>
      <c r="KQ37" s="198"/>
      <c r="KR37" s="198"/>
      <c r="KS37" s="198"/>
      <c r="KT37" s="198"/>
      <c r="KU37" s="198"/>
      <c r="KV37" s="198"/>
      <c r="KW37" s="198"/>
      <c r="KX37" s="198"/>
      <c r="KY37" s="244">
        <v>0</v>
      </c>
      <c r="KZ37" s="244">
        <v>0</v>
      </c>
      <c r="LA37" s="244">
        <v>0</v>
      </c>
      <c r="LB37" s="244">
        <v>0</v>
      </c>
      <c r="LC37" s="244">
        <v>0</v>
      </c>
      <c r="LD37" s="244">
        <v>0</v>
      </c>
      <c r="LE37" s="244">
        <v>0</v>
      </c>
      <c r="LF37" s="244">
        <v>0</v>
      </c>
      <c r="LG37" s="244">
        <v>0</v>
      </c>
      <c r="LH37" s="244">
        <v>0</v>
      </c>
      <c r="LI37" s="244">
        <v>0</v>
      </c>
      <c r="LJ37" s="244">
        <v>0</v>
      </c>
      <c r="LK37" s="244">
        <v>0</v>
      </c>
      <c r="LL37" s="244">
        <v>0</v>
      </c>
      <c r="LM37" s="244">
        <v>0</v>
      </c>
      <c r="LN37" s="244">
        <v>0</v>
      </c>
      <c r="LO37" s="244">
        <v>0</v>
      </c>
      <c r="LP37" s="244">
        <v>0</v>
      </c>
      <c r="LQ37" s="244">
        <v>0</v>
      </c>
      <c r="LR37" s="244">
        <v>0</v>
      </c>
      <c r="LS37" s="244">
        <v>0</v>
      </c>
      <c r="LT37" s="244">
        <v>0</v>
      </c>
      <c r="LU37" s="244">
        <v>0</v>
      </c>
      <c r="LV37" s="244">
        <v>0</v>
      </c>
      <c r="LW37" s="244">
        <v>0</v>
      </c>
      <c r="LX37" s="244">
        <v>0</v>
      </c>
      <c r="LY37" s="244">
        <v>0</v>
      </c>
      <c r="LZ37" s="244">
        <v>0</v>
      </c>
      <c r="MA37" s="244">
        <v>0</v>
      </c>
      <c r="MB37" s="244">
        <v>0</v>
      </c>
      <c r="MC37" s="244">
        <v>0</v>
      </c>
      <c r="MD37" s="244">
        <v>0</v>
      </c>
      <c r="ME37" s="244">
        <v>0</v>
      </c>
      <c r="MF37" s="244">
        <v>0</v>
      </c>
      <c r="MG37" s="244">
        <v>0</v>
      </c>
      <c r="MH37" s="244">
        <v>0</v>
      </c>
      <c r="MI37" s="244">
        <v>0</v>
      </c>
      <c r="MJ37" s="244">
        <v>0</v>
      </c>
      <c r="MK37" s="244">
        <v>0</v>
      </c>
      <c r="ML37" s="198"/>
      <c r="MM37" s="244">
        <v>0</v>
      </c>
      <c r="MN37" s="245">
        <v>29</v>
      </c>
      <c r="MO37" s="245">
        <v>16</v>
      </c>
      <c r="MP37" s="244">
        <v>0</v>
      </c>
      <c r="MQ37" s="244">
        <v>0</v>
      </c>
      <c r="MR37" s="244">
        <v>0</v>
      </c>
      <c r="MS37" s="244">
        <v>0</v>
      </c>
      <c r="MT37" s="244">
        <v>0</v>
      </c>
      <c r="MU37" s="244">
        <v>0</v>
      </c>
      <c r="MV37" s="244">
        <v>0</v>
      </c>
      <c r="MW37" s="198"/>
      <c r="MX37" s="244">
        <v>0</v>
      </c>
      <c r="MY37" s="244">
        <v>0</v>
      </c>
      <c r="MZ37" s="244">
        <v>0</v>
      </c>
      <c r="NA37" s="244">
        <v>0</v>
      </c>
      <c r="NB37" s="244">
        <v>0</v>
      </c>
      <c r="NC37" s="244">
        <v>0</v>
      </c>
      <c r="ND37" s="244">
        <v>0</v>
      </c>
      <c r="NE37" s="244">
        <v>0</v>
      </c>
      <c r="NF37" s="244">
        <v>0</v>
      </c>
      <c r="NG37" s="244">
        <v>0</v>
      </c>
      <c r="NH37" s="244">
        <v>0</v>
      </c>
      <c r="NI37" s="244">
        <v>0</v>
      </c>
      <c r="NJ37" s="198"/>
      <c r="NK37" s="198"/>
      <c r="NL37" s="198"/>
      <c r="NM37" s="198"/>
      <c r="NN37" s="198"/>
      <c r="NO37" s="198"/>
      <c r="NP37" s="198"/>
      <c r="NQ37" s="198"/>
      <c r="NR37" s="198"/>
      <c r="NS37" s="198"/>
      <c r="NT37" s="198"/>
      <c r="NU37" s="198"/>
      <c r="NV37" s="198"/>
      <c r="NW37" s="198"/>
      <c r="NX37" s="198"/>
      <c r="NY37" s="198"/>
      <c r="NZ37" s="198"/>
      <c r="OA37" s="198"/>
      <c r="OB37" s="198"/>
      <c r="OC37" s="198"/>
      <c r="OD37" s="198"/>
      <c r="OE37" s="198"/>
      <c r="OF37" s="198"/>
      <c r="OG37" s="198"/>
      <c r="OH37" s="198"/>
      <c r="OI37" s="198"/>
      <c r="OJ37" s="198"/>
      <c r="OK37" s="198"/>
      <c r="OL37" s="198"/>
      <c r="OM37" s="198"/>
      <c r="ON37" s="198"/>
      <c r="OO37" s="198"/>
      <c r="OP37" s="198"/>
      <c r="OQ37" s="198"/>
      <c r="OR37" s="198"/>
      <c r="OS37" s="198"/>
      <c r="OT37" s="198"/>
      <c r="OU37" s="198"/>
      <c r="OV37" s="198"/>
      <c r="OW37" s="198"/>
      <c r="OX37" s="198"/>
      <c r="OY37" s="198"/>
      <c r="OZ37" s="198"/>
      <c r="PA37" s="198"/>
      <c r="PB37" s="198"/>
      <c r="PC37" s="198"/>
      <c r="PD37" s="198"/>
      <c r="PE37" s="198"/>
      <c r="PF37" s="198"/>
      <c r="PG37" s="198"/>
      <c r="PH37" s="198"/>
      <c r="PI37" s="198"/>
      <c r="PJ37" s="198"/>
      <c r="PK37" s="198"/>
      <c r="PL37" s="198"/>
      <c r="PM37" s="198"/>
      <c r="PN37" s="198"/>
      <c r="PO37" s="198"/>
      <c r="PP37" s="198"/>
      <c r="PQ37" s="198"/>
      <c r="PR37" s="198"/>
      <c r="PS37" s="198"/>
      <c r="PT37" s="198"/>
      <c r="PU37" s="198"/>
      <c r="PV37" s="198"/>
      <c r="PW37" s="198"/>
      <c r="PX37" s="198"/>
      <c r="PY37" s="198"/>
      <c r="PZ37" s="198"/>
      <c r="QA37" s="198"/>
      <c r="QB37" s="198"/>
      <c r="QC37" s="198"/>
      <c r="QD37" s="198"/>
      <c r="QE37" s="198"/>
      <c r="QF37" s="198"/>
      <c r="QG37" s="198"/>
      <c r="QH37" s="198"/>
      <c r="QI37" s="198"/>
      <c r="QJ37" s="198"/>
      <c r="QK37" s="198"/>
      <c r="QL37" s="198"/>
      <c r="QM37" s="198"/>
      <c r="QN37" s="198"/>
      <c r="QO37" s="198"/>
      <c r="QP37" s="198"/>
      <c r="QQ37" s="198"/>
      <c r="QR37" s="198"/>
      <c r="QS37" s="198"/>
      <c r="QT37" s="198"/>
      <c r="QU37" s="198"/>
      <c r="QV37" s="198"/>
      <c r="QW37" s="198"/>
      <c r="QX37" s="198"/>
      <c r="QY37" s="198"/>
      <c r="QZ37" s="198"/>
      <c r="RA37" s="198"/>
      <c r="RB37" s="198"/>
      <c r="RC37" s="198"/>
      <c r="RD37" s="198"/>
      <c r="RE37" s="198"/>
      <c r="RF37" s="198"/>
      <c r="RG37" s="198"/>
      <c r="RH37" s="198"/>
      <c r="RI37" s="198"/>
      <c r="RJ37" s="198"/>
      <c r="RK37" s="198"/>
      <c r="RL37" s="198"/>
      <c r="RM37" s="198"/>
      <c r="RN37" s="198"/>
      <c r="RO37" s="198"/>
      <c r="RP37" s="198"/>
      <c r="RQ37" s="198"/>
      <c r="RR37" s="198"/>
      <c r="RS37" s="198"/>
      <c r="RT37" s="198"/>
      <c r="RU37" s="198"/>
      <c r="RV37" s="198"/>
      <c r="RW37" s="198"/>
      <c r="RX37" s="198"/>
    </row>
    <row r="38" spans="1:492" x14ac:dyDescent="0.2">
      <c r="A38" s="230" t="s">
        <v>962</v>
      </c>
      <c r="B38" s="231" t="s">
        <v>5235</v>
      </c>
      <c r="C38" s="225"/>
      <c r="D38" s="225"/>
      <c r="E38" s="225"/>
      <c r="F38" s="226"/>
      <c r="G38" s="226"/>
      <c r="H38" s="226"/>
      <c r="I38" s="226"/>
      <c r="J38" s="226"/>
      <c r="K38" s="226"/>
      <c r="L38" s="226"/>
      <c r="M38" s="226"/>
      <c r="N38" s="226"/>
      <c r="O38" s="226"/>
      <c r="P38" s="226"/>
      <c r="Q38" s="237">
        <v>0</v>
      </c>
      <c r="R38" s="238"/>
      <c r="S38" s="238"/>
      <c r="T38" s="238"/>
      <c r="U38" s="238"/>
      <c r="V38" s="238"/>
      <c r="W38" s="232"/>
      <c r="X38" s="232"/>
      <c r="Y38" s="232"/>
      <c r="Z38" s="235">
        <v>0</v>
      </c>
      <c r="AA38" s="235">
        <v>0</v>
      </c>
      <c r="AB38" s="235">
        <v>0</v>
      </c>
      <c r="AC38" s="224"/>
      <c r="AD38" s="224"/>
      <c r="AE38" s="125"/>
      <c r="AF38" s="125"/>
      <c r="AG38" s="125"/>
      <c r="AH38" s="236">
        <v>1</v>
      </c>
      <c r="AI38" s="236" t="s">
        <v>941</v>
      </c>
      <c r="AJ38" s="125"/>
      <c r="AK38" s="175" t="s">
        <v>5315</v>
      </c>
      <c r="AL38" s="125" t="s">
        <v>942</v>
      </c>
      <c r="AM38" s="27" t="s">
        <v>942</v>
      </c>
      <c r="AN38" s="126">
        <v>0</v>
      </c>
      <c r="AO38" s="126">
        <v>0</v>
      </c>
      <c r="AP38" s="126">
        <v>0</v>
      </c>
      <c r="AQ38" s="126">
        <v>0</v>
      </c>
      <c r="AR38" s="125">
        <v>1</v>
      </c>
      <c r="AS38" s="125">
        <v>0</v>
      </c>
      <c r="AT38" s="178">
        <v>43378</v>
      </c>
      <c r="AU38" s="178"/>
      <c r="AV38" s="178"/>
      <c r="AW38" s="239" t="s">
        <v>1074</v>
      </c>
      <c r="AX38" s="239" t="s">
        <v>5214</v>
      </c>
      <c r="AY38" s="127"/>
      <c r="AZ38" s="127"/>
      <c r="BA38" s="128">
        <v>20</v>
      </c>
      <c r="BB38" s="128" t="s">
        <v>489</v>
      </c>
      <c r="BC38" s="128"/>
      <c r="BD38" s="128">
        <v>1</v>
      </c>
      <c r="BE38" s="129" t="s">
        <v>541</v>
      </c>
      <c r="BF38" s="130">
        <v>1</v>
      </c>
      <c r="BG38" s="240"/>
      <c r="BH38" s="241"/>
      <c r="BI38" s="190"/>
      <c r="BJ38" s="131">
        <v>73</v>
      </c>
      <c r="BK38" s="191"/>
      <c r="BL38" s="13"/>
      <c r="BM38" s="13"/>
      <c r="BN38" s="27" t="s">
        <v>801</v>
      </c>
      <c r="BO38" s="13" t="s">
        <v>801</v>
      </c>
      <c r="BP38" s="222">
        <v>0</v>
      </c>
      <c r="BQ38" s="132"/>
      <c r="BR38" s="133"/>
      <c r="BS38" s="125">
        <v>0</v>
      </c>
      <c r="BT38" s="134">
        <v>0</v>
      </c>
      <c r="BU38" s="135">
        <v>1</v>
      </c>
      <c r="BV38" s="134">
        <v>0</v>
      </c>
      <c r="BW38" s="136">
        <v>0</v>
      </c>
      <c r="BX38" s="136">
        <v>0</v>
      </c>
      <c r="BY38" s="136">
        <v>0</v>
      </c>
      <c r="BZ38" s="134">
        <v>0</v>
      </c>
      <c r="CA38" s="134">
        <v>0</v>
      </c>
      <c r="CB38" s="134">
        <v>0</v>
      </c>
      <c r="CC38" s="135">
        <v>1</v>
      </c>
      <c r="CD38" s="134"/>
      <c r="CE38" s="134"/>
      <c r="CF38" s="137">
        <v>73</v>
      </c>
      <c r="CG38" s="134">
        <v>0</v>
      </c>
      <c r="CH38" s="132"/>
      <c r="CI38" s="132"/>
      <c r="CJ38" s="229" t="s">
        <v>942</v>
      </c>
      <c r="CK38" s="233" t="s">
        <v>942</v>
      </c>
      <c r="CL38" s="138">
        <v>0</v>
      </c>
      <c r="CM38" s="138">
        <v>0</v>
      </c>
      <c r="CN38" s="135">
        <v>0</v>
      </c>
      <c r="CO38" s="135">
        <v>0</v>
      </c>
      <c r="CP38" s="139"/>
      <c r="CQ38" s="135">
        <v>0</v>
      </c>
      <c r="CR38" s="179">
        <v>43278</v>
      </c>
      <c r="CS38" s="180">
        <v>43278</v>
      </c>
      <c r="CT38" s="181">
        <v>43346</v>
      </c>
      <c r="CU38" s="181">
        <v>36526</v>
      </c>
      <c r="CV38" s="181">
        <v>36526</v>
      </c>
      <c r="CW38" s="181">
        <v>36526</v>
      </c>
      <c r="CX38" s="181"/>
      <c r="CY38" s="135">
        <v>0.13586125577459096</v>
      </c>
      <c r="CZ38" s="134">
        <v>0</v>
      </c>
      <c r="DA38" s="135">
        <v>1.5873015873015872E-2</v>
      </c>
      <c r="DB38" s="135">
        <v>0</v>
      </c>
      <c r="DC38" s="135">
        <v>0</v>
      </c>
      <c r="DD38" s="135">
        <v>0</v>
      </c>
      <c r="DE38" s="140">
        <v>0.95238095238095233</v>
      </c>
      <c r="DF38" s="13" t="s">
        <v>942</v>
      </c>
      <c r="DG38" s="80" t="s">
        <v>801</v>
      </c>
      <c r="DH38" s="18" t="b">
        <v>0</v>
      </c>
      <c r="DI38" s="79"/>
      <c r="DJ38" s="79"/>
      <c r="DK38" s="192"/>
      <c r="DL38" s="174"/>
      <c r="DM38" s="193"/>
      <c r="DN38" s="135"/>
      <c r="DO38" s="79"/>
      <c r="DP38" s="79"/>
      <c r="DQ38" s="79"/>
      <c r="DR38" s="79"/>
      <c r="DS38" s="79"/>
      <c r="DT38" s="79"/>
      <c r="DU38" s="79"/>
      <c r="DV38" s="18"/>
      <c r="DW38" s="18"/>
      <c r="DX38" s="18"/>
      <c r="DY38" s="177"/>
      <c r="DZ38" s="177">
        <v>0</v>
      </c>
      <c r="EA38" s="177">
        <v>0</v>
      </c>
      <c r="EB38" s="177">
        <v>0</v>
      </c>
      <c r="EC38" s="177">
        <v>0</v>
      </c>
      <c r="ED38" s="177">
        <v>0</v>
      </c>
      <c r="EE38" s="177">
        <v>0</v>
      </c>
      <c r="EF38" s="177">
        <v>0</v>
      </c>
      <c r="EG38" s="177">
        <v>0</v>
      </c>
      <c r="EH38" s="177">
        <v>0</v>
      </c>
      <c r="EI38" s="177">
        <v>0</v>
      </c>
      <c r="EJ38" s="177">
        <v>0</v>
      </c>
      <c r="EK38" s="177">
        <v>0</v>
      </c>
      <c r="EL38" s="177">
        <v>0</v>
      </c>
      <c r="EM38" s="177">
        <v>0</v>
      </c>
      <c r="EN38" s="177">
        <v>0</v>
      </c>
      <c r="EO38" s="177">
        <v>0</v>
      </c>
      <c r="EP38" s="177">
        <v>0</v>
      </c>
      <c r="EQ38" s="177">
        <v>0</v>
      </c>
      <c r="ER38" s="177">
        <v>0</v>
      </c>
      <c r="ES38" s="177">
        <v>0</v>
      </c>
      <c r="ET38" s="177">
        <v>0</v>
      </c>
      <c r="EU38" s="177">
        <v>0</v>
      </c>
      <c r="EV38" s="177">
        <v>0</v>
      </c>
      <c r="EW38" s="177">
        <v>0</v>
      </c>
      <c r="EX38" s="177">
        <v>0</v>
      </c>
      <c r="EY38" s="177">
        <v>0</v>
      </c>
      <c r="EZ38" s="177">
        <v>0</v>
      </c>
      <c r="FA38" s="177">
        <v>0</v>
      </c>
      <c r="FB38" s="177">
        <v>0</v>
      </c>
      <c r="FC38" s="198"/>
      <c r="FD38" s="198"/>
      <c r="FE38" s="198"/>
      <c r="FF38" s="198"/>
      <c r="FG38" s="198"/>
      <c r="FH38" s="198"/>
      <c r="FI38" s="198"/>
      <c r="FJ38" s="198"/>
      <c r="FK38" s="198"/>
      <c r="FL38" s="198"/>
      <c r="FM38" s="198"/>
      <c r="FN38" s="198"/>
      <c r="FO38" s="198"/>
      <c r="FP38" s="198"/>
      <c r="FQ38" s="198"/>
      <c r="FR38" s="198"/>
      <c r="FS38" s="198"/>
      <c r="FT38" s="198"/>
      <c r="FU38" s="198"/>
      <c r="FV38" s="198"/>
      <c r="FW38" s="243"/>
      <c r="FX38" s="243"/>
      <c r="FY38" s="243"/>
      <c r="FZ38" s="198"/>
      <c r="GA38" s="198"/>
      <c r="GB38" s="198"/>
      <c r="GC38" s="199"/>
      <c r="GD38" s="198"/>
      <c r="GE38" s="196"/>
      <c r="GF38" s="198"/>
      <c r="GG38" s="196"/>
      <c r="GH38" s="196"/>
      <c r="GI38" s="196"/>
      <c r="GJ38" s="196"/>
      <c r="GK38" s="196"/>
      <c r="GL38" s="245"/>
      <c r="GM38" s="198"/>
      <c r="GN38" s="245"/>
      <c r="GO38" s="245"/>
      <c r="GP38" s="245"/>
      <c r="GQ38" s="245"/>
      <c r="GR38" s="245"/>
      <c r="GS38" s="196"/>
      <c r="GT38" s="196"/>
      <c r="GU38" s="196"/>
      <c r="GV38" s="196"/>
      <c r="GW38" s="196"/>
      <c r="GX38" s="196"/>
      <c r="GY38" s="196"/>
      <c r="GZ38" s="196"/>
      <c r="HA38" s="196"/>
      <c r="HB38" s="196"/>
      <c r="HC38" s="196"/>
      <c r="HD38" s="196"/>
      <c r="HE38" s="196"/>
      <c r="HF38" s="196"/>
      <c r="HG38" s="196"/>
      <c r="HH38" s="196"/>
      <c r="HI38" s="196"/>
      <c r="HJ38" s="196"/>
      <c r="HK38" s="196"/>
      <c r="HL38" s="196"/>
      <c r="HM38" s="196"/>
      <c r="HN38" s="196"/>
      <c r="HO38" s="196"/>
      <c r="HP38" s="196"/>
      <c r="HQ38" s="196"/>
      <c r="HR38" s="196"/>
      <c r="HS38" s="196"/>
      <c r="HT38" s="196"/>
      <c r="HU38" s="196"/>
      <c r="HV38" s="196"/>
      <c r="HW38" s="196"/>
      <c r="HX38" s="196"/>
      <c r="HY38" s="196"/>
      <c r="HZ38" s="196"/>
      <c r="IA38" s="196"/>
      <c r="IB38" s="196"/>
      <c r="IC38" s="196"/>
      <c r="ID38" s="196"/>
      <c r="IE38" s="196"/>
      <c r="IF38" s="196"/>
      <c r="IG38" s="196"/>
      <c r="IH38" s="196"/>
      <c r="II38" s="196"/>
      <c r="IJ38" s="196"/>
      <c r="IK38" s="196"/>
      <c r="IL38" s="196"/>
      <c r="IM38" s="196"/>
      <c r="IN38" s="196"/>
      <c r="IO38" s="196"/>
      <c r="IP38" s="196"/>
      <c r="IQ38" s="196"/>
      <c r="IR38" s="196"/>
      <c r="IS38" s="196"/>
      <c r="IT38" s="196"/>
      <c r="IU38" s="196"/>
      <c r="IV38" s="196"/>
      <c r="IW38" s="196"/>
      <c r="IX38" s="242"/>
      <c r="IY38" s="242"/>
      <c r="IZ38" s="242"/>
      <c r="JA38" s="242"/>
      <c r="JB38" s="242"/>
      <c r="JC38" s="242"/>
      <c r="JD38" s="242"/>
      <c r="JE38" s="242"/>
      <c r="JF38" s="242"/>
      <c r="JG38" s="242"/>
      <c r="JH38" s="242"/>
      <c r="JI38" s="242"/>
      <c r="JJ38" s="242"/>
      <c r="JK38" s="246"/>
      <c r="JL38" s="246"/>
      <c r="JM38" s="246"/>
      <c r="JN38" s="246"/>
      <c r="JO38" s="246"/>
      <c r="JP38" s="246"/>
      <c r="JQ38" s="246"/>
      <c r="JR38" s="246"/>
      <c r="JS38" s="246"/>
      <c r="JT38" s="246"/>
      <c r="JU38" s="246"/>
      <c r="JV38" s="246"/>
      <c r="JW38" s="246"/>
      <c r="JX38" s="246"/>
      <c r="JY38" s="242"/>
      <c r="JZ38" s="242"/>
      <c r="KA38" s="242"/>
      <c r="KB38" s="198"/>
      <c r="KC38" s="198"/>
      <c r="KD38" s="198"/>
      <c r="KE38" s="198"/>
      <c r="KF38" s="198"/>
      <c r="KG38" s="198"/>
      <c r="KH38" s="196"/>
      <c r="KI38" s="198"/>
      <c r="KJ38" s="198"/>
      <c r="KK38" s="198"/>
      <c r="KL38" s="198"/>
      <c r="KM38" s="198"/>
      <c r="KN38" s="196"/>
      <c r="KO38" s="196"/>
      <c r="KP38" s="198"/>
      <c r="KQ38" s="198"/>
      <c r="KR38" s="198"/>
      <c r="KS38" s="198"/>
      <c r="KT38" s="198"/>
      <c r="KU38" s="196"/>
      <c r="KV38" s="196"/>
      <c r="KW38" s="198"/>
      <c r="KX38" s="198"/>
      <c r="KY38" s="248">
        <v>135</v>
      </c>
      <c r="KZ38" s="248">
        <v>135</v>
      </c>
      <c r="LA38" s="248">
        <v>135</v>
      </c>
      <c r="LB38" s="248">
        <v>135</v>
      </c>
      <c r="LC38" s="248">
        <v>135</v>
      </c>
      <c r="LD38" s="248">
        <v>135</v>
      </c>
      <c r="LE38" s="248">
        <v>132</v>
      </c>
      <c r="LF38" s="248">
        <v>132</v>
      </c>
      <c r="LG38" s="248">
        <v>135</v>
      </c>
      <c r="LH38" s="248">
        <v>135</v>
      </c>
      <c r="LI38" s="248">
        <v>131</v>
      </c>
      <c r="LJ38" s="248">
        <v>131</v>
      </c>
      <c r="LK38" s="248">
        <v>131</v>
      </c>
      <c r="LL38" s="248">
        <v>135</v>
      </c>
      <c r="LM38" s="248">
        <v>135</v>
      </c>
      <c r="LN38" s="248">
        <v>135</v>
      </c>
      <c r="LO38" s="248">
        <v>134</v>
      </c>
      <c r="LP38" s="248">
        <v>134</v>
      </c>
      <c r="LQ38" s="248">
        <v>134</v>
      </c>
      <c r="LR38" s="248">
        <v>134</v>
      </c>
      <c r="LS38" s="248">
        <v>134</v>
      </c>
      <c r="LT38" s="248">
        <v>134</v>
      </c>
      <c r="LU38" s="248">
        <v>132</v>
      </c>
      <c r="LV38" s="248">
        <v>132</v>
      </c>
      <c r="LW38" s="248">
        <v>132</v>
      </c>
      <c r="LX38" s="248">
        <v>132</v>
      </c>
      <c r="LY38" s="248">
        <v>132</v>
      </c>
      <c r="LZ38" s="248">
        <v>132</v>
      </c>
      <c r="MA38" s="248">
        <v>132</v>
      </c>
      <c r="MB38" s="248">
        <v>132</v>
      </c>
      <c r="MC38" s="248">
        <v>131</v>
      </c>
      <c r="MD38" s="248">
        <v>131</v>
      </c>
      <c r="ME38" s="248">
        <v>131</v>
      </c>
      <c r="MF38" s="248">
        <v>131</v>
      </c>
      <c r="MG38" s="248">
        <v>131</v>
      </c>
      <c r="MH38" s="248">
        <v>131</v>
      </c>
      <c r="MI38" s="248">
        <v>128</v>
      </c>
      <c r="MJ38" s="248">
        <v>128</v>
      </c>
      <c r="MK38" s="248">
        <v>128</v>
      </c>
      <c r="ML38" s="198"/>
      <c r="MM38" s="248">
        <v>128</v>
      </c>
      <c r="MN38" s="248">
        <v>128</v>
      </c>
      <c r="MO38" s="248">
        <v>128</v>
      </c>
      <c r="MP38" s="248">
        <v>131</v>
      </c>
      <c r="MQ38" s="248">
        <v>126</v>
      </c>
      <c r="MR38" s="248">
        <v>126</v>
      </c>
      <c r="MS38" s="248">
        <v>126</v>
      </c>
      <c r="MT38" s="248">
        <v>126</v>
      </c>
      <c r="MU38" s="248">
        <v>126</v>
      </c>
      <c r="MV38" s="248">
        <v>126</v>
      </c>
      <c r="MW38" s="198"/>
      <c r="MX38" s="248">
        <v>126</v>
      </c>
      <c r="MY38" s="248">
        <v>121</v>
      </c>
      <c r="MZ38" s="248">
        <v>121</v>
      </c>
      <c r="NA38" s="248">
        <v>121</v>
      </c>
      <c r="NB38" s="248">
        <v>121</v>
      </c>
      <c r="NC38" s="248">
        <v>121</v>
      </c>
      <c r="ND38" s="248">
        <v>121</v>
      </c>
      <c r="NE38" s="248">
        <v>121</v>
      </c>
      <c r="NF38" s="248">
        <v>119</v>
      </c>
      <c r="NG38" s="248">
        <v>119</v>
      </c>
      <c r="NH38" s="248">
        <v>119</v>
      </c>
      <c r="NI38" s="244">
        <v>0</v>
      </c>
      <c r="NJ38" s="198"/>
      <c r="NK38" s="198"/>
      <c r="NL38" s="198"/>
      <c r="NM38" s="198"/>
      <c r="NN38" s="198"/>
      <c r="NO38" s="198"/>
      <c r="NP38" s="198"/>
      <c r="NQ38" s="198"/>
      <c r="NR38" s="198"/>
      <c r="NS38" s="198"/>
      <c r="NT38" s="198"/>
      <c r="NU38" s="198"/>
      <c r="NV38" s="198"/>
      <c r="NW38" s="198"/>
      <c r="NX38" s="198"/>
      <c r="NY38" s="198"/>
      <c r="NZ38" s="198"/>
      <c r="OA38" s="198"/>
      <c r="OB38" s="198"/>
      <c r="OC38" s="198"/>
      <c r="OD38" s="198"/>
      <c r="OE38" s="198"/>
      <c r="OF38" s="198"/>
      <c r="OG38" s="198"/>
      <c r="OH38" s="198"/>
      <c r="OI38" s="198"/>
      <c r="OJ38" s="198"/>
      <c r="OK38" s="198"/>
      <c r="OL38" s="198"/>
      <c r="OM38" s="198"/>
      <c r="ON38" s="198"/>
      <c r="OO38" s="198"/>
      <c r="OP38" s="198"/>
      <c r="OQ38" s="198"/>
      <c r="OR38" s="198"/>
      <c r="OS38" s="198"/>
      <c r="OT38" s="198"/>
      <c r="OU38" s="198"/>
      <c r="OV38" s="198"/>
      <c r="OW38" s="198"/>
      <c r="OX38" s="198"/>
      <c r="OY38" s="198"/>
      <c r="OZ38" s="198"/>
      <c r="PA38" s="198"/>
      <c r="PB38" s="198"/>
      <c r="PC38" s="198"/>
      <c r="PD38" s="198"/>
      <c r="PE38" s="198"/>
      <c r="PF38" s="198"/>
      <c r="PG38" s="198"/>
      <c r="PH38" s="198"/>
      <c r="PI38" s="198"/>
      <c r="PJ38" s="198"/>
      <c r="PK38" s="198"/>
      <c r="PL38" s="198"/>
      <c r="PM38" s="198"/>
      <c r="PN38" s="198"/>
      <c r="PO38" s="198"/>
      <c r="PP38" s="198"/>
      <c r="PQ38" s="196"/>
      <c r="PR38" s="196"/>
      <c r="PS38" s="196"/>
      <c r="PT38" s="196"/>
      <c r="PU38" s="196"/>
      <c r="PV38" s="196"/>
      <c r="PW38" s="196"/>
      <c r="PX38" s="196"/>
      <c r="PY38" s="196"/>
      <c r="PZ38" s="196"/>
      <c r="QA38" s="196"/>
      <c r="QB38" s="196"/>
      <c r="QC38" s="196"/>
      <c r="QD38" s="196"/>
      <c r="QE38" s="196"/>
      <c r="QF38" s="196"/>
      <c r="QG38" s="196"/>
      <c r="QH38" s="196"/>
      <c r="QI38" s="196"/>
      <c r="QJ38" s="196"/>
      <c r="QK38" s="196"/>
      <c r="QL38" s="196"/>
      <c r="QM38" s="196"/>
      <c r="QN38" s="196"/>
      <c r="QO38" s="196"/>
      <c r="QP38" s="196"/>
      <c r="QQ38" s="196"/>
      <c r="QR38" s="196"/>
      <c r="QS38" s="196"/>
      <c r="QT38" s="196"/>
      <c r="QU38" s="196"/>
      <c r="QV38" s="196"/>
      <c r="QW38" s="196"/>
      <c r="QX38" s="196"/>
      <c r="QY38" s="196"/>
      <c r="QZ38" s="196"/>
      <c r="RA38" s="196"/>
      <c r="RB38" s="196"/>
      <c r="RC38" s="196"/>
      <c r="RD38" s="196"/>
      <c r="RE38" s="196"/>
      <c r="RF38" s="196"/>
      <c r="RG38" s="196"/>
      <c r="RH38" s="196"/>
      <c r="RI38" s="196"/>
      <c r="RJ38" s="196"/>
      <c r="RK38" s="196"/>
      <c r="RL38" s="196"/>
      <c r="RM38" s="196"/>
      <c r="RN38" s="196"/>
      <c r="RO38" s="196"/>
      <c r="RP38" s="196"/>
      <c r="RQ38" s="196"/>
      <c r="RR38" s="196"/>
      <c r="RS38" s="196"/>
      <c r="RT38" s="196"/>
      <c r="RU38" s="196"/>
      <c r="RV38" s="196"/>
      <c r="RW38" s="196"/>
      <c r="RX38" s="196"/>
    </row>
    <row r="39" spans="1:492" x14ac:dyDescent="0.2">
      <c r="A39" s="230" t="s">
        <v>962</v>
      </c>
      <c r="B39" s="231" t="s">
        <v>3480</v>
      </c>
      <c r="C39" s="225"/>
      <c r="D39" s="225"/>
      <c r="E39" s="225"/>
      <c r="F39" s="226"/>
      <c r="G39" s="226"/>
      <c r="H39" s="226"/>
      <c r="I39" s="226"/>
      <c r="J39" s="226"/>
      <c r="K39" s="226"/>
      <c r="L39" s="226"/>
      <c r="M39" s="226"/>
      <c r="N39" s="226"/>
      <c r="O39" s="226"/>
      <c r="P39" s="226"/>
      <c r="Q39" s="237">
        <v>0</v>
      </c>
      <c r="R39" s="238"/>
      <c r="S39" s="238"/>
      <c r="T39" s="238"/>
      <c r="U39" s="238"/>
      <c r="V39" s="238"/>
      <c r="W39" s="232"/>
      <c r="X39" s="232"/>
      <c r="Y39" s="232"/>
      <c r="Z39" s="235">
        <v>0</v>
      </c>
      <c r="AA39" s="235">
        <v>0</v>
      </c>
      <c r="AB39" s="235">
        <v>0</v>
      </c>
      <c r="AC39" s="224"/>
      <c r="AD39" s="224"/>
      <c r="AE39" s="125"/>
      <c r="AF39" s="125"/>
      <c r="AG39" s="125"/>
      <c r="AH39" s="236">
        <v>1</v>
      </c>
      <c r="AI39" s="236" t="s">
        <v>941</v>
      </c>
      <c r="AJ39" s="125"/>
      <c r="AK39" s="175" t="s">
        <v>5316</v>
      </c>
      <c r="AL39" s="125" t="s">
        <v>942</v>
      </c>
      <c r="AM39" s="27" t="s">
        <v>5321</v>
      </c>
      <c r="AN39" s="126">
        <v>0</v>
      </c>
      <c r="AO39" s="126">
        <v>0</v>
      </c>
      <c r="AP39" s="126">
        <v>0</v>
      </c>
      <c r="AQ39" s="126">
        <v>0</v>
      </c>
      <c r="AR39" s="125">
        <v>1</v>
      </c>
      <c r="AS39" s="125">
        <v>0</v>
      </c>
      <c r="AT39" s="178"/>
      <c r="AU39" s="178"/>
      <c r="AV39" s="178">
        <v>43161</v>
      </c>
      <c r="AW39" s="239" t="s">
        <v>989</v>
      </c>
      <c r="AX39" s="239" t="s">
        <v>980</v>
      </c>
      <c r="AY39" s="127"/>
      <c r="AZ39" s="127"/>
      <c r="BA39" s="128">
        <v>1000</v>
      </c>
      <c r="BB39" s="128" t="s">
        <v>489</v>
      </c>
      <c r="BC39" s="128"/>
      <c r="BD39" s="128">
        <v>1</v>
      </c>
      <c r="BE39" s="129" t="s">
        <v>541</v>
      </c>
      <c r="BF39" s="130">
        <v>1</v>
      </c>
      <c r="BG39" s="240"/>
      <c r="BH39" s="241"/>
      <c r="BI39" s="190"/>
      <c r="BJ39" s="131">
        <v>1170</v>
      </c>
      <c r="BK39" s="191"/>
      <c r="BL39" s="13"/>
      <c r="BM39" s="13"/>
      <c r="BN39" s="27" t="s">
        <v>801</v>
      </c>
      <c r="BO39" s="13" t="s">
        <v>801</v>
      </c>
      <c r="BP39" s="222">
        <v>1440</v>
      </c>
      <c r="BQ39" s="132"/>
      <c r="BR39" s="133"/>
      <c r="BS39" s="125">
        <v>0</v>
      </c>
      <c r="BT39" s="134">
        <v>0</v>
      </c>
      <c r="BU39" s="135">
        <v>1</v>
      </c>
      <c r="BV39" s="134">
        <v>0</v>
      </c>
      <c r="BW39" s="136">
        <v>0</v>
      </c>
      <c r="BX39" s="136">
        <v>0</v>
      </c>
      <c r="BY39" s="136">
        <v>0</v>
      </c>
      <c r="BZ39" s="134">
        <v>0</v>
      </c>
      <c r="CA39" s="134">
        <v>0</v>
      </c>
      <c r="CB39" s="134">
        <v>0</v>
      </c>
      <c r="CC39" s="135">
        <v>1</v>
      </c>
      <c r="CD39" s="134"/>
      <c r="CE39" s="134"/>
      <c r="CF39" s="137">
        <v>1170</v>
      </c>
      <c r="CG39" s="134">
        <v>0</v>
      </c>
      <c r="CH39" s="132"/>
      <c r="CI39" s="132"/>
      <c r="CJ39" s="229" t="s">
        <v>942</v>
      </c>
      <c r="CK39" s="233" t="s">
        <v>942</v>
      </c>
      <c r="CL39" s="138">
        <v>0</v>
      </c>
      <c r="CM39" s="138">
        <v>0</v>
      </c>
      <c r="CN39" s="135">
        <v>0</v>
      </c>
      <c r="CO39" s="135">
        <v>0</v>
      </c>
      <c r="CP39" s="139"/>
      <c r="CQ39" s="135">
        <v>0</v>
      </c>
      <c r="CR39" s="179">
        <v>43242</v>
      </c>
      <c r="CS39" s="180">
        <v>43242</v>
      </c>
      <c r="CT39" s="181">
        <v>43346</v>
      </c>
      <c r="CU39" s="181">
        <v>43067</v>
      </c>
      <c r="CV39" s="181">
        <v>0</v>
      </c>
      <c r="CW39" s="181"/>
      <c r="CX39" s="181"/>
      <c r="CY39" s="135">
        <v>0.22126542423026616</v>
      </c>
      <c r="CZ39" s="134">
        <v>0</v>
      </c>
      <c r="DA39" s="135">
        <v>1.0101010101010102E-2</v>
      </c>
      <c r="DB39" s="135">
        <v>0</v>
      </c>
      <c r="DC39" s="135">
        <v>0</v>
      </c>
      <c r="DD39" s="135">
        <v>0</v>
      </c>
      <c r="DE39" s="140">
        <v>0</v>
      </c>
      <c r="DF39" s="13" t="s">
        <v>942</v>
      </c>
      <c r="DG39" s="80" t="s">
        <v>942</v>
      </c>
      <c r="DH39" s="18" t="b">
        <v>0</v>
      </c>
      <c r="DI39" s="79"/>
      <c r="DJ39" s="79"/>
      <c r="DK39" s="192"/>
      <c r="DL39" s="174"/>
      <c r="DM39" s="193"/>
      <c r="DN39" s="135"/>
      <c r="DO39" s="79"/>
      <c r="DP39" s="79"/>
      <c r="DQ39" s="79"/>
      <c r="DR39" s="79"/>
      <c r="DS39" s="79"/>
      <c r="DT39" s="79"/>
      <c r="DU39" s="79"/>
      <c r="DV39" s="18"/>
      <c r="DW39" s="18"/>
      <c r="DX39" s="18"/>
      <c r="DY39" s="177"/>
      <c r="DZ39" s="177">
        <v>0</v>
      </c>
      <c r="EA39" s="177">
        <v>0</v>
      </c>
      <c r="EB39" s="177">
        <v>0</v>
      </c>
      <c r="EC39" s="177">
        <v>0</v>
      </c>
      <c r="ED39" s="177">
        <v>0</v>
      </c>
      <c r="EE39" s="177">
        <v>0</v>
      </c>
      <c r="EF39" s="177">
        <v>0</v>
      </c>
      <c r="EG39" s="177">
        <v>0</v>
      </c>
      <c r="EH39" s="177">
        <v>0</v>
      </c>
      <c r="EI39" s="177">
        <v>0</v>
      </c>
      <c r="EJ39" s="177">
        <v>0</v>
      </c>
      <c r="EK39" s="177">
        <v>0</v>
      </c>
      <c r="EL39" s="177">
        <v>0</v>
      </c>
      <c r="EM39" s="177">
        <v>0</v>
      </c>
      <c r="EN39" s="177">
        <v>0</v>
      </c>
      <c r="EO39" s="177">
        <v>0</v>
      </c>
      <c r="EP39" s="177">
        <v>0</v>
      </c>
      <c r="EQ39" s="177">
        <v>0</v>
      </c>
      <c r="ER39" s="177">
        <v>0</v>
      </c>
      <c r="ES39" s="177">
        <v>0</v>
      </c>
      <c r="ET39" s="177">
        <v>0</v>
      </c>
      <c r="EU39" s="177">
        <v>0</v>
      </c>
      <c r="EV39" s="177">
        <v>0</v>
      </c>
      <c r="EW39" s="177">
        <v>0</v>
      </c>
      <c r="EX39" s="177">
        <v>0</v>
      </c>
      <c r="EY39" s="177">
        <v>0</v>
      </c>
      <c r="EZ39" s="177">
        <v>0</v>
      </c>
      <c r="FA39" s="177">
        <v>0</v>
      </c>
      <c r="FB39" s="177">
        <v>0</v>
      </c>
      <c r="FC39" s="249">
        <v>747</v>
      </c>
      <c r="FD39" s="242">
        <v>47</v>
      </c>
      <c r="FE39" s="244">
        <v>0</v>
      </c>
      <c r="FF39" s="244">
        <v>0</v>
      </c>
      <c r="FG39" s="249">
        <v>1700</v>
      </c>
      <c r="FH39" s="245">
        <v>1290</v>
      </c>
      <c r="FI39" s="245">
        <v>880</v>
      </c>
      <c r="FJ39" s="242">
        <v>490</v>
      </c>
      <c r="FK39" s="242">
        <v>380</v>
      </c>
      <c r="FL39" s="242">
        <v>380</v>
      </c>
      <c r="FM39" s="242">
        <v>230</v>
      </c>
      <c r="FN39" s="242">
        <v>230</v>
      </c>
      <c r="FO39" s="242">
        <v>210</v>
      </c>
      <c r="FP39" s="242">
        <v>30</v>
      </c>
      <c r="FQ39" s="251">
        <v>840</v>
      </c>
      <c r="FR39" s="251">
        <v>780</v>
      </c>
      <c r="FS39" s="251">
        <v>760</v>
      </c>
      <c r="FT39" s="246">
        <v>400</v>
      </c>
      <c r="FU39" s="251">
        <v>859</v>
      </c>
      <c r="FV39" s="251">
        <v>739</v>
      </c>
      <c r="FW39" s="251">
        <v>709</v>
      </c>
      <c r="FX39" s="251">
        <v>639</v>
      </c>
      <c r="FY39" s="246">
        <v>499</v>
      </c>
      <c r="FZ39" s="246">
        <v>499</v>
      </c>
      <c r="GA39" s="246">
        <v>499</v>
      </c>
      <c r="GB39" s="246">
        <v>499</v>
      </c>
      <c r="GC39" s="250">
        <v>1379</v>
      </c>
      <c r="GD39" s="198"/>
      <c r="GE39" s="250">
        <v>1209</v>
      </c>
      <c r="GF39" s="250"/>
      <c r="GG39" s="250">
        <v>1199</v>
      </c>
      <c r="GH39" s="250">
        <v>1199</v>
      </c>
      <c r="GI39" s="250">
        <v>1139</v>
      </c>
      <c r="GJ39" s="250">
        <v>1139</v>
      </c>
      <c r="GK39" s="250">
        <v>1139</v>
      </c>
      <c r="GL39" s="250">
        <v>1139</v>
      </c>
      <c r="GM39" s="250">
        <v>1139</v>
      </c>
      <c r="GN39" s="250">
        <v>1139</v>
      </c>
      <c r="GO39" s="250">
        <v>1139</v>
      </c>
      <c r="GP39" s="250">
        <v>1129</v>
      </c>
      <c r="GQ39" s="250">
        <v>1129</v>
      </c>
      <c r="GR39" s="250">
        <v>1129</v>
      </c>
      <c r="GS39" s="250">
        <v>1129</v>
      </c>
      <c r="GT39" s="250">
        <v>1129</v>
      </c>
      <c r="GU39" s="250">
        <v>1129</v>
      </c>
      <c r="GV39" s="250">
        <v>1129</v>
      </c>
      <c r="GW39" s="250">
        <v>1129</v>
      </c>
      <c r="GX39" s="250">
        <v>1129</v>
      </c>
      <c r="GY39" s="250">
        <v>1129</v>
      </c>
      <c r="GZ39" s="250">
        <v>1119</v>
      </c>
      <c r="HA39" s="250">
        <v>1119</v>
      </c>
      <c r="HB39" s="250">
        <v>1119</v>
      </c>
      <c r="HC39" s="249">
        <v>1119</v>
      </c>
      <c r="HD39" s="249">
        <v>1119</v>
      </c>
      <c r="HE39" s="249">
        <v>1109</v>
      </c>
      <c r="HF39" s="249">
        <v>1099</v>
      </c>
      <c r="HG39" s="249">
        <v>1099</v>
      </c>
      <c r="HH39" s="249">
        <v>1089</v>
      </c>
      <c r="HI39" s="249">
        <v>1089</v>
      </c>
      <c r="HJ39" s="249">
        <v>1089</v>
      </c>
      <c r="HK39" s="249">
        <v>1089</v>
      </c>
      <c r="HL39" s="249">
        <v>1089</v>
      </c>
      <c r="HM39" s="249">
        <v>1069</v>
      </c>
      <c r="HN39" s="249">
        <v>1069</v>
      </c>
      <c r="HO39" s="249">
        <v>1069</v>
      </c>
      <c r="HP39" s="249">
        <v>1069</v>
      </c>
      <c r="HQ39" s="249">
        <v>1069</v>
      </c>
      <c r="HR39" s="249">
        <v>1069</v>
      </c>
      <c r="HS39" s="249">
        <v>1069</v>
      </c>
      <c r="HT39" s="249">
        <v>1069</v>
      </c>
      <c r="HU39" s="249">
        <v>1049</v>
      </c>
      <c r="HV39" s="249">
        <v>1049</v>
      </c>
      <c r="HW39" s="249">
        <v>1049</v>
      </c>
      <c r="HX39" s="249">
        <v>1049</v>
      </c>
      <c r="HY39" s="249">
        <v>1049</v>
      </c>
      <c r="HZ39" s="249">
        <v>1049</v>
      </c>
      <c r="IA39" s="249">
        <v>1029</v>
      </c>
      <c r="IB39" s="249">
        <v>1029</v>
      </c>
      <c r="IC39" s="249">
        <v>1019</v>
      </c>
      <c r="ID39" s="249">
        <v>1019</v>
      </c>
      <c r="IE39" s="249">
        <v>1019</v>
      </c>
      <c r="IF39" s="249">
        <v>1009</v>
      </c>
      <c r="IG39" s="249">
        <v>1009</v>
      </c>
      <c r="IH39" s="249">
        <v>1009</v>
      </c>
      <c r="II39" s="249">
        <v>1009</v>
      </c>
      <c r="IJ39" s="249">
        <v>1009</v>
      </c>
      <c r="IK39" s="249">
        <v>1009</v>
      </c>
      <c r="IL39" s="249">
        <v>1009</v>
      </c>
      <c r="IM39" s="249">
        <v>1009</v>
      </c>
      <c r="IN39" s="249">
        <v>1009</v>
      </c>
      <c r="IO39" s="249">
        <v>1009</v>
      </c>
      <c r="IP39" s="249">
        <v>1009</v>
      </c>
      <c r="IQ39" s="249">
        <v>1009</v>
      </c>
      <c r="IR39" s="249">
        <v>1009</v>
      </c>
      <c r="IS39" s="249">
        <v>1009</v>
      </c>
      <c r="IT39" s="249">
        <v>1009</v>
      </c>
      <c r="IU39" s="249">
        <v>984</v>
      </c>
      <c r="IV39" s="249">
        <v>984</v>
      </c>
      <c r="IW39" s="249">
        <v>972</v>
      </c>
      <c r="IX39" s="249">
        <v>964</v>
      </c>
      <c r="IY39" s="249">
        <v>964</v>
      </c>
      <c r="IZ39" s="249">
        <v>964</v>
      </c>
      <c r="JA39" s="245">
        <v>954</v>
      </c>
      <c r="JB39" s="245">
        <v>954</v>
      </c>
      <c r="JC39" s="245">
        <v>954</v>
      </c>
      <c r="JD39" s="245">
        <v>934</v>
      </c>
      <c r="JE39" s="245">
        <v>934</v>
      </c>
      <c r="JF39" s="245">
        <v>934</v>
      </c>
      <c r="JG39" s="245">
        <v>934</v>
      </c>
      <c r="JH39" s="245">
        <v>934</v>
      </c>
      <c r="JI39" s="245">
        <v>934</v>
      </c>
      <c r="JJ39" s="245">
        <v>934</v>
      </c>
      <c r="JK39" s="245">
        <v>914</v>
      </c>
      <c r="JL39" s="245">
        <v>894</v>
      </c>
      <c r="JM39" s="245">
        <v>894</v>
      </c>
      <c r="JN39" s="245">
        <v>894</v>
      </c>
      <c r="JO39" s="249">
        <v>894</v>
      </c>
      <c r="JP39" s="249">
        <v>894</v>
      </c>
      <c r="JQ39" s="249">
        <v>894</v>
      </c>
      <c r="JR39" s="249">
        <v>894</v>
      </c>
      <c r="JS39" s="249">
        <v>894</v>
      </c>
      <c r="JT39" s="249">
        <v>894</v>
      </c>
      <c r="JU39" s="249">
        <v>894</v>
      </c>
      <c r="JV39" s="249">
        <v>894</v>
      </c>
      <c r="JW39" s="249">
        <v>894</v>
      </c>
      <c r="JX39" s="249">
        <v>894</v>
      </c>
      <c r="JY39" s="249">
        <v>894</v>
      </c>
      <c r="JZ39" s="249">
        <v>894</v>
      </c>
      <c r="KA39" s="249">
        <v>894</v>
      </c>
      <c r="KB39" s="249">
        <v>894</v>
      </c>
      <c r="KC39" s="198"/>
      <c r="KD39" s="245">
        <v>775</v>
      </c>
      <c r="KE39" s="245">
        <v>775</v>
      </c>
      <c r="KF39" s="245">
        <v>775</v>
      </c>
      <c r="KG39" s="245">
        <v>775</v>
      </c>
      <c r="KH39" s="245">
        <v>775</v>
      </c>
      <c r="KI39" s="245">
        <v>775</v>
      </c>
      <c r="KJ39" s="245">
        <v>765</v>
      </c>
      <c r="KK39" s="245">
        <v>765</v>
      </c>
      <c r="KL39" s="245">
        <v>765</v>
      </c>
      <c r="KM39" s="245">
        <v>765</v>
      </c>
      <c r="KN39" s="245">
        <v>765</v>
      </c>
      <c r="KO39" s="245">
        <v>765</v>
      </c>
      <c r="KP39" s="245">
        <v>765</v>
      </c>
      <c r="KQ39" s="245">
        <v>765</v>
      </c>
      <c r="KR39" s="245">
        <v>765</v>
      </c>
      <c r="KS39" s="245">
        <v>765</v>
      </c>
      <c r="KT39" s="245">
        <v>765</v>
      </c>
      <c r="KU39" s="245">
        <v>765</v>
      </c>
      <c r="KV39" s="245">
        <v>765</v>
      </c>
      <c r="KW39" s="245">
        <v>765</v>
      </c>
      <c r="KX39" s="245">
        <v>765</v>
      </c>
      <c r="KY39" s="245">
        <v>765</v>
      </c>
      <c r="KZ39" s="245">
        <v>765</v>
      </c>
      <c r="LA39" s="245">
        <v>765</v>
      </c>
      <c r="LB39" s="245">
        <v>765</v>
      </c>
      <c r="LC39" s="245">
        <v>765</v>
      </c>
      <c r="LD39" s="245">
        <v>765</v>
      </c>
      <c r="LE39" s="245">
        <v>705</v>
      </c>
      <c r="LF39" s="245">
        <v>705</v>
      </c>
      <c r="LG39" s="245">
        <v>705</v>
      </c>
      <c r="LH39" s="245">
        <v>705</v>
      </c>
      <c r="LI39" s="245">
        <v>705</v>
      </c>
      <c r="LJ39" s="245">
        <v>705</v>
      </c>
      <c r="LK39" s="245">
        <v>705</v>
      </c>
      <c r="LL39" s="245">
        <v>705</v>
      </c>
      <c r="LM39" s="245">
        <v>705</v>
      </c>
      <c r="LN39" s="245">
        <v>705</v>
      </c>
      <c r="LO39" s="245">
        <v>705</v>
      </c>
      <c r="LP39" s="245">
        <v>705</v>
      </c>
      <c r="LQ39" s="245">
        <v>705</v>
      </c>
      <c r="LR39" s="245">
        <v>705</v>
      </c>
      <c r="LS39" s="245">
        <v>705</v>
      </c>
      <c r="LT39" s="245">
        <v>705</v>
      </c>
      <c r="LU39" s="245">
        <v>695</v>
      </c>
      <c r="LV39" s="245">
        <v>685</v>
      </c>
      <c r="LW39" s="245">
        <v>685</v>
      </c>
      <c r="LX39" s="245">
        <v>685</v>
      </c>
      <c r="LY39" s="245">
        <v>685</v>
      </c>
      <c r="LZ39" s="245">
        <v>675</v>
      </c>
      <c r="MA39" s="245">
        <v>675</v>
      </c>
      <c r="MB39" s="245">
        <v>665</v>
      </c>
      <c r="MC39" s="245">
        <v>665</v>
      </c>
      <c r="MD39" s="245">
        <v>665</v>
      </c>
      <c r="ME39" s="245">
        <v>665</v>
      </c>
      <c r="MF39" s="245">
        <v>655</v>
      </c>
      <c r="MG39" s="245">
        <v>655</v>
      </c>
      <c r="MH39" s="245">
        <v>655</v>
      </c>
      <c r="MI39" s="245">
        <v>555</v>
      </c>
      <c r="MJ39" s="245">
        <v>555</v>
      </c>
      <c r="MK39" s="245">
        <v>555</v>
      </c>
      <c r="ML39" s="198"/>
      <c r="MM39" s="245">
        <v>555</v>
      </c>
      <c r="MN39" s="245">
        <v>555</v>
      </c>
      <c r="MO39" s="245">
        <v>555</v>
      </c>
      <c r="MP39" s="245">
        <v>655</v>
      </c>
      <c r="MQ39" s="245">
        <v>525</v>
      </c>
      <c r="MR39" s="245">
        <v>525</v>
      </c>
      <c r="MS39" s="245">
        <v>525</v>
      </c>
      <c r="MT39" s="245">
        <v>525</v>
      </c>
      <c r="MU39" s="245">
        <v>525</v>
      </c>
      <c r="MV39" s="245">
        <v>515</v>
      </c>
      <c r="MW39" s="198"/>
      <c r="MX39" s="245">
        <v>465</v>
      </c>
      <c r="MY39" s="245">
        <v>465</v>
      </c>
      <c r="MZ39" s="245">
        <v>465</v>
      </c>
      <c r="NA39" s="245">
        <v>465</v>
      </c>
      <c r="NB39" s="245">
        <v>465</v>
      </c>
      <c r="NC39" s="245">
        <v>465</v>
      </c>
      <c r="ND39" s="245">
        <v>465</v>
      </c>
      <c r="NE39" s="245">
        <v>425</v>
      </c>
      <c r="NF39" s="245">
        <v>395</v>
      </c>
      <c r="NG39" s="245">
        <v>395</v>
      </c>
      <c r="NH39" s="245">
        <v>395</v>
      </c>
      <c r="NI39" s="244">
        <v>0</v>
      </c>
      <c r="NJ39" s="198"/>
      <c r="NK39" s="198"/>
      <c r="NL39" s="198"/>
      <c r="NM39" s="198"/>
      <c r="NN39" s="198"/>
      <c r="NO39" s="198"/>
      <c r="NP39" s="198"/>
      <c r="NQ39" s="198"/>
      <c r="NR39" s="198"/>
      <c r="NS39" s="198"/>
      <c r="NT39" s="198"/>
      <c r="NU39" s="198"/>
      <c r="NV39" s="198"/>
      <c r="NW39" s="198"/>
      <c r="NX39" s="198"/>
      <c r="NY39" s="198"/>
      <c r="NZ39" s="198"/>
      <c r="OA39" s="198"/>
      <c r="OB39" s="198"/>
      <c r="OC39" s="198"/>
      <c r="OD39" s="198"/>
      <c r="OE39" s="198"/>
      <c r="OF39" s="198"/>
      <c r="OG39" s="198"/>
      <c r="OH39" s="198"/>
      <c r="OI39" s="198"/>
      <c r="OJ39" s="198"/>
      <c r="OK39" s="198"/>
      <c r="OL39" s="198"/>
      <c r="OM39" s="198"/>
      <c r="ON39" s="198"/>
      <c r="OO39" s="198"/>
      <c r="OP39" s="198"/>
      <c r="OQ39" s="198"/>
      <c r="OR39" s="198"/>
      <c r="OS39" s="198"/>
      <c r="OT39" s="198"/>
      <c r="OU39" s="198"/>
      <c r="OV39" s="198"/>
      <c r="OW39" s="198"/>
      <c r="OX39" s="198"/>
      <c r="OY39" s="198"/>
      <c r="OZ39" s="198"/>
      <c r="PA39" s="198"/>
      <c r="PB39" s="198"/>
      <c r="PC39" s="198"/>
      <c r="PD39" s="198"/>
      <c r="PE39" s="198"/>
      <c r="PF39" s="198"/>
      <c r="PG39" s="198"/>
      <c r="PH39" s="198"/>
      <c r="PI39" s="198"/>
      <c r="PJ39" s="198"/>
      <c r="PK39" s="198"/>
      <c r="PL39" s="198"/>
      <c r="PM39" s="198"/>
      <c r="PN39" s="198"/>
      <c r="PO39" s="198"/>
      <c r="PP39" s="198"/>
      <c r="PQ39" s="198"/>
      <c r="PR39" s="198"/>
      <c r="PS39" s="198"/>
      <c r="PT39" s="198"/>
      <c r="PU39" s="198"/>
      <c r="PV39" s="198"/>
      <c r="PW39" s="198"/>
      <c r="PX39" s="198"/>
      <c r="PY39" s="198"/>
      <c r="PZ39" s="198"/>
      <c r="QA39" s="198"/>
      <c r="QB39" s="198"/>
      <c r="QC39" s="198"/>
      <c r="QD39" s="198"/>
      <c r="QE39" s="198"/>
      <c r="QF39" s="198"/>
      <c r="QG39" s="198"/>
      <c r="QH39" s="198"/>
      <c r="QI39" s="198"/>
      <c r="QJ39" s="198"/>
      <c r="QK39" s="198"/>
      <c r="QL39" s="198"/>
      <c r="QM39" s="198"/>
      <c r="QN39" s="198"/>
      <c r="QO39" s="198"/>
      <c r="QP39" s="198"/>
      <c r="QQ39" s="198"/>
      <c r="QR39" s="198"/>
      <c r="QS39" s="198"/>
      <c r="QT39" s="198"/>
      <c r="QU39" s="198"/>
      <c r="QV39" s="198"/>
      <c r="QW39" s="198"/>
      <c r="QX39" s="198"/>
      <c r="QY39" s="198"/>
      <c r="QZ39" s="198"/>
      <c r="RA39" s="198"/>
      <c r="RB39" s="198"/>
      <c r="RC39" s="198"/>
      <c r="RD39" s="198"/>
      <c r="RE39" s="198"/>
      <c r="RF39" s="198"/>
      <c r="RG39" s="198"/>
      <c r="RH39" s="198"/>
      <c r="RI39" s="198"/>
      <c r="RJ39" s="198"/>
      <c r="RK39" s="198"/>
      <c r="RL39" s="198"/>
      <c r="RM39" s="198"/>
      <c r="RN39" s="198"/>
      <c r="RO39" s="198"/>
      <c r="RP39" s="198"/>
      <c r="RQ39" s="198"/>
      <c r="RR39" s="198"/>
      <c r="RS39" s="198"/>
      <c r="RT39" s="198"/>
      <c r="RU39" s="198"/>
      <c r="RV39" s="198"/>
      <c r="RW39" s="198"/>
      <c r="RX39" s="198"/>
    </row>
    <row r="40" spans="1:492" x14ac:dyDescent="0.2">
      <c r="A40" s="230" t="s">
        <v>962</v>
      </c>
      <c r="B40" s="231" t="s">
        <v>2440</v>
      </c>
      <c r="C40" s="225"/>
      <c r="D40" s="225"/>
      <c r="E40" s="225"/>
      <c r="F40" s="226"/>
      <c r="G40" s="226"/>
      <c r="H40" s="226"/>
      <c r="I40" s="226"/>
      <c r="J40" s="226"/>
      <c r="K40" s="226"/>
      <c r="L40" s="226"/>
      <c r="M40" s="226"/>
      <c r="N40" s="226"/>
      <c r="O40" s="226"/>
      <c r="P40" s="226"/>
      <c r="Q40" s="237">
        <v>0</v>
      </c>
      <c r="R40" s="238"/>
      <c r="S40" s="238"/>
      <c r="T40" s="238"/>
      <c r="U40" s="238"/>
      <c r="V40" s="238"/>
      <c r="W40" s="232"/>
      <c r="X40" s="232"/>
      <c r="Y40" s="232"/>
      <c r="Z40" s="235">
        <v>0</v>
      </c>
      <c r="AA40" s="235">
        <v>0</v>
      </c>
      <c r="AB40" s="235">
        <v>0</v>
      </c>
      <c r="AC40" s="224"/>
      <c r="AD40" s="224"/>
      <c r="AE40" s="125"/>
      <c r="AF40" s="125"/>
      <c r="AG40" s="125"/>
      <c r="AH40" s="236">
        <v>1</v>
      </c>
      <c r="AI40" s="236" t="s">
        <v>941</v>
      </c>
      <c r="AJ40" s="125"/>
      <c r="AK40" s="175" t="s">
        <v>5316</v>
      </c>
      <c r="AL40" s="125" t="s">
        <v>942</v>
      </c>
      <c r="AM40" s="27" t="s">
        <v>5321</v>
      </c>
      <c r="AN40" s="126">
        <v>0</v>
      </c>
      <c r="AO40" s="126">
        <v>0</v>
      </c>
      <c r="AP40" s="126">
        <v>0</v>
      </c>
      <c r="AQ40" s="126">
        <v>0</v>
      </c>
      <c r="AR40" s="125">
        <v>1</v>
      </c>
      <c r="AS40" s="125">
        <v>0</v>
      </c>
      <c r="AT40" s="178">
        <v>43206</v>
      </c>
      <c r="AU40" s="178"/>
      <c r="AV40" s="178">
        <v>43076</v>
      </c>
      <c r="AW40" s="239" t="s">
        <v>989</v>
      </c>
      <c r="AX40" s="239" t="s">
        <v>980</v>
      </c>
      <c r="AY40" s="127"/>
      <c r="AZ40" s="127"/>
      <c r="BA40" s="128">
        <v>200</v>
      </c>
      <c r="BB40" s="128" t="s">
        <v>489</v>
      </c>
      <c r="BC40" s="128"/>
      <c r="BD40" s="128">
        <v>1</v>
      </c>
      <c r="BE40" s="129" t="s">
        <v>541</v>
      </c>
      <c r="BF40" s="130">
        <v>1</v>
      </c>
      <c r="BG40" s="240"/>
      <c r="BH40" s="241"/>
      <c r="BI40" s="190"/>
      <c r="BJ40" s="131">
        <v>540</v>
      </c>
      <c r="BK40" s="191"/>
      <c r="BL40" s="13"/>
      <c r="BM40" s="13"/>
      <c r="BN40" s="27" t="s">
        <v>801</v>
      </c>
      <c r="BO40" s="13" t="s">
        <v>801</v>
      </c>
      <c r="BP40" s="222">
        <v>630</v>
      </c>
      <c r="BQ40" s="132"/>
      <c r="BR40" s="133"/>
      <c r="BS40" s="125">
        <v>0</v>
      </c>
      <c r="BT40" s="134">
        <v>0</v>
      </c>
      <c r="BU40" s="135">
        <v>1</v>
      </c>
      <c r="BV40" s="134">
        <v>0</v>
      </c>
      <c r="BW40" s="136">
        <v>0</v>
      </c>
      <c r="BX40" s="136">
        <v>0</v>
      </c>
      <c r="BY40" s="136">
        <v>0</v>
      </c>
      <c r="BZ40" s="134">
        <v>0</v>
      </c>
      <c r="CA40" s="134">
        <v>0</v>
      </c>
      <c r="CB40" s="134">
        <v>0</v>
      </c>
      <c r="CC40" s="135">
        <v>1</v>
      </c>
      <c r="CD40" s="134"/>
      <c r="CE40" s="134"/>
      <c r="CF40" s="137">
        <v>540</v>
      </c>
      <c r="CG40" s="134">
        <v>0</v>
      </c>
      <c r="CH40" s="132"/>
      <c r="CI40" s="132"/>
      <c r="CJ40" s="229" t="s">
        <v>942</v>
      </c>
      <c r="CK40" s="233" t="s">
        <v>942</v>
      </c>
      <c r="CL40" s="138">
        <v>0</v>
      </c>
      <c r="CM40" s="138">
        <v>0</v>
      </c>
      <c r="CN40" s="135">
        <v>0</v>
      </c>
      <c r="CO40" s="135">
        <v>0</v>
      </c>
      <c r="CP40" s="139"/>
      <c r="CQ40" s="135">
        <v>0</v>
      </c>
      <c r="CR40" s="179">
        <v>43175</v>
      </c>
      <c r="CS40" s="180">
        <v>43220</v>
      </c>
      <c r="CT40" s="181">
        <v>43346</v>
      </c>
      <c r="CU40" s="181">
        <v>42912</v>
      </c>
      <c r="CV40" s="181">
        <v>0</v>
      </c>
      <c r="CW40" s="181"/>
      <c r="CX40" s="181"/>
      <c r="CY40" s="135">
        <v>0.14309356227068934</v>
      </c>
      <c r="CZ40" s="134">
        <v>0</v>
      </c>
      <c r="DA40" s="135">
        <v>8.2644628099173556E-3</v>
      </c>
      <c r="DB40" s="135">
        <v>0</v>
      </c>
      <c r="DC40" s="135">
        <v>0</v>
      </c>
      <c r="DD40" s="135">
        <v>0</v>
      </c>
      <c r="DE40" s="140">
        <v>0.77685950413223137</v>
      </c>
      <c r="DF40" s="13" t="s">
        <v>942</v>
      </c>
      <c r="DG40" s="80" t="s">
        <v>942</v>
      </c>
      <c r="DH40" s="18" t="b">
        <v>0</v>
      </c>
      <c r="DI40" s="79"/>
      <c r="DJ40" s="79"/>
      <c r="DK40" s="192"/>
      <c r="DL40" s="174"/>
      <c r="DM40" s="193"/>
      <c r="DN40" s="135"/>
      <c r="DO40" s="79"/>
      <c r="DP40" s="79"/>
      <c r="DQ40" s="79"/>
      <c r="DR40" s="79"/>
      <c r="DS40" s="79"/>
      <c r="DT40" s="79"/>
      <c r="DU40" s="79"/>
      <c r="DV40" s="18"/>
      <c r="DW40" s="18"/>
      <c r="DX40" s="18"/>
      <c r="DY40" s="177"/>
      <c r="DZ40" s="177">
        <v>0</v>
      </c>
      <c r="EA40" s="177">
        <v>0</v>
      </c>
      <c r="EB40" s="177">
        <v>0</v>
      </c>
      <c r="EC40" s="177">
        <v>0</v>
      </c>
      <c r="ED40" s="177">
        <v>0</v>
      </c>
      <c r="EE40" s="177">
        <v>0</v>
      </c>
      <c r="EF40" s="177">
        <v>0</v>
      </c>
      <c r="EG40" s="177">
        <v>0</v>
      </c>
      <c r="EH40" s="177">
        <v>0</v>
      </c>
      <c r="EI40" s="177">
        <v>0</v>
      </c>
      <c r="EJ40" s="177">
        <v>0</v>
      </c>
      <c r="EK40" s="177">
        <v>0</v>
      </c>
      <c r="EL40" s="177">
        <v>0</v>
      </c>
      <c r="EM40" s="177">
        <v>0</v>
      </c>
      <c r="EN40" s="177">
        <v>0</v>
      </c>
      <c r="EO40" s="177">
        <v>0</v>
      </c>
      <c r="EP40" s="177">
        <v>0</v>
      </c>
      <c r="EQ40" s="177">
        <v>0</v>
      </c>
      <c r="ER40" s="177">
        <v>0</v>
      </c>
      <c r="ES40" s="177">
        <v>0</v>
      </c>
      <c r="ET40" s="177">
        <v>0</v>
      </c>
      <c r="EU40" s="177">
        <v>0</v>
      </c>
      <c r="EV40" s="177">
        <v>0</v>
      </c>
      <c r="EW40" s="177">
        <v>0</v>
      </c>
      <c r="EX40" s="177">
        <v>0</v>
      </c>
      <c r="EY40" s="177">
        <v>0</v>
      </c>
      <c r="EZ40" s="177">
        <v>0</v>
      </c>
      <c r="FA40" s="177">
        <v>0</v>
      </c>
      <c r="FB40" s="177">
        <v>0</v>
      </c>
      <c r="FC40" s="242">
        <v>58</v>
      </c>
      <c r="FD40" s="245">
        <v>222</v>
      </c>
      <c r="FE40" s="245">
        <v>170</v>
      </c>
      <c r="FF40" s="242">
        <v>66</v>
      </c>
      <c r="FG40" s="245">
        <v>300</v>
      </c>
      <c r="FH40" s="245">
        <v>226</v>
      </c>
      <c r="FI40" s="242">
        <v>140</v>
      </c>
      <c r="FJ40" s="249">
        <v>396</v>
      </c>
      <c r="FK40" s="249">
        <v>360</v>
      </c>
      <c r="FL40" s="249">
        <v>360</v>
      </c>
      <c r="FM40" s="249">
        <v>297</v>
      </c>
      <c r="FN40" s="249">
        <v>290</v>
      </c>
      <c r="FO40" s="249">
        <v>290</v>
      </c>
      <c r="FP40" s="249">
        <v>245</v>
      </c>
      <c r="FQ40" s="246">
        <v>18</v>
      </c>
      <c r="FR40" s="246">
        <v>15</v>
      </c>
      <c r="FS40" s="246">
        <v>15</v>
      </c>
      <c r="FT40" s="244">
        <v>0</v>
      </c>
      <c r="FU40" s="242">
        <v>83</v>
      </c>
      <c r="FV40" s="242">
        <v>38</v>
      </c>
      <c r="FW40" s="242">
        <v>23</v>
      </c>
      <c r="FX40" s="244">
        <v>0</v>
      </c>
      <c r="FY40" s="244">
        <v>0</v>
      </c>
      <c r="FZ40" s="244">
        <v>0</v>
      </c>
      <c r="GA40" s="244">
        <v>0</v>
      </c>
      <c r="GB40" s="244">
        <v>0</v>
      </c>
      <c r="GC40" s="199">
        <v>0</v>
      </c>
      <c r="GD40" s="198"/>
      <c r="GE40" s="248">
        <v>861</v>
      </c>
      <c r="GF40" s="248"/>
      <c r="GG40" s="248">
        <v>861</v>
      </c>
      <c r="GH40" s="248">
        <v>861</v>
      </c>
      <c r="GI40" s="248">
        <v>861</v>
      </c>
      <c r="GJ40" s="248">
        <v>861</v>
      </c>
      <c r="GK40" s="248">
        <v>850</v>
      </c>
      <c r="GL40" s="248">
        <v>850</v>
      </c>
      <c r="GM40" s="248">
        <v>850</v>
      </c>
      <c r="GN40" s="248">
        <v>850</v>
      </c>
      <c r="GO40" s="248">
        <v>850</v>
      </c>
      <c r="GP40" s="248">
        <v>847</v>
      </c>
      <c r="GQ40" s="248">
        <v>847</v>
      </c>
      <c r="GR40" s="248">
        <v>842</v>
      </c>
      <c r="GS40" s="248">
        <v>838</v>
      </c>
      <c r="GT40" s="248">
        <v>838</v>
      </c>
      <c r="GU40" s="248">
        <v>838</v>
      </c>
      <c r="GV40" s="248">
        <v>838</v>
      </c>
      <c r="GW40" s="248">
        <v>828</v>
      </c>
      <c r="GX40" s="248">
        <v>818</v>
      </c>
      <c r="GY40" s="248">
        <v>815</v>
      </c>
      <c r="GZ40" s="248">
        <v>804</v>
      </c>
      <c r="HA40" s="248">
        <v>774</v>
      </c>
      <c r="HB40" s="248">
        <v>774</v>
      </c>
      <c r="HC40" s="248">
        <v>774</v>
      </c>
      <c r="HD40" s="248">
        <v>773</v>
      </c>
      <c r="HE40" s="248">
        <v>770</v>
      </c>
      <c r="HF40" s="248">
        <v>765</v>
      </c>
      <c r="HG40" s="248">
        <v>765</v>
      </c>
      <c r="HH40" s="248">
        <v>750</v>
      </c>
      <c r="HI40" s="248">
        <v>750</v>
      </c>
      <c r="HJ40" s="248">
        <v>750</v>
      </c>
      <c r="HK40" s="248">
        <v>750</v>
      </c>
      <c r="HL40" s="248">
        <v>755</v>
      </c>
      <c r="HM40" s="248">
        <v>755</v>
      </c>
      <c r="HN40" s="248">
        <v>750</v>
      </c>
      <c r="HO40" s="248">
        <v>750</v>
      </c>
      <c r="HP40" s="248">
        <v>750</v>
      </c>
      <c r="HQ40" s="248">
        <v>750</v>
      </c>
      <c r="HR40" s="248">
        <v>750</v>
      </c>
      <c r="HS40" s="248">
        <v>750</v>
      </c>
      <c r="HT40" s="248">
        <v>750</v>
      </c>
      <c r="HU40" s="248">
        <v>750</v>
      </c>
      <c r="HV40" s="248">
        <v>750</v>
      </c>
      <c r="HW40" s="248">
        <v>750</v>
      </c>
      <c r="HX40" s="248">
        <v>750</v>
      </c>
      <c r="HY40" s="248">
        <v>750</v>
      </c>
      <c r="HZ40" s="248">
        <v>737</v>
      </c>
      <c r="IA40" s="248">
        <v>737</v>
      </c>
      <c r="IB40" s="248">
        <v>737</v>
      </c>
      <c r="IC40" s="248">
        <v>737</v>
      </c>
      <c r="ID40" s="248">
        <v>737</v>
      </c>
      <c r="IE40" s="248">
        <v>737</v>
      </c>
      <c r="IF40" s="248">
        <v>725</v>
      </c>
      <c r="IG40" s="248">
        <v>722</v>
      </c>
      <c r="IH40" s="248">
        <v>722</v>
      </c>
      <c r="II40" s="248">
        <v>722</v>
      </c>
      <c r="IJ40" s="248">
        <v>722</v>
      </c>
      <c r="IK40" s="248">
        <v>722</v>
      </c>
      <c r="IL40" s="248">
        <v>722</v>
      </c>
      <c r="IM40" s="248">
        <v>722</v>
      </c>
      <c r="IN40" s="248">
        <v>722</v>
      </c>
      <c r="IO40" s="248">
        <v>698</v>
      </c>
      <c r="IP40" s="248">
        <v>697</v>
      </c>
      <c r="IQ40" s="248">
        <v>697</v>
      </c>
      <c r="IR40" s="248">
        <v>697</v>
      </c>
      <c r="IS40" s="248">
        <v>697</v>
      </c>
      <c r="IT40" s="248">
        <v>697</v>
      </c>
      <c r="IU40" s="248">
        <v>692</v>
      </c>
      <c r="IV40" s="248">
        <v>692</v>
      </c>
      <c r="IW40" s="248">
        <v>692</v>
      </c>
      <c r="IX40" s="248">
        <v>693</v>
      </c>
      <c r="IY40" s="248">
        <v>693</v>
      </c>
      <c r="IZ40" s="248">
        <v>693</v>
      </c>
      <c r="JA40" s="248">
        <v>689</v>
      </c>
      <c r="JB40" s="248">
        <v>684</v>
      </c>
      <c r="JC40" s="248">
        <v>684</v>
      </c>
      <c r="JD40" s="248">
        <v>684</v>
      </c>
      <c r="JE40" s="248">
        <v>684</v>
      </c>
      <c r="JF40" s="248">
        <v>684</v>
      </c>
      <c r="JG40" s="248">
        <v>684</v>
      </c>
      <c r="JH40" s="248">
        <v>676</v>
      </c>
      <c r="JI40" s="248">
        <v>676</v>
      </c>
      <c r="JJ40" s="248">
        <v>676</v>
      </c>
      <c r="JK40" s="248">
        <v>676</v>
      </c>
      <c r="JL40" s="248">
        <v>676</v>
      </c>
      <c r="JM40" s="248">
        <v>676</v>
      </c>
      <c r="JN40" s="248">
        <v>676</v>
      </c>
      <c r="JO40" s="248">
        <v>676</v>
      </c>
      <c r="JP40" s="248">
        <v>676</v>
      </c>
      <c r="JQ40" s="248">
        <v>676</v>
      </c>
      <c r="JR40" s="248">
        <v>676</v>
      </c>
      <c r="JS40" s="248">
        <v>676</v>
      </c>
      <c r="JT40" s="248">
        <v>676</v>
      </c>
      <c r="JU40" s="248">
        <v>676</v>
      </c>
      <c r="JV40" s="248">
        <v>676</v>
      </c>
      <c r="JW40" s="248">
        <v>676</v>
      </c>
      <c r="JX40" s="248">
        <v>676</v>
      </c>
      <c r="JY40" s="248">
        <v>676</v>
      </c>
      <c r="JZ40" s="248">
        <v>676</v>
      </c>
      <c r="KA40" s="248">
        <v>676</v>
      </c>
      <c r="KB40" s="248">
        <v>676</v>
      </c>
      <c r="KC40" s="198"/>
      <c r="KD40" s="248">
        <v>596</v>
      </c>
      <c r="KE40" s="248">
        <v>596</v>
      </c>
      <c r="KF40" s="248">
        <v>596</v>
      </c>
      <c r="KG40" s="248">
        <v>596</v>
      </c>
      <c r="KH40" s="248">
        <v>596</v>
      </c>
      <c r="KI40" s="248">
        <v>596</v>
      </c>
      <c r="KJ40" s="248">
        <v>584</v>
      </c>
      <c r="KK40" s="248">
        <v>584</v>
      </c>
      <c r="KL40" s="248">
        <v>584</v>
      </c>
      <c r="KM40" s="248">
        <v>584</v>
      </c>
      <c r="KN40" s="248">
        <v>584</v>
      </c>
      <c r="KO40" s="248">
        <v>584</v>
      </c>
      <c r="KP40" s="248">
        <v>584</v>
      </c>
      <c r="KQ40" s="248">
        <v>584</v>
      </c>
      <c r="KR40" s="248">
        <v>584</v>
      </c>
      <c r="KS40" s="248">
        <v>584</v>
      </c>
      <c r="KT40" s="248">
        <v>584</v>
      </c>
      <c r="KU40" s="248">
        <v>584</v>
      </c>
      <c r="KV40" s="248">
        <v>584</v>
      </c>
      <c r="KW40" s="248">
        <v>584</v>
      </c>
      <c r="KX40" s="248">
        <v>584</v>
      </c>
      <c r="KY40" s="248">
        <v>584</v>
      </c>
      <c r="KZ40" s="248">
        <v>584</v>
      </c>
      <c r="LA40" s="248">
        <v>584</v>
      </c>
      <c r="LB40" s="248">
        <v>584</v>
      </c>
      <c r="LC40" s="248">
        <v>584</v>
      </c>
      <c r="LD40" s="248">
        <v>584</v>
      </c>
      <c r="LE40" s="248">
        <v>581</v>
      </c>
      <c r="LF40" s="248">
        <v>581</v>
      </c>
      <c r="LG40" s="248">
        <v>581</v>
      </c>
      <c r="LH40" s="248">
        <v>581</v>
      </c>
      <c r="LI40" s="248">
        <v>581</v>
      </c>
      <c r="LJ40" s="248">
        <v>581</v>
      </c>
      <c r="LK40" s="248">
        <v>581</v>
      </c>
      <c r="LL40" s="248">
        <v>573</v>
      </c>
      <c r="LM40" s="248">
        <v>560</v>
      </c>
      <c r="LN40" s="248">
        <v>560</v>
      </c>
      <c r="LO40" s="248">
        <v>554</v>
      </c>
      <c r="LP40" s="248">
        <v>554</v>
      </c>
      <c r="LQ40" s="248">
        <v>554</v>
      </c>
      <c r="LR40" s="248">
        <v>554</v>
      </c>
      <c r="LS40" s="248">
        <v>554</v>
      </c>
      <c r="LT40" s="248">
        <v>554</v>
      </c>
      <c r="LU40" s="248">
        <v>546</v>
      </c>
      <c r="LV40" s="248">
        <v>546</v>
      </c>
      <c r="LW40" s="248">
        <v>543</v>
      </c>
      <c r="LX40" s="248">
        <v>543</v>
      </c>
      <c r="LY40" s="248">
        <v>543</v>
      </c>
      <c r="LZ40" s="248">
        <v>543</v>
      </c>
      <c r="MA40" s="248">
        <v>543</v>
      </c>
      <c r="MB40" s="248">
        <v>543</v>
      </c>
      <c r="MC40" s="248">
        <v>543</v>
      </c>
      <c r="MD40" s="248">
        <v>543</v>
      </c>
      <c r="ME40" s="248">
        <v>543</v>
      </c>
      <c r="MF40" s="248">
        <v>543</v>
      </c>
      <c r="MG40" s="248">
        <v>543</v>
      </c>
      <c r="MH40" s="248">
        <v>543</v>
      </c>
      <c r="MI40" s="249">
        <v>538</v>
      </c>
      <c r="MJ40" s="249">
        <v>538</v>
      </c>
      <c r="MK40" s="249">
        <v>529</v>
      </c>
      <c r="ML40" s="198"/>
      <c r="MM40" s="249">
        <v>529</v>
      </c>
      <c r="MN40" s="249">
        <v>524</v>
      </c>
      <c r="MO40" s="249">
        <v>524</v>
      </c>
      <c r="MP40" s="248">
        <v>543</v>
      </c>
      <c r="MQ40" s="249">
        <v>524</v>
      </c>
      <c r="MR40" s="249">
        <v>524</v>
      </c>
      <c r="MS40" s="249">
        <v>524</v>
      </c>
      <c r="MT40" s="249">
        <v>524</v>
      </c>
      <c r="MU40" s="249">
        <v>524</v>
      </c>
      <c r="MV40" s="249">
        <v>524</v>
      </c>
      <c r="MW40" s="198"/>
      <c r="MX40" s="249">
        <v>521</v>
      </c>
      <c r="MY40" s="249">
        <v>521</v>
      </c>
      <c r="MZ40" s="249">
        <v>520</v>
      </c>
      <c r="NA40" s="249">
        <v>520</v>
      </c>
      <c r="NB40" s="249">
        <v>520</v>
      </c>
      <c r="NC40" s="249">
        <v>520</v>
      </c>
      <c r="ND40" s="249">
        <v>490</v>
      </c>
      <c r="NE40" s="249">
        <v>490</v>
      </c>
      <c r="NF40" s="249">
        <v>482</v>
      </c>
      <c r="NG40" s="249">
        <v>476</v>
      </c>
      <c r="NH40" s="249">
        <v>476</v>
      </c>
      <c r="NI40" s="244">
        <v>0</v>
      </c>
      <c r="NJ40" s="198"/>
      <c r="NK40" s="198"/>
      <c r="NL40" s="198"/>
      <c r="NM40" s="198"/>
      <c r="NN40" s="198"/>
      <c r="NO40" s="198"/>
      <c r="NP40" s="198"/>
      <c r="NQ40" s="198"/>
      <c r="NR40" s="198"/>
      <c r="NS40" s="198"/>
      <c r="NT40" s="198"/>
      <c r="NU40" s="198"/>
      <c r="NV40" s="198"/>
      <c r="NW40" s="198"/>
      <c r="NX40" s="198"/>
      <c r="NY40" s="198"/>
      <c r="NZ40" s="198"/>
      <c r="OA40" s="198"/>
      <c r="OB40" s="198"/>
      <c r="OC40" s="198"/>
      <c r="OD40" s="198"/>
      <c r="OE40" s="198"/>
      <c r="OF40" s="198"/>
      <c r="OG40" s="198"/>
      <c r="OH40" s="198"/>
      <c r="OI40" s="198"/>
      <c r="OJ40" s="198"/>
      <c r="OK40" s="198"/>
      <c r="OL40" s="198"/>
      <c r="OM40" s="198"/>
      <c r="ON40" s="198"/>
      <c r="OO40" s="198"/>
      <c r="OP40" s="198"/>
      <c r="OQ40" s="198"/>
      <c r="OR40" s="198"/>
      <c r="OS40" s="198"/>
      <c r="OT40" s="198"/>
      <c r="OU40" s="198"/>
      <c r="OV40" s="198"/>
      <c r="OW40" s="198"/>
      <c r="OX40" s="198"/>
      <c r="OY40" s="198"/>
      <c r="OZ40" s="198"/>
      <c r="PA40" s="198"/>
      <c r="PB40" s="198"/>
      <c r="PC40" s="198"/>
      <c r="PD40" s="198"/>
      <c r="PE40" s="198"/>
      <c r="PF40" s="198"/>
      <c r="PG40" s="198"/>
      <c r="PH40" s="198"/>
      <c r="PI40" s="198"/>
      <c r="PJ40" s="198"/>
      <c r="PK40" s="198"/>
      <c r="PL40" s="198"/>
      <c r="PM40" s="198"/>
      <c r="PN40" s="198"/>
      <c r="PO40" s="198"/>
      <c r="PP40" s="198"/>
      <c r="PQ40" s="196"/>
      <c r="PR40" s="196"/>
      <c r="PS40" s="196"/>
      <c r="PT40" s="196"/>
      <c r="PU40" s="196"/>
      <c r="PV40" s="196"/>
      <c r="PW40" s="196"/>
      <c r="PX40" s="196"/>
      <c r="PY40" s="196"/>
      <c r="PZ40" s="196"/>
      <c r="QA40" s="196"/>
      <c r="QB40" s="196"/>
      <c r="QC40" s="196"/>
      <c r="QD40" s="196"/>
      <c r="QE40" s="196"/>
      <c r="QF40" s="196"/>
      <c r="QG40" s="196"/>
      <c r="QH40" s="196"/>
      <c r="QI40" s="196"/>
      <c r="QJ40" s="196"/>
      <c r="QK40" s="196"/>
      <c r="QL40" s="196"/>
      <c r="QM40" s="196"/>
      <c r="QN40" s="196"/>
      <c r="QO40" s="196"/>
      <c r="QP40" s="196"/>
      <c r="QQ40" s="196"/>
      <c r="QR40" s="196"/>
      <c r="QS40" s="196"/>
      <c r="QT40" s="196"/>
      <c r="QU40" s="196"/>
      <c r="QV40" s="196"/>
      <c r="QW40" s="196"/>
      <c r="QX40" s="196"/>
      <c r="QY40" s="196"/>
      <c r="QZ40" s="196"/>
      <c r="RA40" s="196"/>
      <c r="RB40" s="196"/>
      <c r="RC40" s="196"/>
      <c r="RD40" s="196"/>
      <c r="RE40" s="196"/>
      <c r="RF40" s="196"/>
      <c r="RG40" s="196"/>
      <c r="RH40" s="196"/>
      <c r="RI40" s="196"/>
      <c r="RJ40" s="196"/>
      <c r="RK40" s="196"/>
      <c r="RL40" s="196"/>
      <c r="RM40" s="196"/>
      <c r="RN40" s="196"/>
      <c r="RO40" s="196"/>
      <c r="RP40" s="196"/>
      <c r="RQ40" s="196"/>
      <c r="RR40" s="196"/>
      <c r="RS40" s="196"/>
      <c r="RT40" s="196"/>
      <c r="RU40" s="196"/>
      <c r="RV40" s="196"/>
      <c r="RW40" s="196"/>
      <c r="RX40" s="196"/>
    </row>
    <row r="41" spans="1:492" x14ac:dyDescent="0.2">
      <c r="A41" s="230" t="s">
        <v>962</v>
      </c>
      <c r="B41" s="231" t="s">
        <v>2438</v>
      </c>
      <c r="C41" s="225"/>
      <c r="D41" s="225"/>
      <c r="E41" s="225"/>
      <c r="F41" s="226"/>
      <c r="G41" s="226"/>
      <c r="H41" s="226"/>
      <c r="I41" s="226"/>
      <c r="J41" s="226"/>
      <c r="K41" s="226"/>
      <c r="L41" s="226"/>
      <c r="M41" s="226"/>
      <c r="N41" s="226"/>
      <c r="O41" s="226"/>
      <c r="P41" s="226"/>
      <c r="Q41" s="237">
        <v>0</v>
      </c>
      <c r="R41" s="238"/>
      <c r="S41" s="238"/>
      <c r="T41" s="238"/>
      <c r="U41" s="238"/>
      <c r="V41" s="238"/>
      <c r="W41" s="232"/>
      <c r="X41" s="232"/>
      <c r="Y41" s="232"/>
      <c r="Z41" s="235">
        <v>0</v>
      </c>
      <c r="AA41" s="235">
        <v>0</v>
      </c>
      <c r="AB41" s="235">
        <v>0</v>
      </c>
      <c r="AC41" s="224"/>
      <c r="AD41" s="224"/>
      <c r="AE41" s="125"/>
      <c r="AF41" s="125"/>
      <c r="AG41" s="125"/>
      <c r="AH41" s="236">
        <v>1</v>
      </c>
      <c r="AI41" s="236" t="s">
        <v>941</v>
      </c>
      <c r="AJ41" s="125"/>
      <c r="AK41" s="175" t="s">
        <v>5315</v>
      </c>
      <c r="AL41" s="125" t="s">
        <v>942</v>
      </c>
      <c r="AM41" s="27" t="s">
        <v>942</v>
      </c>
      <c r="AN41" s="126">
        <v>0</v>
      </c>
      <c r="AO41" s="126">
        <v>0</v>
      </c>
      <c r="AP41" s="126">
        <v>0</v>
      </c>
      <c r="AQ41" s="126">
        <v>0</v>
      </c>
      <c r="AR41" s="125">
        <v>1</v>
      </c>
      <c r="AS41" s="125">
        <v>0</v>
      </c>
      <c r="AT41" s="178">
        <v>43353</v>
      </c>
      <c r="AU41" s="178"/>
      <c r="AV41" s="178">
        <v>43406</v>
      </c>
      <c r="AW41" s="239" t="s">
        <v>989</v>
      </c>
      <c r="AX41" s="239" t="s">
        <v>980</v>
      </c>
      <c r="AY41" s="127"/>
      <c r="AZ41" s="127"/>
      <c r="BA41" s="128">
        <v>1000</v>
      </c>
      <c r="BB41" s="128" t="s">
        <v>489</v>
      </c>
      <c r="BC41" s="128"/>
      <c r="BD41" s="128">
        <v>1</v>
      </c>
      <c r="BE41" s="129" t="s">
        <v>541</v>
      </c>
      <c r="BF41" s="130">
        <v>1</v>
      </c>
      <c r="BG41" s="240"/>
      <c r="BH41" s="241"/>
      <c r="BI41" s="190"/>
      <c r="BJ41" s="131">
        <v>10800</v>
      </c>
      <c r="BK41" s="191"/>
      <c r="BL41" s="13"/>
      <c r="BM41" s="13"/>
      <c r="BN41" s="27" t="s">
        <v>801</v>
      </c>
      <c r="BO41" s="13" t="s">
        <v>801</v>
      </c>
      <c r="BP41" s="222">
        <v>13500</v>
      </c>
      <c r="BQ41" s="132"/>
      <c r="BR41" s="133"/>
      <c r="BS41" s="125">
        <v>0</v>
      </c>
      <c r="BT41" s="134">
        <v>0</v>
      </c>
      <c r="BU41" s="135">
        <v>1</v>
      </c>
      <c r="BV41" s="134">
        <v>0</v>
      </c>
      <c r="BW41" s="136">
        <v>0</v>
      </c>
      <c r="BX41" s="136">
        <v>0</v>
      </c>
      <c r="BY41" s="136">
        <v>0</v>
      </c>
      <c r="BZ41" s="134">
        <v>0</v>
      </c>
      <c r="CA41" s="134">
        <v>0</v>
      </c>
      <c r="CB41" s="134">
        <v>0</v>
      </c>
      <c r="CC41" s="135">
        <v>1</v>
      </c>
      <c r="CD41" s="134"/>
      <c r="CE41" s="134"/>
      <c r="CF41" s="137">
        <v>10800</v>
      </c>
      <c r="CG41" s="134">
        <v>0</v>
      </c>
      <c r="CH41" s="132"/>
      <c r="CI41" s="132"/>
      <c r="CJ41" s="229" t="s">
        <v>942</v>
      </c>
      <c r="CK41" s="233" t="s">
        <v>942</v>
      </c>
      <c r="CL41" s="138">
        <v>0</v>
      </c>
      <c r="CM41" s="138">
        <v>0</v>
      </c>
      <c r="CN41" s="135">
        <v>0</v>
      </c>
      <c r="CO41" s="135">
        <v>0</v>
      </c>
      <c r="CP41" s="139"/>
      <c r="CQ41" s="135">
        <v>1</v>
      </c>
      <c r="CR41" s="179">
        <v>43175</v>
      </c>
      <c r="CS41" s="180">
        <v>43220</v>
      </c>
      <c r="CT41" s="181">
        <v>43346</v>
      </c>
      <c r="CU41" s="181">
        <v>43311</v>
      </c>
      <c r="CV41" s="181">
        <v>43395</v>
      </c>
      <c r="CW41" s="181"/>
      <c r="CX41" s="181">
        <v>43395</v>
      </c>
      <c r="CY41" s="135">
        <v>0.51420083906541703</v>
      </c>
      <c r="CZ41" s="134">
        <v>0</v>
      </c>
      <c r="DA41" s="135">
        <v>8.2644628099173556E-3</v>
      </c>
      <c r="DB41" s="135">
        <v>0</v>
      </c>
      <c r="DC41" s="135">
        <v>0</v>
      </c>
      <c r="DD41" s="135">
        <v>0</v>
      </c>
      <c r="DE41" s="140">
        <v>0</v>
      </c>
      <c r="DF41" s="13" t="s">
        <v>942</v>
      </c>
      <c r="DG41" s="80" t="s">
        <v>942</v>
      </c>
      <c r="DH41" s="18" t="b">
        <v>0</v>
      </c>
      <c r="DI41" s="79"/>
      <c r="DJ41" s="79"/>
      <c r="DK41" s="192"/>
      <c r="DL41" s="174"/>
      <c r="DM41" s="193"/>
      <c r="DN41" s="135"/>
      <c r="DO41" s="79"/>
      <c r="DP41" s="79"/>
      <c r="DQ41" s="79"/>
      <c r="DR41" s="79"/>
      <c r="DS41" s="79"/>
      <c r="DT41" s="79"/>
      <c r="DU41" s="79"/>
      <c r="DV41" s="18"/>
      <c r="DW41" s="18"/>
      <c r="DX41" s="18"/>
      <c r="DY41" s="177"/>
      <c r="DZ41" s="177">
        <v>0</v>
      </c>
      <c r="EA41" s="177">
        <v>0</v>
      </c>
      <c r="EB41" s="177">
        <v>0</v>
      </c>
      <c r="EC41" s="177">
        <v>0</v>
      </c>
      <c r="ED41" s="177">
        <v>0</v>
      </c>
      <c r="EE41" s="177">
        <v>0</v>
      </c>
      <c r="EF41" s="177">
        <v>0</v>
      </c>
      <c r="EG41" s="177">
        <v>0</v>
      </c>
      <c r="EH41" s="177">
        <v>0</v>
      </c>
      <c r="EI41" s="177">
        <v>0</v>
      </c>
      <c r="EJ41" s="177">
        <v>0</v>
      </c>
      <c r="EK41" s="177">
        <v>0</v>
      </c>
      <c r="EL41" s="177">
        <v>0</v>
      </c>
      <c r="EM41" s="177">
        <v>0</v>
      </c>
      <c r="EN41" s="177">
        <v>0</v>
      </c>
      <c r="EO41" s="177">
        <v>0</v>
      </c>
      <c r="EP41" s="177">
        <v>0</v>
      </c>
      <c r="EQ41" s="177">
        <v>0</v>
      </c>
      <c r="ER41" s="177">
        <v>0</v>
      </c>
      <c r="ES41" s="177">
        <v>0</v>
      </c>
      <c r="ET41" s="177">
        <v>0</v>
      </c>
      <c r="EU41" s="177">
        <v>1617</v>
      </c>
      <c r="EV41" s="177">
        <v>0</v>
      </c>
      <c r="EW41" s="177">
        <v>0</v>
      </c>
      <c r="EX41" s="177">
        <v>0</v>
      </c>
      <c r="EY41" s="177">
        <v>2307</v>
      </c>
      <c r="EZ41" s="177">
        <v>0</v>
      </c>
      <c r="FA41" s="177">
        <v>0</v>
      </c>
      <c r="FB41" s="177">
        <v>4832</v>
      </c>
      <c r="FC41" s="242">
        <v>650</v>
      </c>
      <c r="FD41" s="244">
        <v>0</v>
      </c>
      <c r="FE41" s="242">
        <v>1280</v>
      </c>
      <c r="FF41" s="244">
        <v>0</v>
      </c>
      <c r="FG41" s="242">
        <v>180</v>
      </c>
      <c r="FH41" s="242">
        <v>2600</v>
      </c>
      <c r="FI41" s="251">
        <v>4498</v>
      </c>
      <c r="FJ41" s="251">
        <v>4168</v>
      </c>
      <c r="FK41" s="246">
        <v>2538</v>
      </c>
      <c r="FL41" s="246">
        <v>2538</v>
      </c>
      <c r="FM41" s="246">
        <v>818</v>
      </c>
      <c r="FN41" s="246">
        <v>558</v>
      </c>
      <c r="FO41" s="246">
        <v>348</v>
      </c>
      <c r="FP41" s="246">
        <v>2590</v>
      </c>
      <c r="FQ41" s="246">
        <v>3830</v>
      </c>
      <c r="FR41" s="246">
        <v>3190</v>
      </c>
      <c r="FS41" s="246">
        <v>3120</v>
      </c>
      <c r="FT41" s="242">
        <v>3373</v>
      </c>
      <c r="FU41" s="242">
        <v>4252</v>
      </c>
      <c r="FV41" s="242">
        <v>3102</v>
      </c>
      <c r="FW41" s="245">
        <v>8092</v>
      </c>
      <c r="FX41" s="245">
        <v>6922</v>
      </c>
      <c r="FY41" s="245">
        <v>5852</v>
      </c>
      <c r="FZ41" s="245">
        <v>5142</v>
      </c>
      <c r="GA41" s="242">
        <v>5022</v>
      </c>
      <c r="GB41" s="242">
        <v>4792</v>
      </c>
      <c r="GC41" s="251">
        <v>9212</v>
      </c>
      <c r="GD41" s="198"/>
      <c r="GE41" s="245">
        <v>7182</v>
      </c>
      <c r="GF41" s="245"/>
      <c r="GG41" s="245">
        <v>7152</v>
      </c>
      <c r="GH41" s="245">
        <v>7152</v>
      </c>
      <c r="GI41" s="245">
        <v>7152</v>
      </c>
      <c r="GJ41" s="245">
        <v>7152</v>
      </c>
      <c r="GK41" s="245">
        <v>7036</v>
      </c>
      <c r="GL41" s="245">
        <v>7036</v>
      </c>
      <c r="GM41" s="245">
        <v>7036</v>
      </c>
      <c r="GN41" s="245">
        <v>7036</v>
      </c>
      <c r="GO41" s="245">
        <v>7036</v>
      </c>
      <c r="GP41" s="245">
        <v>7036</v>
      </c>
      <c r="GQ41" s="245">
        <v>6776</v>
      </c>
      <c r="GR41" s="245">
        <v>6776</v>
      </c>
      <c r="GS41" s="245">
        <v>6746</v>
      </c>
      <c r="GT41" s="245">
        <v>6746</v>
      </c>
      <c r="GU41" s="245">
        <v>6746</v>
      </c>
      <c r="GV41" s="245">
        <v>6746</v>
      </c>
      <c r="GW41" s="245">
        <v>6716</v>
      </c>
      <c r="GX41" s="245">
        <v>6716</v>
      </c>
      <c r="GY41" s="245">
        <v>6656</v>
      </c>
      <c r="GZ41" s="245">
        <v>6546</v>
      </c>
      <c r="HA41" s="245">
        <v>6246</v>
      </c>
      <c r="HB41" s="245">
        <v>6246</v>
      </c>
      <c r="HC41" s="245">
        <v>6246</v>
      </c>
      <c r="HD41" s="245">
        <v>6216</v>
      </c>
      <c r="HE41" s="245">
        <v>6166</v>
      </c>
      <c r="HF41" s="245">
        <v>6146</v>
      </c>
      <c r="HG41" s="245">
        <v>6146</v>
      </c>
      <c r="HH41" s="245">
        <v>6116</v>
      </c>
      <c r="HI41" s="245">
        <v>6116</v>
      </c>
      <c r="HJ41" s="245">
        <v>6116</v>
      </c>
      <c r="HK41" s="245">
        <v>6116</v>
      </c>
      <c r="HL41" s="245">
        <v>6071</v>
      </c>
      <c r="HM41" s="245">
        <v>6041</v>
      </c>
      <c r="HN41" s="245">
        <v>5981</v>
      </c>
      <c r="HO41" s="245">
        <v>5981</v>
      </c>
      <c r="HP41" s="245">
        <v>5981</v>
      </c>
      <c r="HQ41" s="245">
        <v>5981</v>
      </c>
      <c r="HR41" s="245">
        <v>5981</v>
      </c>
      <c r="HS41" s="245">
        <v>5981</v>
      </c>
      <c r="HT41" s="245">
        <v>5921</v>
      </c>
      <c r="HU41" s="245">
        <v>5921</v>
      </c>
      <c r="HV41" s="245">
        <v>5921</v>
      </c>
      <c r="HW41" s="245">
        <v>5921</v>
      </c>
      <c r="HX41" s="245">
        <v>5921</v>
      </c>
      <c r="HY41" s="245">
        <v>5921</v>
      </c>
      <c r="HZ41" s="245">
        <v>5921</v>
      </c>
      <c r="IA41" s="245">
        <v>5911</v>
      </c>
      <c r="IB41" s="245">
        <v>5911</v>
      </c>
      <c r="IC41" s="245">
        <v>5911</v>
      </c>
      <c r="ID41" s="245">
        <v>5911</v>
      </c>
      <c r="IE41" s="245">
        <v>5911</v>
      </c>
      <c r="IF41" s="245">
        <v>5681</v>
      </c>
      <c r="IG41" s="245">
        <v>5581</v>
      </c>
      <c r="IH41" s="245">
        <v>5561</v>
      </c>
      <c r="II41" s="245">
        <v>5551</v>
      </c>
      <c r="IJ41" s="245">
        <v>5551</v>
      </c>
      <c r="IK41" s="245">
        <v>5551</v>
      </c>
      <c r="IL41" s="245">
        <v>5551</v>
      </c>
      <c r="IM41" s="245">
        <v>5531</v>
      </c>
      <c r="IN41" s="245">
        <v>5531</v>
      </c>
      <c r="IO41" s="245">
        <v>5501</v>
      </c>
      <c r="IP41" s="245">
        <v>5449</v>
      </c>
      <c r="IQ41" s="245">
        <v>5449</v>
      </c>
      <c r="IR41" s="245">
        <v>5449</v>
      </c>
      <c r="IS41" s="245">
        <v>5449</v>
      </c>
      <c r="IT41" s="245">
        <v>5449</v>
      </c>
      <c r="IU41" s="245">
        <v>5429</v>
      </c>
      <c r="IV41" s="245">
        <v>5419</v>
      </c>
      <c r="IW41" s="245">
        <v>5419</v>
      </c>
      <c r="IX41" s="245">
        <v>5383</v>
      </c>
      <c r="IY41" s="245">
        <v>5383</v>
      </c>
      <c r="IZ41" s="245">
        <v>5383</v>
      </c>
      <c r="JA41" s="245">
        <v>5333</v>
      </c>
      <c r="JB41" s="245">
        <v>5083</v>
      </c>
      <c r="JC41" s="245">
        <v>4983</v>
      </c>
      <c r="JD41" s="245">
        <v>4983</v>
      </c>
      <c r="JE41" s="245">
        <v>4973</v>
      </c>
      <c r="JF41" s="245">
        <v>4973</v>
      </c>
      <c r="JG41" s="245">
        <v>4973</v>
      </c>
      <c r="JH41" s="245">
        <v>4943</v>
      </c>
      <c r="JI41" s="245">
        <v>4943</v>
      </c>
      <c r="JJ41" s="245">
        <v>4933</v>
      </c>
      <c r="JK41" s="245">
        <v>4803</v>
      </c>
      <c r="JL41" s="245">
        <v>4683</v>
      </c>
      <c r="JM41" s="245">
        <v>4683</v>
      </c>
      <c r="JN41" s="245">
        <v>4683</v>
      </c>
      <c r="JO41" s="245">
        <v>4683</v>
      </c>
      <c r="JP41" s="245">
        <v>4683</v>
      </c>
      <c r="JQ41" s="245">
        <v>4683</v>
      </c>
      <c r="JR41" s="245">
        <v>4683</v>
      </c>
      <c r="JS41" s="245">
        <v>4683</v>
      </c>
      <c r="JT41" s="245">
        <v>4683</v>
      </c>
      <c r="JU41" s="245">
        <v>4683</v>
      </c>
      <c r="JV41" s="245">
        <v>4683</v>
      </c>
      <c r="JW41" s="245">
        <v>4683</v>
      </c>
      <c r="JX41" s="245">
        <v>4683</v>
      </c>
      <c r="JY41" s="245">
        <v>4683</v>
      </c>
      <c r="JZ41" s="245">
        <v>4683</v>
      </c>
      <c r="KA41" s="245">
        <v>4683</v>
      </c>
      <c r="KB41" s="245">
        <v>4683</v>
      </c>
      <c r="KC41" s="198"/>
      <c r="KD41" s="245">
        <v>4093</v>
      </c>
      <c r="KE41" s="245">
        <v>4093</v>
      </c>
      <c r="KF41" s="245">
        <v>4093</v>
      </c>
      <c r="KG41" s="245">
        <v>4093</v>
      </c>
      <c r="KH41" s="245">
        <v>4093</v>
      </c>
      <c r="KI41" s="245">
        <v>4093</v>
      </c>
      <c r="KJ41" s="245">
        <v>4003</v>
      </c>
      <c r="KK41" s="245">
        <v>3993</v>
      </c>
      <c r="KL41" s="245">
        <v>3993</v>
      </c>
      <c r="KM41" s="245">
        <v>3993</v>
      </c>
      <c r="KN41" s="245">
        <v>3993</v>
      </c>
      <c r="KO41" s="245">
        <v>3993</v>
      </c>
      <c r="KP41" s="245">
        <v>3993</v>
      </c>
      <c r="KQ41" s="245">
        <v>3993</v>
      </c>
      <c r="KR41" s="245">
        <v>3993</v>
      </c>
      <c r="KS41" s="245">
        <v>3993</v>
      </c>
      <c r="KT41" s="245">
        <v>3993</v>
      </c>
      <c r="KU41" s="245">
        <v>3993</v>
      </c>
      <c r="KV41" s="245">
        <v>3993</v>
      </c>
      <c r="KW41" s="245">
        <v>3993</v>
      </c>
      <c r="KX41" s="245">
        <v>3993</v>
      </c>
      <c r="KY41" s="245">
        <v>3993</v>
      </c>
      <c r="KZ41" s="245">
        <v>3993</v>
      </c>
      <c r="LA41" s="245">
        <v>3993</v>
      </c>
      <c r="LB41" s="245">
        <v>3993</v>
      </c>
      <c r="LC41" s="245">
        <v>3993</v>
      </c>
      <c r="LD41" s="245">
        <v>3993</v>
      </c>
      <c r="LE41" s="242">
        <v>2568</v>
      </c>
      <c r="LF41" s="242">
        <v>2568</v>
      </c>
      <c r="LG41" s="242">
        <v>2508</v>
      </c>
      <c r="LH41" s="242">
        <v>2368</v>
      </c>
      <c r="LI41" s="242">
        <v>2348</v>
      </c>
      <c r="LJ41" s="242">
        <v>2348</v>
      </c>
      <c r="LK41" s="242">
        <v>2348</v>
      </c>
      <c r="LL41" s="242">
        <v>2198</v>
      </c>
      <c r="LM41" s="242">
        <v>2148</v>
      </c>
      <c r="LN41" s="242">
        <v>2148</v>
      </c>
      <c r="LO41" s="242">
        <v>2048</v>
      </c>
      <c r="LP41" s="242">
        <v>1998</v>
      </c>
      <c r="LQ41" s="242">
        <v>1998</v>
      </c>
      <c r="LR41" s="242">
        <v>1998</v>
      </c>
      <c r="LS41" s="242">
        <v>1978</v>
      </c>
      <c r="LT41" s="242">
        <v>1968</v>
      </c>
      <c r="LU41" s="242">
        <v>1918</v>
      </c>
      <c r="LV41" s="242">
        <v>1608</v>
      </c>
      <c r="LW41" s="242">
        <v>1608</v>
      </c>
      <c r="LX41" s="242">
        <v>1608</v>
      </c>
      <c r="LY41" s="242">
        <v>1608</v>
      </c>
      <c r="LZ41" s="242">
        <v>1588</v>
      </c>
      <c r="MA41" s="242">
        <v>1588</v>
      </c>
      <c r="MB41" s="242">
        <v>1488</v>
      </c>
      <c r="MC41" s="242">
        <v>1488</v>
      </c>
      <c r="MD41" s="242">
        <v>1488</v>
      </c>
      <c r="ME41" s="242">
        <v>1488</v>
      </c>
      <c r="MF41" s="242">
        <v>1468</v>
      </c>
      <c r="MG41" s="242">
        <v>1468</v>
      </c>
      <c r="MH41" s="242">
        <v>1468</v>
      </c>
      <c r="MI41" s="242">
        <v>1458</v>
      </c>
      <c r="MJ41" s="242">
        <v>1458</v>
      </c>
      <c r="MK41" s="242">
        <v>1318</v>
      </c>
      <c r="ML41" s="198"/>
      <c r="MM41" s="242">
        <v>1318</v>
      </c>
      <c r="MN41" s="242">
        <v>1278</v>
      </c>
      <c r="MO41" s="242">
        <v>1178</v>
      </c>
      <c r="MP41" s="242">
        <v>1468</v>
      </c>
      <c r="MQ41" s="242">
        <v>1128</v>
      </c>
      <c r="MR41" s="242">
        <v>1128</v>
      </c>
      <c r="MS41" s="242">
        <v>1128</v>
      </c>
      <c r="MT41" s="242">
        <v>1128</v>
      </c>
      <c r="MU41" s="242">
        <v>1128</v>
      </c>
      <c r="MV41" s="242">
        <v>1118</v>
      </c>
      <c r="MW41" s="198"/>
      <c r="MX41" s="242">
        <v>1088</v>
      </c>
      <c r="MY41" s="242">
        <v>988</v>
      </c>
      <c r="MZ41" s="242">
        <v>938</v>
      </c>
      <c r="NA41" s="242">
        <v>938</v>
      </c>
      <c r="NB41" s="242">
        <v>938</v>
      </c>
      <c r="NC41" s="242">
        <v>838</v>
      </c>
      <c r="ND41" s="242">
        <v>838</v>
      </c>
      <c r="NE41" s="242">
        <v>828</v>
      </c>
      <c r="NF41" s="242">
        <v>758</v>
      </c>
      <c r="NG41" s="242">
        <v>698</v>
      </c>
      <c r="NH41" s="242">
        <v>698</v>
      </c>
      <c r="NI41" s="244">
        <v>0</v>
      </c>
      <c r="NJ41" s="198"/>
      <c r="NK41" s="198"/>
      <c r="NL41" s="198"/>
      <c r="NM41" s="198"/>
      <c r="NN41" s="198"/>
      <c r="NO41" s="198"/>
      <c r="NP41" s="198"/>
      <c r="NQ41" s="198"/>
      <c r="NR41" s="198"/>
      <c r="NS41" s="198"/>
      <c r="NT41" s="198"/>
      <c r="NU41" s="198"/>
      <c r="NV41" s="198"/>
      <c r="NW41" s="198"/>
      <c r="NX41" s="198"/>
      <c r="NY41" s="198"/>
      <c r="NZ41" s="198"/>
      <c r="OA41" s="198"/>
      <c r="OB41" s="198"/>
      <c r="OC41" s="198"/>
      <c r="OD41" s="198"/>
      <c r="OE41" s="198"/>
      <c r="OF41" s="198"/>
      <c r="OG41" s="198"/>
      <c r="OH41" s="198"/>
      <c r="OI41" s="198"/>
      <c r="OJ41" s="198"/>
      <c r="OK41" s="198"/>
      <c r="OL41" s="198"/>
      <c r="OM41" s="198"/>
      <c r="ON41" s="198"/>
      <c r="OO41" s="198"/>
      <c r="OP41" s="198"/>
      <c r="OQ41" s="198"/>
      <c r="OR41" s="198"/>
      <c r="OS41" s="198"/>
      <c r="OT41" s="198"/>
      <c r="OU41" s="198"/>
      <c r="OV41" s="198"/>
      <c r="OW41" s="198"/>
      <c r="OX41" s="198"/>
      <c r="OY41" s="198"/>
      <c r="OZ41" s="198"/>
      <c r="PA41" s="198"/>
      <c r="PB41" s="198"/>
      <c r="PC41" s="198"/>
      <c r="PD41" s="198"/>
      <c r="PE41" s="198"/>
      <c r="PF41" s="198"/>
      <c r="PG41" s="198"/>
      <c r="PH41" s="198"/>
      <c r="PI41" s="198"/>
      <c r="PJ41" s="198"/>
      <c r="PK41" s="198"/>
      <c r="PL41" s="198"/>
      <c r="PM41" s="198"/>
      <c r="PN41" s="198"/>
      <c r="PO41" s="198"/>
      <c r="PP41" s="198"/>
      <c r="PQ41" s="198"/>
      <c r="PR41" s="198"/>
      <c r="PS41" s="198"/>
      <c r="PT41" s="198"/>
      <c r="PU41" s="198"/>
      <c r="PV41" s="198"/>
      <c r="PW41" s="198"/>
      <c r="PX41" s="198"/>
      <c r="PY41" s="198"/>
      <c r="PZ41" s="198"/>
      <c r="QA41" s="198"/>
      <c r="QB41" s="198"/>
      <c r="QC41" s="198"/>
      <c r="QD41" s="198"/>
      <c r="QE41" s="198"/>
      <c r="QF41" s="198"/>
      <c r="QG41" s="198"/>
      <c r="QH41" s="198"/>
      <c r="QI41" s="198"/>
      <c r="QJ41" s="198"/>
      <c r="QK41" s="198"/>
      <c r="QL41" s="198"/>
      <c r="QM41" s="198"/>
      <c r="QN41" s="198"/>
      <c r="QO41" s="198"/>
      <c r="QP41" s="198"/>
      <c r="QQ41" s="198"/>
      <c r="QR41" s="198"/>
      <c r="QS41" s="198"/>
      <c r="QT41" s="198"/>
      <c r="QU41" s="198"/>
      <c r="QV41" s="198"/>
      <c r="QW41" s="198"/>
      <c r="QX41" s="198"/>
      <c r="QY41" s="198"/>
      <c r="QZ41" s="198"/>
      <c r="RA41" s="198"/>
      <c r="RB41" s="198"/>
      <c r="RC41" s="198"/>
      <c r="RD41" s="198"/>
      <c r="RE41" s="198"/>
      <c r="RF41" s="198"/>
      <c r="RG41" s="198"/>
      <c r="RH41" s="198"/>
      <c r="RI41" s="198"/>
      <c r="RJ41" s="198"/>
      <c r="RK41" s="198"/>
      <c r="RL41" s="198"/>
      <c r="RM41" s="198"/>
      <c r="RN41" s="198"/>
      <c r="RO41" s="198"/>
      <c r="RP41" s="198"/>
      <c r="RQ41" s="198"/>
      <c r="RR41" s="198"/>
      <c r="RS41" s="198"/>
      <c r="RT41" s="198"/>
      <c r="RU41" s="198"/>
      <c r="RV41" s="198"/>
      <c r="RW41" s="198"/>
      <c r="RX41" s="198"/>
    </row>
    <row r="42" spans="1:492" x14ac:dyDescent="0.2">
      <c r="A42" s="230" t="s">
        <v>962</v>
      </c>
      <c r="B42" s="231" t="s">
        <v>2436</v>
      </c>
      <c r="C42" s="225"/>
      <c r="D42" s="225"/>
      <c r="E42" s="225"/>
      <c r="F42" s="226"/>
      <c r="G42" s="226"/>
      <c r="H42" s="226"/>
      <c r="I42" s="226"/>
      <c r="J42" s="226"/>
      <c r="K42" s="226"/>
      <c r="L42" s="226"/>
      <c r="M42" s="226"/>
      <c r="N42" s="226"/>
      <c r="O42" s="226"/>
      <c r="P42" s="226"/>
      <c r="Q42" s="237">
        <v>0</v>
      </c>
      <c r="R42" s="238"/>
      <c r="S42" s="238"/>
      <c r="T42" s="238"/>
      <c r="U42" s="238"/>
      <c r="V42" s="238"/>
      <c r="W42" s="232"/>
      <c r="X42" s="232"/>
      <c r="Y42" s="232"/>
      <c r="Z42" s="235">
        <v>0</v>
      </c>
      <c r="AA42" s="235">
        <v>0</v>
      </c>
      <c r="AB42" s="235">
        <v>0</v>
      </c>
      <c r="AC42" s="224"/>
      <c r="AD42" s="224"/>
      <c r="AE42" s="125"/>
      <c r="AF42" s="125"/>
      <c r="AG42" s="125"/>
      <c r="AH42" s="236">
        <v>1</v>
      </c>
      <c r="AI42" s="236" t="s">
        <v>941</v>
      </c>
      <c r="AJ42" s="125"/>
      <c r="AK42" s="175" t="s">
        <v>5316</v>
      </c>
      <c r="AL42" s="125" t="s">
        <v>942</v>
      </c>
      <c r="AM42" s="27" t="s">
        <v>942</v>
      </c>
      <c r="AN42" s="126">
        <v>0</v>
      </c>
      <c r="AO42" s="126">
        <v>0</v>
      </c>
      <c r="AP42" s="126">
        <v>0</v>
      </c>
      <c r="AQ42" s="126">
        <v>0</v>
      </c>
      <c r="AR42" s="125">
        <v>1</v>
      </c>
      <c r="AS42" s="125">
        <v>0</v>
      </c>
      <c r="AT42" s="178">
        <v>43406</v>
      </c>
      <c r="AU42" s="178"/>
      <c r="AV42" s="178">
        <v>42979</v>
      </c>
      <c r="AW42" s="239" t="s">
        <v>989</v>
      </c>
      <c r="AX42" s="239" t="s">
        <v>980</v>
      </c>
      <c r="AY42" s="127"/>
      <c r="AZ42" s="127"/>
      <c r="BA42" s="128">
        <v>2000</v>
      </c>
      <c r="BB42" s="128" t="s">
        <v>489</v>
      </c>
      <c r="BC42" s="128"/>
      <c r="BD42" s="128">
        <v>1</v>
      </c>
      <c r="BE42" s="129" t="s">
        <v>541</v>
      </c>
      <c r="BF42" s="130">
        <v>1</v>
      </c>
      <c r="BG42" s="240"/>
      <c r="BH42" s="241"/>
      <c r="BI42" s="190"/>
      <c r="BJ42" s="131">
        <v>7200</v>
      </c>
      <c r="BK42" s="191"/>
      <c r="BL42" s="13"/>
      <c r="BM42" s="13"/>
      <c r="BN42" s="27" t="s">
        <v>801</v>
      </c>
      <c r="BO42" s="13" t="s">
        <v>801</v>
      </c>
      <c r="BP42" s="222">
        <v>6750</v>
      </c>
      <c r="BQ42" s="132"/>
      <c r="BR42" s="133"/>
      <c r="BS42" s="125">
        <v>0</v>
      </c>
      <c r="BT42" s="134">
        <v>0</v>
      </c>
      <c r="BU42" s="135">
        <v>1</v>
      </c>
      <c r="BV42" s="134">
        <v>0</v>
      </c>
      <c r="BW42" s="136">
        <v>0</v>
      </c>
      <c r="BX42" s="136">
        <v>0</v>
      </c>
      <c r="BY42" s="136">
        <v>0</v>
      </c>
      <c r="BZ42" s="134">
        <v>0</v>
      </c>
      <c r="CA42" s="134">
        <v>0</v>
      </c>
      <c r="CB42" s="134">
        <v>0</v>
      </c>
      <c r="CC42" s="135">
        <v>1</v>
      </c>
      <c r="CD42" s="134"/>
      <c r="CE42" s="134"/>
      <c r="CF42" s="137">
        <v>7200</v>
      </c>
      <c r="CG42" s="134">
        <v>0</v>
      </c>
      <c r="CH42" s="132"/>
      <c r="CI42" s="132"/>
      <c r="CJ42" s="229" t="s">
        <v>942</v>
      </c>
      <c r="CK42" s="233" t="s">
        <v>942</v>
      </c>
      <c r="CL42" s="138">
        <v>0</v>
      </c>
      <c r="CM42" s="138">
        <v>0</v>
      </c>
      <c r="CN42" s="135">
        <v>0</v>
      </c>
      <c r="CO42" s="135">
        <v>0</v>
      </c>
      <c r="CP42" s="139"/>
      <c r="CQ42" s="135">
        <v>0</v>
      </c>
      <c r="CR42" s="179">
        <v>43278</v>
      </c>
      <c r="CS42" s="180">
        <v>43278</v>
      </c>
      <c r="CT42" s="181">
        <v>43346</v>
      </c>
      <c r="CU42" s="181">
        <v>42886</v>
      </c>
      <c r="CV42" s="181">
        <v>0</v>
      </c>
      <c r="CW42" s="181"/>
      <c r="CX42" s="181"/>
      <c r="CY42" s="135">
        <v>0.22625072497430512</v>
      </c>
      <c r="CZ42" s="134">
        <v>0</v>
      </c>
      <c r="DA42" s="135">
        <v>1.5873015873015872E-2</v>
      </c>
      <c r="DB42" s="135">
        <v>0</v>
      </c>
      <c r="DC42" s="135">
        <v>0</v>
      </c>
      <c r="DD42" s="135">
        <v>0</v>
      </c>
      <c r="DE42" s="140">
        <v>0</v>
      </c>
      <c r="DF42" s="13" t="s">
        <v>942</v>
      </c>
      <c r="DG42" s="80" t="s">
        <v>942</v>
      </c>
      <c r="DH42" s="18" t="b">
        <v>0</v>
      </c>
      <c r="DI42" s="79"/>
      <c r="DJ42" s="79"/>
      <c r="DK42" s="192"/>
      <c r="DL42" s="174"/>
      <c r="DM42" s="193"/>
      <c r="DN42" s="135"/>
      <c r="DO42" s="79"/>
      <c r="DP42" s="79"/>
      <c r="DQ42" s="79"/>
      <c r="DR42" s="79"/>
      <c r="DS42" s="79"/>
      <c r="DT42" s="79"/>
      <c r="DU42" s="79"/>
      <c r="DV42" s="18"/>
      <c r="DW42" s="18"/>
      <c r="DX42" s="18"/>
      <c r="DY42" s="177"/>
      <c r="DZ42" s="177">
        <v>0</v>
      </c>
      <c r="EA42" s="177">
        <v>0</v>
      </c>
      <c r="EB42" s="177">
        <v>0</v>
      </c>
      <c r="EC42" s="177">
        <v>0</v>
      </c>
      <c r="ED42" s="177">
        <v>0</v>
      </c>
      <c r="EE42" s="177">
        <v>0</v>
      </c>
      <c r="EF42" s="177">
        <v>0</v>
      </c>
      <c r="EG42" s="177">
        <v>0</v>
      </c>
      <c r="EH42" s="177">
        <v>0</v>
      </c>
      <c r="EI42" s="177">
        <v>0</v>
      </c>
      <c r="EJ42" s="177">
        <v>0</v>
      </c>
      <c r="EK42" s="177">
        <v>0</v>
      </c>
      <c r="EL42" s="177">
        <v>0</v>
      </c>
      <c r="EM42" s="177">
        <v>0</v>
      </c>
      <c r="EN42" s="177">
        <v>0</v>
      </c>
      <c r="EO42" s="177">
        <v>0</v>
      </c>
      <c r="EP42" s="177">
        <v>0</v>
      </c>
      <c r="EQ42" s="177">
        <v>0</v>
      </c>
      <c r="ER42" s="177">
        <v>0</v>
      </c>
      <c r="ES42" s="177">
        <v>0</v>
      </c>
      <c r="ET42" s="177">
        <v>0</v>
      </c>
      <c r="EU42" s="177">
        <v>0</v>
      </c>
      <c r="EV42" s="177">
        <v>0</v>
      </c>
      <c r="EW42" s="177">
        <v>0</v>
      </c>
      <c r="EX42" s="177">
        <v>0</v>
      </c>
      <c r="EY42" s="177">
        <v>0</v>
      </c>
      <c r="EZ42" s="177">
        <v>0</v>
      </c>
      <c r="FA42" s="177">
        <v>0</v>
      </c>
      <c r="FB42" s="177">
        <v>0</v>
      </c>
      <c r="FC42" s="244">
        <v>0</v>
      </c>
      <c r="FD42" s="245">
        <v>3530</v>
      </c>
      <c r="FE42" s="245">
        <v>2050</v>
      </c>
      <c r="FF42" s="242">
        <v>1090</v>
      </c>
      <c r="FG42" s="244">
        <v>0</v>
      </c>
      <c r="FH42" s="242">
        <v>1140</v>
      </c>
      <c r="FI42" s="245">
        <v>2183</v>
      </c>
      <c r="FJ42" s="242">
        <v>1752</v>
      </c>
      <c r="FK42" s="242">
        <v>952</v>
      </c>
      <c r="FL42" s="242">
        <v>952</v>
      </c>
      <c r="FM42" s="242">
        <v>482</v>
      </c>
      <c r="FN42" s="242">
        <v>222</v>
      </c>
      <c r="FO42" s="242">
        <v>192</v>
      </c>
      <c r="FP42" s="244">
        <v>0</v>
      </c>
      <c r="FQ42" s="251">
        <v>2960</v>
      </c>
      <c r="FR42" s="246">
        <v>2760</v>
      </c>
      <c r="FS42" s="246">
        <v>2680</v>
      </c>
      <c r="FT42" s="245">
        <v>4919</v>
      </c>
      <c r="FU42" s="242">
        <v>2609</v>
      </c>
      <c r="FV42" s="242">
        <v>2079</v>
      </c>
      <c r="FW42" s="245">
        <v>4069</v>
      </c>
      <c r="FX42" s="245">
        <v>3249</v>
      </c>
      <c r="FY42" s="245">
        <v>2619</v>
      </c>
      <c r="FZ42" s="242">
        <v>2219</v>
      </c>
      <c r="GA42" s="242">
        <v>2089</v>
      </c>
      <c r="GB42" s="248">
        <v>9519</v>
      </c>
      <c r="GC42" s="247">
        <v>8619</v>
      </c>
      <c r="GD42" s="198"/>
      <c r="GE42" s="247">
        <v>7169</v>
      </c>
      <c r="GF42" s="247"/>
      <c r="GG42" s="247">
        <v>7109</v>
      </c>
      <c r="GH42" s="247">
        <v>7109</v>
      </c>
      <c r="GI42" s="247">
        <v>7079</v>
      </c>
      <c r="GJ42" s="247">
        <v>7079</v>
      </c>
      <c r="GK42" s="247">
        <v>6959</v>
      </c>
      <c r="GL42" s="247">
        <v>6959</v>
      </c>
      <c r="GM42" s="247">
        <v>6959</v>
      </c>
      <c r="GN42" s="247">
        <v>6959</v>
      </c>
      <c r="GO42" s="247">
        <v>6959</v>
      </c>
      <c r="GP42" s="247">
        <v>6939</v>
      </c>
      <c r="GQ42" s="247">
        <v>6939</v>
      </c>
      <c r="GR42" s="247">
        <v>6939</v>
      </c>
      <c r="GS42" s="247">
        <v>6919</v>
      </c>
      <c r="GT42" s="247">
        <v>6919</v>
      </c>
      <c r="GU42" s="247">
        <v>6919</v>
      </c>
      <c r="GV42" s="247">
        <v>6919</v>
      </c>
      <c r="GW42" s="247">
        <v>6859</v>
      </c>
      <c r="GX42" s="247">
        <v>6849</v>
      </c>
      <c r="GY42" s="247">
        <v>6809</v>
      </c>
      <c r="GZ42" s="250">
        <v>6699</v>
      </c>
      <c r="HA42" s="250">
        <v>6699</v>
      </c>
      <c r="HB42" s="250">
        <v>6699</v>
      </c>
      <c r="HC42" s="249">
        <v>6699</v>
      </c>
      <c r="HD42" s="249">
        <v>6699</v>
      </c>
      <c r="HE42" s="249">
        <v>6639</v>
      </c>
      <c r="HF42" s="249">
        <v>6619</v>
      </c>
      <c r="HG42" s="249">
        <v>6589</v>
      </c>
      <c r="HH42" s="249">
        <v>6589</v>
      </c>
      <c r="HI42" s="249">
        <v>6589</v>
      </c>
      <c r="HJ42" s="249">
        <v>6589</v>
      </c>
      <c r="HK42" s="249">
        <v>6589</v>
      </c>
      <c r="HL42" s="249">
        <v>6549</v>
      </c>
      <c r="HM42" s="249">
        <v>6489</v>
      </c>
      <c r="HN42" s="249">
        <v>6489</v>
      </c>
      <c r="HO42" s="249">
        <v>6489</v>
      </c>
      <c r="HP42" s="249">
        <v>6489</v>
      </c>
      <c r="HQ42" s="249">
        <v>6489</v>
      </c>
      <c r="HR42" s="249">
        <v>6489</v>
      </c>
      <c r="HS42" s="249">
        <v>6469</v>
      </c>
      <c r="HT42" s="249">
        <v>6419</v>
      </c>
      <c r="HU42" s="249">
        <v>6399</v>
      </c>
      <c r="HV42" s="249">
        <v>6379</v>
      </c>
      <c r="HW42" s="249">
        <v>6379</v>
      </c>
      <c r="HX42" s="249">
        <v>6379</v>
      </c>
      <c r="HY42" s="249">
        <v>6379</v>
      </c>
      <c r="HZ42" s="249">
        <v>6379</v>
      </c>
      <c r="IA42" s="249">
        <v>6359</v>
      </c>
      <c r="IB42" s="249">
        <v>6359</v>
      </c>
      <c r="IC42" s="249">
        <v>6349</v>
      </c>
      <c r="ID42" s="249">
        <v>6349</v>
      </c>
      <c r="IE42" s="249">
        <v>6349</v>
      </c>
      <c r="IF42" s="249">
        <v>6349</v>
      </c>
      <c r="IG42" s="249">
        <v>6349</v>
      </c>
      <c r="IH42" s="249">
        <v>6319</v>
      </c>
      <c r="II42" s="249">
        <v>6269</v>
      </c>
      <c r="IJ42" s="249">
        <v>6269</v>
      </c>
      <c r="IK42" s="249">
        <v>6269</v>
      </c>
      <c r="IL42" s="249">
        <v>6269</v>
      </c>
      <c r="IM42" s="249">
        <v>6259</v>
      </c>
      <c r="IN42" s="249">
        <v>6259</v>
      </c>
      <c r="IO42" s="249">
        <v>6089</v>
      </c>
      <c r="IP42" s="249">
        <v>6027</v>
      </c>
      <c r="IQ42" s="249">
        <v>6027</v>
      </c>
      <c r="IR42" s="249">
        <v>6027</v>
      </c>
      <c r="IS42" s="249">
        <v>6027</v>
      </c>
      <c r="IT42" s="249">
        <v>6027</v>
      </c>
      <c r="IU42" s="249">
        <v>5817</v>
      </c>
      <c r="IV42" s="249">
        <v>5807</v>
      </c>
      <c r="IW42" s="249">
        <v>5787</v>
      </c>
      <c r="IX42" s="249">
        <v>5747</v>
      </c>
      <c r="IY42" s="249">
        <v>5747</v>
      </c>
      <c r="IZ42" s="249">
        <v>5747</v>
      </c>
      <c r="JA42" s="249">
        <v>5727</v>
      </c>
      <c r="JB42" s="249">
        <v>5657</v>
      </c>
      <c r="JC42" s="249">
        <v>5557</v>
      </c>
      <c r="JD42" s="249">
        <v>5547</v>
      </c>
      <c r="JE42" s="249">
        <v>5547</v>
      </c>
      <c r="JF42" s="249">
        <v>5547</v>
      </c>
      <c r="JG42" s="249">
        <v>5547</v>
      </c>
      <c r="JH42" s="249">
        <v>5507</v>
      </c>
      <c r="JI42" s="249">
        <v>5507</v>
      </c>
      <c r="JJ42" s="249">
        <v>5507</v>
      </c>
      <c r="JK42" s="249">
        <v>5367</v>
      </c>
      <c r="JL42" s="249">
        <v>5367</v>
      </c>
      <c r="JM42" s="249">
        <v>5367</v>
      </c>
      <c r="JN42" s="249">
        <v>5367</v>
      </c>
      <c r="JO42" s="249">
        <v>5367</v>
      </c>
      <c r="JP42" s="249">
        <v>5367</v>
      </c>
      <c r="JQ42" s="249">
        <v>5367</v>
      </c>
      <c r="JR42" s="249">
        <v>5367</v>
      </c>
      <c r="JS42" s="249">
        <v>5367</v>
      </c>
      <c r="JT42" s="249">
        <v>5367</v>
      </c>
      <c r="JU42" s="249">
        <v>5367</v>
      </c>
      <c r="JV42" s="249">
        <v>5367</v>
      </c>
      <c r="JW42" s="249">
        <v>5367</v>
      </c>
      <c r="JX42" s="249">
        <v>5367</v>
      </c>
      <c r="JY42" s="249">
        <v>5367</v>
      </c>
      <c r="JZ42" s="249">
        <v>5367</v>
      </c>
      <c r="KA42" s="249">
        <v>5367</v>
      </c>
      <c r="KB42" s="249">
        <v>5367</v>
      </c>
      <c r="KC42" s="198"/>
      <c r="KD42" s="249">
        <v>4832</v>
      </c>
      <c r="KE42" s="249">
        <v>4832</v>
      </c>
      <c r="KF42" s="249">
        <v>4832</v>
      </c>
      <c r="KG42" s="249">
        <v>4832</v>
      </c>
      <c r="KH42" s="249">
        <v>4832</v>
      </c>
      <c r="KI42" s="249">
        <v>4832</v>
      </c>
      <c r="KJ42" s="249">
        <v>4786</v>
      </c>
      <c r="KK42" s="249">
        <v>4786</v>
      </c>
      <c r="KL42" s="249">
        <v>4786</v>
      </c>
      <c r="KM42" s="249">
        <v>4786</v>
      </c>
      <c r="KN42" s="249">
        <v>4786</v>
      </c>
      <c r="KO42" s="249">
        <v>4786</v>
      </c>
      <c r="KP42" s="249">
        <v>4786</v>
      </c>
      <c r="KQ42" s="249">
        <v>4786</v>
      </c>
      <c r="KR42" s="249">
        <v>4786</v>
      </c>
      <c r="KS42" s="249">
        <v>4786</v>
      </c>
      <c r="KT42" s="249">
        <v>4786</v>
      </c>
      <c r="KU42" s="249">
        <v>4786</v>
      </c>
      <c r="KV42" s="249">
        <v>4786</v>
      </c>
      <c r="KW42" s="249">
        <v>4786</v>
      </c>
      <c r="KX42" s="249">
        <v>4786</v>
      </c>
      <c r="KY42" s="245">
        <v>4786</v>
      </c>
      <c r="KZ42" s="245">
        <v>4786</v>
      </c>
      <c r="LA42" s="245">
        <v>4786</v>
      </c>
      <c r="LB42" s="245">
        <v>4786</v>
      </c>
      <c r="LC42" s="245">
        <v>4786</v>
      </c>
      <c r="LD42" s="245">
        <v>4786</v>
      </c>
      <c r="LE42" s="245">
        <v>3881</v>
      </c>
      <c r="LF42" s="245">
        <v>3881</v>
      </c>
      <c r="LG42" s="245">
        <v>3811</v>
      </c>
      <c r="LH42" s="245">
        <v>3781</v>
      </c>
      <c r="LI42" s="245">
        <v>3721</v>
      </c>
      <c r="LJ42" s="245">
        <v>3721</v>
      </c>
      <c r="LK42" s="245">
        <v>3721</v>
      </c>
      <c r="LL42" s="245">
        <v>3721</v>
      </c>
      <c r="LM42" s="245">
        <v>3651</v>
      </c>
      <c r="LN42" s="245">
        <v>3651</v>
      </c>
      <c r="LO42" s="245">
        <v>3651</v>
      </c>
      <c r="LP42" s="245">
        <v>3591</v>
      </c>
      <c r="LQ42" s="245">
        <v>3591</v>
      </c>
      <c r="LR42" s="245">
        <v>3591</v>
      </c>
      <c r="LS42" s="245">
        <v>3591</v>
      </c>
      <c r="LT42" s="245">
        <v>3581</v>
      </c>
      <c r="LU42" s="245">
        <v>3571</v>
      </c>
      <c r="LV42" s="245">
        <v>3521</v>
      </c>
      <c r="LW42" s="245">
        <v>3291</v>
      </c>
      <c r="LX42" s="245">
        <v>3291</v>
      </c>
      <c r="LY42" s="245">
        <v>3291</v>
      </c>
      <c r="LZ42" s="245">
        <v>3291</v>
      </c>
      <c r="MA42" s="245">
        <v>3291</v>
      </c>
      <c r="MB42" s="245">
        <v>3291</v>
      </c>
      <c r="MC42" s="245">
        <v>3291</v>
      </c>
      <c r="MD42" s="245">
        <v>3291</v>
      </c>
      <c r="ME42" s="245">
        <v>3291</v>
      </c>
      <c r="MF42" s="245">
        <v>3241</v>
      </c>
      <c r="MG42" s="245">
        <v>3241</v>
      </c>
      <c r="MH42" s="245">
        <v>3241</v>
      </c>
      <c r="MI42" s="245">
        <v>3241</v>
      </c>
      <c r="MJ42" s="245">
        <v>3241</v>
      </c>
      <c r="MK42" s="245">
        <v>3191</v>
      </c>
      <c r="ML42" s="198"/>
      <c r="MM42" s="245">
        <v>3191</v>
      </c>
      <c r="MN42" s="245">
        <v>3151</v>
      </c>
      <c r="MO42" s="245">
        <v>3151</v>
      </c>
      <c r="MP42" s="245">
        <v>3241</v>
      </c>
      <c r="MQ42" s="245">
        <v>2841</v>
      </c>
      <c r="MR42" s="245">
        <v>2841</v>
      </c>
      <c r="MS42" s="245">
        <v>2841</v>
      </c>
      <c r="MT42" s="245">
        <v>2841</v>
      </c>
      <c r="MU42" s="245">
        <v>2841</v>
      </c>
      <c r="MV42" s="245">
        <v>2841</v>
      </c>
      <c r="MW42" s="198"/>
      <c r="MX42" s="245">
        <v>2711</v>
      </c>
      <c r="MY42" s="245">
        <v>2701</v>
      </c>
      <c r="MZ42" s="245">
        <v>2591</v>
      </c>
      <c r="NA42" s="245">
        <v>2591</v>
      </c>
      <c r="NB42" s="245">
        <v>2591</v>
      </c>
      <c r="NC42" s="245">
        <v>2591</v>
      </c>
      <c r="ND42" s="245">
        <v>2591</v>
      </c>
      <c r="NE42" s="245">
        <v>2581</v>
      </c>
      <c r="NF42" s="245">
        <v>2531</v>
      </c>
      <c r="NG42" s="245">
        <v>2531</v>
      </c>
      <c r="NH42" s="245">
        <v>2531</v>
      </c>
      <c r="NI42" s="244">
        <v>0</v>
      </c>
      <c r="NJ42" s="198"/>
      <c r="NK42" s="198"/>
      <c r="NL42" s="198"/>
      <c r="NM42" s="198"/>
      <c r="NN42" s="198"/>
      <c r="NO42" s="198"/>
      <c r="NP42" s="198"/>
      <c r="NQ42" s="198"/>
      <c r="NR42" s="198"/>
      <c r="NS42" s="198"/>
      <c r="NT42" s="198"/>
      <c r="NU42" s="198"/>
      <c r="NV42" s="198"/>
      <c r="NW42" s="198"/>
      <c r="NX42" s="198"/>
      <c r="NY42" s="198"/>
      <c r="NZ42" s="198"/>
      <c r="OA42" s="198"/>
      <c r="OB42" s="198"/>
      <c r="OC42" s="198"/>
      <c r="OD42" s="198"/>
      <c r="OE42" s="198"/>
      <c r="OF42" s="198"/>
      <c r="OG42" s="198"/>
      <c r="OH42" s="198"/>
      <c r="OI42" s="198"/>
      <c r="OJ42" s="198"/>
      <c r="OK42" s="198"/>
      <c r="OL42" s="198"/>
      <c r="OM42" s="198"/>
      <c r="ON42" s="198"/>
      <c r="OO42" s="198"/>
      <c r="OP42" s="198"/>
      <c r="OQ42" s="198"/>
      <c r="OR42" s="198"/>
      <c r="OS42" s="198"/>
      <c r="OT42" s="198"/>
      <c r="OU42" s="198"/>
      <c r="OV42" s="198"/>
      <c r="OW42" s="198"/>
      <c r="OX42" s="198"/>
      <c r="OY42" s="198"/>
      <c r="OZ42" s="198"/>
      <c r="PA42" s="198"/>
      <c r="PB42" s="198"/>
      <c r="PC42" s="198"/>
      <c r="PD42" s="198"/>
      <c r="PE42" s="198"/>
      <c r="PF42" s="198"/>
      <c r="PG42" s="198"/>
      <c r="PH42" s="198"/>
      <c r="PI42" s="198"/>
      <c r="PJ42" s="198"/>
      <c r="PK42" s="198"/>
      <c r="PL42" s="198"/>
      <c r="PM42" s="198"/>
      <c r="PN42" s="198"/>
      <c r="PO42" s="198"/>
      <c r="PP42" s="198"/>
      <c r="PQ42" s="196"/>
      <c r="PR42" s="196"/>
      <c r="PS42" s="196"/>
      <c r="PT42" s="196"/>
      <c r="PU42" s="196"/>
      <c r="PV42" s="196"/>
      <c r="PW42" s="196"/>
      <c r="PX42" s="196"/>
      <c r="PY42" s="196"/>
      <c r="PZ42" s="196"/>
      <c r="QA42" s="196"/>
      <c r="QB42" s="196"/>
      <c r="QC42" s="196"/>
      <c r="QD42" s="196"/>
      <c r="QE42" s="196"/>
      <c r="QF42" s="196"/>
      <c r="QG42" s="196"/>
      <c r="QH42" s="196"/>
      <c r="QI42" s="196"/>
      <c r="QJ42" s="196"/>
      <c r="QK42" s="196"/>
      <c r="QL42" s="196"/>
      <c r="QM42" s="196"/>
      <c r="QN42" s="196"/>
      <c r="QO42" s="196"/>
      <c r="QP42" s="196"/>
      <c r="QQ42" s="196"/>
      <c r="QR42" s="196"/>
      <c r="QS42" s="196"/>
      <c r="QT42" s="196"/>
      <c r="QU42" s="196"/>
      <c r="QV42" s="196"/>
      <c r="QW42" s="196"/>
      <c r="QX42" s="196"/>
      <c r="QY42" s="196"/>
      <c r="QZ42" s="196"/>
      <c r="RA42" s="196"/>
      <c r="RB42" s="196"/>
      <c r="RC42" s="196"/>
      <c r="RD42" s="196"/>
      <c r="RE42" s="196"/>
      <c r="RF42" s="196"/>
      <c r="RG42" s="196"/>
      <c r="RH42" s="196"/>
      <c r="RI42" s="196"/>
      <c r="RJ42" s="196"/>
      <c r="RK42" s="196"/>
      <c r="RL42" s="196"/>
      <c r="RM42" s="196"/>
      <c r="RN42" s="196"/>
      <c r="RO42" s="196"/>
      <c r="RP42" s="196"/>
      <c r="RQ42" s="196"/>
      <c r="RR42" s="196"/>
      <c r="RS42" s="196"/>
      <c r="RT42" s="196"/>
      <c r="RU42" s="196"/>
      <c r="RV42" s="196"/>
      <c r="RW42" s="196"/>
      <c r="RX42" s="196"/>
    </row>
    <row r="43" spans="1:492" x14ac:dyDescent="0.2">
      <c r="A43" s="230" t="s">
        <v>962</v>
      </c>
      <c r="B43" s="231" t="s">
        <v>3810</v>
      </c>
      <c r="C43" s="225"/>
      <c r="D43" s="225"/>
      <c r="E43" s="225"/>
      <c r="F43" s="226"/>
      <c r="G43" s="226"/>
      <c r="H43" s="226"/>
      <c r="I43" s="226"/>
      <c r="J43" s="226"/>
      <c r="K43" s="226"/>
      <c r="L43" s="226"/>
      <c r="M43" s="226"/>
      <c r="N43" s="226"/>
      <c r="O43" s="226"/>
      <c r="P43" s="226"/>
      <c r="Q43" s="237">
        <v>0</v>
      </c>
      <c r="R43" s="238"/>
      <c r="S43" s="238"/>
      <c r="T43" s="238"/>
      <c r="U43" s="238"/>
      <c r="V43" s="238"/>
      <c r="W43" s="232"/>
      <c r="X43" s="232"/>
      <c r="Y43" s="232"/>
      <c r="Z43" s="235">
        <v>0</v>
      </c>
      <c r="AA43" s="235">
        <v>0</v>
      </c>
      <c r="AB43" s="235">
        <v>0</v>
      </c>
      <c r="AC43" s="224"/>
      <c r="AD43" s="224"/>
      <c r="AE43" s="125"/>
      <c r="AF43" s="125"/>
      <c r="AG43" s="125"/>
      <c r="AH43" s="236">
        <v>1</v>
      </c>
      <c r="AI43" s="236" t="s">
        <v>941</v>
      </c>
      <c r="AJ43" s="125"/>
      <c r="AK43" s="175" t="s">
        <v>5315</v>
      </c>
      <c r="AL43" s="125" t="s">
        <v>942</v>
      </c>
      <c r="AM43" s="27" t="s">
        <v>5321</v>
      </c>
      <c r="AN43" s="126">
        <v>0</v>
      </c>
      <c r="AO43" s="126">
        <v>0</v>
      </c>
      <c r="AP43" s="126">
        <v>0</v>
      </c>
      <c r="AQ43" s="126">
        <v>0</v>
      </c>
      <c r="AR43" s="125">
        <v>1</v>
      </c>
      <c r="AS43" s="125">
        <v>0</v>
      </c>
      <c r="AT43" s="178"/>
      <c r="AU43" s="178"/>
      <c r="AV43" s="178"/>
      <c r="AW43" s="239" t="s">
        <v>989</v>
      </c>
      <c r="AX43" s="239" t="s">
        <v>980</v>
      </c>
      <c r="AY43" s="127"/>
      <c r="AZ43" s="127"/>
      <c r="BA43" s="128">
        <v>825</v>
      </c>
      <c r="BB43" s="128" t="s">
        <v>489</v>
      </c>
      <c r="BC43" s="128"/>
      <c r="BD43" s="128">
        <v>1</v>
      </c>
      <c r="BE43" s="129" t="s">
        <v>541</v>
      </c>
      <c r="BF43" s="130">
        <v>1</v>
      </c>
      <c r="BG43" s="240"/>
      <c r="BH43" s="241"/>
      <c r="BI43" s="190"/>
      <c r="BJ43" s="131">
        <v>825</v>
      </c>
      <c r="BK43" s="191"/>
      <c r="BL43" s="13"/>
      <c r="BM43" s="13"/>
      <c r="BN43" s="27" t="s">
        <v>801</v>
      </c>
      <c r="BO43" s="13" t="s">
        <v>801</v>
      </c>
      <c r="BP43" s="222">
        <v>0</v>
      </c>
      <c r="BQ43" s="132"/>
      <c r="BR43" s="133"/>
      <c r="BS43" s="125">
        <v>0</v>
      </c>
      <c r="BT43" s="134">
        <v>0</v>
      </c>
      <c r="BU43" s="135">
        <v>1</v>
      </c>
      <c r="BV43" s="134">
        <v>0</v>
      </c>
      <c r="BW43" s="136">
        <v>0</v>
      </c>
      <c r="BX43" s="136">
        <v>0</v>
      </c>
      <c r="BY43" s="136">
        <v>0</v>
      </c>
      <c r="BZ43" s="134">
        <v>0</v>
      </c>
      <c r="CA43" s="134">
        <v>0</v>
      </c>
      <c r="CB43" s="134">
        <v>0</v>
      </c>
      <c r="CC43" s="135">
        <v>1</v>
      </c>
      <c r="CD43" s="134"/>
      <c r="CE43" s="134"/>
      <c r="CF43" s="137">
        <v>825</v>
      </c>
      <c r="CG43" s="134">
        <v>0</v>
      </c>
      <c r="CH43" s="132"/>
      <c r="CI43" s="132"/>
      <c r="CJ43" s="229" t="s">
        <v>942</v>
      </c>
      <c r="CK43" s="233" t="s">
        <v>942</v>
      </c>
      <c r="CL43" s="138">
        <v>0</v>
      </c>
      <c r="CM43" s="138">
        <v>0</v>
      </c>
      <c r="CN43" s="135">
        <v>0</v>
      </c>
      <c r="CO43" s="135">
        <v>0</v>
      </c>
      <c r="CP43" s="139"/>
      <c r="CQ43" s="135">
        <v>1</v>
      </c>
      <c r="CR43" s="179">
        <v>43242</v>
      </c>
      <c r="CS43" s="180">
        <v>43242</v>
      </c>
      <c r="CT43" s="181">
        <v>43346</v>
      </c>
      <c r="CU43" s="181">
        <v>43216</v>
      </c>
      <c r="CV43" s="181">
        <v>43300</v>
      </c>
      <c r="CW43" s="181"/>
      <c r="CX43" s="181"/>
      <c r="CY43" s="135">
        <v>0.1353650036213204</v>
      </c>
      <c r="CZ43" s="134">
        <v>0</v>
      </c>
      <c r="DA43" s="135">
        <v>1.0101010101010102E-2</v>
      </c>
      <c r="DB43" s="135">
        <v>0</v>
      </c>
      <c r="DC43" s="135">
        <v>0</v>
      </c>
      <c r="DD43" s="135">
        <v>0</v>
      </c>
      <c r="DE43" s="140">
        <v>0</v>
      </c>
      <c r="DF43" s="13" t="s">
        <v>942</v>
      </c>
      <c r="DG43" s="80" t="s">
        <v>942</v>
      </c>
      <c r="DH43" s="18" t="b">
        <v>0</v>
      </c>
      <c r="DI43" s="79"/>
      <c r="DJ43" s="79"/>
      <c r="DK43" s="192"/>
      <c r="DL43" s="174"/>
      <c r="DM43" s="193"/>
      <c r="DN43" s="135"/>
      <c r="DO43" s="79"/>
      <c r="DP43" s="79"/>
      <c r="DQ43" s="79"/>
      <c r="DR43" s="79"/>
      <c r="DS43" s="79"/>
      <c r="DT43" s="79"/>
      <c r="DU43" s="79"/>
      <c r="DV43" s="18"/>
      <c r="DW43" s="18"/>
      <c r="DX43" s="18"/>
      <c r="DY43" s="177"/>
      <c r="DZ43" s="177">
        <v>0</v>
      </c>
      <c r="EA43" s="177">
        <v>0</v>
      </c>
      <c r="EB43" s="177">
        <v>0</v>
      </c>
      <c r="EC43" s="177">
        <v>0</v>
      </c>
      <c r="ED43" s="177">
        <v>0</v>
      </c>
      <c r="EE43" s="177">
        <v>0</v>
      </c>
      <c r="EF43" s="177">
        <v>0</v>
      </c>
      <c r="EG43" s="177">
        <v>0</v>
      </c>
      <c r="EH43" s="177">
        <v>0</v>
      </c>
      <c r="EI43" s="177">
        <v>0</v>
      </c>
      <c r="EJ43" s="177">
        <v>0</v>
      </c>
      <c r="EK43" s="177">
        <v>0</v>
      </c>
      <c r="EL43" s="177">
        <v>0</v>
      </c>
      <c r="EM43" s="177">
        <v>0</v>
      </c>
      <c r="EN43" s="177">
        <v>0</v>
      </c>
      <c r="EO43" s="177">
        <v>0</v>
      </c>
      <c r="EP43" s="177">
        <v>516</v>
      </c>
      <c r="EQ43" s="177">
        <v>0</v>
      </c>
      <c r="ER43" s="177">
        <v>0</v>
      </c>
      <c r="ES43" s="177">
        <v>0</v>
      </c>
      <c r="ET43" s="177">
        <v>0</v>
      </c>
      <c r="EU43" s="177">
        <v>0</v>
      </c>
      <c r="EV43" s="177">
        <v>0</v>
      </c>
      <c r="EW43" s="177">
        <v>0</v>
      </c>
      <c r="EX43" s="177">
        <v>0</v>
      </c>
      <c r="EY43" s="177">
        <v>0</v>
      </c>
      <c r="EZ43" s="177">
        <v>0</v>
      </c>
      <c r="FA43" s="177">
        <v>0</v>
      </c>
      <c r="FB43" s="177">
        <v>0</v>
      </c>
      <c r="FC43" s="197"/>
      <c r="FD43" s="198"/>
      <c r="FE43" s="198"/>
      <c r="FF43" s="197"/>
      <c r="FG43" s="198"/>
      <c r="FH43" s="197"/>
      <c r="FI43" s="197"/>
      <c r="FJ43" s="197"/>
      <c r="FK43" s="197"/>
      <c r="FL43" s="197"/>
      <c r="FM43" s="197"/>
      <c r="FN43" s="197"/>
      <c r="FO43" s="197"/>
      <c r="FP43" s="198"/>
      <c r="FQ43" s="198"/>
      <c r="FR43" s="198"/>
      <c r="FS43" s="197"/>
      <c r="FT43" s="198"/>
      <c r="FU43" s="198"/>
      <c r="FV43" s="198"/>
      <c r="FW43" s="198"/>
      <c r="FX43" s="198"/>
      <c r="FY43" s="244"/>
      <c r="FZ43" s="198"/>
      <c r="GA43" s="198"/>
      <c r="GB43" s="198"/>
      <c r="GC43" s="244"/>
      <c r="GD43" s="244"/>
      <c r="GE43" s="198"/>
      <c r="GF43" s="198"/>
      <c r="GG43" s="198"/>
      <c r="GH43" s="198"/>
      <c r="GI43" s="198"/>
      <c r="GJ43" s="198"/>
      <c r="GK43" s="198"/>
      <c r="GL43" s="198"/>
      <c r="GM43" s="198"/>
      <c r="GN43" s="198"/>
      <c r="GO43" s="198"/>
      <c r="GP43" s="198"/>
      <c r="GQ43" s="198"/>
      <c r="GR43" s="198"/>
      <c r="GS43" s="198"/>
      <c r="GT43" s="198"/>
      <c r="GU43" s="198"/>
      <c r="GV43" s="198"/>
      <c r="GW43" s="198"/>
      <c r="GX43" s="198"/>
      <c r="GY43" s="198"/>
      <c r="GZ43" s="198"/>
      <c r="HA43" s="198"/>
      <c r="HB43" s="198"/>
      <c r="HC43" s="198"/>
      <c r="HD43" s="198"/>
      <c r="HE43" s="198"/>
      <c r="HF43" s="198"/>
      <c r="HG43" s="198"/>
      <c r="HH43" s="198"/>
      <c r="HI43" s="198"/>
      <c r="HJ43" s="198"/>
      <c r="HK43" s="198"/>
      <c r="HL43" s="198"/>
      <c r="HM43" s="198"/>
      <c r="HN43" s="198"/>
      <c r="HO43" s="198"/>
      <c r="HP43" s="198"/>
      <c r="HQ43" s="198"/>
      <c r="HR43" s="198"/>
      <c r="HS43" s="198"/>
      <c r="HT43" s="198"/>
      <c r="HU43" s="198"/>
      <c r="HV43" s="198"/>
      <c r="HW43" s="198"/>
      <c r="HX43" s="198"/>
      <c r="HY43" s="198"/>
      <c r="HZ43" s="198"/>
      <c r="IA43" s="198"/>
      <c r="IB43" s="198"/>
      <c r="IC43" s="198"/>
      <c r="ID43" s="198"/>
      <c r="IE43" s="198"/>
      <c r="IF43" s="198"/>
      <c r="IG43" s="198"/>
      <c r="IH43" s="198"/>
      <c r="II43" s="198"/>
      <c r="IJ43" s="198"/>
      <c r="IK43" s="198"/>
      <c r="IL43" s="198"/>
      <c r="IM43" s="198"/>
      <c r="IN43" s="198"/>
      <c r="IO43" s="198"/>
      <c r="IP43" s="198"/>
      <c r="IQ43" s="198"/>
      <c r="IR43" s="198"/>
      <c r="IS43" s="198"/>
      <c r="IT43" s="198"/>
      <c r="IU43" s="198"/>
      <c r="IV43" s="198"/>
      <c r="IW43" s="198"/>
      <c r="IX43" s="198"/>
      <c r="IY43" s="198"/>
      <c r="IZ43" s="198"/>
      <c r="JA43" s="198"/>
      <c r="JB43" s="198"/>
      <c r="JC43" s="198"/>
      <c r="JD43" s="198"/>
      <c r="JE43" s="198"/>
      <c r="JF43" s="198"/>
      <c r="JG43" s="198"/>
      <c r="JH43" s="247"/>
      <c r="JI43" s="247"/>
      <c r="JJ43" s="247"/>
      <c r="JK43" s="198"/>
      <c r="JL43" s="198"/>
      <c r="JM43" s="198"/>
      <c r="JN43" s="198"/>
      <c r="JO43" s="250">
        <v>590</v>
      </c>
      <c r="JP43" s="249">
        <v>590</v>
      </c>
      <c r="JQ43" s="249">
        <v>590</v>
      </c>
      <c r="JR43" s="249">
        <v>590</v>
      </c>
      <c r="JS43" s="249">
        <v>590</v>
      </c>
      <c r="JT43" s="249">
        <v>590</v>
      </c>
      <c r="JU43" s="249">
        <v>590</v>
      </c>
      <c r="JV43" s="249">
        <v>590</v>
      </c>
      <c r="JW43" s="249">
        <v>590</v>
      </c>
      <c r="JX43" s="249">
        <v>590</v>
      </c>
      <c r="JY43" s="249">
        <v>590</v>
      </c>
      <c r="JZ43" s="249">
        <v>590</v>
      </c>
      <c r="KA43" s="249">
        <v>590</v>
      </c>
      <c r="KB43" s="249">
        <v>590</v>
      </c>
      <c r="KC43" s="198"/>
      <c r="KD43" s="249">
        <v>550</v>
      </c>
      <c r="KE43" s="249">
        <v>550</v>
      </c>
      <c r="KF43" s="249">
        <v>550</v>
      </c>
      <c r="KG43" s="249">
        <v>550</v>
      </c>
      <c r="KH43" s="249">
        <v>550</v>
      </c>
      <c r="KI43" s="249">
        <v>550</v>
      </c>
      <c r="KJ43" s="249">
        <v>550</v>
      </c>
      <c r="KK43" s="249">
        <v>550</v>
      </c>
      <c r="KL43" s="249">
        <v>550</v>
      </c>
      <c r="KM43" s="249">
        <v>550</v>
      </c>
      <c r="KN43" s="249">
        <v>550</v>
      </c>
      <c r="KO43" s="249">
        <v>550</v>
      </c>
      <c r="KP43" s="249">
        <v>550</v>
      </c>
      <c r="KQ43" s="249">
        <v>550</v>
      </c>
      <c r="KR43" s="249">
        <v>550</v>
      </c>
      <c r="KS43" s="249">
        <v>550</v>
      </c>
      <c r="KT43" s="249">
        <v>550</v>
      </c>
      <c r="KU43" s="249">
        <v>550</v>
      </c>
      <c r="KV43" s="249">
        <v>550</v>
      </c>
      <c r="KW43" s="249">
        <v>550</v>
      </c>
      <c r="KX43" s="249">
        <v>550</v>
      </c>
      <c r="KY43" s="249">
        <v>550</v>
      </c>
      <c r="KZ43" s="249">
        <v>550</v>
      </c>
      <c r="LA43" s="249">
        <v>550</v>
      </c>
      <c r="LB43" s="249">
        <v>550</v>
      </c>
      <c r="LC43" s="249">
        <v>550</v>
      </c>
      <c r="LD43" s="249">
        <v>550</v>
      </c>
      <c r="LE43" s="249">
        <v>550</v>
      </c>
      <c r="LF43" s="249">
        <v>550</v>
      </c>
      <c r="LG43" s="245">
        <v>530</v>
      </c>
      <c r="LH43" s="245">
        <v>530</v>
      </c>
      <c r="LI43" s="245">
        <v>510</v>
      </c>
      <c r="LJ43" s="245">
        <v>510</v>
      </c>
      <c r="LK43" s="245">
        <v>510</v>
      </c>
      <c r="LL43" s="245">
        <v>530</v>
      </c>
      <c r="LM43" s="245">
        <v>530</v>
      </c>
      <c r="LN43" s="245">
        <v>530</v>
      </c>
      <c r="LO43" s="245">
        <v>530</v>
      </c>
      <c r="LP43" s="245">
        <v>530</v>
      </c>
      <c r="LQ43" s="245">
        <v>530</v>
      </c>
      <c r="LR43" s="245">
        <v>530</v>
      </c>
      <c r="LS43" s="245">
        <v>530</v>
      </c>
      <c r="LT43" s="245">
        <v>520</v>
      </c>
      <c r="LU43" s="245">
        <v>510</v>
      </c>
      <c r="LV43" s="245">
        <v>500</v>
      </c>
      <c r="LW43" s="245">
        <v>500</v>
      </c>
      <c r="LX43" s="245">
        <v>500</v>
      </c>
      <c r="LY43" s="245">
        <v>500</v>
      </c>
      <c r="LZ43" s="245">
        <v>500</v>
      </c>
      <c r="MA43" s="245">
        <v>500</v>
      </c>
      <c r="MB43" s="245">
        <v>500</v>
      </c>
      <c r="MC43" s="245">
        <v>500</v>
      </c>
      <c r="MD43" s="245">
        <v>500</v>
      </c>
      <c r="ME43" s="245">
        <v>500</v>
      </c>
      <c r="MF43" s="245">
        <v>500</v>
      </c>
      <c r="MG43" s="245">
        <v>500</v>
      </c>
      <c r="MH43" s="245">
        <v>500</v>
      </c>
      <c r="MI43" s="245">
        <v>490</v>
      </c>
      <c r="MJ43" s="245">
        <v>490</v>
      </c>
      <c r="MK43" s="245">
        <v>490</v>
      </c>
      <c r="ML43" s="198"/>
      <c r="MM43" s="245">
        <v>490</v>
      </c>
      <c r="MN43" s="245">
        <v>490</v>
      </c>
      <c r="MO43" s="245">
        <v>475</v>
      </c>
      <c r="MP43" s="245">
        <v>500</v>
      </c>
      <c r="MQ43" s="245">
        <v>465</v>
      </c>
      <c r="MR43" s="245">
        <v>465</v>
      </c>
      <c r="MS43" s="245">
        <v>465</v>
      </c>
      <c r="MT43" s="245">
        <v>465</v>
      </c>
      <c r="MU43" s="245">
        <v>465</v>
      </c>
      <c r="MV43" s="245">
        <v>465</v>
      </c>
      <c r="MW43" s="198"/>
      <c r="MX43" s="245">
        <v>465</v>
      </c>
      <c r="MY43" s="245">
        <v>445</v>
      </c>
      <c r="MZ43" s="245">
        <v>445</v>
      </c>
      <c r="NA43" s="245">
        <v>445</v>
      </c>
      <c r="NB43" s="245">
        <v>445</v>
      </c>
      <c r="NC43" s="245">
        <v>445</v>
      </c>
      <c r="ND43" s="245">
        <v>445</v>
      </c>
      <c r="NE43" s="245">
        <v>445</v>
      </c>
      <c r="NF43" s="245">
        <v>425</v>
      </c>
      <c r="NG43" s="245">
        <v>425</v>
      </c>
      <c r="NH43" s="245">
        <v>425</v>
      </c>
      <c r="NI43" s="244">
        <v>0</v>
      </c>
      <c r="NJ43" s="198"/>
      <c r="NK43" s="198"/>
      <c r="NL43" s="198"/>
      <c r="NM43" s="198"/>
      <c r="NN43" s="198"/>
      <c r="NO43" s="198"/>
      <c r="NP43" s="198"/>
      <c r="NQ43" s="198"/>
      <c r="NR43" s="198"/>
      <c r="NS43" s="198"/>
      <c r="NT43" s="198"/>
      <c r="NU43" s="198"/>
      <c r="NV43" s="198"/>
      <c r="NW43" s="198"/>
      <c r="NX43" s="198"/>
      <c r="NY43" s="198"/>
      <c r="NZ43" s="198"/>
      <c r="OA43" s="198"/>
      <c r="OB43" s="198"/>
      <c r="OC43" s="198"/>
      <c r="OD43" s="198"/>
      <c r="OE43" s="198"/>
      <c r="OF43" s="198"/>
      <c r="OG43" s="198"/>
      <c r="OH43" s="198"/>
      <c r="OI43" s="198"/>
      <c r="OJ43" s="198"/>
      <c r="OK43" s="198"/>
      <c r="OL43" s="198"/>
      <c r="OM43" s="198"/>
      <c r="ON43" s="198"/>
      <c r="OO43" s="198"/>
      <c r="OP43" s="198"/>
      <c r="OQ43" s="198"/>
      <c r="OR43" s="198"/>
      <c r="OS43" s="198"/>
      <c r="OT43" s="198"/>
      <c r="OU43" s="198"/>
      <c r="OV43" s="198"/>
      <c r="OW43" s="198"/>
      <c r="OX43" s="198"/>
      <c r="OY43" s="198"/>
      <c r="OZ43" s="198"/>
      <c r="PA43" s="198"/>
      <c r="PB43" s="198"/>
      <c r="PC43" s="198"/>
      <c r="PD43" s="198"/>
      <c r="PE43" s="198"/>
      <c r="PF43" s="198"/>
      <c r="PG43" s="198"/>
      <c r="PH43" s="198"/>
      <c r="PI43" s="198"/>
      <c r="PJ43" s="198"/>
      <c r="PK43" s="198"/>
      <c r="PL43" s="198"/>
      <c r="PM43" s="198"/>
      <c r="PN43" s="198"/>
      <c r="PO43" s="198"/>
      <c r="PP43" s="198"/>
      <c r="PQ43" s="198"/>
      <c r="PR43" s="198"/>
      <c r="PS43" s="198"/>
      <c r="PT43" s="198"/>
      <c r="PU43" s="198"/>
      <c r="PV43" s="198"/>
      <c r="PW43" s="198"/>
      <c r="PX43" s="198"/>
      <c r="PY43" s="198"/>
      <c r="PZ43" s="198"/>
      <c r="QA43" s="198"/>
      <c r="QB43" s="198"/>
      <c r="QC43" s="198"/>
      <c r="QD43" s="198"/>
      <c r="QE43" s="198"/>
      <c r="QF43" s="198"/>
      <c r="QG43" s="198"/>
      <c r="QH43" s="198"/>
      <c r="QI43" s="198"/>
      <c r="QJ43" s="198"/>
      <c r="QK43" s="198"/>
      <c r="QL43" s="198"/>
      <c r="QM43" s="198"/>
      <c r="QN43" s="198"/>
      <c r="QO43" s="198"/>
      <c r="QP43" s="198"/>
      <c r="QQ43" s="198"/>
      <c r="QR43" s="198"/>
      <c r="QS43" s="198"/>
      <c r="QT43" s="198"/>
      <c r="QU43" s="198"/>
      <c r="QV43" s="198"/>
      <c r="QW43" s="198"/>
      <c r="QX43" s="198"/>
      <c r="QY43" s="198"/>
      <c r="QZ43" s="198"/>
      <c r="RA43" s="198"/>
      <c r="RB43" s="198"/>
      <c r="RC43" s="198"/>
      <c r="RD43" s="198"/>
      <c r="RE43" s="198"/>
      <c r="RF43" s="198"/>
      <c r="RG43" s="198"/>
      <c r="RH43" s="198"/>
      <c r="RI43" s="198"/>
      <c r="RJ43" s="198"/>
      <c r="RK43" s="198"/>
      <c r="RL43" s="198"/>
      <c r="RM43" s="198"/>
      <c r="RN43" s="198"/>
      <c r="RO43" s="198"/>
      <c r="RP43" s="198"/>
      <c r="RQ43" s="198"/>
      <c r="RR43" s="198"/>
      <c r="RS43" s="198"/>
      <c r="RT43" s="198"/>
      <c r="RU43" s="198"/>
      <c r="RV43" s="198"/>
      <c r="RW43" s="198"/>
      <c r="RX43" s="198"/>
    </row>
    <row r="44" spans="1:492" x14ac:dyDescent="0.2">
      <c r="A44" s="230" t="s">
        <v>962</v>
      </c>
      <c r="B44" s="231" t="s">
        <v>5236</v>
      </c>
      <c r="C44" s="225"/>
      <c r="D44" s="225"/>
      <c r="E44" s="225"/>
      <c r="F44" s="226"/>
      <c r="G44" s="226"/>
      <c r="H44" s="226"/>
      <c r="I44" s="226"/>
      <c r="J44" s="226"/>
      <c r="K44" s="226"/>
      <c r="L44" s="226"/>
      <c r="M44" s="226"/>
      <c r="N44" s="226"/>
      <c r="O44" s="226"/>
      <c r="P44" s="226"/>
      <c r="Q44" s="237">
        <v>0</v>
      </c>
      <c r="R44" s="238"/>
      <c r="S44" s="238"/>
      <c r="T44" s="238"/>
      <c r="U44" s="238"/>
      <c r="V44" s="238"/>
      <c r="W44" s="232"/>
      <c r="X44" s="232"/>
      <c r="Y44" s="232"/>
      <c r="Z44" s="235">
        <v>0</v>
      </c>
      <c r="AA44" s="235">
        <v>0</v>
      </c>
      <c r="AB44" s="235">
        <v>0</v>
      </c>
      <c r="AC44" s="224"/>
      <c r="AD44" s="224"/>
      <c r="AE44" s="125"/>
      <c r="AF44" s="125"/>
      <c r="AG44" s="125"/>
      <c r="AH44" s="236">
        <v>1</v>
      </c>
      <c r="AI44" s="236" t="s">
        <v>941</v>
      </c>
      <c r="AJ44" s="125"/>
      <c r="AK44" s="175" t="s">
        <v>5315</v>
      </c>
      <c r="AL44" s="125" t="s">
        <v>942</v>
      </c>
      <c r="AM44" s="27" t="s">
        <v>942</v>
      </c>
      <c r="AN44" s="126">
        <v>0</v>
      </c>
      <c r="AO44" s="126">
        <v>0</v>
      </c>
      <c r="AP44" s="126">
        <v>0</v>
      </c>
      <c r="AQ44" s="126">
        <v>0</v>
      </c>
      <c r="AR44" s="125">
        <v>1</v>
      </c>
      <c r="AS44" s="125">
        <v>0</v>
      </c>
      <c r="AT44" s="178">
        <v>43406</v>
      </c>
      <c r="AU44" s="178"/>
      <c r="AV44" s="178"/>
      <c r="AW44" s="239" t="s">
        <v>989</v>
      </c>
      <c r="AX44" s="239" t="s">
        <v>980</v>
      </c>
      <c r="AY44" s="127"/>
      <c r="AZ44" s="127"/>
      <c r="BA44" s="128">
        <v>10000</v>
      </c>
      <c r="BB44" s="128" t="s">
        <v>489</v>
      </c>
      <c r="BC44" s="128"/>
      <c r="BD44" s="128">
        <v>1</v>
      </c>
      <c r="BE44" s="129" t="s">
        <v>541</v>
      </c>
      <c r="BF44" s="130">
        <v>1</v>
      </c>
      <c r="BG44" s="240"/>
      <c r="BH44" s="241"/>
      <c r="BI44" s="190"/>
      <c r="BJ44" s="131">
        <v>900</v>
      </c>
      <c r="BK44" s="191"/>
      <c r="BL44" s="13"/>
      <c r="BM44" s="13"/>
      <c r="BN44" s="27" t="s">
        <v>801</v>
      </c>
      <c r="BO44" s="13" t="s">
        <v>801</v>
      </c>
      <c r="BP44" s="222">
        <v>0</v>
      </c>
      <c r="BQ44" s="132"/>
      <c r="BR44" s="133"/>
      <c r="BS44" s="125">
        <v>0</v>
      </c>
      <c r="BT44" s="134">
        <v>0</v>
      </c>
      <c r="BU44" s="135">
        <v>1</v>
      </c>
      <c r="BV44" s="134">
        <v>0</v>
      </c>
      <c r="BW44" s="136">
        <v>0</v>
      </c>
      <c r="BX44" s="136">
        <v>0</v>
      </c>
      <c r="BY44" s="136">
        <v>0</v>
      </c>
      <c r="BZ44" s="134">
        <v>0</v>
      </c>
      <c r="CA44" s="134">
        <v>0</v>
      </c>
      <c r="CB44" s="134">
        <v>0</v>
      </c>
      <c r="CC44" s="135">
        <v>1</v>
      </c>
      <c r="CD44" s="134"/>
      <c r="CE44" s="134"/>
      <c r="CF44" s="137">
        <v>0</v>
      </c>
      <c r="CG44" s="134">
        <v>0</v>
      </c>
      <c r="CH44" s="132"/>
      <c r="CI44" s="132"/>
      <c r="CJ44" s="229" t="s">
        <v>942</v>
      </c>
      <c r="CK44" s="233" t="s">
        <v>942</v>
      </c>
      <c r="CL44" s="138">
        <v>0</v>
      </c>
      <c r="CM44" s="138">
        <v>0</v>
      </c>
      <c r="CN44" s="135">
        <v>0</v>
      </c>
      <c r="CO44" s="135">
        <v>0</v>
      </c>
      <c r="CP44" s="139"/>
      <c r="CQ44" s="135">
        <v>0</v>
      </c>
      <c r="CR44" s="179">
        <v>43278</v>
      </c>
      <c r="CS44" s="180">
        <v>43278</v>
      </c>
      <c r="CT44" s="181">
        <v>43346</v>
      </c>
      <c r="CU44" s="181">
        <v>36526</v>
      </c>
      <c r="CV44" s="181">
        <v>36526</v>
      </c>
      <c r="CW44" s="181">
        <v>36526</v>
      </c>
      <c r="CX44" s="181"/>
      <c r="CY44" s="135">
        <v>0.18141478420836188</v>
      </c>
      <c r="CZ44" s="134">
        <v>0</v>
      </c>
      <c r="DA44" s="135">
        <v>1.5873015873015872E-2</v>
      </c>
      <c r="DB44" s="135">
        <v>0</v>
      </c>
      <c r="DC44" s="135">
        <v>0</v>
      </c>
      <c r="DD44" s="135">
        <v>0</v>
      </c>
      <c r="DE44" s="140">
        <v>0.46031746031746029</v>
      </c>
      <c r="DF44" s="13" t="s">
        <v>942</v>
      </c>
      <c r="DG44" s="80" t="s">
        <v>942</v>
      </c>
      <c r="DH44" s="18" t="b">
        <v>0</v>
      </c>
      <c r="DI44" s="79"/>
      <c r="DJ44" s="79"/>
      <c r="DK44" s="192"/>
      <c r="DL44" s="174"/>
      <c r="DM44" s="193"/>
      <c r="DN44" s="135"/>
      <c r="DO44" s="79"/>
      <c r="DP44" s="79"/>
      <c r="DQ44" s="79"/>
      <c r="DR44" s="79"/>
      <c r="DS44" s="79"/>
      <c r="DT44" s="79"/>
      <c r="DU44" s="79"/>
      <c r="DV44" s="18"/>
      <c r="DW44" s="18"/>
      <c r="DX44" s="18"/>
      <c r="DY44" s="177"/>
      <c r="DZ44" s="177">
        <v>0</v>
      </c>
      <c r="EA44" s="177">
        <v>0</v>
      </c>
      <c r="EB44" s="177">
        <v>0</v>
      </c>
      <c r="EC44" s="177">
        <v>0</v>
      </c>
      <c r="ED44" s="177">
        <v>0</v>
      </c>
      <c r="EE44" s="177">
        <v>0</v>
      </c>
      <c r="EF44" s="177">
        <v>0</v>
      </c>
      <c r="EG44" s="177">
        <v>0</v>
      </c>
      <c r="EH44" s="177">
        <v>0</v>
      </c>
      <c r="EI44" s="177">
        <v>0</v>
      </c>
      <c r="EJ44" s="177">
        <v>0</v>
      </c>
      <c r="EK44" s="177">
        <v>0</v>
      </c>
      <c r="EL44" s="177">
        <v>0</v>
      </c>
      <c r="EM44" s="177">
        <v>0</v>
      </c>
      <c r="EN44" s="177">
        <v>0</v>
      </c>
      <c r="EO44" s="177">
        <v>0</v>
      </c>
      <c r="EP44" s="177">
        <v>0</v>
      </c>
      <c r="EQ44" s="177">
        <v>0</v>
      </c>
      <c r="ER44" s="177">
        <v>0</v>
      </c>
      <c r="ES44" s="177">
        <v>0</v>
      </c>
      <c r="ET44" s="177">
        <v>0</v>
      </c>
      <c r="EU44" s="177">
        <v>0</v>
      </c>
      <c r="EV44" s="177">
        <v>0</v>
      </c>
      <c r="EW44" s="177">
        <v>0</v>
      </c>
      <c r="EX44" s="177">
        <v>0</v>
      </c>
      <c r="EY44" s="177">
        <v>0</v>
      </c>
      <c r="EZ44" s="177">
        <v>0</v>
      </c>
      <c r="FA44" s="177">
        <v>0</v>
      </c>
      <c r="FB44" s="177">
        <v>0</v>
      </c>
      <c r="FC44" s="198"/>
      <c r="FD44" s="198"/>
      <c r="FE44" s="198"/>
      <c r="FF44" s="198"/>
      <c r="FG44" s="198"/>
      <c r="FH44" s="198"/>
      <c r="FI44" s="198"/>
      <c r="FJ44" s="198"/>
      <c r="FK44" s="198"/>
      <c r="FL44" s="198"/>
      <c r="FM44" s="198"/>
      <c r="FN44" s="198"/>
      <c r="FO44" s="198"/>
      <c r="FP44" s="198"/>
      <c r="FQ44" s="198"/>
      <c r="FR44" s="198"/>
      <c r="FS44" s="198"/>
      <c r="FT44" s="198"/>
      <c r="FU44" s="198"/>
      <c r="FV44" s="198"/>
      <c r="FW44" s="243"/>
      <c r="FX44" s="243"/>
      <c r="FY44" s="243"/>
      <c r="FZ44" s="198"/>
      <c r="GA44" s="198"/>
      <c r="GB44" s="198"/>
      <c r="GC44" s="199"/>
      <c r="GD44" s="198"/>
      <c r="GE44" s="196"/>
      <c r="GF44" s="198"/>
      <c r="GG44" s="196"/>
      <c r="GH44" s="196"/>
      <c r="GI44" s="196"/>
      <c r="GJ44" s="196"/>
      <c r="GK44" s="196"/>
      <c r="GL44" s="245"/>
      <c r="GM44" s="198"/>
      <c r="GN44" s="245"/>
      <c r="GO44" s="245"/>
      <c r="GP44" s="245"/>
      <c r="GQ44" s="245"/>
      <c r="GR44" s="245"/>
      <c r="GS44" s="196"/>
      <c r="GT44" s="196"/>
      <c r="GU44" s="196"/>
      <c r="GV44" s="196"/>
      <c r="GW44" s="196"/>
      <c r="GX44" s="196"/>
      <c r="GY44" s="196"/>
      <c r="GZ44" s="196"/>
      <c r="HA44" s="196"/>
      <c r="HB44" s="196"/>
      <c r="HC44" s="196"/>
      <c r="HD44" s="196"/>
      <c r="HE44" s="196"/>
      <c r="HF44" s="196"/>
      <c r="HG44" s="196"/>
      <c r="HH44" s="196"/>
      <c r="HI44" s="196"/>
      <c r="HJ44" s="196"/>
      <c r="HK44" s="196"/>
      <c r="HL44" s="196"/>
      <c r="HM44" s="196"/>
      <c r="HN44" s="196"/>
      <c r="HO44" s="196"/>
      <c r="HP44" s="196"/>
      <c r="HQ44" s="196"/>
      <c r="HR44" s="196"/>
      <c r="HS44" s="196"/>
      <c r="HT44" s="196"/>
      <c r="HU44" s="196"/>
      <c r="HV44" s="196"/>
      <c r="HW44" s="196"/>
      <c r="HX44" s="196"/>
      <c r="HY44" s="196"/>
      <c r="HZ44" s="196"/>
      <c r="IA44" s="196"/>
      <c r="IB44" s="196"/>
      <c r="IC44" s="196"/>
      <c r="ID44" s="196"/>
      <c r="IE44" s="196"/>
      <c r="IF44" s="196"/>
      <c r="IG44" s="196"/>
      <c r="IH44" s="196"/>
      <c r="II44" s="196"/>
      <c r="IJ44" s="196"/>
      <c r="IK44" s="196"/>
      <c r="IL44" s="196"/>
      <c r="IM44" s="196"/>
      <c r="IN44" s="196"/>
      <c r="IO44" s="196"/>
      <c r="IP44" s="196"/>
      <c r="IQ44" s="196"/>
      <c r="IR44" s="196"/>
      <c r="IS44" s="196"/>
      <c r="IT44" s="196"/>
      <c r="IU44" s="196"/>
      <c r="IV44" s="196"/>
      <c r="IW44" s="196"/>
      <c r="IX44" s="242"/>
      <c r="IY44" s="242"/>
      <c r="IZ44" s="242"/>
      <c r="JA44" s="242"/>
      <c r="JB44" s="242"/>
      <c r="JC44" s="242"/>
      <c r="JD44" s="242"/>
      <c r="JE44" s="242"/>
      <c r="JF44" s="242"/>
      <c r="JG44" s="242"/>
      <c r="JH44" s="242"/>
      <c r="JI44" s="242"/>
      <c r="JJ44" s="242"/>
      <c r="JK44" s="246"/>
      <c r="JL44" s="246"/>
      <c r="JM44" s="246"/>
      <c r="JN44" s="246"/>
      <c r="JO44" s="246"/>
      <c r="JP44" s="246"/>
      <c r="JQ44" s="246"/>
      <c r="JR44" s="246"/>
      <c r="JS44" s="246"/>
      <c r="JT44" s="246"/>
      <c r="JU44" s="246"/>
      <c r="JV44" s="246"/>
      <c r="JW44" s="246"/>
      <c r="JX44" s="246"/>
      <c r="JY44" s="242"/>
      <c r="JZ44" s="242"/>
      <c r="KA44" s="242"/>
      <c r="KB44" s="198"/>
      <c r="KC44" s="198"/>
      <c r="KD44" s="198"/>
      <c r="KE44" s="198"/>
      <c r="KF44" s="198"/>
      <c r="KG44" s="198"/>
      <c r="KH44" s="196"/>
      <c r="KI44" s="198"/>
      <c r="KJ44" s="198"/>
      <c r="KK44" s="198"/>
      <c r="KL44" s="198"/>
      <c r="KM44" s="198"/>
      <c r="KN44" s="196"/>
      <c r="KO44" s="196"/>
      <c r="KP44" s="198"/>
      <c r="KQ44" s="198"/>
      <c r="KR44" s="198"/>
      <c r="KS44" s="198"/>
      <c r="KT44" s="198"/>
      <c r="KU44" s="196"/>
      <c r="KV44" s="196"/>
      <c r="KW44" s="198"/>
      <c r="KX44" s="198"/>
      <c r="KY44" s="248">
        <v>1058</v>
      </c>
      <c r="KZ44" s="248">
        <v>1058</v>
      </c>
      <c r="LA44" s="248">
        <v>1058</v>
      </c>
      <c r="LB44" s="248">
        <v>1058</v>
      </c>
      <c r="LC44" s="248">
        <v>1058</v>
      </c>
      <c r="LD44" s="248">
        <v>1058</v>
      </c>
      <c r="LE44" s="248">
        <v>1048</v>
      </c>
      <c r="LF44" s="248">
        <v>1048</v>
      </c>
      <c r="LG44" s="248">
        <v>1048</v>
      </c>
      <c r="LH44" s="248">
        <v>1048</v>
      </c>
      <c r="LI44" s="248">
        <v>1018</v>
      </c>
      <c r="LJ44" s="248">
        <v>1018</v>
      </c>
      <c r="LK44" s="248">
        <v>1018</v>
      </c>
      <c r="LL44" s="248">
        <v>1018</v>
      </c>
      <c r="LM44" s="248">
        <v>1018</v>
      </c>
      <c r="LN44" s="248">
        <v>1018</v>
      </c>
      <c r="LO44" s="248">
        <v>1018</v>
      </c>
      <c r="LP44" s="248">
        <v>1018</v>
      </c>
      <c r="LQ44" s="248">
        <v>1018</v>
      </c>
      <c r="LR44" s="248">
        <v>1018</v>
      </c>
      <c r="LS44" s="248">
        <v>1018</v>
      </c>
      <c r="LT44" s="248">
        <v>998</v>
      </c>
      <c r="LU44" s="248">
        <v>948</v>
      </c>
      <c r="LV44" s="248">
        <v>938</v>
      </c>
      <c r="LW44" s="248">
        <v>938</v>
      </c>
      <c r="LX44" s="248">
        <v>938</v>
      </c>
      <c r="LY44" s="248">
        <v>938</v>
      </c>
      <c r="LZ44" s="248">
        <v>938</v>
      </c>
      <c r="MA44" s="248">
        <v>938</v>
      </c>
      <c r="MB44" s="249">
        <v>838</v>
      </c>
      <c r="MC44" s="249">
        <v>838</v>
      </c>
      <c r="MD44" s="249">
        <v>838</v>
      </c>
      <c r="ME44" s="249">
        <v>838</v>
      </c>
      <c r="MF44" s="249">
        <v>838</v>
      </c>
      <c r="MG44" s="249">
        <v>838</v>
      </c>
      <c r="MH44" s="249">
        <v>838</v>
      </c>
      <c r="MI44" s="249">
        <v>828</v>
      </c>
      <c r="MJ44" s="249">
        <v>828</v>
      </c>
      <c r="MK44" s="249">
        <v>828</v>
      </c>
      <c r="ML44" s="198"/>
      <c r="MM44" s="249">
        <v>828</v>
      </c>
      <c r="MN44" s="249">
        <v>808</v>
      </c>
      <c r="MO44" s="249">
        <v>808</v>
      </c>
      <c r="MP44" s="249">
        <v>838</v>
      </c>
      <c r="MQ44" s="249">
        <v>798</v>
      </c>
      <c r="MR44" s="249">
        <v>798</v>
      </c>
      <c r="MS44" s="249">
        <v>798</v>
      </c>
      <c r="MT44" s="249">
        <v>798</v>
      </c>
      <c r="MU44" s="249">
        <v>798</v>
      </c>
      <c r="MV44" s="249">
        <v>798</v>
      </c>
      <c r="MW44" s="198"/>
      <c r="MX44" s="249">
        <v>798</v>
      </c>
      <c r="MY44" s="249">
        <v>758</v>
      </c>
      <c r="MZ44" s="249">
        <v>758</v>
      </c>
      <c r="NA44" s="249">
        <v>758</v>
      </c>
      <c r="NB44" s="249">
        <v>758</v>
      </c>
      <c r="NC44" s="249">
        <v>758</v>
      </c>
      <c r="ND44" s="249">
        <v>758</v>
      </c>
      <c r="NE44" s="249">
        <v>758</v>
      </c>
      <c r="NF44" s="249">
        <v>758</v>
      </c>
      <c r="NG44" s="249">
        <v>758</v>
      </c>
      <c r="NH44" s="249">
        <v>758</v>
      </c>
      <c r="NI44" s="244">
        <v>0</v>
      </c>
      <c r="NJ44" s="198"/>
      <c r="NK44" s="198"/>
      <c r="NL44" s="198"/>
      <c r="NM44" s="198"/>
      <c r="NN44" s="198"/>
      <c r="NO44" s="198"/>
      <c r="NP44" s="198"/>
      <c r="NQ44" s="198"/>
      <c r="NR44" s="198"/>
      <c r="NS44" s="198"/>
      <c r="NT44" s="198"/>
      <c r="NU44" s="198"/>
      <c r="NV44" s="198"/>
      <c r="NW44" s="198"/>
      <c r="NX44" s="198"/>
      <c r="NY44" s="198"/>
      <c r="NZ44" s="198"/>
      <c r="OA44" s="198"/>
      <c r="OB44" s="198"/>
      <c r="OC44" s="198"/>
      <c r="OD44" s="198"/>
      <c r="OE44" s="198"/>
      <c r="OF44" s="198"/>
      <c r="OG44" s="198"/>
      <c r="OH44" s="198"/>
      <c r="OI44" s="198"/>
      <c r="OJ44" s="198"/>
      <c r="OK44" s="198"/>
      <c r="OL44" s="198"/>
      <c r="OM44" s="198"/>
      <c r="ON44" s="198"/>
      <c r="OO44" s="198"/>
      <c r="OP44" s="198"/>
      <c r="OQ44" s="198"/>
      <c r="OR44" s="198"/>
      <c r="OS44" s="198"/>
      <c r="OT44" s="198"/>
      <c r="OU44" s="198"/>
      <c r="OV44" s="198"/>
      <c r="OW44" s="198"/>
      <c r="OX44" s="198"/>
      <c r="OY44" s="198"/>
      <c r="OZ44" s="198"/>
      <c r="PA44" s="198"/>
      <c r="PB44" s="198"/>
      <c r="PC44" s="198"/>
      <c r="PD44" s="198"/>
      <c r="PE44" s="198"/>
      <c r="PF44" s="198"/>
      <c r="PG44" s="198"/>
      <c r="PH44" s="198"/>
      <c r="PI44" s="198"/>
      <c r="PJ44" s="198"/>
      <c r="PK44" s="198"/>
      <c r="PL44" s="198"/>
      <c r="PM44" s="198"/>
      <c r="PN44" s="198"/>
      <c r="PO44" s="198"/>
      <c r="PP44" s="198"/>
      <c r="PQ44" s="196"/>
      <c r="PR44" s="196"/>
      <c r="PS44" s="196"/>
      <c r="PT44" s="196"/>
      <c r="PU44" s="196"/>
      <c r="PV44" s="196"/>
      <c r="PW44" s="196"/>
      <c r="PX44" s="196"/>
      <c r="PY44" s="196"/>
      <c r="PZ44" s="196"/>
      <c r="QA44" s="196"/>
      <c r="QB44" s="196"/>
      <c r="QC44" s="196"/>
      <c r="QD44" s="196"/>
      <c r="QE44" s="196"/>
      <c r="QF44" s="196"/>
      <c r="QG44" s="196"/>
      <c r="QH44" s="196"/>
      <c r="QI44" s="196"/>
      <c r="QJ44" s="196"/>
      <c r="QK44" s="196"/>
      <c r="QL44" s="196"/>
      <c r="QM44" s="196"/>
      <c r="QN44" s="196"/>
      <c r="QO44" s="196"/>
      <c r="QP44" s="196"/>
      <c r="QQ44" s="196"/>
      <c r="QR44" s="196"/>
      <c r="QS44" s="196"/>
      <c r="QT44" s="196"/>
      <c r="QU44" s="196"/>
      <c r="QV44" s="196"/>
      <c r="QW44" s="196"/>
      <c r="QX44" s="196"/>
      <c r="QY44" s="196"/>
      <c r="QZ44" s="196"/>
      <c r="RA44" s="196"/>
      <c r="RB44" s="196"/>
      <c r="RC44" s="196"/>
      <c r="RD44" s="196"/>
      <c r="RE44" s="196"/>
      <c r="RF44" s="196"/>
      <c r="RG44" s="196"/>
      <c r="RH44" s="196"/>
      <c r="RI44" s="196"/>
      <c r="RJ44" s="196"/>
      <c r="RK44" s="196"/>
      <c r="RL44" s="196"/>
      <c r="RM44" s="196"/>
      <c r="RN44" s="196"/>
      <c r="RO44" s="196"/>
      <c r="RP44" s="196"/>
      <c r="RQ44" s="196"/>
      <c r="RR44" s="196"/>
      <c r="RS44" s="196"/>
      <c r="RT44" s="196"/>
      <c r="RU44" s="196"/>
      <c r="RV44" s="196"/>
      <c r="RW44" s="196"/>
      <c r="RX44" s="196"/>
    </row>
    <row r="45" spans="1:492" x14ac:dyDescent="0.2">
      <c r="A45" s="230" t="s">
        <v>962</v>
      </c>
      <c r="B45" s="231" t="s">
        <v>2976</v>
      </c>
      <c r="C45" s="225"/>
      <c r="D45" s="225"/>
      <c r="E45" s="225"/>
      <c r="F45" s="226"/>
      <c r="G45" s="226"/>
      <c r="H45" s="226"/>
      <c r="I45" s="226"/>
      <c r="J45" s="226"/>
      <c r="K45" s="226"/>
      <c r="L45" s="226"/>
      <c r="M45" s="226"/>
      <c r="N45" s="226"/>
      <c r="O45" s="226"/>
      <c r="P45" s="226"/>
      <c r="Q45" s="237">
        <v>0</v>
      </c>
      <c r="R45" s="238"/>
      <c r="S45" s="238"/>
      <c r="T45" s="238"/>
      <c r="U45" s="238"/>
      <c r="V45" s="238"/>
      <c r="W45" s="232"/>
      <c r="X45" s="232"/>
      <c r="Y45" s="232"/>
      <c r="Z45" s="235">
        <v>0</v>
      </c>
      <c r="AA45" s="235">
        <v>0</v>
      </c>
      <c r="AB45" s="235">
        <v>0</v>
      </c>
      <c r="AC45" s="224"/>
      <c r="AD45" s="224"/>
      <c r="AE45" s="125"/>
      <c r="AF45" s="125"/>
      <c r="AG45" s="125"/>
      <c r="AH45" s="236">
        <v>1</v>
      </c>
      <c r="AI45" s="236" t="s">
        <v>941</v>
      </c>
      <c r="AJ45" s="125"/>
      <c r="AK45" s="175" t="s">
        <v>5316</v>
      </c>
      <c r="AL45" s="125" t="s">
        <v>942</v>
      </c>
      <c r="AM45" s="27" t="s">
        <v>942</v>
      </c>
      <c r="AN45" s="126">
        <v>0</v>
      </c>
      <c r="AO45" s="126">
        <v>0</v>
      </c>
      <c r="AP45" s="126">
        <v>0</v>
      </c>
      <c r="AQ45" s="126">
        <v>0</v>
      </c>
      <c r="AR45" s="125">
        <v>1</v>
      </c>
      <c r="AS45" s="125">
        <v>0</v>
      </c>
      <c r="AT45" s="178">
        <v>43402</v>
      </c>
      <c r="AU45" s="178"/>
      <c r="AV45" s="178"/>
      <c r="AW45" s="239" t="s">
        <v>989</v>
      </c>
      <c r="AX45" s="239" t="s">
        <v>980</v>
      </c>
      <c r="AY45" s="127"/>
      <c r="AZ45" s="127"/>
      <c r="BA45" s="128">
        <v>5000</v>
      </c>
      <c r="BB45" s="128" t="s">
        <v>489</v>
      </c>
      <c r="BC45" s="128"/>
      <c r="BD45" s="128">
        <v>1</v>
      </c>
      <c r="BE45" s="129" t="s">
        <v>541</v>
      </c>
      <c r="BF45" s="130">
        <v>1</v>
      </c>
      <c r="BG45" s="240"/>
      <c r="BH45" s="241"/>
      <c r="BI45" s="190"/>
      <c r="BJ45" s="131">
        <v>1800</v>
      </c>
      <c r="BK45" s="191"/>
      <c r="BL45" s="13"/>
      <c r="BM45" s="13"/>
      <c r="BN45" s="27" t="s">
        <v>801</v>
      </c>
      <c r="BO45" s="13" t="s">
        <v>801</v>
      </c>
      <c r="BP45" s="222">
        <v>0</v>
      </c>
      <c r="BQ45" s="132"/>
      <c r="BR45" s="133"/>
      <c r="BS45" s="125">
        <v>0</v>
      </c>
      <c r="BT45" s="134">
        <v>0</v>
      </c>
      <c r="BU45" s="135">
        <v>1</v>
      </c>
      <c r="BV45" s="134">
        <v>0</v>
      </c>
      <c r="BW45" s="136">
        <v>0</v>
      </c>
      <c r="BX45" s="136">
        <v>0</v>
      </c>
      <c r="BY45" s="136">
        <v>0</v>
      </c>
      <c r="BZ45" s="134">
        <v>0</v>
      </c>
      <c r="CA45" s="134">
        <v>0</v>
      </c>
      <c r="CB45" s="134">
        <v>0</v>
      </c>
      <c r="CC45" s="135">
        <v>1</v>
      </c>
      <c r="CD45" s="134"/>
      <c r="CE45" s="134"/>
      <c r="CF45" s="137">
        <v>0</v>
      </c>
      <c r="CG45" s="134">
        <v>0</v>
      </c>
      <c r="CH45" s="132"/>
      <c r="CI45" s="132"/>
      <c r="CJ45" s="229" t="s">
        <v>942</v>
      </c>
      <c r="CK45" s="233" t="s">
        <v>942</v>
      </c>
      <c r="CL45" s="138">
        <v>0</v>
      </c>
      <c r="CM45" s="138">
        <v>0</v>
      </c>
      <c r="CN45" s="135">
        <v>0</v>
      </c>
      <c r="CO45" s="135">
        <v>0</v>
      </c>
      <c r="CP45" s="139"/>
      <c r="CQ45" s="135">
        <v>0</v>
      </c>
      <c r="CR45" s="179">
        <v>43278</v>
      </c>
      <c r="CS45" s="180">
        <v>43278</v>
      </c>
      <c r="CT45" s="181">
        <v>43346</v>
      </c>
      <c r="CU45" s="181">
        <v>42818</v>
      </c>
      <c r="CV45" s="181">
        <v>0</v>
      </c>
      <c r="CW45" s="181"/>
      <c r="CX45" s="181"/>
      <c r="CY45" s="135">
        <v>0.13200358035142443</v>
      </c>
      <c r="CZ45" s="134">
        <v>0</v>
      </c>
      <c r="DA45" s="135">
        <v>1.5873015873015872E-2</v>
      </c>
      <c r="DB45" s="135">
        <v>0</v>
      </c>
      <c r="DC45" s="135">
        <v>0</v>
      </c>
      <c r="DD45" s="135">
        <v>0</v>
      </c>
      <c r="DE45" s="140">
        <v>0.95238095238095233</v>
      </c>
      <c r="DF45" s="13" t="s">
        <v>942</v>
      </c>
      <c r="DG45" s="80" t="s">
        <v>942</v>
      </c>
      <c r="DH45" s="18" t="b">
        <v>0</v>
      </c>
      <c r="DI45" s="79"/>
      <c r="DJ45" s="79"/>
      <c r="DK45" s="192"/>
      <c r="DL45" s="174"/>
      <c r="DM45" s="193"/>
      <c r="DN45" s="135"/>
      <c r="DO45" s="79"/>
      <c r="DP45" s="79"/>
      <c r="DQ45" s="79"/>
      <c r="DR45" s="79"/>
      <c r="DS45" s="79"/>
      <c r="DT45" s="79"/>
      <c r="DU45" s="79"/>
      <c r="DV45" s="18"/>
      <c r="DW45" s="18"/>
      <c r="DX45" s="18"/>
      <c r="DY45" s="177"/>
      <c r="DZ45" s="177">
        <v>0</v>
      </c>
      <c r="EA45" s="177">
        <v>0</v>
      </c>
      <c r="EB45" s="177">
        <v>0</v>
      </c>
      <c r="EC45" s="177">
        <v>0</v>
      </c>
      <c r="ED45" s="177">
        <v>0</v>
      </c>
      <c r="EE45" s="177">
        <v>0</v>
      </c>
      <c r="EF45" s="177">
        <v>0</v>
      </c>
      <c r="EG45" s="177">
        <v>0</v>
      </c>
      <c r="EH45" s="177">
        <v>0</v>
      </c>
      <c r="EI45" s="177">
        <v>0</v>
      </c>
      <c r="EJ45" s="177">
        <v>0</v>
      </c>
      <c r="EK45" s="177">
        <v>0</v>
      </c>
      <c r="EL45" s="177">
        <v>0</v>
      </c>
      <c r="EM45" s="177">
        <v>0</v>
      </c>
      <c r="EN45" s="177">
        <v>0</v>
      </c>
      <c r="EO45" s="177">
        <v>0</v>
      </c>
      <c r="EP45" s="177">
        <v>0</v>
      </c>
      <c r="EQ45" s="177">
        <v>0</v>
      </c>
      <c r="ER45" s="177">
        <v>0</v>
      </c>
      <c r="ES45" s="177">
        <v>0</v>
      </c>
      <c r="ET45" s="177">
        <v>0</v>
      </c>
      <c r="EU45" s="177">
        <v>0</v>
      </c>
      <c r="EV45" s="177">
        <v>0</v>
      </c>
      <c r="EW45" s="177">
        <v>0</v>
      </c>
      <c r="EX45" s="177">
        <v>0</v>
      </c>
      <c r="EY45" s="177">
        <v>0</v>
      </c>
      <c r="EZ45" s="177">
        <v>0</v>
      </c>
      <c r="FA45" s="177">
        <v>0</v>
      </c>
      <c r="FB45" s="177">
        <v>0</v>
      </c>
      <c r="FC45" s="198"/>
      <c r="FD45" s="198"/>
      <c r="FE45" s="198"/>
      <c r="FF45" s="198"/>
      <c r="FG45" s="198"/>
      <c r="FH45" s="198"/>
      <c r="FI45" s="198"/>
      <c r="FJ45" s="198"/>
      <c r="FK45" s="198"/>
      <c r="FL45" s="198"/>
      <c r="FM45" s="198"/>
      <c r="FN45" s="198"/>
      <c r="FO45" s="198"/>
      <c r="FP45" s="198"/>
      <c r="FQ45" s="198"/>
      <c r="FR45" s="198"/>
      <c r="FS45" s="198"/>
      <c r="FT45" s="198"/>
      <c r="FU45" s="198"/>
      <c r="FV45" s="198"/>
      <c r="FW45" s="243"/>
      <c r="FX45" s="243"/>
      <c r="FY45" s="243"/>
      <c r="FZ45" s="198"/>
      <c r="GA45" s="198"/>
      <c r="GB45" s="198"/>
      <c r="GC45" s="199"/>
      <c r="GD45" s="198"/>
      <c r="GE45" s="198"/>
      <c r="GF45" s="198"/>
      <c r="GG45" s="198"/>
      <c r="GH45" s="198"/>
      <c r="GI45" s="198"/>
      <c r="GJ45" s="198"/>
      <c r="GK45" s="198"/>
      <c r="GL45" s="245"/>
      <c r="GM45" s="198"/>
      <c r="GN45" s="245"/>
      <c r="GO45" s="245"/>
      <c r="GP45" s="245"/>
      <c r="GQ45" s="245"/>
      <c r="GR45" s="245"/>
      <c r="GS45" s="198"/>
      <c r="GT45" s="198"/>
      <c r="GU45" s="198"/>
      <c r="GV45" s="198"/>
      <c r="GW45" s="198"/>
      <c r="GX45" s="198"/>
      <c r="GY45" s="198"/>
      <c r="GZ45" s="198"/>
      <c r="HA45" s="198"/>
      <c r="HB45" s="198"/>
      <c r="HC45" s="198"/>
      <c r="HD45" s="198"/>
      <c r="HE45" s="198"/>
      <c r="HF45" s="198"/>
      <c r="HG45" s="198"/>
      <c r="HH45" s="198"/>
      <c r="HI45" s="198"/>
      <c r="HJ45" s="198"/>
      <c r="HK45" s="198"/>
      <c r="HL45" s="198"/>
      <c r="HM45" s="198"/>
      <c r="HN45" s="198"/>
      <c r="HO45" s="198"/>
      <c r="HP45" s="198"/>
      <c r="HQ45" s="198"/>
      <c r="HR45" s="198"/>
      <c r="HS45" s="198"/>
      <c r="HT45" s="198"/>
      <c r="HU45" s="198"/>
      <c r="HV45" s="198"/>
      <c r="HW45" s="198"/>
      <c r="HX45" s="198"/>
      <c r="HY45" s="198"/>
      <c r="HZ45" s="198"/>
      <c r="IA45" s="198"/>
      <c r="IB45" s="198"/>
      <c r="IC45" s="198"/>
      <c r="ID45" s="198"/>
      <c r="IE45" s="198"/>
      <c r="IF45" s="198"/>
      <c r="IG45" s="198"/>
      <c r="IH45" s="198"/>
      <c r="II45" s="198"/>
      <c r="IJ45" s="198"/>
      <c r="IK45" s="198"/>
      <c r="IL45" s="198"/>
      <c r="IM45" s="198"/>
      <c r="IN45" s="198"/>
      <c r="IO45" s="198"/>
      <c r="IP45" s="198"/>
      <c r="IQ45" s="198"/>
      <c r="IR45" s="198"/>
      <c r="IS45" s="198"/>
      <c r="IT45" s="198"/>
      <c r="IU45" s="198"/>
      <c r="IV45" s="198"/>
      <c r="IW45" s="198"/>
      <c r="IX45" s="242"/>
      <c r="IY45" s="242"/>
      <c r="IZ45" s="242"/>
      <c r="JA45" s="242"/>
      <c r="JB45" s="242"/>
      <c r="JC45" s="242"/>
      <c r="JD45" s="242"/>
      <c r="JE45" s="242"/>
      <c r="JF45" s="242"/>
      <c r="JG45" s="242"/>
      <c r="JH45" s="242"/>
      <c r="JI45" s="242"/>
      <c r="JJ45" s="242"/>
      <c r="JK45" s="246"/>
      <c r="JL45" s="246"/>
      <c r="JM45" s="246"/>
      <c r="JN45" s="246"/>
      <c r="JO45" s="246"/>
      <c r="JP45" s="246"/>
      <c r="JQ45" s="246"/>
      <c r="JR45" s="246"/>
      <c r="JS45" s="246"/>
      <c r="JT45" s="246"/>
      <c r="JU45" s="246"/>
      <c r="JV45" s="246"/>
      <c r="JW45" s="246"/>
      <c r="JX45" s="246"/>
      <c r="JY45" s="242"/>
      <c r="JZ45" s="242"/>
      <c r="KA45" s="242"/>
      <c r="KB45" s="198"/>
      <c r="KC45" s="198"/>
      <c r="KD45" s="198"/>
      <c r="KE45" s="198"/>
      <c r="KF45" s="198"/>
      <c r="KG45" s="198"/>
      <c r="KH45" s="198"/>
      <c r="KI45" s="198"/>
      <c r="KJ45" s="198"/>
      <c r="KK45" s="198"/>
      <c r="KL45" s="198"/>
      <c r="KM45" s="198"/>
      <c r="KN45" s="198"/>
      <c r="KO45" s="198"/>
      <c r="KP45" s="198"/>
      <c r="KQ45" s="198"/>
      <c r="KR45" s="198"/>
      <c r="KS45" s="198"/>
      <c r="KT45" s="198"/>
      <c r="KU45" s="198"/>
      <c r="KV45" s="198"/>
      <c r="KW45" s="198"/>
      <c r="KX45" s="198"/>
      <c r="KY45" s="248">
        <v>7586</v>
      </c>
      <c r="KZ45" s="248">
        <v>7586</v>
      </c>
      <c r="LA45" s="248">
        <v>7586</v>
      </c>
      <c r="LB45" s="248">
        <v>7586</v>
      </c>
      <c r="LC45" s="248">
        <v>7586</v>
      </c>
      <c r="LD45" s="248">
        <v>7586</v>
      </c>
      <c r="LE45" s="248">
        <v>7355</v>
      </c>
      <c r="LF45" s="248">
        <v>7355</v>
      </c>
      <c r="LG45" s="248">
        <v>7355</v>
      </c>
      <c r="LH45" s="248">
        <v>7325</v>
      </c>
      <c r="LI45" s="248">
        <v>7325</v>
      </c>
      <c r="LJ45" s="248">
        <v>7325</v>
      </c>
      <c r="LK45" s="248">
        <v>7325</v>
      </c>
      <c r="LL45" s="248">
        <v>7325</v>
      </c>
      <c r="LM45" s="248">
        <v>7325</v>
      </c>
      <c r="LN45" s="248">
        <v>7325</v>
      </c>
      <c r="LO45" s="248">
        <v>7305</v>
      </c>
      <c r="LP45" s="248">
        <v>7305</v>
      </c>
      <c r="LQ45" s="248">
        <v>7305</v>
      </c>
      <c r="LR45" s="248">
        <v>7305</v>
      </c>
      <c r="LS45" s="248">
        <v>7305</v>
      </c>
      <c r="LT45" s="248">
        <v>7305</v>
      </c>
      <c r="LU45" s="248">
        <v>7305</v>
      </c>
      <c r="LV45" s="248">
        <v>7305</v>
      </c>
      <c r="LW45" s="248">
        <v>7305</v>
      </c>
      <c r="LX45" s="248">
        <v>7305</v>
      </c>
      <c r="LY45" s="248">
        <v>7305</v>
      </c>
      <c r="LZ45" s="248">
        <v>7305</v>
      </c>
      <c r="MA45" s="248">
        <v>7255</v>
      </c>
      <c r="MB45" s="248">
        <v>7255</v>
      </c>
      <c r="MC45" s="248">
        <v>7255</v>
      </c>
      <c r="MD45" s="248">
        <v>7255</v>
      </c>
      <c r="ME45" s="248">
        <v>7255</v>
      </c>
      <c r="MF45" s="248">
        <v>7255</v>
      </c>
      <c r="MG45" s="248">
        <v>7255</v>
      </c>
      <c r="MH45" s="248">
        <v>7255</v>
      </c>
      <c r="MI45" s="248">
        <v>7255</v>
      </c>
      <c r="MJ45" s="248">
        <v>7255</v>
      </c>
      <c r="MK45" s="248">
        <v>7255</v>
      </c>
      <c r="ML45" s="198"/>
      <c r="MM45" s="248">
        <v>7255</v>
      </c>
      <c r="MN45" s="248">
        <v>7255</v>
      </c>
      <c r="MO45" s="248">
        <v>7255</v>
      </c>
      <c r="MP45" s="248">
        <v>7255</v>
      </c>
      <c r="MQ45" s="248">
        <v>7175</v>
      </c>
      <c r="MR45" s="248">
        <v>7175</v>
      </c>
      <c r="MS45" s="248">
        <v>7075</v>
      </c>
      <c r="MT45" s="248">
        <v>7075</v>
      </c>
      <c r="MU45" s="248">
        <v>7075</v>
      </c>
      <c r="MV45" s="248">
        <v>7055</v>
      </c>
      <c r="MW45" s="198"/>
      <c r="MX45" s="248">
        <v>7055</v>
      </c>
      <c r="MY45" s="248">
        <v>7055</v>
      </c>
      <c r="MZ45" s="248">
        <v>7055</v>
      </c>
      <c r="NA45" s="248">
        <v>7055</v>
      </c>
      <c r="NB45" s="248">
        <v>7055</v>
      </c>
      <c r="NC45" s="248">
        <v>7055</v>
      </c>
      <c r="ND45" s="248">
        <v>7035</v>
      </c>
      <c r="NE45" s="248">
        <v>7035</v>
      </c>
      <c r="NF45" s="248">
        <v>6985</v>
      </c>
      <c r="NG45" s="248">
        <v>6975</v>
      </c>
      <c r="NH45" s="248">
        <v>6975</v>
      </c>
      <c r="NI45" s="244">
        <v>0</v>
      </c>
      <c r="NJ45" s="198"/>
      <c r="NK45" s="198"/>
      <c r="NL45" s="198"/>
      <c r="NM45" s="198"/>
      <c r="NN45" s="198"/>
      <c r="NO45" s="198"/>
      <c r="NP45" s="198"/>
      <c r="NQ45" s="198"/>
      <c r="NR45" s="198"/>
      <c r="NS45" s="198"/>
      <c r="NT45" s="198"/>
      <c r="NU45" s="198"/>
      <c r="NV45" s="198"/>
      <c r="NW45" s="198"/>
      <c r="NX45" s="198"/>
      <c r="NY45" s="198"/>
      <c r="NZ45" s="198"/>
      <c r="OA45" s="198"/>
      <c r="OB45" s="198"/>
      <c r="OC45" s="198"/>
      <c r="OD45" s="198"/>
      <c r="OE45" s="198"/>
      <c r="OF45" s="198"/>
      <c r="OG45" s="198"/>
      <c r="OH45" s="198"/>
      <c r="OI45" s="198"/>
      <c r="OJ45" s="198"/>
      <c r="OK45" s="198"/>
      <c r="OL45" s="198"/>
      <c r="OM45" s="198"/>
      <c r="ON45" s="198"/>
      <c r="OO45" s="198"/>
      <c r="OP45" s="198"/>
      <c r="OQ45" s="198"/>
      <c r="OR45" s="198"/>
      <c r="OS45" s="198"/>
      <c r="OT45" s="198"/>
      <c r="OU45" s="198"/>
      <c r="OV45" s="198"/>
      <c r="OW45" s="198"/>
      <c r="OX45" s="198"/>
      <c r="OY45" s="198"/>
      <c r="OZ45" s="198"/>
      <c r="PA45" s="198"/>
      <c r="PB45" s="198"/>
      <c r="PC45" s="198"/>
      <c r="PD45" s="198"/>
      <c r="PE45" s="198"/>
      <c r="PF45" s="198"/>
      <c r="PG45" s="198"/>
      <c r="PH45" s="198"/>
      <c r="PI45" s="198"/>
      <c r="PJ45" s="198"/>
      <c r="PK45" s="198"/>
      <c r="PL45" s="198"/>
      <c r="PM45" s="198"/>
      <c r="PN45" s="198"/>
      <c r="PO45" s="198"/>
      <c r="PP45" s="198"/>
      <c r="PQ45" s="198"/>
      <c r="PR45" s="198"/>
      <c r="PS45" s="198"/>
      <c r="PT45" s="198"/>
      <c r="PU45" s="198"/>
      <c r="PV45" s="198"/>
      <c r="PW45" s="198"/>
      <c r="PX45" s="198"/>
      <c r="PY45" s="198"/>
      <c r="PZ45" s="198"/>
      <c r="QA45" s="198"/>
      <c r="QB45" s="198"/>
      <c r="QC45" s="198"/>
      <c r="QD45" s="198"/>
      <c r="QE45" s="198"/>
      <c r="QF45" s="198"/>
      <c r="QG45" s="198"/>
      <c r="QH45" s="198"/>
      <c r="QI45" s="198"/>
      <c r="QJ45" s="198"/>
      <c r="QK45" s="198"/>
      <c r="QL45" s="198"/>
      <c r="QM45" s="198"/>
      <c r="QN45" s="198"/>
      <c r="QO45" s="198"/>
      <c r="QP45" s="198"/>
      <c r="QQ45" s="198"/>
      <c r="QR45" s="198"/>
      <c r="QS45" s="198"/>
      <c r="QT45" s="198"/>
      <c r="QU45" s="198"/>
      <c r="QV45" s="198"/>
      <c r="QW45" s="198"/>
      <c r="QX45" s="198"/>
      <c r="QY45" s="198"/>
      <c r="QZ45" s="198"/>
      <c r="RA45" s="198"/>
      <c r="RB45" s="198"/>
      <c r="RC45" s="198"/>
      <c r="RD45" s="198"/>
      <c r="RE45" s="198"/>
      <c r="RF45" s="198"/>
      <c r="RG45" s="198"/>
      <c r="RH45" s="198"/>
      <c r="RI45" s="198"/>
      <c r="RJ45" s="198"/>
      <c r="RK45" s="198"/>
      <c r="RL45" s="198"/>
      <c r="RM45" s="198"/>
      <c r="RN45" s="198"/>
      <c r="RO45" s="198"/>
      <c r="RP45" s="198"/>
      <c r="RQ45" s="198"/>
      <c r="RR45" s="198"/>
      <c r="RS45" s="198"/>
      <c r="RT45" s="198"/>
      <c r="RU45" s="198"/>
      <c r="RV45" s="198"/>
      <c r="RW45" s="198"/>
      <c r="RX45" s="198"/>
    </row>
    <row r="46" spans="1:492" x14ac:dyDescent="0.2">
      <c r="A46" s="230" t="s">
        <v>962</v>
      </c>
      <c r="B46" s="231" t="s">
        <v>2719</v>
      </c>
      <c r="C46" s="225"/>
      <c r="D46" s="225"/>
      <c r="E46" s="225"/>
      <c r="F46" s="226"/>
      <c r="G46" s="226"/>
      <c r="H46" s="226"/>
      <c r="I46" s="226"/>
      <c r="J46" s="226"/>
      <c r="K46" s="226"/>
      <c r="L46" s="226"/>
      <c r="M46" s="226"/>
      <c r="N46" s="226"/>
      <c r="O46" s="226"/>
      <c r="P46" s="226"/>
      <c r="Q46" s="237">
        <v>0</v>
      </c>
      <c r="R46" s="238"/>
      <c r="S46" s="238"/>
      <c r="T46" s="238"/>
      <c r="U46" s="238"/>
      <c r="V46" s="238"/>
      <c r="W46" s="232"/>
      <c r="X46" s="232"/>
      <c r="Y46" s="232"/>
      <c r="Z46" s="235">
        <v>0</v>
      </c>
      <c r="AA46" s="235">
        <v>0</v>
      </c>
      <c r="AB46" s="235">
        <v>0</v>
      </c>
      <c r="AC46" s="224"/>
      <c r="AD46" s="224"/>
      <c r="AE46" s="125"/>
      <c r="AF46" s="125"/>
      <c r="AG46" s="125"/>
      <c r="AH46" s="236">
        <v>1</v>
      </c>
      <c r="AI46" s="236" t="s">
        <v>941</v>
      </c>
      <c r="AJ46" s="125"/>
      <c r="AK46" s="175" t="s">
        <v>5316</v>
      </c>
      <c r="AL46" s="125" t="s">
        <v>942</v>
      </c>
      <c r="AM46" s="27" t="s">
        <v>942</v>
      </c>
      <c r="AN46" s="126">
        <v>0</v>
      </c>
      <c r="AO46" s="126">
        <v>0</v>
      </c>
      <c r="AP46" s="126">
        <v>0</v>
      </c>
      <c r="AQ46" s="126">
        <v>0</v>
      </c>
      <c r="AR46" s="125">
        <v>1</v>
      </c>
      <c r="AS46" s="125">
        <v>0</v>
      </c>
      <c r="AT46" s="178">
        <v>43364</v>
      </c>
      <c r="AU46" s="178"/>
      <c r="AV46" s="178">
        <v>43364</v>
      </c>
      <c r="AW46" s="239" t="s">
        <v>989</v>
      </c>
      <c r="AX46" s="239" t="s">
        <v>980</v>
      </c>
      <c r="AY46" s="127"/>
      <c r="AZ46" s="127"/>
      <c r="BA46" s="128">
        <v>10000</v>
      </c>
      <c r="BB46" s="128" t="s">
        <v>489</v>
      </c>
      <c r="BC46" s="128"/>
      <c r="BD46" s="128">
        <v>1</v>
      </c>
      <c r="BE46" s="129" t="s">
        <v>541</v>
      </c>
      <c r="BF46" s="130">
        <v>1</v>
      </c>
      <c r="BG46" s="240"/>
      <c r="BH46" s="241"/>
      <c r="BI46" s="190"/>
      <c r="BJ46" s="131">
        <v>1800</v>
      </c>
      <c r="BK46" s="191"/>
      <c r="BL46" s="13"/>
      <c r="BM46" s="13"/>
      <c r="BN46" s="27" t="s">
        <v>801</v>
      </c>
      <c r="BO46" s="13" t="s">
        <v>801</v>
      </c>
      <c r="BP46" s="222">
        <v>0</v>
      </c>
      <c r="BQ46" s="132"/>
      <c r="BR46" s="133"/>
      <c r="BS46" s="125">
        <v>0</v>
      </c>
      <c r="BT46" s="134">
        <v>0</v>
      </c>
      <c r="BU46" s="135">
        <v>1</v>
      </c>
      <c r="BV46" s="134">
        <v>0</v>
      </c>
      <c r="BW46" s="136">
        <v>0</v>
      </c>
      <c r="BX46" s="136">
        <v>0</v>
      </c>
      <c r="BY46" s="136">
        <v>0</v>
      </c>
      <c r="BZ46" s="134">
        <v>0</v>
      </c>
      <c r="CA46" s="134">
        <v>0</v>
      </c>
      <c r="CB46" s="134">
        <v>0</v>
      </c>
      <c r="CC46" s="135">
        <v>1</v>
      </c>
      <c r="CD46" s="134"/>
      <c r="CE46" s="134"/>
      <c r="CF46" s="137">
        <v>0</v>
      </c>
      <c r="CG46" s="134">
        <v>0</v>
      </c>
      <c r="CH46" s="132"/>
      <c r="CI46" s="132"/>
      <c r="CJ46" s="229" t="s">
        <v>942</v>
      </c>
      <c r="CK46" s="233" t="s">
        <v>942</v>
      </c>
      <c r="CL46" s="138">
        <v>0</v>
      </c>
      <c r="CM46" s="138">
        <v>0</v>
      </c>
      <c r="CN46" s="135">
        <v>0</v>
      </c>
      <c r="CO46" s="135">
        <v>0</v>
      </c>
      <c r="CP46" s="139"/>
      <c r="CQ46" s="135">
        <v>0</v>
      </c>
      <c r="CR46" s="179">
        <v>43278</v>
      </c>
      <c r="CS46" s="180">
        <v>43278</v>
      </c>
      <c r="CT46" s="181">
        <v>43346</v>
      </c>
      <c r="CU46" s="181">
        <v>43067</v>
      </c>
      <c r="CV46" s="181">
        <v>0</v>
      </c>
      <c r="CW46" s="181"/>
      <c r="CX46" s="181"/>
      <c r="CY46" s="135">
        <v>0.21951240012918574</v>
      </c>
      <c r="CZ46" s="134">
        <v>0</v>
      </c>
      <c r="DA46" s="135">
        <v>1.5873015873015872E-2</v>
      </c>
      <c r="DB46" s="135">
        <v>0</v>
      </c>
      <c r="DC46" s="135">
        <v>0</v>
      </c>
      <c r="DD46" s="135">
        <v>0</v>
      </c>
      <c r="DE46" s="140">
        <v>0</v>
      </c>
      <c r="DF46" s="13" t="s">
        <v>942</v>
      </c>
      <c r="DG46" s="80" t="s">
        <v>942</v>
      </c>
      <c r="DH46" s="18" t="b">
        <v>0</v>
      </c>
      <c r="DI46" s="79"/>
      <c r="DJ46" s="79"/>
      <c r="DK46" s="192"/>
      <c r="DL46" s="174"/>
      <c r="DM46" s="193"/>
      <c r="DN46" s="135"/>
      <c r="DO46" s="79"/>
      <c r="DP46" s="79"/>
      <c r="DQ46" s="79"/>
      <c r="DR46" s="79"/>
      <c r="DS46" s="79"/>
      <c r="DT46" s="79"/>
      <c r="DU46" s="79"/>
      <c r="DV46" s="18"/>
      <c r="DW46" s="18"/>
      <c r="DX46" s="18"/>
      <c r="DY46" s="177"/>
      <c r="DZ46" s="177">
        <v>0</v>
      </c>
      <c r="EA46" s="177">
        <v>0</v>
      </c>
      <c r="EB46" s="177">
        <v>0</v>
      </c>
      <c r="EC46" s="177">
        <v>0</v>
      </c>
      <c r="ED46" s="177">
        <v>0</v>
      </c>
      <c r="EE46" s="177">
        <v>0</v>
      </c>
      <c r="EF46" s="177">
        <v>0</v>
      </c>
      <c r="EG46" s="177">
        <v>0</v>
      </c>
      <c r="EH46" s="177">
        <v>0</v>
      </c>
      <c r="EI46" s="177">
        <v>0</v>
      </c>
      <c r="EJ46" s="177">
        <v>0</v>
      </c>
      <c r="EK46" s="177">
        <v>0</v>
      </c>
      <c r="EL46" s="177">
        <v>0</v>
      </c>
      <c r="EM46" s="177">
        <v>0</v>
      </c>
      <c r="EN46" s="177">
        <v>0</v>
      </c>
      <c r="EO46" s="177">
        <v>0</v>
      </c>
      <c r="EP46" s="177">
        <v>0</v>
      </c>
      <c r="EQ46" s="177">
        <v>0</v>
      </c>
      <c r="ER46" s="177">
        <v>0</v>
      </c>
      <c r="ES46" s="177">
        <v>0</v>
      </c>
      <c r="ET46" s="177">
        <v>0</v>
      </c>
      <c r="EU46" s="177">
        <v>0</v>
      </c>
      <c r="EV46" s="177">
        <v>0</v>
      </c>
      <c r="EW46" s="177">
        <v>0</v>
      </c>
      <c r="EX46" s="177">
        <v>0</v>
      </c>
      <c r="EY46" s="177">
        <v>0</v>
      </c>
      <c r="EZ46" s="177">
        <v>0</v>
      </c>
      <c r="FA46" s="177">
        <v>0</v>
      </c>
      <c r="FB46" s="177">
        <v>0</v>
      </c>
      <c r="FC46" s="198"/>
      <c r="FD46" s="198"/>
      <c r="FE46" s="198"/>
      <c r="FF46" s="198"/>
      <c r="FG46" s="198"/>
      <c r="FH46" s="198"/>
      <c r="FI46" s="198"/>
      <c r="FJ46" s="198"/>
      <c r="FK46" s="198"/>
      <c r="FL46" s="198"/>
      <c r="FM46" s="198"/>
      <c r="FN46" s="198"/>
      <c r="FO46" s="198"/>
      <c r="FP46" s="198"/>
      <c r="FQ46" s="198"/>
      <c r="FR46" s="198"/>
      <c r="FS46" s="198"/>
      <c r="FT46" s="198"/>
      <c r="FU46" s="198"/>
      <c r="FV46" s="198"/>
      <c r="FW46" s="243"/>
      <c r="FX46" s="243"/>
      <c r="FY46" s="243"/>
      <c r="FZ46" s="198"/>
      <c r="GA46" s="198"/>
      <c r="GB46" s="198"/>
      <c r="GC46" s="199"/>
      <c r="GD46" s="198"/>
      <c r="GE46" s="196"/>
      <c r="GF46" s="198"/>
      <c r="GG46" s="196"/>
      <c r="GH46" s="196"/>
      <c r="GI46" s="196"/>
      <c r="GJ46" s="196"/>
      <c r="GK46" s="196"/>
      <c r="GL46" s="245"/>
      <c r="GM46" s="198"/>
      <c r="GN46" s="245"/>
      <c r="GO46" s="245"/>
      <c r="GP46" s="245"/>
      <c r="GQ46" s="245"/>
      <c r="GR46" s="245"/>
      <c r="GS46" s="196"/>
      <c r="GT46" s="196"/>
      <c r="GU46" s="196"/>
      <c r="GV46" s="196"/>
      <c r="GW46" s="196"/>
      <c r="GX46" s="196"/>
      <c r="GY46" s="196"/>
      <c r="GZ46" s="196"/>
      <c r="HA46" s="196"/>
      <c r="HB46" s="196"/>
      <c r="HC46" s="196"/>
      <c r="HD46" s="196"/>
      <c r="HE46" s="196"/>
      <c r="HF46" s="196"/>
      <c r="HG46" s="196"/>
      <c r="HH46" s="196"/>
      <c r="HI46" s="196"/>
      <c r="HJ46" s="196"/>
      <c r="HK46" s="196"/>
      <c r="HL46" s="196"/>
      <c r="HM46" s="196"/>
      <c r="HN46" s="196"/>
      <c r="HO46" s="196"/>
      <c r="HP46" s="196"/>
      <c r="HQ46" s="196"/>
      <c r="HR46" s="196"/>
      <c r="HS46" s="196"/>
      <c r="HT46" s="196"/>
      <c r="HU46" s="196"/>
      <c r="HV46" s="196"/>
      <c r="HW46" s="196"/>
      <c r="HX46" s="196"/>
      <c r="HY46" s="196"/>
      <c r="HZ46" s="196"/>
      <c r="IA46" s="196"/>
      <c r="IB46" s="196"/>
      <c r="IC46" s="196"/>
      <c r="ID46" s="196"/>
      <c r="IE46" s="196"/>
      <c r="IF46" s="196"/>
      <c r="IG46" s="196"/>
      <c r="IH46" s="196"/>
      <c r="II46" s="196"/>
      <c r="IJ46" s="196"/>
      <c r="IK46" s="196"/>
      <c r="IL46" s="196"/>
      <c r="IM46" s="196"/>
      <c r="IN46" s="196"/>
      <c r="IO46" s="196"/>
      <c r="IP46" s="196"/>
      <c r="IQ46" s="196"/>
      <c r="IR46" s="196"/>
      <c r="IS46" s="196"/>
      <c r="IT46" s="196"/>
      <c r="IU46" s="196"/>
      <c r="IV46" s="196"/>
      <c r="IW46" s="196"/>
      <c r="IX46" s="242"/>
      <c r="IY46" s="242"/>
      <c r="IZ46" s="242"/>
      <c r="JA46" s="242"/>
      <c r="JB46" s="242"/>
      <c r="JC46" s="242"/>
      <c r="JD46" s="242"/>
      <c r="JE46" s="242"/>
      <c r="JF46" s="242"/>
      <c r="JG46" s="242"/>
      <c r="JH46" s="242"/>
      <c r="JI46" s="242"/>
      <c r="JJ46" s="242"/>
      <c r="JK46" s="246"/>
      <c r="JL46" s="246"/>
      <c r="JM46" s="246"/>
      <c r="JN46" s="246"/>
      <c r="JO46" s="246"/>
      <c r="JP46" s="246"/>
      <c r="JQ46" s="246"/>
      <c r="JR46" s="246"/>
      <c r="JS46" s="246"/>
      <c r="JT46" s="246"/>
      <c r="JU46" s="246"/>
      <c r="JV46" s="246"/>
      <c r="JW46" s="246"/>
      <c r="JX46" s="246"/>
      <c r="JY46" s="242"/>
      <c r="JZ46" s="242"/>
      <c r="KA46" s="242"/>
      <c r="KB46" s="198"/>
      <c r="KC46" s="198"/>
      <c r="KD46" s="198"/>
      <c r="KE46" s="198"/>
      <c r="KF46" s="198"/>
      <c r="KG46" s="198"/>
      <c r="KH46" s="196"/>
      <c r="KI46" s="198"/>
      <c r="KJ46" s="198"/>
      <c r="KK46" s="198"/>
      <c r="KL46" s="198"/>
      <c r="KM46" s="198"/>
      <c r="KN46" s="196"/>
      <c r="KO46" s="196"/>
      <c r="KP46" s="198"/>
      <c r="KQ46" s="198"/>
      <c r="KR46" s="198"/>
      <c r="KS46" s="198"/>
      <c r="KT46" s="198"/>
      <c r="KU46" s="196"/>
      <c r="KV46" s="196"/>
      <c r="KW46" s="198"/>
      <c r="KX46" s="198"/>
      <c r="KY46" s="249">
        <v>1364</v>
      </c>
      <c r="KZ46" s="249">
        <v>1364</v>
      </c>
      <c r="LA46" s="249">
        <v>1364</v>
      </c>
      <c r="LB46" s="249">
        <v>1364</v>
      </c>
      <c r="LC46" s="249">
        <v>1364</v>
      </c>
      <c r="LD46" s="249">
        <v>1364</v>
      </c>
      <c r="LE46" s="249">
        <v>1364</v>
      </c>
      <c r="LF46" s="249">
        <v>1364</v>
      </c>
      <c r="LG46" s="249">
        <v>1364</v>
      </c>
      <c r="LH46" s="249">
        <v>1364</v>
      </c>
      <c r="LI46" s="249">
        <v>1364</v>
      </c>
      <c r="LJ46" s="249">
        <v>1364</v>
      </c>
      <c r="LK46" s="249">
        <v>1364</v>
      </c>
      <c r="LL46" s="249">
        <v>1364</v>
      </c>
      <c r="LM46" s="249">
        <v>1364</v>
      </c>
      <c r="LN46" s="249">
        <v>1314</v>
      </c>
      <c r="LO46" s="249">
        <v>1264</v>
      </c>
      <c r="LP46" s="249">
        <v>1264</v>
      </c>
      <c r="LQ46" s="249">
        <v>1264</v>
      </c>
      <c r="LR46" s="249">
        <v>1264</v>
      </c>
      <c r="LS46" s="249">
        <v>1264</v>
      </c>
      <c r="LT46" s="249">
        <v>1264</v>
      </c>
      <c r="LU46" s="249">
        <v>1234</v>
      </c>
      <c r="LV46" s="249">
        <v>1234</v>
      </c>
      <c r="LW46" s="249">
        <v>1234</v>
      </c>
      <c r="LX46" s="249">
        <v>1234</v>
      </c>
      <c r="LY46" s="249">
        <v>1234</v>
      </c>
      <c r="LZ46" s="249">
        <v>1234</v>
      </c>
      <c r="MA46" s="245">
        <v>1184</v>
      </c>
      <c r="MB46" s="245">
        <v>1174</v>
      </c>
      <c r="MC46" s="245">
        <v>1174</v>
      </c>
      <c r="MD46" s="245">
        <v>1174</v>
      </c>
      <c r="ME46" s="245">
        <v>1174</v>
      </c>
      <c r="MF46" s="245">
        <v>1174</v>
      </c>
      <c r="MG46" s="245">
        <v>1174</v>
      </c>
      <c r="MH46" s="245">
        <v>1174</v>
      </c>
      <c r="MI46" s="245">
        <v>1174</v>
      </c>
      <c r="MJ46" s="245">
        <v>1174</v>
      </c>
      <c r="MK46" s="245">
        <v>1044</v>
      </c>
      <c r="ML46" s="198"/>
      <c r="MM46" s="245">
        <v>1044</v>
      </c>
      <c r="MN46" s="245">
        <v>1044</v>
      </c>
      <c r="MO46" s="245">
        <v>1014</v>
      </c>
      <c r="MP46" s="245">
        <v>1174</v>
      </c>
      <c r="MQ46" s="245">
        <v>1014</v>
      </c>
      <c r="MR46" s="245">
        <v>1014</v>
      </c>
      <c r="MS46" s="245">
        <v>1014</v>
      </c>
      <c r="MT46" s="245">
        <v>1014</v>
      </c>
      <c r="MU46" s="245">
        <v>1014</v>
      </c>
      <c r="MV46" s="245">
        <v>1014</v>
      </c>
      <c r="MW46" s="198"/>
      <c r="MX46" s="245">
        <v>1014</v>
      </c>
      <c r="MY46" s="245">
        <v>814</v>
      </c>
      <c r="MZ46" s="245">
        <v>814</v>
      </c>
      <c r="NA46" s="245">
        <v>814</v>
      </c>
      <c r="NB46" s="245">
        <v>814</v>
      </c>
      <c r="NC46" s="245">
        <v>814</v>
      </c>
      <c r="ND46" s="245">
        <v>814</v>
      </c>
      <c r="NE46" s="245">
        <v>814</v>
      </c>
      <c r="NF46" s="245">
        <v>714</v>
      </c>
      <c r="NG46" s="245">
        <v>714</v>
      </c>
      <c r="NH46" s="245">
        <v>714</v>
      </c>
      <c r="NI46" s="244">
        <v>0</v>
      </c>
      <c r="NJ46" s="198"/>
      <c r="NK46" s="198"/>
      <c r="NL46" s="198"/>
      <c r="NM46" s="198"/>
      <c r="NN46" s="198"/>
      <c r="NO46" s="198"/>
      <c r="NP46" s="198"/>
      <c r="NQ46" s="198"/>
      <c r="NR46" s="198"/>
      <c r="NS46" s="198"/>
      <c r="NT46" s="198"/>
      <c r="NU46" s="198"/>
      <c r="NV46" s="198"/>
      <c r="NW46" s="198"/>
      <c r="NX46" s="198"/>
      <c r="NY46" s="198"/>
      <c r="NZ46" s="198"/>
      <c r="OA46" s="198"/>
      <c r="OB46" s="198"/>
      <c r="OC46" s="198"/>
      <c r="OD46" s="198"/>
      <c r="OE46" s="198"/>
      <c r="OF46" s="198"/>
      <c r="OG46" s="198"/>
      <c r="OH46" s="198"/>
      <c r="OI46" s="198"/>
      <c r="OJ46" s="198"/>
      <c r="OK46" s="198"/>
      <c r="OL46" s="198"/>
      <c r="OM46" s="198"/>
      <c r="ON46" s="198"/>
      <c r="OO46" s="198"/>
      <c r="OP46" s="198"/>
      <c r="OQ46" s="198"/>
      <c r="OR46" s="198"/>
      <c r="OS46" s="198"/>
      <c r="OT46" s="198"/>
      <c r="OU46" s="198"/>
      <c r="OV46" s="198"/>
      <c r="OW46" s="198"/>
      <c r="OX46" s="198"/>
      <c r="OY46" s="198"/>
      <c r="OZ46" s="198"/>
      <c r="PA46" s="198"/>
      <c r="PB46" s="198"/>
      <c r="PC46" s="198"/>
      <c r="PD46" s="198"/>
      <c r="PE46" s="198"/>
      <c r="PF46" s="198"/>
      <c r="PG46" s="198"/>
      <c r="PH46" s="198"/>
      <c r="PI46" s="198"/>
      <c r="PJ46" s="198"/>
      <c r="PK46" s="198"/>
      <c r="PL46" s="198"/>
      <c r="PM46" s="198"/>
      <c r="PN46" s="198"/>
      <c r="PO46" s="198"/>
      <c r="PP46" s="198"/>
      <c r="PQ46" s="196"/>
      <c r="PR46" s="196"/>
      <c r="PS46" s="196"/>
      <c r="PT46" s="196"/>
      <c r="PU46" s="196"/>
      <c r="PV46" s="196"/>
      <c r="PW46" s="196"/>
      <c r="PX46" s="196"/>
      <c r="PY46" s="196"/>
      <c r="PZ46" s="196"/>
      <c r="QA46" s="196"/>
      <c r="QB46" s="196"/>
      <c r="QC46" s="196"/>
      <c r="QD46" s="196"/>
      <c r="QE46" s="196"/>
      <c r="QF46" s="196"/>
      <c r="QG46" s="196"/>
      <c r="QH46" s="196"/>
      <c r="QI46" s="196"/>
      <c r="QJ46" s="196"/>
      <c r="QK46" s="196"/>
      <c r="QL46" s="196"/>
      <c r="QM46" s="196"/>
      <c r="QN46" s="196"/>
      <c r="QO46" s="196"/>
      <c r="QP46" s="196"/>
      <c r="QQ46" s="196"/>
      <c r="QR46" s="196"/>
      <c r="QS46" s="196"/>
      <c r="QT46" s="196"/>
      <c r="QU46" s="196"/>
      <c r="QV46" s="196"/>
      <c r="QW46" s="196"/>
      <c r="QX46" s="196"/>
      <c r="QY46" s="196"/>
      <c r="QZ46" s="196"/>
      <c r="RA46" s="196"/>
      <c r="RB46" s="196"/>
      <c r="RC46" s="196"/>
      <c r="RD46" s="196"/>
      <c r="RE46" s="196"/>
      <c r="RF46" s="196"/>
      <c r="RG46" s="196"/>
      <c r="RH46" s="196"/>
      <c r="RI46" s="196"/>
      <c r="RJ46" s="196"/>
      <c r="RK46" s="196"/>
      <c r="RL46" s="196"/>
      <c r="RM46" s="196"/>
      <c r="RN46" s="196"/>
      <c r="RO46" s="196"/>
      <c r="RP46" s="196"/>
      <c r="RQ46" s="196"/>
      <c r="RR46" s="196"/>
      <c r="RS46" s="196"/>
      <c r="RT46" s="196"/>
      <c r="RU46" s="196"/>
      <c r="RV46" s="196"/>
      <c r="RW46" s="196"/>
      <c r="RX46" s="196"/>
    </row>
    <row r="47" spans="1:492" x14ac:dyDescent="0.2">
      <c r="A47" s="230" t="s">
        <v>962</v>
      </c>
      <c r="B47" s="231" t="s">
        <v>2717</v>
      </c>
      <c r="C47" s="225"/>
      <c r="D47" s="225"/>
      <c r="E47" s="225"/>
      <c r="F47" s="226"/>
      <c r="G47" s="226"/>
      <c r="H47" s="226"/>
      <c r="I47" s="226"/>
      <c r="J47" s="226"/>
      <c r="K47" s="226"/>
      <c r="L47" s="226"/>
      <c r="M47" s="226"/>
      <c r="N47" s="226"/>
      <c r="O47" s="226"/>
      <c r="P47" s="226"/>
      <c r="Q47" s="237">
        <v>0</v>
      </c>
      <c r="R47" s="238"/>
      <c r="S47" s="238"/>
      <c r="T47" s="238"/>
      <c r="U47" s="238"/>
      <c r="V47" s="238"/>
      <c r="W47" s="232"/>
      <c r="X47" s="232"/>
      <c r="Y47" s="232"/>
      <c r="Z47" s="235">
        <v>0</v>
      </c>
      <c r="AA47" s="235">
        <v>0</v>
      </c>
      <c r="AB47" s="235">
        <v>0</v>
      </c>
      <c r="AC47" s="224"/>
      <c r="AD47" s="224"/>
      <c r="AE47" s="125"/>
      <c r="AF47" s="125"/>
      <c r="AG47" s="125"/>
      <c r="AH47" s="236">
        <v>1</v>
      </c>
      <c r="AI47" s="236" t="s">
        <v>941</v>
      </c>
      <c r="AJ47" s="125"/>
      <c r="AK47" s="175" t="s">
        <v>5316</v>
      </c>
      <c r="AL47" s="125" t="s">
        <v>942</v>
      </c>
      <c r="AM47" s="27" t="s">
        <v>942</v>
      </c>
      <c r="AN47" s="126">
        <v>0</v>
      </c>
      <c r="AO47" s="126">
        <v>0</v>
      </c>
      <c r="AP47" s="126">
        <v>0</v>
      </c>
      <c r="AQ47" s="126">
        <v>0</v>
      </c>
      <c r="AR47" s="125">
        <v>1</v>
      </c>
      <c r="AS47" s="125">
        <v>0</v>
      </c>
      <c r="AT47" s="178">
        <v>43406</v>
      </c>
      <c r="AU47" s="178"/>
      <c r="AV47" s="178"/>
      <c r="AW47" s="239" t="s">
        <v>989</v>
      </c>
      <c r="AX47" s="239" t="s">
        <v>980</v>
      </c>
      <c r="AY47" s="127"/>
      <c r="AZ47" s="127"/>
      <c r="BA47" s="128">
        <v>5000</v>
      </c>
      <c r="BB47" s="128" t="s">
        <v>489</v>
      </c>
      <c r="BC47" s="128"/>
      <c r="BD47" s="128">
        <v>1</v>
      </c>
      <c r="BE47" s="129" t="s">
        <v>541</v>
      </c>
      <c r="BF47" s="130">
        <v>1</v>
      </c>
      <c r="BG47" s="240"/>
      <c r="BH47" s="241"/>
      <c r="BI47" s="190"/>
      <c r="BJ47" s="131">
        <v>3600</v>
      </c>
      <c r="BK47" s="191"/>
      <c r="BL47" s="13"/>
      <c r="BM47" s="13"/>
      <c r="BN47" s="27" t="s">
        <v>801</v>
      </c>
      <c r="BO47" s="13" t="s">
        <v>801</v>
      </c>
      <c r="BP47" s="222">
        <v>0</v>
      </c>
      <c r="BQ47" s="132"/>
      <c r="BR47" s="133"/>
      <c r="BS47" s="125">
        <v>0</v>
      </c>
      <c r="BT47" s="134">
        <v>0</v>
      </c>
      <c r="BU47" s="135">
        <v>1</v>
      </c>
      <c r="BV47" s="134">
        <v>0</v>
      </c>
      <c r="BW47" s="136">
        <v>0</v>
      </c>
      <c r="BX47" s="136">
        <v>0</v>
      </c>
      <c r="BY47" s="136">
        <v>0</v>
      </c>
      <c r="BZ47" s="134">
        <v>0</v>
      </c>
      <c r="CA47" s="134">
        <v>0</v>
      </c>
      <c r="CB47" s="134">
        <v>0</v>
      </c>
      <c r="CC47" s="135">
        <v>1</v>
      </c>
      <c r="CD47" s="134"/>
      <c r="CE47" s="134"/>
      <c r="CF47" s="137">
        <v>5000</v>
      </c>
      <c r="CG47" s="134">
        <v>0</v>
      </c>
      <c r="CH47" s="132"/>
      <c r="CI47" s="132"/>
      <c r="CJ47" s="229" t="s">
        <v>942</v>
      </c>
      <c r="CK47" s="233" t="s">
        <v>942</v>
      </c>
      <c r="CL47" s="138">
        <v>0</v>
      </c>
      <c r="CM47" s="138">
        <v>0</v>
      </c>
      <c r="CN47" s="135">
        <v>0</v>
      </c>
      <c r="CO47" s="135">
        <v>0</v>
      </c>
      <c r="CP47" s="139"/>
      <c r="CQ47" s="135">
        <v>0</v>
      </c>
      <c r="CR47" s="179">
        <v>43278</v>
      </c>
      <c r="CS47" s="180">
        <v>43278</v>
      </c>
      <c r="CT47" s="181">
        <v>43346</v>
      </c>
      <c r="CU47" s="181">
        <v>42940</v>
      </c>
      <c r="CV47" s="181">
        <v>0</v>
      </c>
      <c r="CW47" s="181"/>
      <c r="CX47" s="181"/>
      <c r="CY47" s="135">
        <v>0.13568027365899116</v>
      </c>
      <c r="CZ47" s="134">
        <v>0</v>
      </c>
      <c r="DA47" s="135">
        <v>1.5873015873015872E-2</v>
      </c>
      <c r="DB47" s="135">
        <v>0</v>
      </c>
      <c r="DC47" s="135">
        <v>0</v>
      </c>
      <c r="DD47" s="135">
        <v>0</v>
      </c>
      <c r="DE47" s="140">
        <v>0.95238095238095233</v>
      </c>
      <c r="DF47" s="13" t="s">
        <v>942</v>
      </c>
      <c r="DG47" s="80" t="s">
        <v>942</v>
      </c>
      <c r="DH47" s="18" t="b">
        <v>0</v>
      </c>
      <c r="DI47" s="79"/>
      <c r="DJ47" s="79"/>
      <c r="DK47" s="192"/>
      <c r="DL47" s="174"/>
      <c r="DM47" s="193"/>
      <c r="DN47" s="135"/>
      <c r="DO47" s="79"/>
      <c r="DP47" s="79"/>
      <c r="DQ47" s="79"/>
      <c r="DR47" s="79"/>
      <c r="DS47" s="79"/>
      <c r="DT47" s="79"/>
      <c r="DU47" s="79"/>
      <c r="DV47" s="18"/>
      <c r="DW47" s="18"/>
      <c r="DX47" s="18"/>
      <c r="DY47" s="177"/>
      <c r="DZ47" s="177">
        <v>0</v>
      </c>
      <c r="EA47" s="177">
        <v>0</v>
      </c>
      <c r="EB47" s="177">
        <v>0</v>
      </c>
      <c r="EC47" s="177">
        <v>0</v>
      </c>
      <c r="ED47" s="177">
        <v>0</v>
      </c>
      <c r="EE47" s="177">
        <v>0</v>
      </c>
      <c r="EF47" s="177">
        <v>0</v>
      </c>
      <c r="EG47" s="177">
        <v>0</v>
      </c>
      <c r="EH47" s="177">
        <v>0</v>
      </c>
      <c r="EI47" s="177">
        <v>0</v>
      </c>
      <c r="EJ47" s="177">
        <v>0</v>
      </c>
      <c r="EK47" s="177">
        <v>0</v>
      </c>
      <c r="EL47" s="177">
        <v>0</v>
      </c>
      <c r="EM47" s="177">
        <v>0</v>
      </c>
      <c r="EN47" s="177">
        <v>0</v>
      </c>
      <c r="EO47" s="177">
        <v>0</v>
      </c>
      <c r="EP47" s="177">
        <v>0</v>
      </c>
      <c r="EQ47" s="177">
        <v>0</v>
      </c>
      <c r="ER47" s="177">
        <v>0</v>
      </c>
      <c r="ES47" s="177">
        <v>0</v>
      </c>
      <c r="ET47" s="177">
        <v>0</v>
      </c>
      <c r="EU47" s="177">
        <v>0</v>
      </c>
      <c r="EV47" s="177">
        <v>0</v>
      </c>
      <c r="EW47" s="177">
        <v>0</v>
      </c>
      <c r="EX47" s="177">
        <v>0</v>
      </c>
      <c r="EY47" s="177">
        <v>0</v>
      </c>
      <c r="EZ47" s="177">
        <v>0</v>
      </c>
      <c r="FA47" s="177">
        <v>0</v>
      </c>
      <c r="FB47" s="177">
        <v>0</v>
      </c>
      <c r="FC47" s="198"/>
      <c r="FD47" s="198"/>
      <c r="FE47" s="198"/>
      <c r="FF47" s="198"/>
      <c r="FG47" s="198"/>
      <c r="FH47" s="198"/>
      <c r="FI47" s="198"/>
      <c r="FJ47" s="198"/>
      <c r="FK47" s="198"/>
      <c r="FL47" s="198"/>
      <c r="FM47" s="198"/>
      <c r="FN47" s="198"/>
      <c r="FO47" s="198"/>
      <c r="FP47" s="198"/>
      <c r="FQ47" s="198"/>
      <c r="FR47" s="198"/>
      <c r="FS47" s="198"/>
      <c r="FT47" s="198"/>
      <c r="FU47" s="198"/>
      <c r="FV47" s="198"/>
      <c r="FW47" s="243"/>
      <c r="FX47" s="243"/>
      <c r="FY47" s="243"/>
      <c r="FZ47" s="198"/>
      <c r="GA47" s="198"/>
      <c r="GB47" s="198"/>
      <c r="GC47" s="199"/>
      <c r="GD47" s="198"/>
      <c r="GE47" s="198"/>
      <c r="GF47" s="198"/>
      <c r="GG47" s="198"/>
      <c r="GH47" s="198"/>
      <c r="GI47" s="198"/>
      <c r="GJ47" s="198"/>
      <c r="GK47" s="198"/>
      <c r="GL47" s="245"/>
      <c r="GM47" s="198"/>
      <c r="GN47" s="245"/>
      <c r="GO47" s="245"/>
      <c r="GP47" s="245"/>
      <c r="GQ47" s="245"/>
      <c r="GR47" s="245"/>
      <c r="GS47" s="198"/>
      <c r="GT47" s="198"/>
      <c r="GU47" s="198"/>
      <c r="GV47" s="198"/>
      <c r="GW47" s="198"/>
      <c r="GX47" s="198"/>
      <c r="GY47" s="198"/>
      <c r="GZ47" s="198"/>
      <c r="HA47" s="198"/>
      <c r="HB47" s="198"/>
      <c r="HC47" s="198"/>
      <c r="HD47" s="198"/>
      <c r="HE47" s="198"/>
      <c r="HF47" s="198"/>
      <c r="HG47" s="198"/>
      <c r="HH47" s="198"/>
      <c r="HI47" s="198"/>
      <c r="HJ47" s="198"/>
      <c r="HK47" s="198"/>
      <c r="HL47" s="198"/>
      <c r="HM47" s="198"/>
      <c r="HN47" s="198"/>
      <c r="HO47" s="198"/>
      <c r="HP47" s="198"/>
      <c r="HQ47" s="198"/>
      <c r="HR47" s="198"/>
      <c r="HS47" s="198"/>
      <c r="HT47" s="198"/>
      <c r="HU47" s="198"/>
      <c r="HV47" s="198"/>
      <c r="HW47" s="198"/>
      <c r="HX47" s="198"/>
      <c r="HY47" s="198"/>
      <c r="HZ47" s="198"/>
      <c r="IA47" s="198"/>
      <c r="IB47" s="198"/>
      <c r="IC47" s="198"/>
      <c r="ID47" s="198"/>
      <c r="IE47" s="198"/>
      <c r="IF47" s="198"/>
      <c r="IG47" s="198"/>
      <c r="IH47" s="198"/>
      <c r="II47" s="198"/>
      <c r="IJ47" s="198"/>
      <c r="IK47" s="198"/>
      <c r="IL47" s="198"/>
      <c r="IM47" s="198"/>
      <c r="IN47" s="198"/>
      <c r="IO47" s="198"/>
      <c r="IP47" s="198"/>
      <c r="IQ47" s="198"/>
      <c r="IR47" s="198"/>
      <c r="IS47" s="198"/>
      <c r="IT47" s="198"/>
      <c r="IU47" s="198"/>
      <c r="IV47" s="198"/>
      <c r="IW47" s="198"/>
      <c r="IX47" s="242"/>
      <c r="IY47" s="242"/>
      <c r="IZ47" s="242"/>
      <c r="JA47" s="242"/>
      <c r="JB47" s="242"/>
      <c r="JC47" s="242"/>
      <c r="JD47" s="242"/>
      <c r="JE47" s="242"/>
      <c r="JF47" s="242"/>
      <c r="JG47" s="242"/>
      <c r="JH47" s="242"/>
      <c r="JI47" s="242"/>
      <c r="JJ47" s="242"/>
      <c r="JK47" s="246"/>
      <c r="JL47" s="246"/>
      <c r="JM47" s="246"/>
      <c r="JN47" s="246"/>
      <c r="JO47" s="246"/>
      <c r="JP47" s="246"/>
      <c r="JQ47" s="246"/>
      <c r="JR47" s="246"/>
      <c r="JS47" s="246"/>
      <c r="JT47" s="246"/>
      <c r="JU47" s="246"/>
      <c r="JV47" s="246"/>
      <c r="JW47" s="246"/>
      <c r="JX47" s="246"/>
      <c r="JY47" s="242"/>
      <c r="JZ47" s="242"/>
      <c r="KA47" s="242"/>
      <c r="KB47" s="198"/>
      <c r="KC47" s="198"/>
      <c r="KD47" s="198"/>
      <c r="KE47" s="198"/>
      <c r="KF47" s="198"/>
      <c r="KG47" s="198"/>
      <c r="KH47" s="198"/>
      <c r="KI47" s="198"/>
      <c r="KJ47" s="198"/>
      <c r="KK47" s="198"/>
      <c r="KL47" s="198"/>
      <c r="KM47" s="198"/>
      <c r="KN47" s="198"/>
      <c r="KO47" s="198"/>
      <c r="KP47" s="198"/>
      <c r="KQ47" s="198"/>
      <c r="KR47" s="198"/>
      <c r="KS47" s="198"/>
      <c r="KT47" s="198"/>
      <c r="KU47" s="198"/>
      <c r="KV47" s="198"/>
      <c r="KW47" s="198"/>
      <c r="KX47" s="198"/>
      <c r="KY47" s="248">
        <v>7766</v>
      </c>
      <c r="KZ47" s="248">
        <v>7766</v>
      </c>
      <c r="LA47" s="248">
        <v>7766</v>
      </c>
      <c r="LB47" s="248">
        <v>7766</v>
      </c>
      <c r="LC47" s="248">
        <v>7766</v>
      </c>
      <c r="LD47" s="248">
        <v>7766</v>
      </c>
      <c r="LE47" s="248">
        <v>7526</v>
      </c>
      <c r="LF47" s="248">
        <v>7526</v>
      </c>
      <c r="LG47" s="248">
        <v>7476</v>
      </c>
      <c r="LH47" s="248">
        <v>7476</v>
      </c>
      <c r="LI47" s="248">
        <v>7476</v>
      </c>
      <c r="LJ47" s="248">
        <v>7476</v>
      </c>
      <c r="LK47" s="248">
        <v>7476</v>
      </c>
      <c r="LL47" s="248">
        <v>7476</v>
      </c>
      <c r="LM47" s="248">
        <v>7476</v>
      </c>
      <c r="LN47" s="248">
        <v>7426</v>
      </c>
      <c r="LO47" s="248">
        <v>7376</v>
      </c>
      <c r="LP47" s="248">
        <v>7376</v>
      </c>
      <c r="LQ47" s="248">
        <v>7376</v>
      </c>
      <c r="LR47" s="248">
        <v>7376</v>
      </c>
      <c r="LS47" s="248">
        <v>7376</v>
      </c>
      <c r="LT47" s="248">
        <v>7376</v>
      </c>
      <c r="LU47" s="248">
        <v>7316</v>
      </c>
      <c r="LV47" s="248">
        <v>7316</v>
      </c>
      <c r="LW47" s="248">
        <v>7316</v>
      </c>
      <c r="LX47" s="248">
        <v>7316</v>
      </c>
      <c r="LY47" s="248">
        <v>7316</v>
      </c>
      <c r="LZ47" s="248">
        <v>7286</v>
      </c>
      <c r="MA47" s="248">
        <v>7236</v>
      </c>
      <c r="MB47" s="248">
        <v>7236</v>
      </c>
      <c r="MC47" s="248">
        <v>7236</v>
      </c>
      <c r="MD47" s="248">
        <v>7236</v>
      </c>
      <c r="ME47" s="248">
        <v>7236</v>
      </c>
      <c r="MF47" s="248">
        <v>7236</v>
      </c>
      <c r="MG47" s="248">
        <v>7236</v>
      </c>
      <c r="MH47" s="248">
        <v>7236</v>
      </c>
      <c r="MI47" s="248">
        <v>7236</v>
      </c>
      <c r="MJ47" s="248">
        <v>7236</v>
      </c>
      <c r="MK47" s="248">
        <v>7106</v>
      </c>
      <c r="ML47" s="198"/>
      <c r="MM47" s="248">
        <v>7106</v>
      </c>
      <c r="MN47" s="248">
        <v>7106</v>
      </c>
      <c r="MO47" s="248">
        <v>7096</v>
      </c>
      <c r="MP47" s="248">
        <v>7236</v>
      </c>
      <c r="MQ47" s="248">
        <v>7096</v>
      </c>
      <c r="MR47" s="248">
        <v>7096</v>
      </c>
      <c r="MS47" s="248">
        <v>7066</v>
      </c>
      <c r="MT47" s="248">
        <v>7066</v>
      </c>
      <c r="MU47" s="248">
        <v>7066</v>
      </c>
      <c r="MV47" s="248">
        <v>7066</v>
      </c>
      <c r="MW47" s="198"/>
      <c r="MX47" s="248">
        <v>7046</v>
      </c>
      <c r="MY47" s="248">
        <v>6846</v>
      </c>
      <c r="MZ47" s="248">
        <v>6846</v>
      </c>
      <c r="NA47" s="248">
        <v>6846</v>
      </c>
      <c r="NB47" s="248">
        <v>6846</v>
      </c>
      <c r="NC47" s="248">
        <v>6846</v>
      </c>
      <c r="ND47" s="248">
        <v>6846</v>
      </c>
      <c r="NE47" s="248">
        <v>6846</v>
      </c>
      <c r="NF47" s="248">
        <v>6746</v>
      </c>
      <c r="NG47" s="248">
        <v>6746</v>
      </c>
      <c r="NH47" s="248">
        <v>6746</v>
      </c>
      <c r="NI47" s="244">
        <v>0</v>
      </c>
      <c r="NJ47" s="198"/>
      <c r="NK47" s="198"/>
      <c r="NL47" s="198"/>
      <c r="NM47" s="198"/>
      <c r="NN47" s="198"/>
      <c r="NO47" s="198"/>
      <c r="NP47" s="198"/>
      <c r="NQ47" s="198"/>
      <c r="NR47" s="198"/>
      <c r="NS47" s="198"/>
      <c r="NT47" s="198"/>
      <c r="NU47" s="198"/>
      <c r="NV47" s="198"/>
      <c r="NW47" s="198"/>
      <c r="NX47" s="198"/>
      <c r="NY47" s="198"/>
      <c r="NZ47" s="198"/>
      <c r="OA47" s="198"/>
      <c r="OB47" s="198"/>
      <c r="OC47" s="198"/>
      <c r="OD47" s="198"/>
      <c r="OE47" s="198"/>
      <c r="OF47" s="198"/>
      <c r="OG47" s="198"/>
      <c r="OH47" s="198"/>
      <c r="OI47" s="198"/>
      <c r="OJ47" s="198"/>
      <c r="OK47" s="198"/>
      <c r="OL47" s="198"/>
      <c r="OM47" s="198"/>
      <c r="ON47" s="198"/>
      <c r="OO47" s="198"/>
      <c r="OP47" s="198"/>
      <c r="OQ47" s="198"/>
      <c r="OR47" s="198"/>
      <c r="OS47" s="198"/>
      <c r="OT47" s="198"/>
      <c r="OU47" s="198"/>
      <c r="OV47" s="198"/>
      <c r="OW47" s="198"/>
      <c r="OX47" s="198"/>
      <c r="OY47" s="198"/>
      <c r="OZ47" s="198"/>
      <c r="PA47" s="198"/>
      <c r="PB47" s="198"/>
      <c r="PC47" s="198"/>
      <c r="PD47" s="198"/>
      <c r="PE47" s="198"/>
      <c r="PF47" s="198"/>
      <c r="PG47" s="198"/>
      <c r="PH47" s="198"/>
      <c r="PI47" s="198"/>
      <c r="PJ47" s="198"/>
      <c r="PK47" s="198"/>
      <c r="PL47" s="198"/>
      <c r="PM47" s="198"/>
      <c r="PN47" s="198"/>
      <c r="PO47" s="198"/>
      <c r="PP47" s="198"/>
      <c r="PQ47" s="198"/>
      <c r="PR47" s="198"/>
      <c r="PS47" s="198"/>
      <c r="PT47" s="198"/>
      <c r="PU47" s="198"/>
      <c r="PV47" s="198"/>
      <c r="PW47" s="198"/>
      <c r="PX47" s="198"/>
      <c r="PY47" s="198"/>
      <c r="PZ47" s="198"/>
      <c r="QA47" s="198"/>
      <c r="QB47" s="198"/>
      <c r="QC47" s="198"/>
      <c r="QD47" s="198"/>
      <c r="QE47" s="198"/>
      <c r="QF47" s="198"/>
      <c r="QG47" s="198"/>
      <c r="QH47" s="198"/>
      <c r="QI47" s="198"/>
      <c r="QJ47" s="198"/>
      <c r="QK47" s="198"/>
      <c r="QL47" s="198"/>
      <c r="QM47" s="198"/>
      <c r="QN47" s="198"/>
      <c r="QO47" s="198"/>
      <c r="QP47" s="198"/>
      <c r="QQ47" s="198"/>
      <c r="QR47" s="198"/>
      <c r="QS47" s="198"/>
      <c r="QT47" s="198"/>
      <c r="QU47" s="198"/>
      <c r="QV47" s="198"/>
      <c r="QW47" s="198"/>
      <c r="QX47" s="198"/>
      <c r="QY47" s="198"/>
      <c r="QZ47" s="198"/>
      <c r="RA47" s="198"/>
      <c r="RB47" s="198"/>
      <c r="RC47" s="198"/>
      <c r="RD47" s="198"/>
      <c r="RE47" s="198"/>
      <c r="RF47" s="198"/>
      <c r="RG47" s="198"/>
      <c r="RH47" s="198"/>
      <c r="RI47" s="198"/>
      <c r="RJ47" s="198"/>
      <c r="RK47" s="198"/>
      <c r="RL47" s="198"/>
      <c r="RM47" s="198"/>
      <c r="RN47" s="198"/>
      <c r="RO47" s="198"/>
      <c r="RP47" s="198"/>
      <c r="RQ47" s="198"/>
      <c r="RR47" s="198"/>
      <c r="RS47" s="198"/>
      <c r="RT47" s="198"/>
      <c r="RU47" s="198"/>
      <c r="RV47" s="198"/>
      <c r="RW47" s="198"/>
      <c r="RX47" s="198"/>
    </row>
    <row r="48" spans="1:492" x14ac:dyDescent="0.2">
      <c r="A48" s="230" t="s">
        <v>962</v>
      </c>
      <c r="B48" s="231" t="s">
        <v>4047</v>
      </c>
      <c r="C48" s="225"/>
      <c r="D48" s="225"/>
      <c r="E48" s="225"/>
      <c r="F48" s="226"/>
      <c r="G48" s="226"/>
      <c r="H48" s="226"/>
      <c r="I48" s="226"/>
      <c r="J48" s="226"/>
      <c r="K48" s="226"/>
      <c r="L48" s="226"/>
      <c r="M48" s="226"/>
      <c r="N48" s="226"/>
      <c r="O48" s="226"/>
      <c r="P48" s="226"/>
      <c r="Q48" s="237">
        <v>0</v>
      </c>
      <c r="R48" s="238"/>
      <c r="S48" s="238"/>
      <c r="T48" s="238"/>
      <c r="U48" s="238"/>
      <c r="V48" s="238"/>
      <c r="W48" s="232"/>
      <c r="X48" s="232"/>
      <c r="Y48" s="232"/>
      <c r="Z48" s="235">
        <v>0</v>
      </c>
      <c r="AA48" s="235">
        <v>0</v>
      </c>
      <c r="AB48" s="235">
        <v>0</v>
      </c>
      <c r="AC48" s="224"/>
      <c r="AD48" s="224"/>
      <c r="AE48" s="125"/>
      <c r="AF48" s="125"/>
      <c r="AG48" s="125"/>
      <c r="AH48" s="236">
        <v>1</v>
      </c>
      <c r="AI48" s="236" t="s">
        <v>941</v>
      </c>
      <c r="AJ48" s="125"/>
      <c r="AK48" s="175" t="s">
        <v>5316</v>
      </c>
      <c r="AL48" s="125" t="s">
        <v>942</v>
      </c>
      <c r="AM48" s="27" t="s">
        <v>942</v>
      </c>
      <c r="AN48" s="126">
        <v>0</v>
      </c>
      <c r="AO48" s="126">
        <v>0</v>
      </c>
      <c r="AP48" s="126">
        <v>0</v>
      </c>
      <c r="AQ48" s="126">
        <v>0</v>
      </c>
      <c r="AR48" s="125">
        <v>1</v>
      </c>
      <c r="AS48" s="125">
        <v>0</v>
      </c>
      <c r="AT48" s="178">
        <v>43406</v>
      </c>
      <c r="AU48" s="178"/>
      <c r="AV48" s="178"/>
      <c r="AW48" s="239" t="s">
        <v>989</v>
      </c>
      <c r="AX48" s="239" t="s">
        <v>980</v>
      </c>
      <c r="AY48" s="127"/>
      <c r="AZ48" s="127"/>
      <c r="BA48" s="128">
        <v>10000</v>
      </c>
      <c r="BB48" s="128" t="s">
        <v>489</v>
      </c>
      <c r="BC48" s="128"/>
      <c r="BD48" s="128">
        <v>1</v>
      </c>
      <c r="BE48" s="129" t="s">
        <v>541</v>
      </c>
      <c r="BF48" s="130">
        <v>1</v>
      </c>
      <c r="BG48" s="240"/>
      <c r="BH48" s="241"/>
      <c r="BI48" s="190"/>
      <c r="BJ48" s="131">
        <v>6750</v>
      </c>
      <c r="BK48" s="191"/>
      <c r="BL48" s="13"/>
      <c r="BM48" s="13"/>
      <c r="BN48" s="27" t="s">
        <v>801</v>
      </c>
      <c r="BO48" s="13" t="s">
        <v>801</v>
      </c>
      <c r="BP48" s="222">
        <v>0</v>
      </c>
      <c r="BQ48" s="132"/>
      <c r="BR48" s="133"/>
      <c r="BS48" s="125">
        <v>0</v>
      </c>
      <c r="BT48" s="134">
        <v>0</v>
      </c>
      <c r="BU48" s="135">
        <v>1</v>
      </c>
      <c r="BV48" s="134">
        <v>0</v>
      </c>
      <c r="BW48" s="136">
        <v>0</v>
      </c>
      <c r="BX48" s="136">
        <v>0</v>
      </c>
      <c r="BY48" s="136">
        <v>0</v>
      </c>
      <c r="BZ48" s="134">
        <v>0</v>
      </c>
      <c r="CA48" s="134">
        <v>0</v>
      </c>
      <c r="CB48" s="134">
        <v>0</v>
      </c>
      <c r="CC48" s="135">
        <v>1</v>
      </c>
      <c r="CD48" s="134"/>
      <c r="CE48" s="134"/>
      <c r="CF48" s="137">
        <v>10000</v>
      </c>
      <c r="CG48" s="134">
        <v>0</v>
      </c>
      <c r="CH48" s="132"/>
      <c r="CI48" s="132"/>
      <c r="CJ48" s="229" t="s">
        <v>942</v>
      </c>
      <c r="CK48" s="233" t="s">
        <v>942</v>
      </c>
      <c r="CL48" s="138">
        <v>0</v>
      </c>
      <c r="CM48" s="138">
        <v>0</v>
      </c>
      <c r="CN48" s="135">
        <v>0</v>
      </c>
      <c r="CO48" s="135">
        <v>0</v>
      </c>
      <c r="CP48" s="139"/>
      <c r="CQ48" s="135">
        <v>0</v>
      </c>
      <c r="CR48" s="179">
        <v>43278</v>
      </c>
      <c r="CS48" s="180">
        <v>43278</v>
      </c>
      <c r="CT48" s="181">
        <v>43346</v>
      </c>
      <c r="CU48" s="181">
        <v>43067</v>
      </c>
      <c r="CV48" s="181">
        <v>0</v>
      </c>
      <c r="CW48" s="181"/>
      <c r="CX48" s="181"/>
      <c r="CY48" s="135">
        <v>0.16111395077674542</v>
      </c>
      <c r="CZ48" s="134">
        <v>0</v>
      </c>
      <c r="DA48" s="135">
        <v>1.5873015873015872E-2</v>
      </c>
      <c r="DB48" s="135">
        <v>0</v>
      </c>
      <c r="DC48" s="135">
        <v>0</v>
      </c>
      <c r="DD48" s="135">
        <v>0</v>
      </c>
      <c r="DE48" s="140">
        <v>0.47619047619047616</v>
      </c>
      <c r="DF48" s="13" t="s">
        <v>942</v>
      </c>
      <c r="DG48" s="80" t="s">
        <v>942</v>
      </c>
      <c r="DH48" s="18" t="b">
        <v>0</v>
      </c>
      <c r="DI48" s="79"/>
      <c r="DJ48" s="79"/>
      <c r="DK48" s="192"/>
      <c r="DL48" s="174"/>
      <c r="DM48" s="193"/>
      <c r="DN48" s="135"/>
      <c r="DO48" s="79"/>
      <c r="DP48" s="79"/>
      <c r="DQ48" s="79"/>
      <c r="DR48" s="79"/>
      <c r="DS48" s="79"/>
      <c r="DT48" s="79"/>
      <c r="DU48" s="79"/>
      <c r="DV48" s="18"/>
      <c r="DW48" s="18"/>
      <c r="DX48" s="18"/>
      <c r="DY48" s="177"/>
      <c r="DZ48" s="177">
        <v>0</v>
      </c>
      <c r="EA48" s="177">
        <v>0</v>
      </c>
      <c r="EB48" s="177">
        <v>0</v>
      </c>
      <c r="EC48" s="177">
        <v>0</v>
      </c>
      <c r="ED48" s="177">
        <v>0</v>
      </c>
      <c r="EE48" s="177">
        <v>0</v>
      </c>
      <c r="EF48" s="177">
        <v>0</v>
      </c>
      <c r="EG48" s="177">
        <v>0</v>
      </c>
      <c r="EH48" s="177">
        <v>0</v>
      </c>
      <c r="EI48" s="177">
        <v>0</v>
      </c>
      <c r="EJ48" s="177">
        <v>0</v>
      </c>
      <c r="EK48" s="177">
        <v>0</v>
      </c>
      <c r="EL48" s="177">
        <v>0</v>
      </c>
      <c r="EM48" s="177">
        <v>0</v>
      </c>
      <c r="EN48" s="177">
        <v>0</v>
      </c>
      <c r="EO48" s="177">
        <v>0</v>
      </c>
      <c r="EP48" s="177">
        <v>0</v>
      </c>
      <c r="EQ48" s="177">
        <v>0</v>
      </c>
      <c r="ER48" s="177">
        <v>0</v>
      </c>
      <c r="ES48" s="177">
        <v>0</v>
      </c>
      <c r="ET48" s="177">
        <v>0</v>
      </c>
      <c r="EU48" s="177">
        <v>0</v>
      </c>
      <c r="EV48" s="177">
        <v>0</v>
      </c>
      <c r="EW48" s="177">
        <v>0</v>
      </c>
      <c r="EX48" s="177">
        <v>0</v>
      </c>
      <c r="EY48" s="177">
        <v>0</v>
      </c>
      <c r="EZ48" s="177">
        <v>0</v>
      </c>
      <c r="FA48" s="177">
        <v>0</v>
      </c>
      <c r="FB48" s="177">
        <v>0</v>
      </c>
      <c r="FC48" s="198"/>
      <c r="FD48" s="198"/>
      <c r="FE48" s="198"/>
      <c r="FF48" s="198"/>
      <c r="FG48" s="198"/>
      <c r="FH48" s="198"/>
      <c r="FI48" s="198"/>
      <c r="FJ48" s="198"/>
      <c r="FK48" s="198"/>
      <c r="FL48" s="198"/>
      <c r="FM48" s="198"/>
      <c r="FN48" s="198"/>
      <c r="FO48" s="198"/>
      <c r="FP48" s="198"/>
      <c r="FQ48" s="198"/>
      <c r="FR48" s="198"/>
      <c r="FS48" s="198"/>
      <c r="FT48" s="198"/>
      <c r="FU48" s="198"/>
      <c r="FV48" s="198"/>
      <c r="FW48" s="243"/>
      <c r="FX48" s="243"/>
      <c r="FY48" s="243"/>
      <c r="FZ48" s="198"/>
      <c r="GA48" s="198"/>
      <c r="GB48" s="198"/>
      <c r="GC48" s="199"/>
      <c r="GD48" s="198"/>
      <c r="GE48" s="196"/>
      <c r="GF48" s="198"/>
      <c r="GG48" s="196"/>
      <c r="GH48" s="196"/>
      <c r="GI48" s="196"/>
      <c r="GJ48" s="196"/>
      <c r="GK48" s="196"/>
      <c r="GL48" s="245"/>
      <c r="GM48" s="198"/>
      <c r="GN48" s="245"/>
      <c r="GO48" s="245"/>
      <c r="GP48" s="245"/>
      <c r="GQ48" s="245"/>
      <c r="GR48" s="245"/>
      <c r="GS48" s="196"/>
      <c r="GT48" s="196"/>
      <c r="GU48" s="196"/>
      <c r="GV48" s="196"/>
      <c r="GW48" s="196"/>
      <c r="GX48" s="196"/>
      <c r="GY48" s="196"/>
      <c r="GZ48" s="196"/>
      <c r="HA48" s="196"/>
      <c r="HB48" s="196"/>
      <c r="HC48" s="196"/>
      <c r="HD48" s="196"/>
      <c r="HE48" s="196"/>
      <c r="HF48" s="196"/>
      <c r="HG48" s="196"/>
      <c r="HH48" s="196"/>
      <c r="HI48" s="196"/>
      <c r="HJ48" s="196"/>
      <c r="HK48" s="196"/>
      <c r="HL48" s="196"/>
      <c r="HM48" s="196"/>
      <c r="HN48" s="196"/>
      <c r="HO48" s="196"/>
      <c r="HP48" s="196"/>
      <c r="HQ48" s="196"/>
      <c r="HR48" s="196"/>
      <c r="HS48" s="196"/>
      <c r="HT48" s="196"/>
      <c r="HU48" s="196"/>
      <c r="HV48" s="196"/>
      <c r="HW48" s="196"/>
      <c r="HX48" s="196"/>
      <c r="HY48" s="196"/>
      <c r="HZ48" s="196"/>
      <c r="IA48" s="196"/>
      <c r="IB48" s="196"/>
      <c r="IC48" s="196"/>
      <c r="ID48" s="196"/>
      <c r="IE48" s="196"/>
      <c r="IF48" s="196"/>
      <c r="IG48" s="196"/>
      <c r="IH48" s="196"/>
      <c r="II48" s="196"/>
      <c r="IJ48" s="196"/>
      <c r="IK48" s="196"/>
      <c r="IL48" s="196"/>
      <c r="IM48" s="196"/>
      <c r="IN48" s="196"/>
      <c r="IO48" s="196"/>
      <c r="IP48" s="196"/>
      <c r="IQ48" s="196"/>
      <c r="IR48" s="196"/>
      <c r="IS48" s="196"/>
      <c r="IT48" s="196"/>
      <c r="IU48" s="196"/>
      <c r="IV48" s="196"/>
      <c r="IW48" s="196"/>
      <c r="IX48" s="242"/>
      <c r="IY48" s="242"/>
      <c r="IZ48" s="242"/>
      <c r="JA48" s="242"/>
      <c r="JB48" s="242"/>
      <c r="JC48" s="242"/>
      <c r="JD48" s="242"/>
      <c r="JE48" s="242"/>
      <c r="JF48" s="242"/>
      <c r="JG48" s="242"/>
      <c r="JH48" s="242"/>
      <c r="JI48" s="242"/>
      <c r="JJ48" s="242"/>
      <c r="JK48" s="246"/>
      <c r="JL48" s="246"/>
      <c r="JM48" s="246"/>
      <c r="JN48" s="246"/>
      <c r="JO48" s="246"/>
      <c r="JP48" s="246"/>
      <c r="JQ48" s="246"/>
      <c r="JR48" s="246"/>
      <c r="JS48" s="246"/>
      <c r="JT48" s="246"/>
      <c r="JU48" s="246"/>
      <c r="JV48" s="246"/>
      <c r="JW48" s="246"/>
      <c r="JX48" s="246"/>
      <c r="JY48" s="242"/>
      <c r="JZ48" s="242"/>
      <c r="KA48" s="242"/>
      <c r="KB48" s="198"/>
      <c r="KC48" s="198"/>
      <c r="KD48" s="198"/>
      <c r="KE48" s="198"/>
      <c r="KF48" s="198"/>
      <c r="KG48" s="198"/>
      <c r="KH48" s="196"/>
      <c r="KI48" s="198"/>
      <c r="KJ48" s="198"/>
      <c r="KK48" s="198"/>
      <c r="KL48" s="198"/>
      <c r="KM48" s="198"/>
      <c r="KN48" s="196"/>
      <c r="KO48" s="196"/>
      <c r="KP48" s="198"/>
      <c r="KQ48" s="198"/>
      <c r="KR48" s="198"/>
      <c r="KS48" s="198"/>
      <c r="KT48" s="198"/>
      <c r="KU48" s="196"/>
      <c r="KV48" s="196"/>
      <c r="KW48" s="198"/>
      <c r="KX48" s="198"/>
      <c r="KY48" s="248">
        <v>7629</v>
      </c>
      <c r="KZ48" s="248">
        <v>7629</v>
      </c>
      <c r="LA48" s="248">
        <v>7629</v>
      </c>
      <c r="LB48" s="248">
        <v>7629</v>
      </c>
      <c r="LC48" s="248">
        <v>7629</v>
      </c>
      <c r="LD48" s="248">
        <v>7629</v>
      </c>
      <c r="LE48" s="248">
        <v>7279</v>
      </c>
      <c r="LF48" s="248">
        <v>7279</v>
      </c>
      <c r="LG48" s="248">
        <v>7279</v>
      </c>
      <c r="LH48" s="248">
        <v>7279</v>
      </c>
      <c r="LI48" s="248">
        <v>7229</v>
      </c>
      <c r="LJ48" s="248">
        <v>7229</v>
      </c>
      <c r="LK48" s="248">
        <v>7229</v>
      </c>
      <c r="LL48" s="248">
        <v>7229</v>
      </c>
      <c r="LM48" s="249">
        <v>7179</v>
      </c>
      <c r="LN48" s="249">
        <v>7129</v>
      </c>
      <c r="LO48" s="249">
        <v>7079</v>
      </c>
      <c r="LP48" s="249">
        <v>7079</v>
      </c>
      <c r="LQ48" s="249">
        <v>7079</v>
      </c>
      <c r="LR48" s="249">
        <v>7079</v>
      </c>
      <c r="LS48" s="249">
        <v>7079</v>
      </c>
      <c r="LT48" s="249">
        <v>7079</v>
      </c>
      <c r="LU48" s="249">
        <v>7009</v>
      </c>
      <c r="LV48" s="249">
        <v>7009</v>
      </c>
      <c r="LW48" s="249">
        <v>6899</v>
      </c>
      <c r="LX48" s="249">
        <v>6899</v>
      </c>
      <c r="LY48" s="249">
        <v>6899</v>
      </c>
      <c r="LZ48" s="249">
        <v>6899</v>
      </c>
      <c r="MA48" s="249">
        <v>6799</v>
      </c>
      <c r="MB48" s="249">
        <v>6779</v>
      </c>
      <c r="MC48" s="249">
        <v>6749</v>
      </c>
      <c r="MD48" s="249">
        <v>6749</v>
      </c>
      <c r="ME48" s="249">
        <v>6749</v>
      </c>
      <c r="MF48" s="249">
        <v>6749</v>
      </c>
      <c r="MG48" s="249">
        <v>6749</v>
      </c>
      <c r="MH48" s="249">
        <v>6749</v>
      </c>
      <c r="MI48" s="249">
        <v>6649</v>
      </c>
      <c r="MJ48" s="249">
        <v>6649</v>
      </c>
      <c r="MK48" s="249">
        <v>6489</v>
      </c>
      <c r="ML48" s="198"/>
      <c r="MM48" s="249">
        <v>6489</v>
      </c>
      <c r="MN48" s="249">
        <v>6389</v>
      </c>
      <c r="MO48" s="249">
        <v>6279</v>
      </c>
      <c r="MP48" s="249">
        <v>6749</v>
      </c>
      <c r="MQ48" s="249">
        <v>6249</v>
      </c>
      <c r="MR48" s="249">
        <v>6249</v>
      </c>
      <c r="MS48" s="249">
        <v>6199</v>
      </c>
      <c r="MT48" s="249">
        <v>6199</v>
      </c>
      <c r="MU48" s="249">
        <v>6199</v>
      </c>
      <c r="MV48" s="249">
        <v>6179</v>
      </c>
      <c r="MW48" s="198"/>
      <c r="MX48" s="249">
        <v>6109</v>
      </c>
      <c r="MY48" s="249">
        <v>5829</v>
      </c>
      <c r="MZ48" s="249">
        <v>5829</v>
      </c>
      <c r="NA48" s="249">
        <v>5829</v>
      </c>
      <c r="NB48" s="249">
        <v>5829</v>
      </c>
      <c r="NC48" s="249">
        <v>5829</v>
      </c>
      <c r="ND48" s="249">
        <v>5829</v>
      </c>
      <c r="NE48" s="249">
        <v>5809</v>
      </c>
      <c r="NF48" s="249">
        <v>5209</v>
      </c>
      <c r="NG48" s="249">
        <v>5209</v>
      </c>
      <c r="NH48" s="249">
        <v>5209</v>
      </c>
      <c r="NI48" s="244">
        <v>0</v>
      </c>
      <c r="NJ48" s="198"/>
      <c r="NK48" s="198"/>
      <c r="NL48" s="198"/>
      <c r="NM48" s="198"/>
      <c r="NN48" s="198"/>
      <c r="NO48" s="198"/>
      <c r="NP48" s="198"/>
      <c r="NQ48" s="198"/>
      <c r="NR48" s="198"/>
      <c r="NS48" s="198"/>
      <c r="NT48" s="198"/>
      <c r="NU48" s="198"/>
      <c r="NV48" s="198"/>
      <c r="NW48" s="198"/>
      <c r="NX48" s="198"/>
      <c r="NY48" s="198"/>
      <c r="NZ48" s="198"/>
      <c r="OA48" s="198"/>
      <c r="OB48" s="198"/>
      <c r="OC48" s="198"/>
      <c r="OD48" s="198"/>
      <c r="OE48" s="198"/>
      <c r="OF48" s="198"/>
      <c r="OG48" s="198"/>
      <c r="OH48" s="198"/>
      <c r="OI48" s="198"/>
      <c r="OJ48" s="198"/>
      <c r="OK48" s="198"/>
      <c r="OL48" s="198"/>
      <c r="OM48" s="198"/>
      <c r="ON48" s="198"/>
      <c r="OO48" s="198"/>
      <c r="OP48" s="198"/>
      <c r="OQ48" s="198"/>
      <c r="OR48" s="198"/>
      <c r="OS48" s="198"/>
      <c r="OT48" s="198"/>
      <c r="OU48" s="198"/>
      <c r="OV48" s="198"/>
      <c r="OW48" s="198"/>
      <c r="OX48" s="198"/>
      <c r="OY48" s="198"/>
      <c r="OZ48" s="198"/>
      <c r="PA48" s="198"/>
      <c r="PB48" s="198"/>
      <c r="PC48" s="198"/>
      <c r="PD48" s="198"/>
      <c r="PE48" s="198"/>
      <c r="PF48" s="198"/>
      <c r="PG48" s="198"/>
      <c r="PH48" s="198"/>
      <c r="PI48" s="198"/>
      <c r="PJ48" s="198"/>
      <c r="PK48" s="198"/>
      <c r="PL48" s="198"/>
      <c r="PM48" s="198"/>
      <c r="PN48" s="198"/>
      <c r="PO48" s="198"/>
      <c r="PP48" s="198"/>
      <c r="PQ48" s="196"/>
      <c r="PR48" s="196"/>
      <c r="PS48" s="196"/>
      <c r="PT48" s="196"/>
      <c r="PU48" s="196"/>
      <c r="PV48" s="196"/>
      <c r="PW48" s="196"/>
      <c r="PX48" s="196"/>
      <c r="PY48" s="196"/>
      <c r="PZ48" s="196"/>
      <c r="QA48" s="196"/>
      <c r="QB48" s="196"/>
      <c r="QC48" s="196"/>
      <c r="QD48" s="196"/>
      <c r="QE48" s="196"/>
      <c r="QF48" s="196"/>
      <c r="QG48" s="196"/>
      <c r="QH48" s="196"/>
      <c r="QI48" s="196"/>
      <c r="QJ48" s="196"/>
      <c r="QK48" s="196"/>
      <c r="QL48" s="196"/>
      <c r="QM48" s="196"/>
      <c r="QN48" s="196"/>
      <c r="QO48" s="196"/>
      <c r="QP48" s="196"/>
      <c r="QQ48" s="196"/>
      <c r="QR48" s="196"/>
      <c r="QS48" s="196"/>
      <c r="QT48" s="196"/>
      <c r="QU48" s="196"/>
      <c r="QV48" s="196"/>
      <c r="QW48" s="196"/>
      <c r="QX48" s="196"/>
      <c r="QY48" s="196"/>
      <c r="QZ48" s="196"/>
      <c r="RA48" s="196"/>
      <c r="RB48" s="196"/>
      <c r="RC48" s="196"/>
      <c r="RD48" s="196"/>
      <c r="RE48" s="196"/>
      <c r="RF48" s="196"/>
      <c r="RG48" s="196"/>
      <c r="RH48" s="196"/>
      <c r="RI48" s="196"/>
      <c r="RJ48" s="196"/>
      <c r="RK48" s="196"/>
      <c r="RL48" s="196"/>
      <c r="RM48" s="196"/>
      <c r="RN48" s="196"/>
      <c r="RO48" s="196"/>
      <c r="RP48" s="196"/>
      <c r="RQ48" s="196"/>
      <c r="RR48" s="196"/>
      <c r="RS48" s="196"/>
      <c r="RT48" s="196"/>
      <c r="RU48" s="196"/>
      <c r="RV48" s="196"/>
      <c r="RW48" s="196"/>
      <c r="RX48" s="196"/>
    </row>
    <row r="49" spans="1:492" x14ac:dyDescent="0.2">
      <c r="A49" s="230" t="s">
        <v>962</v>
      </c>
      <c r="B49" s="231" t="s">
        <v>2434</v>
      </c>
      <c r="C49" s="225"/>
      <c r="D49" s="225"/>
      <c r="E49" s="225"/>
      <c r="F49" s="226"/>
      <c r="G49" s="226"/>
      <c r="H49" s="226"/>
      <c r="I49" s="226"/>
      <c r="J49" s="226"/>
      <c r="K49" s="226"/>
      <c r="L49" s="226"/>
      <c r="M49" s="226"/>
      <c r="N49" s="226"/>
      <c r="O49" s="226"/>
      <c r="P49" s="226"/>
      <c r="Q49" s="237">
        <v>0</v>
      </c>
      <c r="R49" s="238"/>
      <c r="S49" s="238"/>
      <c r="T49" s="238"/>
      <c r="U49" s="238"/>
      <c r="V49" s="238"/>
      <c r="W49" s="232"/>
      <c r="X49" s="232"/>
      <c r="Y49" s="232"/>
      <c r="Z49" s="235">
        <v>0</v>
      </c>
      <c r="AA49" s="235">
        <v>0</v>
      </c>
      <c r="AB49" s="235">
        <v>0</v>
      </c>
      <c r="AC49" s="224"/>
      <c r="AD49" s="224"/>
      <c r="AE49" s="125"/>
      <c r="AF49" s="125"/>
      <c r="AG49" s="125"/>
      <c r="AH49" s="236">
        <v>1</v>
      </c>
      <c r="AI49" s="236" t="s">
        <v>941</v>
      </c>
      <c r="AJ49" s="125"/>
      <c r="AK49" s="175" t="s">
        <v>5315</v>
      </c>
      <c r="AL49" s="125" t="s">
        <v>942</v>
      </c>
      <c r="AM49" s="27" t="s">
        <v>942</v>
      </c>
      <c r="AN49" s="126">
        <v>0</v>
      </c>
      <c r="AO49" s="126">
        <v>0</v>
      </c>
      <c r="AP49" s="126">
        <v>0</v>
      </c>
      <c r="AQ49" s="126">
        <v>0</v>
      </c>
      <c r="AR49" s="125">
        <v>1</v>
      </c>
      <c r="AS49" s="125">
        <v>0</v>
      </c>
      <c r="AT49" s="178">
        <v>43406</v>
      </c>
      <c r="AU49" s="178"/>
      <c r="AV49" s="178"/>
      <c r="AW49" s="239" t="s">
        <v>989</v>
      </c>
      <c r="AX49" s="239" t="s">
        <v>980</v>
      </c>
      <c r="AY49" s="127"/>
      <c r="AZ49" s="127"/>
      <c r="BA49" s="128">
        <v>5000</v>
      </c>
      <c r="BB49" s="128" t="s">
        <v>489</v>
      </c>
      <c r="BC49" s="128"/>
      <c r="BD49" s="128">
        <v>1</v>
      </c>
      <c r="BE49" s="129" t="s">
        <v>541</v>
      </c>
      <c r="BF49" s="130">
        <v>1</v>
      </c>
      <c r="BG49" s="240"/>
      <c r="BH49" s="241"/>
      <c r="BI49" s="190"/>
      <c r="BJ49" s="131">
        <v>9000</v>
      </c>
      <c r="BK49" s="191"/>
      <c r="BL49" s="13"/>
      <c r="BM49" s="13"/>
      <c r="BN49" s="27" t="s">
        <v>801</v>
      </c>
      <c r="BO49" s="13" t="s">
        <v>801</v>
      </c>
      <c r="BP49" s="222">
        <v>0</v>
      </c>
      <c r="BQ49" s="132"/>
      <c r="BR49" s="133"/>
      <c r="BS49" s="125">
        <v>0</v>
      </c>
      <c r="BT49" s="134">
        <v>0</v>
      </c>
      <c r="BU49" s="135">
        <v>1</v>
      </c>
      <c r="BV49" s="134">
        <v>0</v>
      </c>
      <c r="BW49" s="136">
        <v>0</v>
      </c>
      <c r="BX49" s="136">
        <v>0</v>
      </c>
      <c r="BY49" s="136">
        <v>0</v>
      </c>
      <c r="BZ49" s="134">
        <v>0</v>
      </c>
      <c r="CA49" s="134">
        <v>0</v>
      </c>
      <c r="CB49" s="134">
        <v>0</v>
      </c>
      <c r="CC49" s="135">
        <v>1</v>
      </c>
      <c r="CD49" s="134"/>
      <c r="CE49" s="134"/>
      <c r="CF49" s="137">
        <v>9000</v>
      </c>
      <c r="CG49" s="134">
        <v>0</v>
      </c>
      <c r="CH49" s="132"/>
      <c r="CI49" s="132"/>
      <c r="CJ49" s="229" t="s">
        <v>942</v>
      </c>
      <c r="CK49" s="233" t="s">
        <v>942</v>
      </c>
      <c r="CL49" s="138">
        <v>0</v>
      </c>
      <c r="CM49" s="138">
        <v>0</v>
      </c>
      <c r="CN49" s="135">
        <v>0</v>
      </c>
      <c r="CO49" s="135">
        <v>0</v>
      </c>
      <c r="CP49" s="139"/>
      <c r="CQ49" s="135">
        <v>1</v>
      </c>
      <c r="CR49" s="179">
        <v>43242</v>
      </c>
      <c r="CS49" s="180">
        <v>43242</v>
      </c>
      <c r="CT49" s="181">
        <v>43346</v>
      </c>
      <c r="CU49" s="181">
        <v>43216</v>
      </c>
      <c r="CV49" s="181">
        <v>43300</v>
      </c>
      <c r="CW49" s="181"/>
      <c r="CX49" s="181"/>
      <c r="CY49" s="135">
        <v>0.19123174494857381</v>
      </c>
      <c r="CZ49" s="134">
        <v>0</v>
      </c>
      <c r="DA49" s="135">
        <v>1.0101010101010102E-2</v>
      </c>
      <c r="DB49" s="135">
        <v>0</v>
      </c>
      <c r="DC49" s="135">
        <v>0</v>
      </c>
      <c r="DD49" s="135">
        <v>0</v>
      </c>
      <c r="DE49" s="140">
        <v>0</v>
      </c>
      <c r="DF49" s="13" t="s">
        <v>942</v>
      </c>
      <c r="DG49" s="80" t="s">
        <v>942</v>
      </c>
      <c r="DH49" s="18" t="b">
        <v>0</v>
      </c>
      <c r="DI49" s="79"/>
      <c r="DJ49" s="79"/>
      <c r="DK49" s="192"/>
      <c r="DL49" s="174"/>
      <c r="DM49" s="193"/>
      <c r="DN49" s="135"/>
      <c r="DO49" s="79"/>
      <c r="DP49" s="79"/>
      <c r="DQ49" s="79"/>
      <c r="DR49" s="79"/>
      <c r="DS49" s="79"/>
      <c r="DT49" s="79"/>
      <c r="DU49" s="79"/>
      <c r="DV49" s="18"/>
      <c r="DW49" s="18"/>
      <c r="DX49" s="18"/>
      <c r="DY49" s="177"/>
      <c r="DZ49" s="177">
        <v>0</v>
      </c>
      <c r="EA49" s="177">
        <v>0</v>
      </c>
      <c r="EB49" s="177">
        <v>0</v>
      </c>
      <c r="EC49" s="177">
        <v>0</v>
      </c>
      <c r="ED49" s="177">
        <v>0</v>
      </c>
      <c r="EE49" s="177">
        <v>0</v>
      </c>
      <c r="EF49" s="177">
        <v>0</v>
      </c>
      <c r="EG49" s="177">
        <v>0</v>
      </c>
      <c r="EH49" s="177">
        <v>0</v>
      </c>
      <c r="EI49" s="177">
        <v>0</v>
      </c>
      <c r="EJ49" s="177">
        <v>0</v>
      </c>
      <c r="EK49" s="177">
        <v>0</v>
      </c>
      <c r="EL49" s="177">
        <v>0</v>
      </c>
      <c r="EM49" s="177">
        <v>0</v>
      </c>
      <c r="EN49" s="177">
        <v>0</v>
      </c>
      <c r="EO49" s="177">
        <v>0</v>
      </c>
      <c r="EP49" s="177">
        <v>6894</v>
      </c>
      <c r="EQ49" s="177">
        <v>0</v>
      </c>
      <c r="ER49" s="177">
        <v>0</v>
      </c>
      <c r="ES49" s="177">
        <v>0</v>
      </c>
      <c r="ET49" s="177">
        <v>0</v>
      </c>
      <c r="EU49" s="177">
        <v>0</v>
      </c>
      <c r="EV49" s="177">
        <v>0</v>
      </c>
      <c r="EW49" s="177">
        <v>0</v>
      </c>
      <c r="EX49" s="177">
        <v>0</v>
      </c>
      <c r="EY49" s="177">
        <v>0</v>
      </c>
      <c r="EZ49" s="177">
        <v>0</v>
      </c>
      <c r="FA49" s="177">
        <v>0</v>
      </c>
      <c r="FB49" s="177">
        <v>0</v>
      </c>
      <c r="FC49" s="197"/>
      <c r="FD49" s="198"/>
      <c r="FE49" s="198"/>
      <c r="FF49" s="197"/>
      <c r="FG49" s="198"/>
      <c r="FH49" s="197"/>
      <c r="FI49" s="197"/>
      <c r="FJ49" s="197"/>
      <c r="FK49" s="197"/>
      <c r="FL49" s="197"/>
      <c r="FM49" s="197"/>
      <c r="FN49" s="197"/>
      <c r="FO49" s="197"/>
      <c r="FP49" s="198"/>
      <c r="FQ49" s="198"/>
      <c r="FR49" s="198"/>
      <c r="FS49" s="197"/>
      <c r="FT49" s="198"/>
      <c r="FU49" s="198"/>
      <c r="FV49" s="198"/>
      <c r="FW49" s="198"/>
      <c r="FX49" s="198"/>
      <c r="FY49" s="244"/>
      <c r="FZ49" s="198"/>
      <c r="GA49" s="198"/>
      <c r="GB49" s="198"/>
      <c r="GC49" s="244"/>
      <c r="GD49" s="244"/>
      <c r="GE49" s="198"/>
      <c r="GF49" s="198"/>
      <c r="GG49" s="198"/>
      <c r="GH49" s="198"/>
      <c r="GI49" s="198"/>
      <c r="GJ49" s="198"/>
      <c r="GK49" s="198"/>
      <c r="GL49" s="198"/>
      <c r="GM49" s="198"/>
      <c r="GN49" s="198"/>
      <c r="GO49" s="198"/>
      <c r="GP49" s="198"/>
      <c r="GQ49" s="198"/>
      <c r="GR49" s="198"/>
      <c r="GS49" s="198"/>
      <c r="GT49" s="198"/>
      <c r="GU49" s="198"/>
      <c r="GV49" s="198"/>
      <c r="GW49" s="198"/>
      <c r="GX49" s="198"/>
      <c r="GY49" s="198"/>
      <c r="GZ49" s="198"/>
      <c r="HA49" s="198"/>
      <c r="HB49" s="198"/>
      <c r="HC49" s="198"/>
      <c r="HD49" s="198"/>
      <c r="HE49" s="198"/>
      <c r="HF49" s="198"/>
      <c r="HG49" s="198"/>
      <c r="HH49" s="198"/>
      <c r="HI49" s="198"/>
      <c r="HJ49" s="198"/>
      <c r="HK49" s="198"/>
      <c r="HL49" s="198"/>
      <c r="HM49" s="198"/>
      <c r="HN49" s="198"/>
      <c r="HO49" s="198"/>
      <c r="HP49" s="198"/>
      <c r="HQ49" s="198"/>
      <c r="HR49" s="198"/>
      <c r="HS49" s="198"/>
      <c r="HT49" s="198"/>
      <c r="HU49" s="198"/>
      <c r="HV49" s="198"/>
      <c r="HW49" s="198"/>
      <c r="HX49" s="198"/>
      <c r="HY49" s="198"/>
      <c r="HZ49" s="198"/>
      <c r="IA49" s="198"/>
      <c r="IB49" s="198"/>
      <c r="IC49" s="198"/>
      <c r="ID49" s="198"/>
      <c r="IE49" s="198"/>
      <c r="IF49" s="198"/>
      <c r="IG49" s="198"/>
      <c r="IH49" s="198"/>
      <c r="II49" s="198"/>
      <c r="IJ49" s="198"/>
      <c r="IK49" s="198"/>
      <c r="IL49" s="198"/>
      <c r="IM49" s="198"/>
      <c r="IN49" s="198"/>
      <c r="IO49" s="198"/>
      <c r="IP49" s="198"/>
      <c r="IQ49" s="198"/>
      <c r="IR49" s="198"/>
      <c r="IS49" s="198"/>
      <c r="IT49" s="198"/>
      <c r="IU49" s="198"/>
      <c r="IV49" s="198"/>
      <c r="IW49" s="198"/>
      <c r="IX49" s="198"/>
      <c r="IY49" s="198"/>
      <c r="IZ49" s="198"/>
      <c r="JA49" s="198"/>
      <c r="JB49" s="198"/>
      <c r="JC49" s="198"/>
      <c r="JD49" s="198"/>
      <c r="JE49" s="198"/>
      <c r="JF49" s="198"/>
      <c r="JG49" s="198"/>
      <c r="JH49" s="247"/>
      <c r="JI49" s="247"/>
      <c r="JJ49" s="247"/>
      <c r="JK49" s="198"/>
      <c r="JL49" s="198"/>
      <c r="JM49" s="198"/>
      <c r="JN49" s="198"/>
      <c r="JO49" s="251">
        <v>4301</v>
      </c>
      <c r="JP49" s="251">
        <v>4301</v>
      </c>
      <c r="JQ49" s="251">
        <v>4301</v>
      </c>
      <c r="JR49" s="251">
        <v>4301</v>
      </c>
      <c r="JS49" s="251">
        <v>4301</v>
      </c>
      <c r="JT49" s="251">
        <v>4301</v>
      </c>
      <c r="JU49" s="251">
        <v>4301</v>
      </c>
      <c r="JV49" s="251">
        <v>4301</v>
      </c>
      <c r="JW49" s="251">
        <v>4301</v>
      </c>
      <c r="JX49" s="251">
        <v>4301</v>
      </c>
      <c r="JY49" s="245">
        <v>4301</v>
      </c>
      <c r="JZ49" s="245">
        <v>4301</v>
      </c>
      <c r="KA49" s="245">
        <v>4301</v>
      </c>
      <c r="KB49" s="245">
        <v>4301</v>
      </c>
      <c r="KC49" s="198"/>
      <c r="KD49" s="245">
        <v>3711</v>
      </c>
      <c r="KE49" s="245">
        <v>3711</v>
      </c>
      <c r="KF49" s="245">
        <v>3711</v>
      </c>
      <c r="KG49" s="245">
        <v>3711</v>
      </c>
      <c r="KH49" s="245">
        <v>3711</v>
      </c>
      <c r="KI49" s="245">
        <v>3711</v>
      </c>
      <c r="KJ49" s="245">
        <v>5621</v>
      </c>
      <c r="KK49" s="245">
        <v>5621</v>
      </c>
      <c r="KL49" s="245">
        <v>5621</v>
      </c>
      <c r="KM49" s="245">
        <v>5621</v>
      </c>
      <c r="KN49" s="245">
        <v>5621</v>
      </c>
      <c r="KO49" s="245">
        <v>5621</v>
      </c>
      <c r="KP49" s="245">
        <v>5621</v>
      </c>
      <c r="KQ49" s="245">
        <v>5621</v>
      </c>
      <c r="KR49" s="245">
        <v>5621</v>
      </c>
      <c r="KS49" s="245">
        <v>5621</v>
      </c>
      <c r="KT49" s="245">
        <v>5621</v>
      </c>
      <c r="KU49" s="245">
        <v>5621</v>
      </c>
      <c r="KV49" s="245">
        <v>5621</v>
      </c>
      <c r="KW49" s="245">
        <v>5621</v>
      </c>
      <c r="KX49" s="245">
        <v>5621</v>
      </c>
      <c r="KY49" s="245">
        <v>5621</v>
      </c>
      <c r="KZ49" s="245">
        <v>5621</v>
      </c>
      <c r="LA49" s="245">
        <v>5621</v>
      </c>
      <c r="LB49" s="245">
        <v>5621</v>
      </c>
      <c r="LC49" s="245">
        <v>5621</v>
      </c>
      <c r="LD49" s="245">
        <v>5621</v>
      </c>
      <c r="LE49" s="245">
        <v>5301</v>
      </c>
      <c r="LF49" s="245">
        <v>5301</v>
      </c>
      <c r="LG49" s="245">
        <v>5301</v>
      </c>
      <c r="LH49" s="245">
        <v>5301</v>
      </c>
      <c r="LI49" s="245">
        <v>5251</v>
      </c>
      <c r="LJ49" s="245">
        <v>5251</v>
      </c>
      <c r="LK49" s="245">
        <v>5251</v>
      </c>
      <c r="LL49" s="245">
        <v>5251</v>
      </c>
      <c r="LM49" s="245">
        <v>5201</v>
      </c>
      <c r="LN49" s="245">
        <v>5151</v>
      </c>
      <c r="LO49" s="245">
        <v>5101</v>
      </c>
      <c r="LP49" s="245">
        <v>5101</v>
      </c>
      <c r="LQ49" s="245">
        <v>5101</v>
      </c>
      <c r="LR49" s="245">
        <v>5101</v>
      </c>
      <c r="LS49" s="245">
        <v>5101</v>
      </c>
      <c r="LT49" s="245">
        <v>5101</v>
      </c>
      <c r="LU49" s="245">
        <v>5001</v>
      </c>
      <c r="LV49" s="245">
        <v>4951</v>
      </c>
      <c r="LW49" s="245">
        <v>4751</v>
      </c>
      <c r="LX49" s="245">
        <v>4751</v>
      </c>
      <c r="LY49" s="245">
        <v>4751</v>
      </c>
      <c r="LZ49" s="245">
        <v>4751</v>
      </c>
      <c r="MA49" s="245">
        <v>4601</v>
      </c>
      <c r="MB49" s="245">
        <v>4601</v>
      </c>
      <c r="MC49" s="245">
        <v>4601</v>
      </c>
      <c r="MD49" s="245">
        <v>4601</v>
      </c>
      <c r="ME49" s="245">
        <v>4601</v>
      </c>
      <c r="MF49" s="245">
        <v>4571</v>
      </c>
      <c r="MG49" s="245">
        <v>4571</v>
      </c>
      <c r="MH49" s="245">
        <v>4571</v>
      </c>
      <c r="MI49" s="245">
        <v>4421</v>
      </c>
      <c r="MJ49" s="245">
        <v>4421</v>
      </c>
      <c r="MK49" s="245">
        <v>4291</v>
      </c>
      <c r="ML49" s="198"/>
      <c r="MM49" s="245">
        <v>4291</v>
      </c>
      <c r="MN49" s="245">
        <v>4021</v>
      </c>
      <c r="MO49" s="245">
        <v>3961</v>
      </c>
      <c r="MP49" s="245">
        <v>4571</v>
      </c>
      <c r="MQ49" s="245">
        <v>3911</v>
      </c>
      <c r="MR49" s="245">
        <v>3911</v>
      </c>
      <c r="MS49" s="245">
        <v>3891</v>
      </c>
      <c r="MT49" s="245">
        <v>3891</v>
      </c>
      <c r="MU49" s="245">
        <v>3891</v>
      </c>
      <c r="MV49" s="245">
        <v>3861</v>
      </c>
      <c r="MW49" s="198"/>
      <c r="MX49" s="245">
        <v>3791</v>
      </c>
      <c r="MY49" s="245">
        <v>3561</v>
      </c>
      <c r="MZ49" s="245">
        <v>3561</v>
      </c>
      <c r="NA49" s="245">
        <v>3561</v>
      </c>
      <c r="NB49" s="245">
        <v>3561</v>
      </c>
      <c r="NC49" s="245">
        <v>3561</v>
      </c>
      <c r="ND49" s="245">
        <v>3541</v>
      </c>
      <c r="NE49" s="245">
        <v>3441</v>
      </c>
      <c r="NF49" s="245">
        <v>3241</v>
      </c>
      <c r="NG49" s="245">
        <v>3241</v>
      </c>
      <c r="NH49" s="245">
        <v>3241</v>
      </c>
      <c r="NI49" s="244">
        <v>0</v>
      </c>
      <c r="NJ49" s="198"/>
      <c r="NK49" s="198"/>
      <c r="NL49" s="198"/>
      <c r="NM49" s="198"/>
      <c r="NN49" s="198"/>
      <c r="NO49" s="198"/>
      <c r="NP49" s="198"/>
      <c r="NQ49" s="198"/>
      <c r="NR49" s="198"/>
      <c r="NS49" s="198"/>
      <c r="NT49" s="198"/>
      <c r="NU49" s="198"/>
      <c r="NV49" s="198"/>
      <c r="NW49" s="198"/>
      <c r="NX49" s="198"/>
      <c r="NY49" s="198"/>
      <c r="NZ49" s="198"/>
      <c r="OA49" s="198"/>
      <c r="OB49" s="198"/>
      <c r="OC49" s="198"/>
      <c r="OD49" s="198"/>
      <c r="OE49" s="198"/>
      <c r="OF49" s="198"/>
      <c r="OG49" s="198"/>
      <c r="OH49" s="198"/>
      <c r="OI49" s="198"/>
      <c r="OJ49" s="198"/>
      <c r="OK49" s="198"/>
      <c r="OL49" s="198"/>
      <c r="OM49" s="198"/>
      <c r="ON49" s="198"/>
      <c r="OO49" s="198"/>
      <c r="OP49" s="198"/>
      <c r="OQ49" s="198"/>
      <c r="OR49" s="198"/>
      <c r="OS49" s="198"/>
      <c r="OT49" s="198"/>
      <c r="OU49" s="198"/>
      <c r="OV49" s="198"/>
      <c r="OW49" s="198"/>
      <c r="OX49" s="198"/>
      <c r="OY49" s="198"/>
      <c r="OZ49" s="198"/>
      <c r="PA49" s="198"/>
      <c r="PB49" s="198"/>
      <c r="PC49" s="198"/>
      <c r="PD49" s="198"/>
      <c r="PE49" s="198"/>
      <c r="PF49" s="198"/>
      <c r="PG49" s="198"/>
      <c r="PH49" s="198"/>
      <c r="PI49" s="198"/>
      <c r="PJ49" s="198"/>
      <c r="PK49" s="198"/>
      <c r="PL49" s="198"/>
      <c r="PM49" s="198"/>
      <c r="PN49" s="198"/>
      <c r="PO49" s="198"/>
      <c r="PP49" s="198"/>
      <c r="PQ49" s="198"/>
      <c r="PR49" s="198"/>
      <c r="PS49" s="198"/>
      <c r="PT49" s="198"/>
      <c r="PU49" s="198"/>
      <c r="PV49" s="198"/>
      <c r="PW49" s="198"/>
      <c r="PX49" s="198"/>
      <c r="PY49" s="198"/>
      <c r="PZ49" s="198"/>
      <c r="QA49" s="198"/>
      <c r="QB49" s="198"/>
      <c r="QC49" s="198"/>
      <c r="QD49" s="198"/>
      <c r="QE49" s="198"/>
      <c r="QF49" s="198"/>
      <c r="QG49" s="198"/>
      <c r="QH49" s="198"/>
      <c r="QI49" s="198"/>
      <c r="QJ49" s="198"/>
      <c r="QK49" s="198"/>
      <c r="QL49" s="198"/>
      <c r="QM49" s="198"/>
      <c r="QN49" s="198"/>
      <c r="QO49" s="198"/>
      <c r="QP49" s="198"/>
      <c r="QQ49" s="198"/>
      <c r="QR49" s="198"/>
      <c r="QS49" s="198"/>
      <c r="QT49" s="198"/>
      <c r="QU49" s="198"/>
      <c r="QV49" s="198"/>
      <c r="QW49" s="198"/>
      <c r="QX49" s="198"/>
      <c r="QY49" s="198"/>
      <c r="QZ49" s="198"/>
      <c r="RA49" s="198"/>
      <c r="RB49" s="198"/>
      <c r="RC49" s="198"/>
      <c r="RD49" s="198"/>
      <c r="RE49" s="198"/>
      <c r="RF49" s="198"/>
      <c r="RG49" s="198"/>
      <c r="RH49" s="198"/>
      <c r="RI49" s="198"/>
      <c r="RJ49" s="198"/>
      <c r="RK49" s="198"/>
      <c r="RL49" s="198"/>
      <c r="RM49" s="198"/>
      <c r="RN49" s="198"/>
      <c r="RO49" s="198"/>
      <c r="RP49" s="198"/>
      <c r="RQ49" s="198"/>
      <c r="RR49" s="198"/>
      <c r="RS49" s="198"/>
      <c r="RT49" s="198"/>
      <c r="RU49" s="198"/>
      <c r="RV49" s="198"/>
      <c r="RW49" s="198"/>
      <c r="RX49" s="198"/>
    </row>
    <row r="50" spans="1:492" x14ac:dyDescent="0.2">
      <c r="A50" s="230" t="s">
        <v>962</v>
      </c>
      <c r="B50" s="231" t="s">
        <v>2432</v>
      </c>
      <c r="C50" s="225"/>
      <c r="D50" s="225"/>
      <c r="E50" s="225"/>
      <c r="F50" s="226"/>
      <c r="G50" s="226"/>
      <c r="H50" s="226"/>
      <c r="I50" s="226"/>
      <c r="J50" s="226"/>
      <c r="K50" s="226"/>
      <c r="L50" s="226"/>
      <c r="M50" s="226"/>
      <c r="N50" s="226"/>
      <c r="O50" s="226"/>
      <c r="P50" s="226"/>
      <c r="Q50" s="237">
        <v>0</v>
      </c>
      <c r="R50" s="238"/>
      <c r="S50" s="238"/>
      <c r="T50" s="238"/>
      <c r="U50" s="238"/>
      <c r="V50" s="238"/>
      <c r="W50" s="232"/>
      <c r="X50" s="232"/>
      <c r="Y50" s="232"/>
      <c r="Z50" s="235">
        <v>0</v>
      </c>
      <c r="AA50" s="235">
        <v>0</v>
      </c>
      <c r="AB50" s="235">
        <v>0</v>
      </c>
      <c r="AC50" s="224"/>
      <c r="AD50" s="224"/>
      <c r="AE50" s="125"/>
      <c r="AF50" s="125"/>
      <c r="AG50" s="125"/>
      <c r="AH50" s="236">
        <v>1</v>
      </c>
      <c r="AI50" s="236" t="s">
        <v>941</v>
      </c>
      <c r="AJ50" s="125"/>
      <c r="AK50" s="175" t="s">
        <v>5316</v>
      </c>
      <c r="AL50" s="125" t="s">
        <v>942</v>
      </c>
      <c r="AM50" s="27" t="s">
        <v>942</v>
      </c>
      <c r="AN50" s="126">
        <v>0</v>
      </c>
      <c r="AO50" s="126">
        <v>0</v>
      </c>
      <c r="AP50" s="126">
        <v>0</v>
      </c>
      <c r="AQ50" s="126">
        <v>0</v>
      </c>
      <c r="AR50" s="125">
        <v>1</v>
      </c>
      <c r="AS50" s="125">
        <v>0</v>
      </c>
      <c r="AT50" s="178">
        <v>43402</v>
      </c>
      <c r="AU50" s="178"/>
      <c r="AV50" s="178"/>
      <c r="AW50" s="239" t="s">
        <v>989</v>
      </c>
      <c r="AX50" s="239" t="s">
        <v>980</v>
      </c>
      <c r="AY50" s="127"/>
      <c r="AZ50" s="127"/>
      <c r="BA50" s="128">
        <v>10000</v>
      </c>
      <c r="BB50" s="128" t="s">
        <v>489</v>
      </c>
      <c r="BC50" s="128"/>
      <c r="BD50" s="128">
        <v>1</v>
      </c>
      <c r="BE50" s="129" t="s">
        <v>541</v>
      </c>
      <c r="BF50" s="130">
        <v>1</v>
      </c>
      <c r="BG50" s="240"/>
      <c r="BH50" s="241"/>
      <c r="BI50" s="190"/>
      <c r="BJ50" s="131">
        <v>5850</v>
      </c>
      <c r="BK50" s="191"/>
      <c r="BL50" s="13"/>
      <c r="BM50" s="13"/>
      <c r="BN50" s="27" t="s">
        <v>801</v>
      </c>
      <c r="BO50" s="13" t="s">
        <v>801</v>
      </c>
      <c r="BP50" s="222">
        <v>0</v>
      </c>
      <c r="BQ50" s="132"/>
      <c r="BR50" s="133"/>
      <c r="BS50" s="125">
        <v>0</v>
      </c>
      <c r="BT50" s="134">
        <v>0</v>
      </c>
      <c r="BU50" s="135">
        <v>1</v>
      </c>
      <c r="BV50" s="134">
        <v>0</v>
      </c>
      <c r="BW50" s="136">
        <v>0</v>
      </c>
      <c r="BX50" s="136">
        <v>0</v>
      </c>
      <c r="BY50" s="136">
        <v>0</v>
      </c>
      <c r="BZ50" s="134">
        <v>0</v>
      </c>
      <c r="CA50" s="134">
        <v>0</v>
      </c>
      <c r="CB50" s="134">
        <v>0</v>
      </c>
      <c r="CC50" s="135">
        <v>1</v>
      </c>
      <c r="CD50" s="134"/>
      <c r="CE50" s="134"/>
      <c r="CF50" s="137">
        <v>10000</v>
      </c>
      <c r="CG50" s="134">
        <v>0</v>
      </c>
      <c r="CH50" s="132"/>
      <c r="CI50" s="132"/>
      <c r="CJ50" s="229" t="s">
        <v>942</v>
      </c>
      <c r="CK50" s="233" t="s">
        <v>942</v>
      </c>
      <c r="CL50" s="138">
        <v>0</v>
      </c>
      <c r="CM50" s="138">
        <v>0</v>
      </c>
      <c r="CN50" s="135">
        <v>0</v>
      </c>
      <c r="CO50" s="135">
        <v>0</v>
      </c>
      <c r="CP50" s="139"/>
      <c r="CQ50" s="135">
        <v>0</v>
      </c>
      <c r="CR50" s="179">
        <v>43278</v>
      </c>
      <c r="CS50" s="180">
        <v>43278</v>
      </c>
      <c r="CT50" s="181">
        <v>43346</v>
      </c>
      <c r="CU50" s="181">
        <v>43038</v>
      </c>
      <c r="CV50" s="181">
        <v>0</v>
      </c>
      <c r="CW50" s="181"/>
      <c r="CX50" s="181"/>
      <c r="CY50" s="135">
        <v>0.15719233493322088</v>
      </c>
      <c r="CZ50" s="134">
        <v>0</v>
      </c>
      <c r="DA50" s="135">
        <v>1.5873015873015872E-2</v>
      </c>
      <c r="DB50" s="135">
        <v>0</v>
      </c>
      <c r="DC50" s="135">
        <v>0</v>
      </c>
      <c r="DD50" s="135">
        <v>0</v>
      </c>
      <c r="DE50" s="140">
        <v>0.65079365079365081</v>
      </c>
      <c r="DF50" s="13" t="s">
        <v>942</v>
      </c>
      <c r="DG50" s="80" t="s">
        <v>942</v>
      </c>
      <c r="DH50" s="18" t="b">
        <v>0</v>
      </c>
      <c r="DI50" s="79"/>
      <c r="DJ50" s="79"/>
      <c r="DK50" s="192"/>
      <c r="DL50" s="174"/>
      <c r="DM50" s="193"/>
      <c r="DN50" s="135"/>
      <c r="DO50" s="79"/>
      <c r="DP50" s="79"/>
      <c r="DQ50" s="79"/>
      <c r="DR50" s="79"/>
      <c r="DS50" s="79"/>
      <c r="DT50" s="79"/>
      <c r="DU50" s="79"/>
      <c r="DV50" s="18"/>
      <c r="DW50" s="18"/>
      <c r="DX50" s="18"/>
      <c r="DY50" s="177"/>
      <c r="DZ50" s="177">
        <v>0</v>
      </c>
      <c r="EA50" s="177">
        <v>0</v>
      </c>
      <c r="EB50" s="177">
        <v>0</v>
      </c>
      <c r="EC50" s="177">
        <v>0</v>
      </c>
      <c r="ED50" s="177">
        <v>0</v>
      </c>
      <c r="EE50" s="177">
        <v>0</v>
      </c>
      <c r="EF50" s="177">
        <v>0</v>
      </c>
      <c r="EG50" s="177">
        <v>0</v>
      </c>
      <c r="EH50" s="177">
        <v>0</v>
      </c>
      <c r="EI50" s="177">
        <v>0</v>
      </c>
      <c r="EJ50" s="177">
        <v>0</v>
      </c>
      <c r="EK50" s="177">
        <v>0</v>
      </c>
      <c r="EL50" s="177">
        <v>0</v>
      </c>
      <c r="EM50" s="177">
        <v>0</v>
      </c>
      <c r="EN50" s="177">
        <v>0</v>
      </c>
      <c r="EO50" s="177">
        <v>0</v>
      </c>
      <c r="EP50" s="177">
        <v>0</v>
      </c>
      <c r="EQ50" s="177">
        <v>0</v>
      </c>
      <c r="ER50" s="177">
        <v>0</v>
      </c>
      <c r="ES50" s="177">
        <v>0</v>
      </c>
      <c r="ET50" s="177">
        <v>0</v>
      </c>
      <c r="EU50" s="177">
        <v>0</v>
      </c>
      <c r="EV50" s="177">
        <v>0</v>
      </c>
      <c r="EW50" s="177">
        <v>0</v>
      </c>
      <c r="EX50" s="177">
        <v>0</v>
      </c>
      <c r="EY50" s="177">
        <v>0</v>
      </c>
      <c r="EZ50" s="177">
        <v>0</v>
      </c>
      <c r="FA50" s="177">
        <v>0</v>
      </c>
      <c r="FB50" s="177">
        <v>0</v>
      </c>
      <c r="FC50" s="198"/>
      <c r="FD50" s="198"/>
      <c r="FE50" s="198"/>
      <c r="FF50" s="198"/>
      <c r="FG50" s="198"/>
      <c r="FH50" s="198"/>
      <c r="FI50" s="198"/>
      <c r="FJ50" s="198"/>
      <c r="FK50" s="198"/>
      <c r="FL50" s="198"/>
      <c r="FM50" s="198"/>
      <c r="FN50" s="198"/>
      <c r="FO50" s="198"/>
      <c r="FP50" s="198"/>
      <c r="FQ50" s="198"/>
      <c r="FR50" s="198"/>
      <c r="FS50" s="198"/>
      <c r="FT50" s="198"/>
      <c r="FU50" s="198"/>
      <c r="FV50" s="198"/>
      <c r="FW50" s="243"/>
      <c r="FX50" s="243"/>
      <c r="FY50" s="243"/>
      <c r="FZ50" s="198"/>
      <c r="GA50" s="198"/>
      <c r="GB50" s="198"/>
      <c r="GC50" s="199"/>
      <c r="GD50" s="198"/>
      <c r="GE50" s="196"/>
      <c r="GF50" s="198"/>
      <c r="GG50" s="196"/>
      <c r="GH50" s="196"/>
      <c r="GI50" s="196"/>
      <c r="GJ50" s="196"/>
      <c r="GK50" s="196"/>
      <c r="GL50" s="245"/>
      <c r="GM50" s="198"/>
      <c r="GN50" s="245"/>
      <c r="GO50" s="245"/>
      <c r="GP50" s="245"/>
      <c r="GQ50" s="245"/>
      <c r="GR50" s="245"/>
      <c r="GS50" s="196"/>
      <c r="GT50" s="196"/>
      <c r="GU50" s="196"/>
      <c r="GV50" s="196"/>
      <c r="GW50" s="196"/>
      <c r="GX50" s="196"/>
      <c r="GY50" s="196"/>
      <c r="GZ50" s="196"/>
      <c r="HA50" s="196"/>
      <c r="HB50" s="196"/>
      <c r="HC50" s="196"/>
      <c r="HD50" s="196"/>
      <c r="HE50" s="196"/>
      <c r="HF50" s="196"/>
      <c r="HG50" s="196"/>
      <c r="HH50" s="196"/>
      <c r="HI50" s="196"/>
      <c r="HJ50" s="196"/>
      <c r="HK50" s="196"/>
      <c r="HL50" s="196"/>
      <c r="HM50" s="196"/>
      <c r="HN50" s="196"/>
      <c r="HO50" s="196"/>
      <c r="HP50" s="196"/>
      <c r="HQ50" s="196"/>
      <c r="HR50" s="196"/>
      <c r="HS50" s="196"/>
      <c r="HT50" s="196"/>
      <c r="HU50" s="196"/>
      <c r="HV50" s="196"/>
      <c r="HW50" s="196"/>
      <c r="HX50" s="196"/>
      <c r="HY50" s="196"/>
      <c r="HZ50" s="196"/>
      <c r="IA50" s="196"/>
      <c r="IB50" s="196"/>
      <c r="IC50" s="196"/>
      <c r="ID50" s="196"/>
      <c r="IE50" s="196"/>
      <c r="IF50" s="196"/>
      <c r="IG50" s="196"/>
      <c r="IH50" s="196"/>
      <c r="II50" s="196"/>
      <c r="IJ50" s="196"/>
      <c r="IK50" s="196"/>
      <c r="IL50" s="196"/>
      <c r="IM50" s="196"/>
      <c r="IN50" s="196"/>
      <c r="IO50" s="196"/>
      <c r="IP50" s="196"/>
      <c r="IQ50" s="196"/>
      <c r="IR50" s="196"/>
      <c r="IS50" s="196"/>
      <c r="IT50" s="196"/>
      <c r="IU50" s="196"/>
      <c r="IV50" s="196"/>
      <c r="IW50" s="196"/>
      <c r="IX50" s="242"/>
      <c r="IY50" s="242"/>
      <c r="IZ50" s="242"/>
      <c r="JA50" s="242"/>
      <c r="JB50" s="242"/>
      <c r="JC50" s="242"/>
      <c r="JD50" s="242"/>
      <c r="JE50" s="242"/>
      <c r="JF50" s="242"/>
      <c r="JG50" s="242"/>
      <c r="JH50" s="242"/>
      <c r="JI50" s="242"/>
      <c r="JJ50" s="242"/>
      <c r="JK50" s="246"/>
      <c r="JL50" s="246"/>
      <c r="JM50" s="246"/>
      <c r="JN50" s="246"/>
      <c r="JO50" s="246"/>
      <c r="JP50" s="246"/>
      <c r="JQ50" s="246"/>
      <c r="JR50" s="246"/>
      <c r="JS50" s="246"/>
      <c r="JT50" s="246"/>
      <c r="JU50" s="246"/>
      <c r="JV50" s="246"/>
      <c r="JW50" s="246"/>
      <c r="JX50" s="246"/>
      <c r="JY50" s="242"/>
      <c r="JZ50" s="242"/>
      <c r="KA50" s="242"/>
      <c r="KB50" s="198"/>
      <c r="KC50" s="198"/>
      <c r="KD50" s="198"/>
      <c r="KE50" s="198"/>
      <c r="KF50" s="198"/>
      <c r="KG50" s="198"/>
      <c r="KH50" s="196"/>
      <c r="KI50" s="198"/>
      <c r="KJ50" s="198"/>
      <c r="KK50" s="198"/>
      <c r="KL50" s="198"/>
      <c r="KM50" s="198"/>
      <c r="KN50" s="196"/>
      <c r="KO50" s="196"/>
      <c r="KP50" s="198"/>
      <c r="KQ50" s="198"/>
      <c r="KR50" s="198"/>
      <c r="KS50" s="198"/>
      <c r="KT50" s="198"/>
      <c r="KU50" s="196"/>
      <c r="KV50" s="196"/>
      <c r="KW50" s="198"/>
      <c r="KX50" s="198"/>
      <c r="KY50" s="248">
        <v>6874</v>
      </c>
      <c r="KZ50" s="248">
        <v>6874</v>
      </c>
      <c r="LA50" s="248">
        <v>6874</v>
      </c>
      <c r="LB50" s="248">
        <v>6874</v>
      </c>
      <c r="LC50" s="248">
        <v>6874</v>
      </c>
      <c r="LD50" s="248">
        <v>6874</v>
      </c>
      <c r="LE50" s="248">
        <v>6729</v>
      </c>
      <c r="LF50" s="248">
        <v>6729</v>
      </c>
      <c r="LG50" s="248">
        <v>6729</v>
      </c>
      <c r="LH50" s="248">
        <v>6729</v>
      </c>
      <c r="LI50" s="248">
        <v>6659</v>
      </c>
      <c r="LJ50" s="248">
        <v>6659</v>
      </c>
      <c r="LK50" s="248">
        <v>6659</v>
      </c>
      <c r="LL50" s="248">
        <v>6659</v>
      </c>
      <c r="LM50" s="248">
        <v>6659</v>
      </c>
      <c r="LN50" s="248">
        <v>6629</v>
      </c>
      <c r="LO50" s="248">
        <v>6629</v>
      </c>
      <c r="LP50" s="248">
        <v>6629</v>
      </c>
      <c r="LQ50" s="248">
        <v>6629</v>
      </c>
      <c r="LR50" s="248">
        <v>6629</v>
      </c>
      <c r="LS50" s="248">
        <v>6629</v>
      </c>
      <c r="LT50" s="248">
        <v>6629</v>
      </c>
      <c r="LU50" s="248">
        <v>6629</v>
      </c>
      <c r="LV50" s="248">
        <v>6579</v>
      </c>
      <c r="LW50" s="248">
        <v>6479</v>
      </c>
      <c r="LX50" s="248">
        <v>6479</v>
      </c>
      <c r="LY50" s="248">
        <v>6479</v>
      </c>
      <c r="LZ50" s="248">
        <v>6479</v>
      </c>
      <c r="MA50" s="248">
        <v>6329</v>
      </c>
      <c r="MB50" s="248">
        <v>6309</v>
      </c>
      <c r="MC50" s="248">
        <v>6309</v>
      </c>
      <c r="MD50" s="248">
        <v>6309</v>
      </c>
      <c r="ME50" s="248">
        <v>6309</v>
      </c>
      <c r="MF50" s="248">
        <v>6309</v>
      </c>
      <c r="MG50" s="248">
        <v>6309</v>
      </c>
      <c r="MH50" s="248">
        <v>6309</v>
      </c>
      <c r="MI50" s="248">
        <v>6159</v>
      </c>
      <c r="MJ50" s="248">
        <v>6159</v>
      </c>
      <c r="MK50" s="248">
        <v>6039</v>
      </c>
      <c r="ML50" s="198"/>
      <c r="MM50" s="248">
        <v>6039</v>
      </c>
      <c r="MN50" s="249">
        <v>5809</v>
      </c>
      <c r="MO50" s="249">
        <v>5749</v>
      </c>
      <c r="MP50" s="248">
        <v>6309</v>
      </c>
      <c r="MQ50" s="249">
        <v>5739</v>
      </c>
      <c r="MR50" s="249">
        <v>5739</v>
      </c>
      <c r="MS50" s="249">
        <v>5739</v>
      </c>
      <c r="MT50" s="249">
        <v>5739</v>
      </c>
      <c r="MU50" s="249">
        <v>5739</v>
      </c>
      <c r="MV50" s="249">
        <v>5709</v>
      </c>
      <c r="MW50" s="198"/>
      <c r="MX50" s="249">
        <v>5689</v>
      </c>
      <c r="MY50" s="249">
        <v>5489</v>
      </c>
      <c r="MZ50" s="249">
        <v>5489</v>
      </c>
      <c r="NA50" s="249">
        <v>5489</v>
      </c>
      <c r="NB50" s="249">
        <v>5489</v>
      </c>
      <c r="NC50" s="249">
        <v>5489</v>
      </c>
      <c r="ND50" s="249">
        <v>5469</v>
      </c>
      <c r="NE50" s="249">
        <v>5469</v>
      </c>
      <c r="NF50" s="249">
        <v>4919</v>
      </c>
      <c r="NG50" s="249">
        <v>4919</v>
      </c>
      <c r="NH50" s="249">
        <v>4919</v>
      </c>
      <c r="NI50" s="244">
        <v>0</v>
      </c>
      <c r="NJ50" s="198"/>
      <c r="NK50" s="198"/>
      <c r="NL50" s="198"/>
      <c r="NM50" s="198"/>
      <c r="NN50" s="198"/>
      <c r="NO50" s="198"/>
      <c r="NP50" s="198"/>
      <c r="NQ50" s="198"/>
      <c r="NR50" s="198"/>
      <c r="NS50" s="198"/>
      <c r="NT50" s="198"/>
      <c r="NU50" s="198"/>
      <c r="NV50" s="198"/>
      <c r="NW50" s="198"/>
      <c r="NX50" s="198"/>
      <c r="NY50" s="198"/>
      <c r="NZ50" s="198"/>
      <c r="OA50" s="198"/>
      <c r="OB50" s="198"/>
      <c r="OC50" s="198"/>
      <c r="OD50" s="198"/>
      <c r="OE50" s="198"/>
      <c r="OF50" s="198"/>
      <c r="OG50" s="198"/>
      <c r="OH50" s="198"/>
      <c r="OI50" s="198"/>
      <c r="OJ50" s="198"/>
      <c r="OK50" s="198"/>
      <c r="OL50" s="198"/>
      <c r="OM50" s="198"/>
      <c r="ON50" s="198"/>
      <c r="OO50" s="198"/>
      <c r="OP50" s="198"/>
      <c r="OQ50" s="198"/>
      <c r="OR50" s="198"/>
      <c r="OS50" s="198"/>
      <c r="OT50" s="198"/>
      <c r="OU50" s="198"/>
      <c r="OV50" s="198"/>
      <c r="OW50" s="198"/>
      <c r="OX50" s="198"/>
      <c r="OY50" s="198"/>
      <c r="OZ50" s="198"/>
      <c r="PA50" s="198"/>
      <c r="PB50" s="198"/>
      <c r="PC50" s="198"/>
      <c r="PD50" s="198"/>
      <c r="PE50" s="198"/>
      <c r="PF50" s="198"/>
      <c r="PG50" s="198"/>
      <c r="PH50" s="198"/>
      <c r="PI50" s="198"/>
      <c r="PJ50" s="198"/>
      <c r="PK50" s="198"/>
      <c r="PL50" s="198"/>
      <c r="PM50" s="198"/>
      <c r="PN50" s="198"/>
      <c r="PO50" s="198"/>
      <c r="PP50" s="198"/>
      <c r="PQ50" s="196"/>
      <c r="PR50" s="196"/>
      <c r="PS50" s="196"/>
      <c r="PT50" s="196"/>
      <c r="PU50" s="196"/>
      <c r="PV50" s="196"/>
      <c r="PW50" s="196"/>
      <c r="PX50" s="196"/>
      <c r="PY50" s="196"/>
      <c r="PZ50" s="196"/>
      <c r="QA50" s="196"/>
      <c r="QB50" s="196"/>
      <c r="QC50" s="196"/>
      <c r="QD50" s="196"/>
      <c r="QE50" s="196"/>
      <c r="QF50" s="196"/>
      <c r="QG50" s="196"/>
      <c r="QH50" s="196"/>
      <c r="QI50" s="196"/>
      <c r="QJ50" s="196"/>
      <c r="QK50" s="196"/>
      <c r="QL50" s="196"/>
      <c r="QM50" s="196"/>
      <c r="QN50" s="196"/>
      <c r="QO50" s="196"/>
      <c r="QP50" s="196"/>
      <c r="QQ50" s="196"/>
      <c r="QR50" s="196"/>
      <c r="QS50" s="196"/>
      <c r="QT50" s="196"/>
      <c r="QU50" s="196"/>
      <c r="QV50" s="196"/>
      <c r="QW50" s="196"/>
      <c r="QX50" s="196"/>
      <c r="QY50" s="196"/>
      <c r="QZ50" s="196"/>
      <c r="RA50" s="196"/>
      <c r="RB50" s="196"/>
      <c r="RC50" s="196"/>
      <c r="RD50" s="196"/>
      <c r="RE50" s="196"/>
      <c r="RF50" s="196"/>
      <c r="RG50" s="196"/>
      <c r="RH50" s="196"/>
      <c r="RI50" s="196"/>
      <c r="RJ50" s="196"/>
      <c r="RK50" s="196"/>
      <c r="RL50" s="196"/>
      <c r="RM50" s="196"/>
      <c r="RN50" s="196"/>
      <c r="RO50" s="196"/>
      <c r="RP50" s="196"/>
      <c r="RQ50" s="196"/>
      <c r="RR50" s="196"/>
      <c r="RS50" s="196"/>
      <c r="RT50" s="196"/>
      <c r="RU50" s="196"/>
      <c r="RV50" s="196"/>
      <c r="RW50" s="196"/>
      <c r="RX50" s="196"/>
    </row>
    <row r="51" spans="1:492" x14ac:dyDescent="0.2">
      <c r="A51" s="230" t="s">
        <v>962</v>
      </c>
      <c r="B51" s="231" t="s">
        <v>4927</v>
      </c>
      <c r="C51" s="225"/>
      <c r="D51" s="225"/>
      <c r="E51" s="225"/>
      <c r="F51" s="226"/>
      <c r="G51" s="226"/>
      <c r="H51" s="226"/>
      <c r="I51" s="226"/>
      <c r="J51" s="226"/>
      <c r="K51" s="226"/>
      <c r="L51" s="226"/>
      <c r="M51" s="226"/>
      <c r="N51" s="226"/>
      <c r="O51" s="226"/>
      <c r="P51" s="226"/>
      <c r="Q51" s="237">
        <v>0</v>
      </c>
      <c r="R51" s="238"/>
      <c r="S51" s="238"/>
      <c r="T51" s="238"/>
      <c r="U51" s="238"/>
      <c r="V51" s="238"/>
      <c r="W51" s="232"/>
      <c r="X51" s="232"/>
      <c r="Y51" s="232"/>
      <c r="Z51" s="235">
        <v>0</v>
      </c>
      <c r="AA51" s="235">
        <v>0</v>
      </c>
      <c r="AB51" s="235">
        <v>0</v>
      </c>
      <c r="AC51" s="224"/>
      <c r="AD51" s="224"/>
      <c r="AE51" s="125"/>
      <c r="AF51" s="125"/>
      <c r="AG51" s="125"/>
      <c r="AH51" s="236">
        <v>1</v>
      </c>
      <c r="AI51" s="236" t="s">
        <v>941</v>
      </c>
      <c r="AJ51" s="125"/>
      <c r="AK51" s="175" t="s">
        <v>5315</v>
      </c>
      <c r="AL51" s="125" t="s">
        <v>942</v>
      </c>
      <c r="AM51" s="27" t="s">
        <v>942</v>
      </c>
      <c r="AN51" s="126">
        <v>0</v>
      </c>
      <c r="AO51" s="126">
        <v>0</v>
      </c>
      <c r="AP51" s="126">
        <v>0</v>
      </c>
      <c r="AQ51" s="126">
        <v>0</v>
      </c>
      <c r="AR51" s="125">
        <v>1</v>
      </c>
      <c r="AS51" s="125">
        <v>0</v>
      </c>
      <c r="AT51" s="178">
        <v>43353</v>
      </c>
      <c r="AU51" s="178"/>
      <c r="AV51" s="178">
        <v>43406</v>
      </c>
      <c r="AW51" s="239" t="s">
        <v>989</v>
      </c>
      <c r="AX51" s="239" t="s">
        <v>980</v>
      </c>
      <c r="AY51" s="127"/>
      <c r="AZ51" s="127"/>
      <c r="BA51" s="128">
        <v>300</v>
      </c>
      <c r="BB51" s="128" t="s">
        <v>489</v>
      </c>
      <c r="BC51" s="128"/>
      <c r="BD51" s="128">
        <v>1</v>
      </c>
      <c r="BE51" s="129" t="s">
        <v>541</v>
      </c>
      <c r="BF51" s="130">
        <v>1</v>
      </c>
      <c r="BG51" s="240"/>
      <c r="BH51" s="241"/>
      <c r="BI51" s="190"/>
      <c r="BJ51" s="131">
        <v>522</v>
      </c>
      <c r="BK51" s="191"/>
      <c r="BL51" s="13"/>
      <c r="BM51" s="13"/>
      <c r="BN51" s="27" t="s">
        <v>801</v>
      </c>
      <c r="BO51" s="13" t="s">
        <v>801</v>
      </c>
      <c r="BP51" s="222">
        <v>450</v>
      </c>
      <c r="BQ51" s="132"/>
      <c r="BR51" s="133"/>
      <c r="BS51" s="125">
        <v>0</v>
      </c>
      <c r="BT51" s="134">
        <v>0</v>
      </c>
      <c r="BU51" s="135">
        <v>1</v>
      </c>
      <c r="BV51" s="134">
        <v>0</v>
      </c>
      <c r="BW51" s="136">
        <v>0</v>
      </c>
      <c r="BX51" s="136">
        <v>0</v>
      </c>
      <c r="BY51" s="136">
        <v>0</v>
      </c>
      <c r="BZ51" s="134">
        <v>0</v>
      </c>
      <c r="CA51" s="134">
        <v>0</v>
      </c>
      <c r="CB51" s="134">
        <v>0</v>
      </c>
      <c r="CC51" s="135">
        <v>1</v>
      </c>
      <c r="CD51" s="134"/>
      <c r="CE51" s="134"/>
      <c r="CF51" s="137">
        <v>522</v>
      </c>
      <c r="CG51" s="134">
        <v>0</v>
      </c>
      <c r="CH51" s="132"/>
      <c r="CI51" s="132"/>
      <c r="CJ51" s="229" t="s">
        <v>942</v>
      </c>
      <c r="CK51" s="233" t="s">
        <v>942</v>
      </c>
      <c r="CL51" s="138">
        <v>0</v>
      </c>
      <c r="CM51" s="138">
        <v>0</v>
      </c>
      <c r="CN51" s="135">
        <v>0</v>
      </c>
      <c r="CO51" s="135">
        <v>0</v>
      </c>
      <c r="CP51" s="139"/>
      <c r="CQ51" s="135">
        <v>1</v>
      </c>
      <c r="CR51" s="179">
        <v>43175</v>
      </c>
      <c r="CS51" s="180">
        <v>43220</v>
      </c>
      <c r="CT51" s="181">
        <v>43346</v>
      </c>
      <c r="CU51" s="181">
        <v>43311</v>
      </c>
      <c r="CV51" s="181">
        <v>43395</v>
      </c>
      <c r="CW51" s="181"/>
      <c r="CX51" s="181">
        <v>43395</v>
      </c>
      <c r="CY51" s="135">
        <v>0.35337285160718779</v>
      </c>
      <c r="CZ51" s="134">
        <v>0</v>
      </c>
      <c r="DA51" s="135">
        <v>8.2644628099173556E-3</v>
      </c>
      <c r="DB51" s="135">
        <v>0</v>
      </c>
      <c r="DC51" s="135">
        <v>0</v>
      </c>
      <c r="DD51" s="135">
        <v>0</v>
      </c>
      <c r="DE51" s="140">
        <v>0</v>
      </c>
      <c r="DF51" s="13" t="s">
        <v>942</v>
      </c>
      <c r="DG51" s="80" t="s">
        <v>942</v>
      </c>
      <c r="DH51" s="18" t="b">
        <v>0</v>
      </c>
      <c r="DI51" s="79"/>
      <c r="DJ51" s="79"/>
      <c r="DK51" s="192"/>
      <c r="DL51" s="174"/>
      <c r="DM51" s="193"/>
      <c r="DN51" s="135"/>
      <c r="DO51" s="79"/>
      <c r="DP51" s="79"/>
      <c r="DQ51" s="79"/>
      <c r="DR51" s="79"/>
      <c r="DS51" s="79"/>
      <c r="DT51" s="79"/>
      <c r="DU51" s="79"/>
      <c r="DV51" s="18"/>
      <c r="DW51" s="18"/>
      <c r="DX51" s="18"/>
      <c r="DY51" s="177"/>
      <c r="DZ51" s="177">
        <v>0</v>
      </c>
      <c r="EA51" s="177">
        <v>0</v>
      </c>
      <c r="EB51" s="177">
        <v>0</v>
      </c>
      <c r="EC51" s="177">
        <v>0</v>
      </c>
      <c r="ED51" s="177">
        <v>0</v>
      </c>
      <c r="EE51" s="177">
        <v>0</v>
      </c>
      <c r="EF51" s="177">
        <v>0</v>
      </c>
      <c r="EG51" s="177">
        <v>0</v>
      </c>
      <c r="EH51" s="177">
        <v>0</v>
      </c>
      <c r="EI51" s="177">
        <v>0</v>
      </c>
      <c r="EJ51" s="177">
        <v>0</v>
      </c>
      <c r="EK51" s="177">
        <v>0</v>
      </c>
      <c r="EL51" s="177">
        <v>0</v>
      </c>
      <c r="EM51" s="177">
        <v>0</v>
      </c>
      <c r="EN51" s="177">
        <v>0</v>
      </c>
      <c r="EO51" s="177">
        <v>0</v>
      </c>
      <c r="EP51" s="177">
        <v>0</v>
      </c>
      <c r="EQ51" s="177">
        <v>0</v>
      </c>
      <c r="ER51" s="177">
        <v>0</v>
      </c>
      <c r="ES51" s="177">
        <v>0</v>
      </c>
      <c r="ET51" s="177">
        <v>0</v>
      </c>
      <c r="EU51" s="177">
        <v>0</v>
      </c>
      <c r="EV51" s="177">
        <v>0</v>
      </c>
      <c r="EW51" s="177">
        <v>0</v>
      </c>
      <c r="EX51" s="177">
        <v>0</v>
      </c>
      <c r="EY51" s="177">
        <v>313</v>
      </c>
      <c r="EZ51" s="177">
        <v>0</v>
      </c>
      <c r="FA51" s="177">
        <v>0</v>
      </c>
      <c r="FB51" s="177">
        <v>403</v>
      </c>
      <c r="FC51" s="197"/>
      <c r="FD51" s="197"/>
      <c r="FE51" s="197"/>
      <c r="FF51" s="197"/>
      <c r="FG51" s="244"/>
      <c r="FH51" s="243"/>
      <c r="FI51" s="243"/>
      <c r="FJ51" s="244">
        <v>0</v>
      </c>
      <c r="FK51" s="244">
        <v>0</v>
      </c>
      <c r="FL51" s="244">
        <v>0</v>
      </c>
      <c r="FM51" s="249">
        <v>336</v>
      </c>
      <c r="FN51" s="249">
        <v>336</v>
      </c>
      <c r="FO51" s="245">
        <v>327</v>
      </c>
      <c r="FP51" s="245">
        <v>302</v>
      </c>
      <c r="FQ51" s="249">
        <v>429</v>
      </c>
      <c r="FR51" s="249">
        <v>426</v>
      </c>
      <c r="FS51" s="249">
        <v>426</v>
      </c>
      <c r="FT51" s="248">
        <v>356</v>
      </c>
      <c r="FU51" s="249">
        <v>251</v>
      </c>
      <c r="FV51" s="249">
        <v>251</v>
      </c>
      <c r="FW51" s="249">
        <v>251</v>
      </c>
      <c r="FX51" s="249">
        <v>202</v>
      </c>
      <c r="FY51" s="249">
        <v>202</v>
      </c>
      <c r="FZ51" s="248">
        <v>667</v>
      </c>
      <c r="GA51" s="248">
        <v>662</v>
      </c>
      <c r="GB51" s="248">
        <v>662</v>
      </c>
      <c r="GC51" s="247">
        <v>531</v>
      </c>
      <c r="GD51" s="243"/>
      <c r="GE51" s="249">
        <v>376</v>
      </c>
      <c r="GF51" s="249"/>
      <c r="GG51" s="249">
        <v>346</v>
      </c>
      <c r="GH51" s="249">
        <v>346</v>
      </c>
      <c r="GI51" s="249">
        <v>346</v>
      </c>
      <c r="GJ51" s="249">
        <v>346</v>
      </c>
      <c r="GK51" s="249">
        <v>346</v>
      </c>
      <c r="GL51" s="249">
        <v>346</v>
      </c>
      <c r="GM51" s="249">
        <v>346</v>
      </c>
      <c r="GN51" s="249">
        <v>346</v>
      </c>
      <c r="GO51" s="249">
        <v>346</v>
      </c>
      <c r="GP51" s="249">
        <v>346</v>
      </c>
      <c r="GQ51" s="249">
        <v>346</v>
      </c>
      <c r="GR51" s="249">
        <v>346</v>
      </c>
      <c r="GS51" s="249">
        <v>346</v>
      </c>
      <c r="GT51" s="249">
        <v>346</v>
      </c>
      <c r="GU51" s="249">
        <v>346</v>
      </c>
      <c r="GV51" s="249">
        <v>346</v>
      </c>
      <c r="GW51" s="249">
        <v>346</v>
      </c>
      <c r="GX51" s="249">
        <v>346</v>
      </c>
      <c r="GY51" s="249">
        <v>346</v>
      </c>
      <c r="GZ51" s="245">
        <v>346</v>
      </c>
      <c r="HA51" s="245">
        <v>346</v>
      </c>
      <c r="HB51" s="245">
        <v>346</v>
      </c>
      <c r="HC51" s="245">
        <v>346</v>
      </c>
      <c r="HD51" s="245">
        <v>326</v>
      </c>
      <c r="HE51" s="245">
        <v>326</v>
      </c>
      <c r="HF51" s="245">
        <v>326</v>
      </c>
      <c r="HG51" s="245">
        <v>326</v>
      </c>
      <c r="HH51" s="245">
        <v>326</v>
      </c>
      <c r="HI51" s="245">
        <v>326</v>
      </c>
      <c r="HJ51" s="245">
        <v>326</v>
      </c>
      <c r="HK51" s="245">
        <v>326</v>
      </c>
      <c r="HL51" s="245">
        <v>321</v>
      </c>
      <c r="HM51" s="245">
        <v>321</v>
      </c>
      <c r="HN51" s="245">
        <v>321</v>
      </c>
      <c r="HO51" s="245">
        <v>321</v>
      </c>
      <c r="HP51" s="245">
        <v>321</v>
      </c>
      <c r="HQ51" s="245">
        <v>321</v>
      </c>
      <c r="HR51" s="245">
        <v>321</v>
      </c>
      <c r="HS51" s="245">
        <v>321</v>
      </c>
      <c r="HT51" s="245">
        <v>321</v>
      </c>
      <c r="HU51" s="245">
        <v>311</v>
      </c>
      <c r="HV51" s="245">
        <v>311</v>
      </c>
      <c r="HW51" s="245">
        <v>311</v>
      </c>
      <c r="HX51" s="245">
        <v>311</v>
      </c>
      <c r="HY51" s="245">
        <v>311</v>
      </c>
      <c r="HZ51" s="245">
        <v>311</v>
      </c>
      <c r="IA51" s="245">
        <v>306</v>
      </c>
      <c r="IB51" s="245">
        <v>306</v>
      </c>
      <c r="IC51" s="245">
        <v>306</v>
      </c>
      <c r="ID51" s="245">
        <v>306</v>
      </c>
      <c r="IE51" s="245">
        <v>306</v>
      </c>
      <c r="IF51" s="245">
        <v>300</v>
      </c>
      <c r="IG51" s="245">
        <v>300</v>
      </c>
      <c r="IH51" s="245">
        <v>300</v>
      </c>
      <c r="II51" s="245">
        <v>300</v>
      </c>
      <c r="IJ51" s="245">
        <v>300</v>
      </c>
      <c r="IK51" s="245">
        <v>300</v>
      </c>
      <c r="IL51" s="245">
        <v>300</v>
      </c>
      <c r="IM51" s="245">
        <v>300</v>
      </c>
      <c r="IN51" s="245">
        <v>300</v>
      </c>
      <c r="IO51" s="245">
        <v>300</v>
      </c>
      <c r="IP51" s="245">
        <v>270</v>
      </c>
      <c r="IQ51" s="245">
        <v>270</v>
      </c>
      <c r="IR51" s="245">
        <v>270</v>
      </c>
      <c r="IS51" s="245">
        <v>270</v>
      </c>
      <c r="IT51" s="245">
        <v>270</v>
      </c>
      <c r="IU51" s="245">
        <v>257</v>
      </c>
      <c r="IV51" s="245">
        <v>257</v>
      </c>
      <c r="IW51" s="245">
        <v>257</v>
      </c>
      <c r="IX51" s="245">
        <v>257</v>
      </c>
      <c r="IY51" s="245">
        <v>257</v>
      </c>
      <c r="IZ51" s="245">
        <v>257</v>
      </c>
      <c r="JA51" s="245">
        <v>257</v>
      </c>
      <c r="JB51" s="245">
        <v>257</v>
      </c>
      <c r="JC51" s="245">
        <v>257</v>
      </c>
      <c r="JD51" s="245">
        <v>257</v>
      </c>
      <c r="JE51" s="245">
        <v>257</v>
      </c>
      <c r="JF51" s="245">
        <v>257</v>
      </c>
      <c r="JG51" s="245">
        <v>257</v>
      </c>
      <c r="JH51" s="245">
        <v>257</v>
      </c>
      <c r="JI51" s="245">
        <v>257</v>
      </c>
      <c r="JJ51" s="245">
        <v>257</v>
      </c>
      <c r="JK51" s="245">
        <v>257</v>
      </c>
      <c r="JL51" s="245">
        <v>257</v>
      </c>
      <c r="JM51" s="245">
        <v>257</v>
      </c>
      <c r="JN51" s="245">
        <v>257</v>
      </c>
      <c r="JO51" s="245">
        <v>257</v>
      </c>
      <c r="JP51" s="245">
        <v>257</v>
      </c>
      <c r="JQ51" s="245">
        <v>257</v>
      </c>
      <c r="JR51" s="245">
        <v>257</v>
      </c>
      <c r="JS51" s="245">
        <v>257</v>
      </c>
      <c r="JT51" s="245">
        <v>257</v>
      </c>
      <c r="JU51" s="245">
        <v>257</v>
      </c>
      <c r="JV51" s="245">
        <v>257</v>
      </c>
      <c r="JW51" s="245">
        <v>257</v>
      </c>
      <c r="JX51" s="245">
        <v>257</v>
      </c>
      <c r="JY51" s="245">
        <v>257</v>
      </c>
      <c r="JZ51" s="245">
        <v>257</v>
      </c>
      <c r="KA51" s="245">
        <v>257</v>
      </c>
      <c r="KB51" s="245">
        <v>257</v>
      </c>
      <c r="KC51" s="243"/>
      <c r="KD51" s="245">
        <v>222</v>
      </c>
      <c r="KE51" s="245">
        <v>222</v>
      </c>
      <c r="KF51" s="245">
        <v>222</v>
      </c>
      <c r="KG51" s="245">
        <v>222</v>
      </c>
      <c r="KH51" s="245">
        <v>222</v>
      </c>
      <c r="KI51" s="245">
        <v>222</v>
      </c>
      <c r="KJ51" s="245">
        <v>209</v>
      </c>
      <c r="KK51" s="245">
        <v>209</v>
      </c>
      <c r="KL51" s="245">
        <v>209</v>
      </c>
      <c r="KM51" s="245">
        <v>209</v>
      </c>
      <c r="KN51" s="245">
        <v>209</v>
      </c>
      <c r="KO51" s="245">
        <v>209</v>
      </c>
      <c r="KP51" s="245">
        <v>209</v>
      </c>
      <c r="KQ51" s="245">
        <v>209</v>
      </c>
      <c r="KR51" s="245">
        <v>209</v>
      </c>
      <c r="KS51" s="245">
        <v>209</v>
      </c>
      <c r="KT51" s="245">
        <v>209</v>
      </c>
      <c r="KU51" s="245">
        <v>209</v>
      </c>
      <c r="KV51" s="245">
        <v>209</v>
      </c>
      <c r="KW51" s="245">
        <v>209</v>
      </c>
      <c r="KX51" s="245">
        <v>209</v>
      </c>
      <c r="KY51" s="245">
        <v>209</v>
      </c>
      <c r="KZ51" s="245">
        <v>209</v>
      </c>
      <c r="LA51" s="245">
        <v>209</v>
      </c>
      <c r="LB51" s="245">
        <v>209</v>
      </c>
      <c r="LC51" s="245">
        <v>209</v>
      </c>
      <c r="LD51" s="245">
        <v>209</v>
      </c>
      <c r="LE51" s="242">
        <v>161</v>
      </c>
      <c r="LF51" s="242">
        <v>161</v>
      </c>
      <c r="LG51" s="242">
        <v>164</v>
      </c>
      <c r="LH51" s="242">
        <v>164</v>
      </c>
      <c r="LI51" s="242">
        <v>161</v>
      </c>
      <c r="LJ51" s="242">
        <v>161</v>
      </c>
      <c r="LK51" s="242">
        <v>161</v>
      </c>
      <c r="LL51" s="242">
        <v>161</v>
      </c>
      <c r="LM51" s="242">
        <v>161</v>
      </c>
      <c r="LN51" s="242">
        <v>161</v>
      </c>
      <c r="LO51" s="242">
        <v>161</v>
      </c>
      <c r="LP51" s="242">
        <v>161</v>
      </c>
      <c r="LQ51" s="242">
        <v>161</v>
      </c>
      <c r="LR51" s="242">
        <v>161</v>
      </c>
      <c r="LS51" s="242">
        <v>161</v>
      </c>
      <c r="LT51" s="242">
        <v>161</v>
      </c>
      <c r="LU51" s="242">
        <v>156</v>
      </c>
      <c r="LV51" s="242">
        <v>155</v>
      </c>
      <c r="LW51" s="242">
        <v>155</v>
      </c>
      <c r="LX51" s="242">
        <v>155</v>
      </c>
      <c r="LY51" s="242">
        <v>155</v>
      </c>
      <c r="LZ51" s="242">
        <v>155</v>
      </c>
      <c r="MA51" s="242">
        <v>155</v>
      </c>
      <c r="MB51" s="242">
        <v>135</v>
      </c>
      <c r="MC51" s="242">
        <v>135</v>
      </c>
      <c r="MD51" s="242">
        <v>134</v>
      </c>
      <c r="ME51" s="242">
        <v>134</v>
      </c>
      <c r="MF51" s="242">
        <v>119</v>
      </c>
      <c r="MG51" s="242">
        <v>119</v>
      </c>
      <c r="MH51" s="242">
        <v>119</v>
      </c>
      <c r="MI51" s="242">
        <v>120</v>
      </c>
      <c r="MJ51" s="242">
        <v>120</v>
      </c>
      <c r="MK51" s="242">
        <v>120</v>
      </c>
      <c r="ML51" s="243"/>
      <c r="MM51" s="242">
        <v>120</v>
      </c>
      <c r="MN51" s="242">
        <v>95</v>
      </c>
      <c r="MO51" s="242">
        <v>90</v>
      </c>
      <c r="MP51" s="242">
        <v>119</v>
      </c>
      <c r="MQ51" s="242">
        <v>90</v>
      </c>
      <c r="MR51" s="242">
        <v>90</v>
      </c>
      <c r="MS51" s="242">
        <v>90</v>
      </c>
      <c r="MT51" s="242">
        <v>90</v>
      </c>
      <c r="MU51" s="242">
        <v>90</v>
      </c>
      <c r="MV51" s="242">
        <v>90</v>
      </c>
      <c r="MW51" s="243"/>
      <c r="MX51" s="242">
        <v>90</v>
      </c>
      <c r="MY51" s="242">
        <v>90</v>
      </c>
      <c r="MZ51" s="242">
        <v>90</v>
      </c>
      <c r="NA51" s="242">
        <v>90</v>
      </c>
      <c r="NB51" s="242">
        <v>90</v>
      </c>
      <c r="NC51" s="242">
        <v>90</v>
      </c>
      <c r="ND51" s="242">
        <v>90</v>
      </c>
      <c r="NE51" s="242">
        <v>66</v>
      </c>
      <c r="NF51" s="242">
        <v>66</v>
      </c>
      <c r="NG51" s="242">
        <v>63</v>
      </c>
      <c r="NH51" s="242">
        <v>63</v>
      </c>
      <c r="NI51" s="244">
        <v>0</v>
      </c>
      <c r="NJ51" s="243"/>
      <c r="NK51" s="243"/>
      <c r="NL51" s="243"/>
      <c r="NM51" s="243"/>
      <c r="NN51" s="243"/>
      <c r="NO51" s="243"/>
      <c r="NP51" s="243"/>
      <c r="NQ51" s="243"/>
      <c r="NR51" s="243"/>
      <c r="NS51" s="243"/>
      <c r="NT51" s="243"/>
      <c r="NU51" s="243"/>
      <c r="NV51" s="243"/>
      <c r="NW51" s="243"/>
      <c r="NX51" s="243"/>
      <c r="NY51" s="243"/>
      <c r="NZ51" s="243"/>
      <c r="OA51" s="243"/>
      <c r="OB51" s="243"/>
      <c r="OC51" s="243"/>
      <c r="OD51" s="243"/>
      <c r="OE51" s="243"/>
      <c r="OF51" s="243"/>
      <c r="OG51" s="243"/>
      <c r="OH51" s="243"/>
      <c r="OI51" s="243"/>
      <c r="OJ51" s="243"/>
      <c r="OK51" s="243"/>
      <c r="OL51" s="243"/>
      <c r="OM51" s="243"/>
      <c r="ON51" s="243"/>
      <c r="OO51" s="243"/>
      <c r="OP51" s="243"/>
      <c r="OQ51" s="243"/>
      <c r="OR51" s="243"/>
      <c r="OS51" s="243"/>
      <c r="OT51" s="243"/>
      <c r="OU51" s="243"/>
      <c r="OV51" s="243"/>
      <c r="OW51" s="243"/>
      <c r="OX51" s="243"/>
      <c r="OY51" s="243"/>
      <c r="OZ51" s="243"/>
      <c r="PA51" s="243"/>
      <c r="PB51" s="243"/>
      <c r="PC51" s="243"/>
      <c r="PD51" s="243"/>
      <c r="PE51" s="243"/>
      <c r="PF51" s="243"/>
      <c r="PG51" s="243"/>
      <c r="PH51" s="243"/>
      <c r="PI51" s="243"/>
      <c r="PJ51" s="243"/>
      <c r="PK51" s="243"/>
      <c r="PL51" s="243"/>
      <c r="PM51" s="243"/>
      <c r="PN51" s="243"/>
      <c r="PO51" s="243"/>
      <c r="PP51" s="243"/>
      <c r="PQ51" s="243"/>
      <c r="PR51" s="243"/>
      <c r="PS51" s="243"/>
      <c r="PT51" s="243"/>
      <c r="PU51" s="243"/>
      <c r="PV51" s="243"/>
      <c r="PW51" s="243"/>
      <c r="PX51" s="243"/>
      <c r="PY51" s="243"/>
      <c r="PZ51" s="243"/>
      <c r="QA51" s="243"/>
      <c r="QB51" s="243"/>
      <c r="QC51" s="243"/>
      <c r="QD51" s="243"/>
      <c r="QE51" s="243"/>
      <c r="QF51" s="243"/>
      <c r="QG51" s="243"/>
      <c r="QH51" s="243"/>
      <c r="QI51" s="243"/>
      <c r="QJ51" s="243"/>
      <c r="QK51" s="243"/>
      <c r="QL51" s="243"/>
      <c r="QM51" s="243"/>
      <c r="QN51" s="243"/>
      <c r="QO51" s="243"/>
      <c r="QP51" s="243"/>
      <c r="QQ51" s="243"/>
      <c r="QR51" s="243"/>
      <c r="QS51" s="243"/>
      <c r="QT51" s="243"/>
      <c r="QU51" s="243"/>
      <c r="QV51" s="243"/>
      <c r="QW51" s="243"/>
      <c r="QX51" s="243"/>
      <c r="QY51" s="243"/>
      <c r="QZ51" s="243"/>
      <c r="RA51" s="243"/>
      <c r="RB51" s="243"/>
      <c r="RC51" s="243"/>
      <c r="RD51" s="243"/>
      <c r="RE51" s="243"/>
      <c r="RF51" s="243"/>
      <c r="RG51" s="243"/>
      <c r="RH51" s="243"/>
      <c r="RI51" s="243"/>
      <c r="RJ51" s="243"/>
      <c r="RK51" s="243"/>
      <c r="RL51" s="243"/>
      <c r="RM51" s="243"/>
      <c r="RN51" s="243"/>
      <c r="RO51" s="243"/>
      <c r="RP51" s="243"/>
      <c r="RQ51" s="243"/>
      <c r="RR51" s="243"/>
      <c r="RS51" s="243"/>
      <c r="RT51" s="243"/>
      <c r="RU51" s="243"/>
      <c r="RV51" s="243"/>
      <c r="RW51" s="243"/>
      <c r="RX51" s="243"/>
    </row>
    <row r="52" spans="1:492" x14ac:dyDescent="0.2">
      <c r="A52" s="230" t="s">
        <v>962</v>
      </c>
      <c r="B52" s="231" t="s">
        <v>5184</v>
      </c>
      <c r="C52" s="225"/>
      <c r="D52" s="225"/>
      <c r="E52" s="225"/>
      <c r="F52" s="226"/>
      <c r="G52" s="226"/>
      <c r="H52" s="226"/>
      <c r="I52" s="226"/>
      <c r="J52" s="226"/>
      <c r="K52" s="226"/>
      <c r="L52" s="226"/>
      <c r="M52" s="226"/>
      <c r="N52" s="226"/>
      <c r="O52" s="226"/>
      <c r="P52" s="226"/>
      <c r="Q52" s="237">
        <v>0</v>
      </c>
      <c r="R52" s="238"/>
      <c r="S52" s="238"/>
      <c r="T52" s="238"/>
      <c r="U52" s="238"/>
      <c r="V52" s="238"/>
      <c r="W52" s="232"/>
      <c r="X52" s="232"/>
      <c r="Y52" s="232"/>
      <c r="Z52" s="235">
        <v>0</v>
      </c>
      <c r="AA52" s="235">
        <v>0</v>
      </c>
      <c r="AB52" s="235">
        <v>0</v>
      </c>
      <c r="AC52" s="224"/>
      <c r="AD52" s="224"/>
      <c r="AE52" s="125"/>
      <c r="AF52" s="125"/>
      <c r="AG52" s="125"/>
      <c r="AH52" s="236">
        <v>1</v>
      </c>
      <c r="AI52" s="236" t="s">
        <v>941</v>
      </c>
      <c r="AJ52" s="125"/>
      <c r="AK52" s="175" t="s">
        <v>5315</v>
      </c>
      <c r="AL52" s="125" t="s">
        <v>942</v>
      </c>
      <c r="AM52" s="27" t="s">
        <v>5321</v>
      </c>
      <c r="AN52" s="126">
        <v>0</v>
      </c>
      <c r="AO52" s="126">
        <v>0</v>
      </c>
      <c r="AP52" s="126">
        <v>0</v>
      </c>
      <c r="AQ52" s="126">
        <v>0</v>
      </c>
      <c r="AR52" s="125">
        <v>24</v>
      </c>
      <c r="AS52" s="125">
        <v>0</v>
      </c>
      <c r="AT52" s="178">
        <v>42807</v>
      </c>
      <c r="AU52" s="178"/>
      <c r="AV52" s="178">
        <v>43161</v>
      </c>
      <c r="AW52" s="239" t="s">
        <v>989</v>
      </c>
      <c r="AX52" s="239" t="s">
        <v>980</v>
      </c>
      <c r="AY52" s="127"/>
      <c r="AZ52" s="127"/>
      <c r="BA52" s="128">
        <v>300</v>
      </c>
      <c r="BB52" s="128" t="s">
        <v>489</v>
      </c>
      <c r="BC52" s="128"/>
      <c r="BD52" s="128">
        <v>1</v>
      </c>
      <c r="BE52" s="129" t="s">
        <v>541</v>
      </c>
      <c r="BF52" s="130">
        <v>1</v>
      </c>
      <c r="BG52" s="240"/>
      <c r="BH52" s="241"/>
      <c r="BI52" s="190"/>
      <c r="BJ52" s="131">
        <v>405</v>
      </c>
      <c r="BK52" s="191"/>
      <c r="BL52" s="13"/>
      <c r="BM52" s="13"/>
      <c r="BN52" s="27" t="s">
        <v>801</v>
      </c>
      <c r="BO52" s="13" t="s">
        <v>801</v>
      </c>
      <c r="BP52" s="222">
        <v>360</v>
      </c>
      <c r="BQ52" s="132"/>
      <c r="BR52" s="133"/>
      <c r="BS52" s="125">
        <v>0</v>
      </c>
      <c r="BT52" s="134">
        <v>0</v>
      </c>
      <c r="BU52" s="135">
        <v>1</v>
      </c>
      <c r="BV52" s="134">
        <v>0</v>
      </c>
      <c r="BW52" s="136">
        <v>0</v>
      </c>
      <c r="BX52" s="136">
        <v>0</v>
      </c>
      <c r="BY52" s="136">
        <v>0</v>
      </c>
      <c r="BZ52" s="134">
        <v>0</v>
      </c>
      <c r="CA52" s="134">
        <v>0</v>
      </c>
      <c r="CB52" s="134">
        <v>0</v>
      </c>
      <c r="CC52" s="135">
        <v>1</v>
      </c>
      <c r="CD52" s="134"/>
      <c r="CE52" s="134"/>
      <c r="CF52" s="137">
        <v>405</v>
      </c>
      <c r="CG52" s="134">
        <v>0</v>
      </c>
      <c r="CH52" s="132"/>
      <c r="CI52" s="132"/>
      <c r="CJ52" s="229" t="s">
        <v>942</v>
      </c>
      <c r="CK52" s="233" t="s">
        <v>942</v>
      </c>
      <c r="CL52" s="138">
        <v>0</v>
      </c>
      <c r="CM52" s="138">
        <v>0</v>
      </c>
      <c r="CN52" s="135">
        <v>0</v>
      </c>
      <c r="CO52" s="135">
        <v>0</v>
      </c>
      <c r="CP52" s="139"/>
      <c r="CQ52" s="135">
        <v>1</v>
      </c>
      <c r="CR52" s="179">
        <v>43175</v>
      </c>
      <c r="CS52" s="180">
        <v>43220</v>
      </c>
      <c r="CT52" s="181">
        <v>43346</v>
      </c>
      <c r="CU52" s="181">
        <v>43311</v>
      </c>
      <c r="CV52" s="181">
        <v>43395</v>
      </c>
      <c r="CW52" s="181"/>
      <c r="CX52" s="181">
        <v>43395</v>
      </c>
      <c r="CY52" s="135">
        <v>1</v>
      </c>
      <c r="CZ52" s="134">
        <v>0</v>
      </c>
      <c r="DA52" s="135">
        <v>0.97520661157024791</v>
      </c>
      <c r="DB52" s="135">
        <v>0</v>
      </c>
      <c r="DC52" s="135">
        <v>0</v>
      </c>
      <c r="DD52" s="135">
        <v>0</v>
      </c>
      <c r="DE52" s="140">
        <v>0</v>
      </c>
      <c r="DF52" s="13" t="s">
        <v>942</v>
      </c>
      <c r="DG52" s="80" t="s">
        <v>942</v>
      </c>
      <c r="DH52" s="18" t="b">
        <v>0</v>
      </c>
      <c r="DI52" s="79"/>
      <c r="DJ52" s="79"/>
      <c r="DK52" s="192"/>
      <c r="DL52" s="174"/>
      <c r="DM52" s="193"/>
      <c r="DN52" s="135"/>
      <c r="DO52" s="79"/>
      <c r="DP52" s="79"/>
      <c r="DQ52" s="79"/>
      <c r="DR52" s="79"/>
      <c r="DS52" s="79"/>
      <c r="DT52" s="79"/>
      <c r="DU52" s="79"/>
      <c r="DV52" s="18"/>
      <c r="DW52" s="18"/>
      <c r="DX52" s="18"/>
      <c r="DY52" s="177"/>
      <c r="DZ52" s="177">
        <v>0</v>
      </c>
      <c r="EA52" s="177">
        <v>0</v>
      </c>
      <c r="EB52" s="177">
        <v>0</v>
      </c>
      <c r="EC52" s="177">
        <v>0</v>
      </c>
      <c r="ED52" s="177">
        <v>0</v>
      </c>
      <c r="EE52" s="177">
        <v>0</v>
      </c>
      <c r="EF52" s="177">
        <v>0</v>
      </c>
      <c r="EG52" s="177">
        <v>0</v>
      </c>
      <c r="EH52" s="177">
        <v>0</v>
      </c>
      <c r="EI52" s="177">
        <v>0</v>
      </c>
      <c r="EJ52" s="177">
        <v>0</v>
      </c>
      <c r="EK52" s="177">
        <v>0</v>
      </c>
      <c r="EL52" s="177">
        <v>0</v>
      </c>
      <c r="EM52" s="177">
        <v>0</v>
      </c>
      <c r="EN52" s="177">
        <v>0</v>
      </c>
      <c r="EO52" s="177">
        <v>0</v>
      </c>
      <c r="EP52" s="177">
        <v>0</v>
      </c>
      <c r="EQ52" s="177">
        <v>0</v>
      </c>
      <c r="ER52" s="177">
        <v>0</v>
      </c>
      <c r="ES52" s="177">
        <v>0</v>
      </c>
      <c r="ET52" s="177">
        <v>0</v>
      </c>
      <c r="EU52" s="177">
        <v>0</v>
      </c>
      <c r="EV52" s="177">
        <v>0</v>
      </c>
      <c r="EW52" s="177">
        <v>0</v>
      </c>
      <c r="EX52" s="177">
        <v>0</v>
      </c>
      <c r="EY52" s="177">
        <v>0</v>
      </c>
      <c r="EZ52" s="177">
        <v>0</v>
      </c>
      <c r="FA52" s="177">
        <v>0</v>
      </c>
      <c r="FB52" s="177">
        <v>405</v>
      </c>
      <c r="FC52" s="197"/>
      <c r="FD52" s="197"/>
      <c r="FE52" s="197"/>
      <c r="FF52" s="197"/>
      <c r="FG52" s="244"/>
      <c r="FH52" s="243"/>
      <c r="FI52" s="243"/>
      <c r="FJ52" s="244">
        <v>0</v>
      </c>
      <c r="FK52" s="244">
        <v>0</v>
      </c>
      <c r="FL52" s="244">
        <v>0</v>
      </c>
      <c r="FM52" s="249">
        <v>276</v>
      </c>
      <c r="FN52" s="249">
        <v>276</v>
      </c>
      <c r="FO52" s="249">
        <v>277</v>
      </c>
      <c r="FP52" s="249">
        <v>272</v>
      </c>
      <c r="FQ52" s="197">
        <v>503</v>
      </c>
      <c r="FR52" s="197">
        <v>503</v>
      </c>
      <c r="FS52" s="197">
        <v>503</v>
      </c>
      <c r="FT52" s="197">
        <v>284</v>
      </c>
      <c r="FU52" s="197">
        <v>279</v>
      </c>
      <c r="FV52" s="197">
        <v>254</v>
      </c>
      <c r="FW52" s="197">
        <v>254</v>
      </c>
      <c r="FX52" s="249">
        <v>219</v>
      </c>
      <c r="FY52" s="249">
        <v>219</v>
      </c>
      <c r="FZ52" s="249">
        <v>219</v>
      </c>
      <c r="GA52" s="249">
        <v>219</v>
      </c>
      <c r="GB52" s="249">
        <v>219</v>
      </c>
      <c r="GC52" s="251">
        <v>156</v>
      </c>
      <c r="GD52" s="243"/>
      <c r="GE52" s="246">
        <v>41</v>
      </c>
      <c r="GF52" s="246"/>
      <c r="GG52" s="246">
        <v>41</v>
      </c>
      <c r="GH52" s="246">
        <v>41</v>
      </c>
      <c r="GI52" s="246">
        <v>41</v>
      </c>
      <c r="GJ52" s="246">
        <v>31</v>
      </c>
      <c r="GK52" s="246">
        <v>31</v>
      </c>
      <c r="GL52" s="246">
        <v>31</v>
      </c>
      <c r="GM52" s="246">
        <v>31</v>
      </c>
      <c r="GN52" s="246">
        <v>31</v>
      </c>
      <c r="GO52" s="246">
        <v>31</v>
      </c>
      <c r="GP52" s="246">
        <v>31</v>
      </c>
      <c r="GQ52" s="246">
        <v>31</v>
      </c>
      <c r="GR52" s="246">
        <v>31</v>
      </c>
      <c r="GS52" s="246">
        <v>31</v>
      </c>
      <c r="GT52" s="246">
        <v>31</v>
      </c>
      <c r="GU52" s="246">
        <v>31</v>
      </c>
      <c r="GV52" s="246">
        <v>31</v>
      </c>
      <c r="GW52" s="246">
        <v>31</v>
      </c>
      <c r="GX52" s="246">
        <v>31</v>
      </c>
      <c r="GY52" s="246">
        <v>31</v>
      </c>
      <c r="GZ52" s="246">
        <v>1</v>
      </c>
      <c r="HA52" s="246">
        <v>1</v>
      </c>
      <c r="HB52" s="246">
        <v>1</v>
      </c>
      <c r="HC52" s="246">
        <v>1</v>
      </c>
      <c r="HD52" s="246">
        <v>1</v>
      </c>
      <c r="HE52" s="246">
        <v>1</v>
      </c>
      <c r="HF52" s="246">
        <v>1</v>
      </c>
      <c r="HG52" s="246">
        <v>1</v>
      </c>
      <c r="HH52" s="246">
        <v>1</v>
      </c>
      <c r="HI52" s="246">
        <v>1</v>
      </c>
      <c r="HJ52" s="246">
        <v>1</v>
      </c>
      <c r="HK52" s="246">
        <v>1</v>
      </c>
      <c r="HL52" s="246">
        <v>1</v>
      </c>
      <c r="HM52" s="246">
        <v>1</v>
      </c>
      <c r="HN52" s="199">
        <v>0</v>
      </c>
      <c r="HO52" s="199">
        <v>0</v>
      </c>
      <c r="HP52" s="199">
        <v>0</v>
      </c>
      <c r="HQ52" s="199">
        <v>0</v>
      </c>
      <c r="HR52" s="199">
        <v>0</v>
      </c>
      <c r="HS52" s="199">
        <v>0</v>
      </c>
      <c r="HT52" s="199">
        <v>0</v>
      </c>
      <c r="HU52" s="199">
        <v>0</v>
      </c>
      <c r="HV52" s="199">
        <v>0</v>
      </c>
      <c r="HW52" s="199">
        <v>0</v>
      </c>
      <c r="HX52" s="199">
        <v>0</v>
      </c>
      <c r="HY52" s="199">
        <v>0</v>
      </c>
      <c r="HZ52" s="199">
        <v>0</v>
      </c>
      <c r="IA52" s="199">
        <v>0</v>
      </c>
      <c r="IB52" s="199">
        <v>0</v>
      </c>
      <c r="IC52" s="199">
        <v>0</v>
      </c>
      <c r="ID52" s="199">
        <v>0</v>
      </c>
      <c r="IE52" s="199">
        <v>0</v>
      </c>
      <c r="IF52" s="199">
        <v>0</v>
      </c>
      <c r="IG52" s="199">
        <v>0</v>
      </c>
      <c r="IH52" s="199">
        <v>0</v>
      </c>
      <c r="II52" s="199">
        <v>0</v>
      </c>
      <c r="IJ52" s="199">
        <v>0</v>
      </c>
      <c r="IK52" s="199">
        <v>0</v>
      </c>
      <c r="IL52" s="199">
        <v>0</v>
      </c>
      <c r="IM52" s="199">
        <v>0</v>
      </c>
      <c r="IN52" s="199">
        <v>0</v>
      </c>
      <c r="IO52" s="199">
        <v>0</v>
      </c>
      <c r="IP52" s="199">
        <v>0</v>
      </c>
      <c r="IQ52" s="199">
        <v>0</v>
      </c>
      <c r="IR52" s="199">
        <v>0</v>
      </c>
      <c r="IS52" s="199">
        <v>0</v>
      </c>
      <c r="IT52" s="199">
        <v>0</v>
      </c>
      <c r="IU52" s="199">
        <v>0</v>
      </c>
      <c r="IV52" s="199">
        <v>0</v>
      </c>
      <c r="IW52" s="199">
        <v>0</v>
      </c>
      <c r="IX52" s="199">
        <v>0</v>
      </c>
      <c r="IY52" s="199">
        <v>0</v>
      </c>
      <c r="IZ52" s="199">
        <v>0</v>
      </c>
      <c r="JA52" s="199">
        <v>0</v>
      </c>
      <c r="JB52" s="199">
        <v>0</v>
      </c>
      <c r="JC52" s="199">
        <v>0</v>
      </c>
      <c r="JD52" s="199">
        <v>0</v>
      </c>
      <c r="JE52" s="199">
        <v>0</v>
      </c>
      <c r="JF52" s="199">
        <v>0</v>
      </c>
      <c r="JG52" s="244">
        <v>0</v>
      </c>
      <c r="JH52" s="244">
        <v>0</v>
      </c>
      <c r="JI52" s="244">
        <v>0</v>
      </c>
      <c r="JJ52" s="244">
        <v>0</v>
      </c>
      <c r="JK52" s="244">
        <v>0</v>
      </c>
      <c r="JL52" s="244">
        <v>0</v>
      </c>
      <c r="JM52" s="244">
        <v>0</v>
      </c>
      <c r="JN52" s="244">
        <v>0</v>
      </c>
      <c r="JO52" s="244">
        <v>0</v>
      </c>
      <c r="JP52" s="244">
        <v>0</v>
      </c>
      <c r="JQ52" s="244">
        <v>0</v>
      </c>
      <c r="JR52" s="244">
        <v>0</v>
      </c>
      <c r="JS52" s="244">
        <v>0</v>
      </c>
      <c r="JT52" s="244">
        <v>0</v>
      </c>
      <c r="JU52" s="244">
        <v>0</v>
      </c>
      <c r="JV52" s="244">
        <v>0</v>
      </c>
      <c r="JW52" s="244">
        <v>0</v>
      </c>
      <c r="JX52" s="244">
        <v>0</v>
      </c>
      <c r="JY52" s="244">
        <v>0</v>
      </c>
      <c r="JZ52" s="244">
        <v>0</v>
      </c>
      <c r="KA52" s="244">
        <v>0</v>
      </c>
      <c r="KB52" s="244">
        <v>0</v>
      </c>
      <c r="KC52" s="243"/>
      <c r="KD52" s="244">
        <v>0</v>
      </c>
      <c r="KE52" s="244">
        <v>0</v>
      </c>
      <c r="KF52" s="244">
        <v>0</v>
      </c>
      <c r="KG52" s="244">
        <v>0</v>
      </c>
      <c r="KH52" s="244">
        <v>0</v>
      </c>
      <c r="KI52" s="244">
        <v>0</v>
      </c>
      <c r="KJ52" s="244">
        <v>0</v>
      </c>
      <c r="KK52" s="244">
        <v>0</v>
      </c>
      <c r="KL52" s="244">
        <v>0</v>
      </c>
      <c r="KM52" s="244">
        <v>0</v>
      </c>
      <c r="KN52" s="244">
        <v>0</v>
      </c>
      <c r="KO52" s="244">
        <v>0</v>
      </c>
      <c r="KP52" s="244">
        <v>0</v>
      </c>
      <c r="KQ52" s="244">
        <v>0</v>
      </c>
      <c r="KR52" s="244">
        <v>0</v>
      </c>
      <c r="KS52" s="244">
        <v>0</v>
      </c>
      <c r="KT52" s="244">
        <v>0</v>
      </c>
      <c r="KU52" s="244">
        <v>0</v>
      </c>
      <c r="KV52" s="244">
        <v>0</v>
      </c>
      <c r="KW52" s="244">
        <v>0</v>
      </c>
      <c r="KX52" s="244">
        <v>0</v>
      </c>
      <c r="KY52" s="244">
        <v>0</v>
      </c>
      <c r="KZ52" s="244">
        <v>0</v>
      </c>
      <c r="LA52" s="244">
        <v>0</v>
      </c>
      <c r="LB52" s="244">
        <v>0</v>
      </c>
      <c r="LC52" s="244">
        <v>0</v>
      </c>
      <c r="LD52" s="244">
        <v>0</v>
      </c>
      <c r="LE52" s="244">
        <v>0</v>
      </c>
      <c r="LF52" s="244">
        <v>0</v>
      </c>
      <c r="LG52" s="244">
        <v>0</v>
      </c>
      <c r="LH52" s="244">
        <v>0</v>
      </c>
      <c r="LI52" s="244">
        <v>0</v>
      </c>
      <c r="LJ52" s="244">
        <v>0</v>
      </c>
      <c r="LK52" s="244">
        <v>0</v>
      </c>
      <c r="LL52" s="244">
        <v>0</v>
      </c>
      <c r="LM52" s="244">
        <v>0</v>
      </c>
      <c r="LN52" s="244">
        <v>0</v>
      </c>
      <c r="LO52" s="244">
        <v>0</v>
      </c>
      <c r="LP52" s="244">
        <v>0</v>
      </c>
      <c r="LQ52" s="244">
        <v>0</v>
      </c>
      <c r="LR52" s="244">
        <v>0</v>
      </c>
      <c r="LS52" s="244">
        <v>0</v>
      </c>
      <c r="LT52" s="244">
        <v>0</v>
      </c>
      <c r="LU52" s="244">
        <v>0</v>
      </c>
      <c r="LV52" s="244">
        <v>0</v>
      </c>
      <c r="LW52" s="244">
        <v>0</v>
      </c>
      <c r="LX52" s="244">
        <v>0</v>
      </c>
      <c r="LY52" s="244">
        <v>0</v>
      </c>
      <c r="LZ52" s="244">
        <v>0</v>
      </c>
      <c r="MA52" s="244">
        <v>0</v>
      </c>
      <c r="MB52" s="244">
        <v>0</v>
      </c>
      <c r="MC52" s="244">
        <v>0</v>
      </c>
      <c r="MD52" s="244">
        <v>0</v>
      </c>
      <c r="ME52" s="244">
        <v>0</v>
      </c>
      <c r="MF52" s="244">
        <v>0</v>
      </c>
      <c r="MG52" s="244">
        <v>0</v>
      </c>
      <c r="MH52" s="244">
        <v>0</v>
      </c>
      <c r="MI52" s="244">
        <v>0</v>
      </c>
      <c r="MJ52" s="244">
        <v>0</v>
      </c>
      <c r="MK52" s="244">
        <v>0</v>
      </c>
      <c r="ML52" s="243"/>
      <c r="MM52" s="244">
        <v>0</v>
      </c>
      <c r="MN52" s="244">
        <v>0</v>
      </c>
      <c r="MO52" s="244">
        <v>0</v>
      </c>
      <c r="MP52" s="244">
        <v>0</v>
      </c>
      <c r="MQ52" s="244">
        <v>0</v>
      </c>
      <c r="MR52" s="244">
        <v>0</v>
      </c>
      <c r="MS52" s="244">
        <v>0</v>
      </c>
      <c r="MT52" s="244">
        <v>0</v>
      </c>
      <c r="MU52" s="244">
        <v>0</v>
      </c>
      <c r="MV52" s="244">
        <v>0</v>
      </c>
      <c r="MW52" s="243"/>
      <c r="MX52" s="244">
        <v>0</v>
      </c>
      <c r="MY52" s="244">
        <v>0</v>
      </c>
      <c r="MZ52" s="244">
        <v>0</v>
      </c>
      <c r="NA52" s="244">
        <v>0</v>
      </c>
      <c r="NB52" s="244">
        <v>0</v>
      </c>
      <c r="NC52" s="244">
        <v>0</v>
      </c>
      <c r="ND52" s="244">
        <v>0</v>
      </c>
      <c r="NE52" s="244">
        <v>0</v>
      </c>
      <c r="NF52" s="244">
        <v>0</v>
      </c>
      <c r="NG52" s="244">
        <v>0</v>
      </c>
      <c r="NH52" s="244">
        <v>0</v>
      </c>
      <c r="NI52" s="244">
        <v>0</v>
      </c>
      <c r="NJ52" s="243"/>
      <c r="NK52" s="243"/>
      <c r="NL52" s="243"/>
      <c r="NM52" s="243"/>
      <c r="NN52" s="243"/>
      <c r="NO52" s="243"/>
      <c r="NP52" s="243"/>
      <c r="NQ52" s="243"/>
      <c r="NR52" s="243"/>
      <c r="NS52" s="243"/>
      <c r="NT52" s="243"/>
      <c r="NU52" s="243"/>
      <c r="NV52" s="243"/>
      <c r="NW52" s="243"/>
      <c r="NX52" s="243"/>
      <c r="NY52" s="243"/>
      <c r="NZ52" s="243"/>
      <c r="OA52" s="243"/>
      <c r="OB52" s="243"/>
      <c r="OC52" s="243"/>
      <c r="OD52" s="243"/>
      <c r="OE52" s="243"/>
      <c r="OF52" s="243"/>
      <c r="OG52" s="243"/>
      <c r="OH52" s="243"/>
      <c r="OI52" s="243"/>
      <c r="OJ52" s="243"/>
      <c r="OK52" s="243"/>
      <c r="OL52" s="243"/>
      <c r="OM52" s="243"/>
      <c r="ON52" s="243"/>
      <c r="OO52" s="243"/>
      <c r="OP52" s="243"/>
      <c r="OQ52" s="243"/>
      <c r="OR52" s="243"/>
      <c r="OS52" s="243"/>
      <c r="OT52" s="243"/>
      <c r="OU52" s="243"/>
      <c r="OV52" s="243"/>
      <c r="OW52" s="243"/>
      <c r="OX52" s="243"/>
      <c r="OY52" s="243"/>
      <c r="OZ52" s="243"/>
      <c r="PA52" s="243"/>
      <c r="PB52" s="243"/>
      <c r="PC52" s="243"/>
      <c r="PD52" s="243"/>
      <c r="PE52" s="243"/>
      <c r="PF52" s="243"/>
      <c r="PG52" s="243"/>
      <c r="PH52" s="243"/>
      <c r="PI52" s="243"/>
      <c r="PJ52" s="243"/>
      <c r="PK52" s="243"/>
      <c r="PL52" s="243"/>
      <c r="PM52" s="243"/>
      <c r="PN52" s="243"/>
      <c r="PO52" s="243"/>
      <c r="PP52" s="243"/>
      <c r="PQ52" s="252"/>
      <c r="PR52" s="252"/>
      <c r="PS52" s="252"/>
      <c r="PT52" s="252"/>
      <c r="PU52" s="252"/>
      <c r="PV52" s="252"/>
      <c r="PW52" s="252"/>
      <c r="PX52" s="252"/>
      <c r="PY52" s="252"/>
      <c r="PZ52" s="252"/>
      <c r="QA52" s="252"/>
      <c r="QB52" s="252"/>
      <c r="QC52" s="252"/>
      <c r="QD52" s="252"/>
      <c r="QE52" s="252"/>
      <c r="QF52" s="252"/>
      <c r="QG52" s="252"/>
      <c r="QH52" s="252"/>
      <c r="QI52" s="252"/>
      <c r="QJ52" s="252"/>
      <c r="QK52" s="252"/>
      <c r="QL52" s="252"/>
      <c r="QM52" s="252"/>
      <c r="QN52" s="252"/>
      <c r="QO52" s="252"/>
      <c r="QP52" s="252"/>
      <c r="QQ52" s="252"/>
      <c r="QR52" s="252"/>
      <c r="QS52" s="252"/>
      <c r="QT52" s="252"/>
      <c r="QU52" s="252"/>
      <c r="QV52" s="252"/>
      <c r="QW52" s="252"/>
      <c r="QX52" s="252"/>
      <c r="QY52" s="252"/>
      <c r="QZ52" s="252"/>
      <c r="RA52" s="252"/>
      <c r="RB52" s="252"/>
      <c r="RC52" s="252"/>
      <c r="RD52" s="252"/>
      <c r="RE52" s="252"/>
      <c r="RF52" s="252"/>
      <c r="RG52" s="252"/>
      <c r="RH52" s="252"/>
      <c r="RI52" s="252"/>
      <c r="RJ52" s="252"/>
      <c r="RK52" s="252"/>
      <c r="RL52" s="252"/>
      <c r="RM52" s="252"/>
      <c r="RN52" s="252"/>
      <c r="RO52" s="252"/>
      <c r="RP52" s="252"/>
      <c r="RQ52" s="252"/>
      <c r="RR52" s="252"/>
      <c r="RS52" s="252"/>
      <c r="RT52" s="252"/>
      <c r="RU52" s="252"/>
      <c r="RV52" s="252"/>
      <c r="RW52" s="252"/>
      <c r="RX52" s="252"/>
    </row>
    <row r="53" spans="1:492" x14ac:dyDescent="0.2">
      <c r="A53" s="230" t="s">
        <v>962</v>
      </c>
      <c r="B53" s="231" t="s">
        <v>5237</v>
      </c>
      <c r="C53" s="225"/>
      <c r="D53" s="225"/>
      <c r="E53" s="225"/>
      <c r="F53" s="226"/>
      <c r="G53" s="226"/>
      <c r="H53" s="226"/>
      <c r="I53" s="226"/>
      <c r="J53" s="226"/>
      <c r="K53" s="226"/>
      <c r="L53" s="226"/>
      <c r="M53" s="226"/>
      <c r="N53" s="226"/>
      <c r="O53" s="226"/>
      <c r="P53" s="226"/>
      <c r="Q53" s="237">
        <v>0</v>
      </c>
      <c r="R53" s="238"/>
      <c r="S53" s="238"/>
      <c r="T53" s="238"/>
      <c r="U53" s="238"/>
      <c r="V53" s="238"/>
      <c r="W53" s="232"/>
      <c r="X53" s="232"/>
      <c r="Y53" s="232"/>
      <c r="Z53" s="235">
        <v>0</v>
      </c>
      <c r="AA53" s="235">
        <v>0</v>
      </c>
      <c r="AB53" s="235">
        <v>0</v>
      </c>
      <c r="AC53" s="224"/>
      <c r="AD53" s="224"/>
      <c r="AE53" s="125"/>
      <c r="AF53" s="125"/>
      <c r="AG53" s="125"/>
      <c r="AH53" s="236">
        <v>1</v>
      </c>
      <c r="AI53" s="236" t="s">
        <v>941</v>
      </c>
      <c r="AJ53" s="125"/>
      <c r="AK53" s="175" t="s">
        <v>5315</v>
      </c>
      <c r="AL53" s="125" t="s">
        <v>942</v>
      </c>
      <c r="AM53" s="27" t="s">
        <v>942</v>
      </c>
      <c r="AN53" s="126">
        <v>0</v>
      </c>
      <c r="AO53" s="126">
        <v>0</v>
      </c>
      <c r="AP53" s="126">
        <v>0</v>
      </c>
      <c r="AQ53" s="126">
        <v>0</v>
      </c>
      <c r="AR53" s="125">
        <v>1</v>
      </c>
      <c r="AS53" s="125">
        <v>0</v>
      </c>
      <c r="AT53" s="178">
        <v>43406</v>
      </c>
      <c r="AU53" s="178">
        <v>42751</v>
      </c>
      <c r="AV53" s="178">
        <v>42926</v>
      </c>
      <c r="AW53" s="239" t="s">
        <v>989</v>
      </c>
      <c r="AX53" s="239" t="s">
        <v>980</v>
      </c>
      <c r="AY53" s="127"/>
      <c r="AZ53" s="127"/>
      <c r="BA53" s="128">
        <v>200</v>
      </c>
      <c r="BB53" s="128" t="s">
        <v>489</v>
      </c>
      <c r="BC53" s="128"/>
      <c r="BD53" s="128">
        <v>1</v>
      </c>
      <c r="BE53" s="129" t="s">
        <v>541</v>
      </c>
      <c r="BF53" s="130">
        <v>1</v>
      </c>
      <c r="BG53" s="240"/>
      <c r="BH53" s="241"/>
      <c r="BI53" s="190"/>
      <c r="BJ53" s="131">
        <v>360</v>
      </c>
      <c r="BK53" s="191"/>
      <c r="BL53" s="13"/>
      <c r="BM53" s="13"/>
      <c r="BN53" s="27" t="s">
        <v>801</v>
      </c>
      <c r="BO53" s="13" t="s">
        <v>801</v>
      </c>
      <c r="BP53" s="222">
        <v>500</v>
      </c>
      <c r="BQ53" s="132"/>
      <c r="BR53" s="133"/>
      <c r="BS53" s="125">
        <v>0</v>
      </c>
      <c r="BT53" s="134">
        <v>0</v>
      </c>
      <c r="BU53" s="135">
        <v>1</v>
      </c>
      <c r="BV53" s="134">
        <v>0</v>
      </c>
      <c r="BW53" s="136">
        <v>0</v>
      </c>
      <c r="BX53" s="136">
        <v>0</v>
      </c>
      <c r="BY53" s="136">
        <v>0</v>
      </c>
      <c r="BZ53" s="134">
        <v>0</v>
      </c>
      <c r="CA53" s="134">
        <v>0</v>
      </c>
      <c r="CB53" s="134">
        <v>0</v>
      </c>
      <c r="CC53" s="135">
        <v>1</v>
      </c>
      <c r="CD53" s="134"/>
      <c r="CE53" s="134"/>
      <c r="CF53" s="137">
        <v>360</v>
      </c>
      <c r="CG53" s="134">
        <v>0</v>
      </c>
      <c r="CH53" s="132"/>
      <c r="CI53" s="132"/>
      <c r="CJ53" s="229" t="s">
        <v>942</v>
      </c>
      <c r="CK53" s="233" t="s">
        <v>942</v>
      </c>
      <c r="CL53" s="138">
        <v>0</v>
      </c>
      <c r="CM53" s="138">
        <v>0</v>
      </c>
      <c r="CN53" s="135">
        <v>0</v>
      </c>
      <c r="CO53" s="135">
        <v>0</v>
      </c>
      <c r="CP53" s="139"/>
      <c r="CQ53" s="135">
        <v>0</v>
      </c>
      <c r="CR53" s="179">
        <v>42842</v>
      </c>
      <c r="CS53" s="180">
        <v>43220</v>
      </c>
      <c r="CT53" s="181">
        <v>43346</v>
      </c>
      <c r="CU53" s="181">
        <v>36526</v>
      </c>
      <c r="CV53" s="181">
        <v>36526</v>
      </c>
      <c r="CW53" s="181">
        <v>36526</v>
      </c>
      <c r="CX53" s="181"/>
      <c r="CY53" s="135">
        <v>0.14946901055000095</v>
      </c>
      <c r="CZ53" s="134">
        <v>0</v>
      </c>
      <c r="DA53" s="135">
        <v>8.2644628099173556E-3</v>
      </c>
      <c r="DB53" s="135">
        <v>0</v>
      </c>
      <c r="DC53" s="135">
        <v>0</v>
      </c>
      <c r="DD53" s="135">
        <v>0</v>
      </c>
      <c r="DE53" s="140">
        <v>0.52066115702479343</v>
      </c>
      <c r="DF53" s="13" t="s">
        <v>942</v>
      </c>
      <c r="DG53" s="80" t="s">
        <v>801</v>
      </c>
      <c r="DH53" s="18" t="b">
        <v>0</v>
      </c>
      <c r="DI53" s="79"/>
      <c r="DJ53" s="79"/>
      <c r="DK53" s="192"/>
      <c r="DL53" s="174"/>
      <c r="DM53" s="193"/>
      <c r="DN53" s="135"/>
      <c r="DO53" s="79"/>
      <c r="DP53" s="79"/>
      <c r="DQ53" s="79"/>
      <c r="DR53" s="79"/>
      <c r="DS53" s="79"/>
      <c r="DT53" s="79"/>
      <c r="DU53" s="79"/>
      <c r="DV53" s="18"/>
      <c r="DW53" s="18"/>
      <c r="DX53" s="18"/>
      <c r="DY53" s="177"/>
      <c r="DZ53" s="177">
        <v>0</v>
      </c>
      <c r="EA53" s="177">
        <v>0</v>
      </c>
      <c r="EB53" s="177">
        <v>0</v>
      </c>
      <c r="EC53" s="177">
        <v>0</v>
      </c>
      <c r="ED53" s="177">
        <v>0</v>
      </c>
      <c r="EE53" s="177">
        <v>0</v>
      </c>
      <c r="EF53" s="177">
        <v>0</v>
      </c>
      <c r="EG53" s="177">
        <v>0</v>
      </c>
      <c r="EH53" s="177">
        <v>0</v>
      </c>
      <c r="EI53" s="177">
        <v>0</v>
      </c>
      <c r="EJ53" s="177">
        <v>0</v>
      </c>
      <c r="EK53" s="177">
        <v>0</v>
      </c>
      <c r="EL53" s="177">
        <v>0</v>
      </c>
      <c r="EM53" s="177">
        <v>0</v>
      </c>
      <c r="EN53" s="177">
        <v>0</v>
      </c>
      <c r="EO53" s="177">
        <v>0</v>
      </c>
      <c r="EP53" s="177">
        <v>0</v>
      </c>
      <c r="EQ53" s="177">
        <v>0</v>
      </c>
      <c r="ER53" s="177">
        <v>0</v>
      </c>
      <c r="ES53" s="177">
        <v>0</v>
      </c>
      <c r="ET53" s="177">
        <v>0</v>
      </c>
      <c r="EU53" s="177">
        <v>0</v>
      </c>
      <c r="EV53" s="177">
        <v>0</v>
      </c>
      <c r="EW53" s="177">
        <v>0</v>
      </c>
      <c r="EX53" s="177">
        <v>0</v>
      </c>
      <c r="EY53" s="177">
        <v>0</v>
      </c>
      <c r="EZ53" s="177">
        <v>0</v>
      </c>
      <c r="FA53" s="177">
        <v>0</v>
      </c>
      <c r="FB53" s="177">
        <v>0</v>
      </c>
      <c r="FC53" s="197"/>
      <c r="FD53" s="197"/>
      <c r="FE53" s="197"/>
      <c r="FF53" s="197"/>
      <c r="FG53" s="244"/>
      <c r="FH53" s="243"/>
      <c r="FI53" s="243"/>
      <c r="FJ53" s="244">
        <v>0</v>
      </c>
      <c r="FK53" s="244">
        <v>0</v>
      </c>
      <c r="FL53" s="244">
        <v>0</v>
      </c>
      <c r="FM53" s="244">
        <v>0</v>
      </c>
      <c r="FN53" s="244">
        <v>0</v>
      </c>
      <c r="FO53" s="244">
        <v>0</v>
      </c>
      <c r="FP53" s="244">
        <v>0</v>
      </c>
      <c r="FQ53" s="242">
        <v>108</v>
      </c>
      <c r="FR53" s="242">
        <v>111</v>
      </c>
      <c r="FS53" s="242">
        <v>111</v>
      </c>
      <c r="FT53" s="242">
        <v>17</v>
      </c>
      <c r="FU53" s="244">
        <v>0</v>
      </c>
      <c r="FV53" s="244">
        <v>0</v>
      </c>
      <c r="FW53" s="249">
        <v>300</v>
      </c>
      <c r="FX53" s="249">
        <v>256</v>
      </c>
      <c r="FY53" s="248">
        <v>686</v>
      </c>
      <c r="FZ53" s="248">
        <v>667</v>
      </c>
      <c r="GA53" s="248">
        <v>657</v>
      </c>
      <c r="GB53" s="248">
        <v>657</v>
      </c>
      <c r="GC53" s="247">
        <v>623</v>
      </c>
      <c r="GD53" s="243"/>
      <c r="GE53" s="248">
        <v>530</v>
      </c>
      <c r="GF53" s="248"/>
      <c r="GG53" s="248">
        <v>530</v>
      </c>
      <c r="GH53" s="248">
        <v>530</v>
      </c>
      <c r="GI53" s="248">
        <v>530</v>
      </c>
      <c r="GJ53" s="248">
        <v>530</v>
      </c>
      <c r="GK53" s="248">
        <v>500</v>
      </c>
      <c r="GL53" s="248">
        <v>500</v>
      </c>
      <c r="GM53" s="248">
        <v>489</v>
      </c>
      <c r="GN53" s="248">
        <v>489</v>
      </c>
      <c r="GO53" s="248">
        <v>489</v>
      </c>
      <c r="GP53" s="248">
        <v>489</v>
      </c>
      <c r="GQ53" s="248">
        <v>489</v>
      </c>
      <c r="GR53" s="248">
        <v>489</v>
      </c>
      <c r="GS53" s="248">
        <v>489</v>
      </c>
      <c r="GT53" s="248">
        <v>489</v>
      </c>
      <c r="GU53" s="248">
        <v>489</v>
      </c>
      <c r="GV53" s="248">
        <v>489</v>
      </c>
      <c r="GW53" s="248">
        <v>489</v>
      </c>
      <c r="GX53" s="248">
        <v>489</v>
      </c>
      <c r="GY53" s="248">
        <v>489</v>
      </c>
      <c r="GZ53" s="248">
        <v>489</v>
      </c>
      <c r="HA53" s="248">
        <v>489</v>
      </c>
      <c r="HB53" s="248">
        <v>489</v>
      </c>
      <c r="HC53" s="248">
        <v>489</v>
      </c>
      <c r="HD53" s="248">
        <v>489</v>
      </c>
      <c r="HE53" s="248">
        <v>489</v>
      </c>
      <c r="HF53" s="248">
        <v>471</v>
      </c>
      <c r="HG53" s="248">
        <v>471</v>
      </c>
      <c r="HH53" s="248">
        <v>471</v>
      </c>
      <c r="HI53" s="248">
        <v>471</v>
      </c>
      <c r="HJ53" s="248">
        <v>471</v>
      </c>
      <c r="HK53" s="248">
        <v>471</v>
      </c>
      <c r="HL53" s="248">
        <v>471</v>
      </c>
      <c r="HM53" s="248">
        <v>471</v>
      </c>
      <c r="HN53" s="248">
        <v>471</v>
      </c>
      <c r="HO53" s="248">
        <v>471</v>
      </c>
      <c r="HP53" s="248">
        <v>471</v>
      </c>
      <c r="HQ53" s="248">
        <v>471</v>
      </c>
      <c r="HR53" s="248">
        <v>467</v>
      </c>
      <c r="HS53" s="248">
        <v>462</v>
      </c>
      <c r="HT53" s="248">
        <v>462</v>
      </c>
      <c r="HU53" s="248">
        <v>454</v>
      </c>
      <c r="HV53" s="248">
        <v>454</v>
      </c>
      <c r="HW53" s="248">
        <v>454</v>
      </c>
      <c r="HX53" s="248">
        <v>454</v>
      </c>
      <c r="HY53" s="248">
        <v>454</v>
      </c>
      <c r="HZ53" s="248">
        <v>454</v>
      </c>
      <c r="IA53" s="248">
        <v>454</v>
      </c>
      <c r="IB53" s="248">
        <v>454</v>
      </c>
      <c r="IC53" s="248">
        <v>454</v>
      </c>
      <c r="ID53" s="248">
        <v>454</v>
      </c>
      <c r="IE53" s="248">
        <v>454</v>
      </c>
      <c r="IF53" s="248">
        <v>450</v>
      </c>
      <c r="IG53" s="248">
        <v>450</v>
      </c>
      <c r="IH53" s="248">
        <v>450</v>
      </c>
      <c r="II53" s="248">
        <v>450</v>
      </c>
      <c r="IJ53" s="248">
        <v>450</v>
      </c>
      <c r="IK53" s="248">
        <v>450</v>
      </c>
      <c r="IL53" s="248">
        <v>450</v>
      </c>
      <c r="IM53" s="248">
        <v>425</v>
      </c>
      <c r="IN53" s="248">
        <v>425</v>
      </c>
      <c r="IO53" s="248">
        <v>425</v>
      </c>
      <c r="IP53" s="248">
        <v>425</v>
      </c>
      <c r="IQ53" s="248">
        <v>425</v>
      </c>
      <c r="IR53" s="248">
        <v>425</v>
      </c>
      <c r="IS53" s="248">
        <v>425</v>
      </c>
      <c r="IT53" s="248">
        <v>425</v>
      </c>
      <c r="IU53" s="248">
        <v>420</v>
      </c>
      <c r="IV53" s="248">
        <v>420</v>
      </c>
      <c r="IW53" s="248">
        <v>416</v>
      </c>
      <c r="IX53" s="248">
        <v>416</v>
      </c>
      <c r="IY53" s="248">
        <v>416</v>
      </c>
      <c r="IZ53" s="248">
        <v>416</v>
      </c>
      <c r="JA53" s="248">
        <v>416</v>
      </c>
      <c r="JB53" s="248">
        <v>413</v>
      </c>
      <c r="JC53" s="248">
        <v>413</v>
      </c>
      <c r="JD53" s="248">
        <v>413</v>
      </c>
      <c r="JE53" s="248">
        <v>413</v>
      </c>
      <c r="JF53" s="248">
        <v>413</v>
      </c>
      <c r="JG53" s="248">
        <v>413</v>
      </c>
      <c r="JH53" s="248">
        <v>411</v>
      </c>
      <c r="JI53" s="248">
        <v>411</v>
      </c>
      <c r="JJ53" s="248">
        <v>411</v>
      </c>
      <c r="JK53" s="248">
        <v>411</v>
      </c>
      <c r="JL53" s="248">
        <v>404</v>
      </c>
      <c r="JM53" s="248">
        <v>404</v>
      </c>
      <c r="JN53" s="248">
        <v>404</v>
      </c>
      <c r="JO53" s="248">
        <v>404</v>
      </c>
      <c r="JP53" s="248">
        <v>404</v>
      </c>
      <c r="JQ53" s="248">
        <v>404</v>
      </c>
      <c r="JR53" s="248">
        <v>404</v>
      </c>
      <c r="JS53" s="248">
        <v>404</v>
      </c>
      <c r="JT53" s="248">
        <v>404</v>
      </c>
      <c r="JU53" s="248">
        <v>404</v>
      </c>
      <c r="JV53" s="248">
        <v>404</v>
      </c>
      <c r="JW53" s="248">
        <v>404</v>
      </c>
      <c r="JX53" s="248">
        <v>404</v>
      </c>
      <c r="JY53" s="248">
        <v>404</v>
      </c>
      <c r="JZ53" s="248">
        <v>404</v>
      </c>
      <c r="KA53" s="248">
        <v>404</v>
      </c>
      <c r="KB53" s="248">
        <v>404</v>
      </c>
      <c r="KC53" s="243"/>
      <c r="KD53" s="248">
        <v>390</v>
      </c>
      <c r="KE53" s="248">
        <v>390</v>
      </c>
      <c r="KF53" s="248">
        <v>390</v>
      </c>
      <c r="KG53" s="248">
        <v>390</v>
      </c>
      <c r="KH53" s="248">
        <v>390</v>
      </c>
      <c r="KI53" s="248">
        <v>390</v>
      </c>
      <c r="KJ53" s="249">
        <v>375</v>
      </c>
      <c r="KK53" s="249">
        <v>373</v>
      </c>
      <c r="KL53" s="249">
        <v>373</v>
      </c>
      <c r="KM53" s="249">
        <v>373</v>
      </c>
      <c r="KN53" s="249">
        <v>373</v>
      </c>
      <c r="KO53" s="249">
        <v>373</v>
      </c>
      <c r="KP53" s="249">
        <v>373</v>
      </c>
      <c r="KQ53" s="249">
        <v>373</v>
      </c>
      <c r="KR53" s="249">
        <v>373</v>
      </c>
      <c r="KS53" s="249">
        <v>373</v>
      </c>
      <c r="KT53" s="249">
        <v>373</v>
      </c>
      <c r="KU53" s="249">
        <v>373</v>
      </c>
      <c r="KV53" s="249">
        <v>373</v>
      </c>
      <c r="KW53" s="249">
        <v>373</v>
      </c>
      <c r="KX53" s="249">
        <v>373</v>
      </c>
      <c r="KY53" s="249">
        <v>373</v>
      </c>
      <c r="KZ53" s="249">
        <v>373</v>
      </c>
      <c r="LA53" s="249">
        <v>373</v>
      </c>
      <c r="LB53" s="249">
        <v>373</v>
      </c>
      <c r="LC53" s="249">
        <v>373</v>
      </c>
      <c r="LD53" s="249">
        <v>373</v>
      </c>
      <c r="LE53" s="249">
        <v>346</v>
      </c>
      <c r="LF53" s="249">
        <v>346</v>
      </c>
      <c r="LG53" s="249">
        <v>346</v>
      </c>
      <c r="LH53" s="249">
        <v>346</v>
      </c>
      <c r="LI53" s="249">
        <v>346</v>
      </c>
      <c r="LJ53" s="249">
        <v>346</v>
      </c>
      <c r="LK53" s="249">
        <v>346</v>
      </c>
      <c r="LL53" s="249">
        <v>346</v>
      </c>
      <c r="LM53" s="249">
        <v>346</v>
      </c>
      <c r="LN53" s="249">
        <v>346</v>
      </c>
      <c r="LO53" s="249">
        <v>343</v>
      </c>
      <c r="LP53" s="249">
        <v>343</v>
      </c>
      <c r="LQ53" s="249">
        <v>343</v>
      </c>
      <c r="LR53" s="249">
        <v>343</v>
      </c>
      <c r="LS53" s="249">
        <v>343</v>
      </c>
      <c r="LT53" s="249">
        <v>343</v>
      </c>
      <c r="LU53" s="249">
        <v>338</v>
      </c>
      <c r="LV53" s="249">
        <v>338</v>
      </c>
      <c r="LW53" s="249">
        <v>338</v>
      </c>
      <c r="LX53" s="249">
        <v>338</v>
      </c>
      <c r="LY53" s="249">
        <v>338</v>
      </c>
      <c r="LZ53" s="249">
        <v>338</v>
      </c>
      <c r="MA53" s="249">
        <v>323</v>
      </c>
      <c r="MB53" s="249">
        <v>323</v>
      </c>
      <c r="MC53" s="249">
        <v>323</v>
      </c>
      <c r="MD53" s="249">
        <v>323</v>
      </c>
      <c r="ME53" s="249">
        <v>323</v>
      </c>
      <c r="MF53" s="249">
        <v>323</v>
      </c>
      <c r="MG53" s="249">
        <v>323</v>
      </c>
      <c r="MH53" s="249">
        <v>323</v>
      </c>
      <c r="MI53" s="249">
        <v>323</v>
      </c>
      <c r="MJ53" s="249">
        <v>323</v>
      </c>
      <c r="MK53" s="249">
        <v>321</v>
      </c>
      <c r="ML53" s="243"/>
      <c r="MM53" s="249">
        <v>321</v>
      </c>
      <c r="MN53" s="249">
        <v>313</v>
      </c>
      <c r="MO53" s="249">
        <v>313</v>
      </c>
      <c r="MP53" s="249">
        <v>323</v>
      </c>
      <c r="MQ53" s="249">
        <v>313</v>
      </c>
      <c r="MR53" s="249">
        <v>313</v>
      </c>
      <c r="MS53" s="249">
        <v>303</v>
      </c>
      <c r="MT53" s="249">
        <v>303</v>
      </c>
      <c r="MU53" s="249">
        <v>303</v>
      </c>
      <c r="MV53" s="249">
        <v>303</v>
      </c>
      <c r="MW53" s="243"/>
      <c r="MX53" s="249">
        <v>303</v>
      </c>
      <c r="MY53" s="249">
        <v>301</v>
      </c>
      <c r="MZ53" s="249">
        <v>301</v>
      </c>
      <c r="NA53" s="249">
        <v>301</v>
      </c>
      <c r="NB53" s="249">
        <v>301</v>
      </c>
      <c r="NC53" s="249">
        <v>295</v>
      </c>
      <c r="ND53" s="249">
        <v>275</v>
      </c>
      <c r="NE53" s="249">
        <v>272</v>
      </c>
      <c r="NF53" s="249">
        <v>272</v>
      </c>
      <c r="NG53" s="249">
        <v>272</v>
      </c>
      <c r="NH53" s="249">
        <v>272</v>
      </c>
      <c r="NI53" s="244">
        <v>0</v>
      </c>
      <c r="NJ53" s="243"/>
      <c r="NK53" s="243"/>
      <c r="NL53" s="243"/>
      <c r="NM53" s="243"/>
      <c r="NN53" s="243"/>
      <c r="NO53" s="243"/>
      <c r="NP53" s="243"/>
      <c r="NQ53" s="243"/>
      <c r="NR53" s="243"/>
      <c r="NS53" s="243"/>
      <c r="NT53" s="243"/>
      <c r="NU53" s="243"/>
      <c r="NV53" s="243"/>
      <c r="NW53" s="243"/>
      <c r="NX53" s="243"/>
      <c r="NY53" s="243"/>
      <c r="NZ53" s="243"/>
      <c r="OA53" s="243"/>
      <c r="OB53" s="243"/>
      <c r="OC53" s="243"/>
      <c r="OD53" s="243"/>
      <c r="OE53" s="243"/>
      <c r="OF53" s="243"/>
      <c r="OG53" s="243"/>
      <c r="OH53" s="243"/>
      <c r="OI53" s="243"/>
      <c r="OJ53" s="243"/>
      <c r="OK53" s="243"/>
      <c r="OL53" s="243"/>
      <c r="OM53" s="243"/>
      <c r="ON53" s="243"/>
      <c r="OO53" s="243"/>
      <c r="OP53" s="243"/>
      <c r="OQ53" s="243"/>
      <c r="OR53" s="243"/>
      <c r="OS53" s="243"/>
      <c r="OT53" s="243"/>
      <c r="OU53" s="243"/>
      <c r="OV53" s="243"/>
      <c r="OW53" s="243"/>
      <c r="OX53" s="243"/>
      <c r="OY53" s="243"/>
      <c r="OZ53" s="243"/>
      <c r="PA53" s="243"/>
      <c r="PB53" s="243"/>
      <c r="PC53" s="243"/>
      <c r="PD53" s="243"/>
      <c r="PE53" s="243"/>
      <c r="PF53" s="243"/>
      <c r="PG53" s="243"/>
      <c r="PH53" s="243"/>
      <c r="PI53" s="243"/>
      <c r="PJ53" s="243"/>
      <c r="PK53" s="243"/>
      <c r="PL53" s="243"/>
      <c r="PM53" s="243"/>
      <c r="PN53" s="243"/>
      <c r="PO53" s="243"/>
      <c r="PP53" s="243"/>
      <c r="PQ53" s="243"/>
      <c r="PR53" s="243"/>
      <c r="PS53" s="243"/>
      <c r="PT53" s="243"/>
      <c r="PU53" s="243"/>
      <c r="PV53" s="243"/>
      <c r="PW53" s="243"/>
      <c r="PX53" s="243"/>
      <c r="PY53" s="243"/>
      <c r="PZ53" s="243"/>
      <c r="QA53" s="243"/>
      <c r="QB53" s="243"/>
      <c r="QC53" s="243"/>
      <c r="QD53" s="243"/>
      <c r="QE53" s="243"/>
      <c r="QF53" s="243"/>
      <c r="QG53" s="243"/>
      <c r="QH53" s="243"/>
      <c r="QI53" s="243"/>
      <c r="QJ53" s="243"/>
      <c r="QK53" s="243"/>
      <c r="QL53" s="243"/>
      <c r="QM53" s="243"/>
      <c r="QN53" s="243"/>
      <c r="QO53" s="243"/>
      <c r="QP53" s="243"/>
      <c r="QQ53" s="243"/>
      <c r="QR53" s="243"/>
      <c r="QS53" s="243"/>
      <c r="QT53" s="243"/>
      <c r="QU53" s="243"/>
      <c r="QV53" s="243"/>
      <c r="QW53" s="243"/>
      <c r="QX53" s="243"/>
      <c r="QY53" s="243"/>
      <c r="QZ53" s="243"/>
      <c r="RA53" s="243"/>
      <c r="RB53" s="243"/>
      <c r="RC53" s="243"/>
      <c r="RD53" s="243"/>
      <c r="RE53" s="243"/>
      <c r="RF53" s="243"/>
      <c r="RG53" s="243"/>
      <c r="RH53" s="243"/>
      <c r="RI53" s="243"/>
      <c r="RJ53" s="243"/>
      <c r="RK53" s="243"/>
      <c r="RL53" s="243"/>
      <c r="RM53" s="243"/>
      <c r="RN53" s="243"/>
      <c r="RO53" s="243"/>
      <c r="RP53" s="243"/>
      <c r="RQ53" s="243"/>
      <c r="RR53" s="243"/>
      <c r="RS53" s="243"/>
      <c r="RT53" s="243"/>
      <c r="RU53" s="243"/>
      <c r="RV53" s="243"/>
      <c r="RW53" s="243"/>
      <c r="RX53" s="243"/>
    </row>
    <row r="54" spans="1:492" x14ac:dyDescent="0.2">
      <c r="A54" s="230" t="s">
        <v>962</v>
      </c>
      <c r="B54" s="231" t="s">
        <v>3604</v>
      </c>
      <c r="C54" s="225"/>
      <c r="D54" s="225"/>
      <c r="E54" s="225"/>
      <c r="F54" s="226"/>
      <c r="G54" s="226"/>
      <c r="H54" s="226"/>
      <c r="I54" s="226"/>
      <c r="J54" s="226"/>
      <c r="K54" s="226"/>
      <c r="L54" s="226"/>
      <c r="M54" s="226"/>
      <c r="N54" s="226"/>
      <c r="O54" s="226"/>
      <c r="P54" s="226"/>
      <c r="Q54" s="237">
        <v>0</v>
      </c>
      <c r="R54" s="238"/>
      <c r="S54" s="238"/>
      <c r="T54" s="238"/>
      <c r="U54" s="238"/>
      <c r="V54" s="238"/>
      <c r="W54" s="232"/>
      <c r="X54" s="232"/>
      <c r="Y54" s="232"/>
      <c r="Z54" s="235">
        <v>0</v>
      </c>
      <c r="AA54" s="235">
        <v>0</v>
      </c>
      <c r="AB54" s="235">
        <v>0</v>
      </c>
      <c r="AC54" s="224"/>
      <c r="AD54" s="224"/>
      <c r="AE54" s="125"/>
      <c r="AF54" s="125"/>
      <c r="AG54" s="125"/>
      <c r="AH54" s="236">
        <v>1</v>
      </c>
      <c r="AI54" s="236" t="s">
        <v>941</v>
      </c>
      <c r="AJ54" s="125"/>
      <c r="AK54" s="175" t="s">
        <v>5316</v>
      </c>
      <c r="AL54" s="125" t="s">
        <v>942</v>
      </c>
      <c r="AM54" s="27" t="s">
        <v>942</v>
      </c>
      <c r="AN54" s="126">
        <v>0</v>
      </c>
      <c r="AO54" s="126">
        <v>0</v>
      </c>
      <c r="AP54" s="126">
        <v>0</v>
      </c>
      <c r="AQ54" s="126">
        <v>0</v>
      </c>
      <c r="AR54" s="125">
        <v>1</v>
      </c>
      <c r="AS54" s="125">
        <v>0</v>
      </c>
      <c r="AT54" s="178">
        <v>43406</v>
      </c>
      <c r="AU54" s="178"/>
      <c r="AV54" s="178">
        <v>43161</v>
      </c>
      <c r="AW54" s="239" t="s">
        <v>989</v>
      </c>
      <c r="AX54" s="239" t="s">
        <v>980</v>
      </c>
      <c r="AY54" s="127"/>
      <c r="AZ54" s="127"/>
      <c r="BA54" s="128">
        <v>200</v>
      </c>
      <c r="BB54" s="128" t="s">
        <v>489</v>
      </c>
      <c r="BC54" s="128"/>
      <c r="BD54" s="128">
        <v>1</v>
      </c>
      <c r="BE54" s="129" t="s">
        <v>541</v>
      </c>
      <c r="BF54" s="130">
        <v>1</v>
      </c>
      <c r="BG54" s="240"/>
      <c r="BH54" s="241"/>
      <c r="BI54" s="190"/>
      <c r="BJ54" s="131">
        <v>180</v>
      </c>
      <c r="BK54" s="191"/>
      <c r="BL54" s="13"/>
      <c r="BM54" s="13"/>
      <c r="BN54" s="27" t="s">
        <v>801</v>
      </c>
      <c r="BO54" s="13" t="s">
        <v>801</v>
      </c>
      <c r="BP54" s="222">
        <v>360</v>
      </c>
      <c r="BQ54" s="132"/>
      <c r="BR54" s="133"/>
      <c r="BS54" s="125">
        <v>0</v>
      </c>
      <c r="BT54" s="134">
        <v>0</v>
      </c>
      <c r="BU54" s="135">
        <v>1</v>
      </c>
      <c r="BV54" s="134">
        <v>0</v>
      </c>
      <c r="BW54" s="136">
        <v>0</v>
      </c>
      <c r="BX54" s="136">
        <v>0</v>
      </c>
      <c r="BY54" s="136">
        <v>0</v>
      </c>
      <c r="BZ54" s="134">
        <v>0</v>
      </c>
      <c r="CA54" s="134">
        <v>0</v>
      </c>
      <c r="CB54" s="134">
        <v>0</v>
      </c>
      <c r="CC54" s="135">
        <v>1</v>
      </c>
      <c r="CD54" s="134"/>
      <c r="CE54" s="134"/>
      <c r="CF54" s="137">
        <v>200</v>
      </c>
      <c r="CG54" s="134">
        <v>0</v>
      </c>
      <c r="CH54" s="132"/>
      <c r="CI54" s="132"/>
      <c r="CJ54" s="229" t="s">
        <v>942</v>
      </c>
      <c r="CK54" s="233" t="s">
        <v>942</v>
      </c>
      <c r="CL54" s="138">
        <v>0</v>
      </c>
      <c r="CM54" s="138">
        <v>0</v>
      </c>
      <c r="CN54" s="135">
        <v>0</v>
      </c>
      <c r="CO54" s="135">
        <v>0</v>
      </c>
      <c r="CP54" s="139"/>
      <c r="CQ54" s="135">
        <v>0</v>
      </c>
      <c r="CR54" s="179">
        <v>43175</v>
      </c>
      <c r="CS54" s="180">
        <v>43220</v>
      </c>
      <c r="CT54" s="181">
        <v>43346</v>
      </c>
      <c r="CU54" s="181">
        <v>42940</v>
      </c>
      <c r="CV54" s="181">
        <v>0</v>
      </c>
      <c r="CW54" s="181"/>
      <c r="CX54" s="181"/>
      <c r="CY54" s="135">
        <v>0.16575426009688587</v>
      </c>
      <c r="CZ54" s="134">
        <v>0</v>
      </c>
      <c r="DA54" s="135">
        <v>8.2644628099173556E-3</v>
      </c>
      <c r="DB54" s="135">
        <v>0</v>
      </c>
      <c r="DC54" s="135">
        <v>0</v>
      </c>
      <c r="DD54" s="135">
        <v>0</v>
      </c>
      <c r="DE54" s="140">
        <v>0.88429752066115708</v>
      </c>
      <c r="DF54" s="13" t="s">
        <v>942</v>
      </c>
      <c r="DG54" s="80" t="s">
        <v>942</v>
      </c>
      <c r="DH54" s="18" t="b">
        <v>0</v>
      </c>
      <c r="DI54" s="79"/>
      <c r="DJ54" s="79"/>
      <c r="DK54" s="192"/>
      <c r="DL54" s="174"/>
      <c r="DM54" s="193"/>
      <c r="DN54" s="135"/>
      <c r="DO54" s="79"/>
      <c r="DP54" s="79"/>
      <c r="DQ54" s="79"/>
      <c r="DR54" s="79"/>
      <c r="DS54" s="79"/>
      <c r="DT54" s="79"/>
      <c r="DU54" s="79"/>
      <c r="DV54" s="18"/>
      <c r="DW54" s="18"/>
      <c r="DX54" s="18"/>
      <c r="DY54" s="177"/>
      <c r="DZ54" s="177">
        <v>0</v>
      </c>
      <c r="EA54" s="177">
        <v>0</v>
      </c>
      <c r="EB54" s="177">
        <v>0</v>
      </c>
      <c r="EC54" s="177">
        <v>0</v>
      </c>
      <c r="ED54" s="177">
        <v>0</v>
      </c>
      <c r="EE54" s="177">
        <v>0</v>
      </c>
      <c r="EF54" s="177">
        <v>0</v>
      </c>
      <c r="EG54" s="177">
        <v>0</v>
      </c>
      <c r="EH54" s="177">
        <v>0</v>
      </c>
      <c r="EI54" s="177">
        <v>0</v>
      </c>
      <c r="EJ54" s="177">
        <v>0</v>
      </c>
      <c r="EK54" s="177">
        <v>0</v>
      </c>
      <c r="EL54" s="177">
        <v>0</v>
      </c>
      <c r="EM54" s="177">
        <v>0</v>
      </c>
      <c r="EN54" s="177">
        <v>0</v>
      </c>
      <c r="EO54" s="177">
        <v>0</v>
      </c>
      <c r="EP54" s="177">
        <v>0</v>
      </c>
      <c r="EQ54" s="177">
        <v>0</v>
      </c>
      <c r="ER54" s="177">
        <v>0</v>
      </c>
      <c r="ES54" s="177">
        <v>0</v>
      </c>
      <c r="ET54" s="177">
        <v>0</v>
      </c>
      <c r="EU54" s="177">
        <v>0</v>
      </c>
      <c r="EV54" s="177">
        <v>0</v>
      </c>
      <c r="EW54" s="177">
        <v>0</v>
      </c>
      <c r="EX54" s="177">
        <v>0</v>
      </c>
      <c r="EY54" s="177">
        <v>0</v>
      </c>
      <c r="EZ54" s="177">
        <v>0</v>
      </c>
      <c r="FA54" s="177">
        <v>0</v>
      </c>
      <c r="FB54" s="177">
        <v>0</v>
      </c>
      <c r="FC54" s="197"/>
      <c r="FD54" s="243"/>
      <c r="FE54" s="197">
        <v>0</v>
      </c>
      <c r="FF54" s="197">
        <v>0</v>
      </c>
      <c r="FG54" s="197">
        <v>0</v>
      </c>
      <c r="FH54" s="244">
        <v>0</v>
      </c>
      <c r="FI54" s="249">
        <v>126</v>
      </c>
      <c r="FJ54" s="242">
        <v>34</v>
      </c>
      <c r="FK54" s="244">
        <v>0</v>
      </c>
      <c r="FL54" s="244">
        <v>0</v>
      </c>
      <c r="FM54" s="242">
        <v>2</v>
      </c>
      <c r="FN54" s="244">
        <v>0</v>
      </c>
      <c r="FO54" s="244">
        <v>0</v>
      </c>
      <c r="FP54" s="244">
        <v>0</v>
      </c>
      <c r="FQ54" s="249">
        <v>271</v>
      </c>
      <c r="FR54" s="249">
        <v>269</v>
      </c>
      <c r="FS54" s="248">
        <v>269</v>
      </c>
      <c r="FT54" s="249">
        <v>180</v>
      </c>
      <c r="FU54" s="249">
        <v>191</v>
      </c>
      <c r="FV54" s="242">
        <v>131</v>
      </c>
      <c r="FW54" s="242">
        <v>131</v>
      </c>
      <c r="FX54" s="242">
        <v>128</v>
      </c>
      <c r="FY54" s="242">
        <v>128</v>
      </c>
      <c r="FZ54" s="242">
        <v>123</v>
      </c>
      <c r="GA54" s="242">
        <v>123</v>
      </c>
      <c r="GB54" s="242">
        <v>113</v>
      </c>
      <c r="GC54" s="246">
        <v>101</v>
      </c>
      <c r="GD54" s="243"/>
      <c r="GE54" s="247">
        <v>384</v>
      </c>
      <c r="GF54" s="247"/>
      <c r="GG54" s="247">
        <v>384</v>
      </c>
      <c r="GH54" s="247">
        <v>384</v>
      </c>
      <c r="GI54" s="247">
        <v>384</v>
      </c>
      <c r="GJ54" s="247">
        <v>384</v>
      </c>
      <c r="GK54" s="247">
        <v>384</v>
      </c>
      <c r="GL54" s="247">
        <v>384</v>
      </c>
      <c r="GM54" s="247">
        <v>384</v>
      </c>
      <c r="GN54" s="247">
        <v>384</v>
      </c>
      <c r="GO54" s="247">
        <v>384</v>
      </c>
      <c r="GP54" s="247">
        <v>384</v>
      </c>
      <c r="GQ54" s="247">
        <v>384</v>
      </c>
      <c r="GR54" s="247">
        <v>384</v>
      </c>
      <c r="GS54" s="247">
        <v>384</v>
      </c>
      <c r="GT54" s="247">
        <v>384</v>
      </c>
      <c r="GU54" s="247">
        <v>384</v>
      </c>
      <c r="GV54" s="247">
        <v>384</v>
      </c>
      <c r="GW54" s="247">
        <v>384</v>
      </c>
      <c r="GX54" s="247">
        <v>384</v>
      </c>
      <c r="GY54" s="247">
        <v>384</v>
      </c>
      <c r="GZ54" s="247">
        <v>384</v>
      </c>
      <c r="HA54" s="247">
        <v>384</v>
      </c>
      <c r="HB54" s="247">
        <v>384</v>
      </c>
      <c r="HC54" s="247">
        <v>384</v>
      </c>
      <c r="HD54" s="247">
        <v>368</v>
      </c>
      <c r="HE54" s="247">
        <v>368</v>
      </c>
      <c r="HF54" s="247">
        <v>365</v>
      </c>
      <c r="HG54" s="247">
        <v>365</v>
      </c>
      <c r="HH54" s="247">
        <v>360</v>
      </c>
      <c r="HI54" s="247">
        <v>360</v>
      </c>
      <c r="HJ54" s="247">
        <v>360</v>
      </c>
      <c r="HK54" s="247">
        <v>360</v>
      </c>
      <c r="HL54" s="247">
        <v>360</v>
      </c>
      <c r="HM54" s="247">
        <v>360</v>
      </c>
      <c r="HN54" s="247">
        <v>360</v>
      </c>
      <c r="HO54" s="247">
        <v>360</v>
      </c>
      <c r="HP54" s="247">
        <v>360</v>
      </c>
      <c r="HQ54" s="247">
        <v>360</v>
      </c>
      <c r="HR54" s="247">
        <v>360</v>
      </c>
      <c r="HS54" s="247">
        <v>354</v>
      </c>
      <c r="HT54" s="247">
        <v>354</v>
      </c>
      <c r="HU54" s="247">
        <v>350</v>
      </c>
      <c r="HV54" s="247">
        <v>350</v>
      </c>
      <c r="HW54" s="247">
        <v>350</v>
      </c>
      <c r="HX54" s="247">
        <v>350</v>
      </c>
      <c r="HY54" s="247">
        <v>350</v>
      </c>
      <c r="HZ54" s="247">
        <v>350</v>
      </c>
      <c r="IA54" s="247">
        <v>348</v>
      </c>
      <c r="IB54" s="247">
        <v>348</v>
      </c>
      <c r="IC54" s="247">
        <v>348</v>
      </c>
      <c r="ID54" s="247">
        <v>348</v>
      </c>
      <c r="IE54" s="247">
        <v>348</v>
      </c>
      <c r="IF54" s="247">
        <v>344</v>
      </c>
      <c r="IG54" s="247">
        <v>344</v>
      </c>
      <c r="IH54" s="247">
        <v>342</v>
      </c>
      <c r="II54" s="247">
        <v>342</v>
      </c>
      <c r="IJ54" s="247">
        <v>342</v>
      </c>
      <c r="IK54" s="247">
        <v>342</v>
      </c>
      <c r="IL54" s="247">
        <v>342</v>
      </c>
      <c r="IM54" s="247">
        <v>342</v>
      </c>
      <c r="IN54" s="247">
        <v>342</v>
      </c>
      <c r="IO54" s="247">
        <v>342</v>
      </c>
      <c r="IP54" s="247">
        <v>292</v>
      </c>
      <c r="IQ54" s="247">
        <v>292</v>
      </c>
      <c r="IR54" s="247">
        <v>292</v>
      </c>
      <c r="IS54" s="247">
        <v>292</v>
      </c>
      <c r="IT54" s="247">
        <v>292</v>
      </c>
      <c r="IU54" s="247">
        <v>282</v>
      </c>
      <c r="IV54" s="247">
        <v>282</v>
      </c>
      <c r="IW54" s="247">
        <v>282</v>
      </c>
      <c r="IX54" s="247">
        <v>282</v>
      </c>
      <c r="IY54" s="247">
        <v>282</v>
      </c>
      <c r="IZ54" s="247">
        <v>282</v>
      </c>
      <c r="JA54" s="247">
        <v>277</v>
      </c>
      <c r="JB54" s="247">
        <v>277</v>
      </c>
      <c r="JC54" s="247">
        <v>277</v>
      </c>
      <c r="JD54" s="247">
        <v>277</v>
      </c>
      <c r="JE54" s="247">
        <v>277</v>
      </c>
      <c r="JF54" s="247">
        <v>277</v>
      </c>
      <c r="JG54" s="248">
        <v>277</v>
      </c>
      <c r="JH54" s="248">
        <v>277</v>
      </c>
      <c r="JI54" s="248">
        <v>277</v>
      </c>
      <c r="JJ54" s="248">
        <v>277</v>
      </c>
      <c r="JK54" s="248">
        <v>277</v>
      </c>
      <c r="JL54" s="248">
        <v>270</v>
      </c>
      <c r="JM54" s="248">
        <v>270</v>
      </c>
      <c r="JN54" s="248">
        <v>270</v>
      </c>
      <c r="JO54" s="248">
        <v>270</v>
      </c>
      <c r="JP54" s="248">
        <v>270</v>
      </c>
      <c r="JQ54" s="248">
        <v>270</v>
      </c>
      <c r="JR54" s="248">
        <v>270</v>
      </c>
      <c r="JS54" s="248">
        <v>270</v>
      </c>
      <c r="JT54" s="248">
        <v>270</v>
      </c>
      <c r="JU54" s="248">
        <v>270</v>
      </c>
      <c r="JV54" s="248">
        <v>270</v>
      </c>
      <c r="JW54" s="248">
        <v>270</v>
      </c>
      <c r="JX54" s="248">
        <v>270</v>
      </c>
      <c r="JY54" s="248">
        <v>270</v>
      </c>
      <c r="JZ54" s="248">
        <v>270</v>
      </c>
      <c r="KA54" s="248">
        <v>270</v>
      </c>
      <c r="KB54" s="248">
        <v>270</v>
      </c>
      <c r="KC54" s="243"/>
      <c r="KD54" s="248">
        <v>260</v>
      </c>
      <c r="KE54" s="248">
        <v>260</v>
      </c>
      <c r="KF54" s="248">
        <v>260</v>
      </c>
      <c r="KG54" s="248">
        <v>260</v>
      </c>
      <c r="KH54" s="248">
        <v>260</v>
      </c>
      <c r="KI54" s="248">
        <v>260</v>
      </c>
      <c r="KJ54" s="248">
        <v>239</v>
      </c>
      <c r="KK54" s="248">
        <v>239</v>
      </c>
      <c r="KL54" s="248">
        <v>239</v>
      </c>
      <c r="KM54" s="248">
        <v>239</v>
      </c>
      <c r="KN54" s="248">
        <v>239</v>
      </c>
      <c r="KO54" s="248">
        <v>239</v>
      </c>
      <c r="KP54" s="248">
        <v>239</v>
      </c>
      <c r="KQ54" s="248">
        <v>239</v>
      </c>
      <c r="KR54" s="248">
        <v>239</v>
      </c>
      <c r="KS54" s="248">
        <v>239</v>
      </c>
      <c r="KT54" s="248">
        <v>239</v>
      </c>
      <c r="KU54" s="248">
        <v>239</v>
      </c>
      <c r="KV54" s="248">
        <v>239</v>
      </c>
      <c r="KW54" s="248">
        <v>239</v>
      </c>
      <c r="KX54" s="248">
        <v>239</v>
      </c>
      <c r="KY54" s="248">
        <v>239</v>
      </c>
      <c r="KZ54" s="248">
        <v>239</v>
      </c>
      <c r="LA54" s="248">
        <v>239</v>
      </c>
      <c r="LB54" s="248">
        <v>239</v>
      </c>
      <c r="LC54" s="248">
        <v>239</v>
      </c>
      <c r="LD54" s="248">
        <v>239</v>
      </c>
      <c r="LE54" s="248">
        <v>232</v>
      </c>
      <c r="LF54" s="248">
        <v>232</v>
      </c>
      <c r="LG54" s="248">
        <v>232</v>
      </c>
      <c r="LH54" s="248">
        <v>232</v>
      </c>
      <c r="LI54" s="248">
        <v>228</v>
      </c>
      <c r="LJ54" s="248">
        <v>228</v>
      </c>
      <c r="LK54" s="248">
        <v>228</v>
      </c>
      <c r="LL54" s="248">
        <v>228</v>
      </c>
      <c r="LM54" s="248">
        <v>228</v>
      </c>
      <c r="LN54" s="248">
        <v>228</v>
      </c>
      <c r="LO54" s="248">
        <v>229</v>
      </c>
      <c r="LP54" s="248">
        <v>229</v>
      </c>
      <c r="LQ54" s="248">
        <v>229</v>
      </c>
      <c r="LR54" s="248">
        <v>229</v>
      </c>
      <c r="LS54" s="248">
        <v>229</v>
      </c>
      <c r="LT54" s="248">
        <v>229</v>
      </c>
      <c r="LU54" s="249">
        <v>224</v>
      </c>
      <c r="LV54" s="249">
        <v>224</v>
      </c>
      <c r="LW54" s="249">
        <v>222</v>
      </c>
      <c r="LX54" s="249">
        <v>222</v>
      </c>
      <c r="LY54" s="249">
        <v>222</v>
      </c>
      <c r="LZ54" s="249">
        <v>222</v>
      </c>
      <c r="MA54" s="249">
        <v>222</v>
      </c>
      <c r="MB54" s="249">
        <v>222</v>
      </c>
      <c r="MC54" s="249">
        <v>222</v>
      </c>
      <c r="MD54" s="249">
        <v>222</v>
      </c>
      <c r="ME54" s="249">
        <v>222</v>
      </c>
      <c r="MF54" s="249">
        <v>222</v>
      </c>
      <c r="MG54" s="249">
        <v>222</v>
      </c>
      <c r="MH54" s="249">
        <v>222</v>
      </c>
      <c r="MI54" s="249">
        <v>222</v>
      </c>
      <c r="MJ54" s="249">
        <v>222</v>
      </c>
      <c r="MK54" s="249">
        <v>207</v>
      </c>
      <c r="ML54" s="243"/>
      <c r="MM54" s="248">
        <v>207</v>
      </c>
      <c r="MN54" s="248">
        <v>187</v>
      </c>
      <c r="MO54" s="248">
        <v>187</v>
      </c>
      <c r="MP54" s="248">
        <v>222</v>
      </c>
      <c r="MQ54" s="248">
        <v>187</v>
      </c>
      <c r="MR54" s="248">
        <v>187</v>
      </c>
      <c r="MS54" s="248">
        <v>187</v>
      </c>
      <c r="MT54" s="248">
        <v>187</v>
      </c>
      <c r="MU54" s="248">
        <v>187</v>
      </c>
      <c r="MV54" s="248">
        <v>187</v>
      </c>
      <c r="MW54" s="243"/>
      <c r="MX54" s="248">
        <v>187</v>
      </c>
      <c r="MY54" s="249">
        <v>177</v>
      </c>
      <c r="MZ54" s="249">
        <v>177</v>
      </c>
      <c r="NA54" s="249">
        <v>177</v>
      </c>
      <c r="NB54" s="249">
        <v>177</v>
      </c>
      <c r="NC54" s="249">
        <v>177</v>
      </c>
      <c r="ND54" s="249">
        <v>177</v>
      </c>
      <c r="NE54" s="249">
        <v>177</v>
      </c>
      <c r="NF54" s="249">
        <v>177</v>
      </c>
      <c r="NG54" s="249">
        <v>177</v>
      </c>
      <c r="NH54" s="249">
        <v>177</v>
      </c>
      <c r="NI54" s="244">
        <v>0</v>
      </c>
      <c r="NJ54" s="243"/>
      <c r="NK54" s="243"/>
      <c r="NL54" s="243"/>
      <c r="NM54" s="243"/>
      <c r="NN54" s="243"/>
      <c r="NO54" s="243"/>
      <c r="NP54" s="243"/>
      <c r="NQ54" s="243"/>
      <c r="NR54" s="243"/>
      <c r="NS54" s="243"/>
      <c r="NT54" s="243"/>
      <c r="NU54" s="243"/>
      <c r="NV54" s="243"/>
      <c r="NW54" s="243"/>
      <c r="NX54" s="243"/>
      <c r="NY54" s="243"/>
      <c r="NZ54" s="243"/>
      <c r="OA54" s="243"/>
      <c r="OB54" s="243"/>
      <c r="OC54" s="243"/>
      <c r="OD54" s="243"/>
      <c r="OE54" s="243"/>
      <c r="OF54" s="243"/>
      <c r="OG54" s="243"/>
      <c r="OH54" s="243"/>
      <c r="OI54" s="243"/>
      <c r="OJ54" s="243"/>
      <c r="OK54" s="243"/>
      <c r="OL54" s="243"/>
      <c r="OM54" s="243"/>
      <c r="ON54" s="243"/>
      <c r="OO54" s="243"/>
      <c r="OP54" s="243"/>
      <c r="OQ54" s="243"/>
      <c r="OR54" s="243"/>
      <c r="OS54" s="243"/>
      <c r="OT54" s="243"/>
      <c r="OU54" s="243"/>
      <c r="OV54" s="243"/>
      <c r="OW54" s="243"/>
      <c r="OX54" s="243"/>
      <c r="OY54" s="243"/>
      <c r="OZ54" s="243"/>
      <c r="PA54" s="243"/>
      <c r="PB54" s="243"/>
      <c r="PC54" s="243"/>
      <c r="PD54" s="243"/>
      <c r="PE54" s="243"/>
      <c r="PF54" s="243"/>
      <c r="PG54" s="243"/>
      <c r="PH54" s="243"/>
      <c r="PI54" s="243"/>
      <c r="PJ54" s="243"/>
      <c r="PK54" s="243"/>
      <c r="PL54" s="243"/>
      <c r="PM54" s="243"/>
      <c r="PN54" s="243"/>
      <c r="PO54" s="243"/>
      <c r="PP54" s="243"/>
      <c r="PQ54" s="252"/>
      <c r="PR54" s="252"/>
      <c r="PS54" s="252"/>
      <c r="PT54" s="252"/>
      <c r="PU54" s="252"/>
      <c r="PV54" s="252"/>
      <c r="PW54" s="252"/>
      <c r="PX54" s="252"/>
      <c r="PY54" s="252"/>
      <c r="PZ54" s="252"/>
      <c r="QA54" s="252"/>
      <c r="QB54" s="252"/>
      <c r="QC54" s="252"/>
      <c r="QD54" s="252"/>
      <c r="QE54" s="252"/>
      <c r="QF54" s="252"/>
      <c r="QG54" s="252"/>
      <c r="QH54" s="252"/>
      <c r="QI54" s="252"/>
      <c r="QJ54" s="252"/>
      <c r="QK54" s="252"/>
      <c r="QL54" s="252"/>
      <c r="QM54" s="252"/>
      <c r="QN54" s="252"/>
      <c r="QO54" s="252"/>
      <c r="QP54" s="252"/>
      <c r="QQ54" s="252"/>
      <c r="QR54" s="252"/>
      <c r="QS54" s="252"/>
      <c r="QT54" s="252"/>
      <c r="QU54" s="252"/>
      <c r="QV54" s="252"/>
      <c r="QW54" s="252"/>
      <c r="QX54" s="252"/>
      <c r="QY54" s="252"/>
      <c r="QZ54" s="252"/>
      <c r="RA54" s="252"/>
      <c r="RB54" s="252"/>
      <c r="RC54" s="252"/>
      <c r="RD54" s="252"/>
      <c r="RE54" s="252"/>
      <c r="RF54" s="252"/>
      <c r="RG54" s="252"/>
      <c r="RH54" s="252"/>
      <c r="RI54" s="252"/>
      <c r="RJ54" s="252"/>
      <c r="RK54" s="252"/>
      <c r="RL54" s="252"/>
      <c r="RM54" s="252"/>
      <c r="RN54" s="252"/>
      <c r="RO54" s="252"/>
      <c r="RP54" s="252"/>
      <c r="RQ54" s="252"/>
      <c r="RR54" s="252"/>
      <c r="RS54" s="252"/>
      <c r="RT54" s="252"/>
      <c r="RU54" s="252"/>
      <c r="RV54" s="252"/>
      <c r="RW54" s="252"/>
      <c r="RX54" s="252"/>
    </row>
    <row r="55" spans="1:492" x14ac:dyDescent="0.2">
      <c r="A55" s="230" t="s">
        <v>962</v>
      </c>
      <c r="B55" s="231" t="s">
        <v>5182</v>
      </c>
      <c r="C55" s="225"/>
      <c r="D55" s="225"/>
      <c r="E55" s="225"/>
      <c r="F55" s="226"/>
      <c r="G55" s="226"/>
      <c r="H55" s="226"/>
      <c r="I55" s="226"/>
      <c r="J55" s="226"/>
      <c r="K55" s="226"/>
      <c r="L55" s="226"/>
      <c r="M55" s="226"/>
      <c r="N55" s="226"/>
      <c r="O55" s="226"/>
      <c r="P55" s="226"/>
      <c r="Q55" s="237">
        <v>0</v>
      </c>
      <c r="R55" s="238"/>
      <c r="S55" s="238"/>
      <c r="T55" s="238"/>
      <c r="U55" s="238"/>
      <c r="V55" s="238"/>
      <c r="W55" s="232"/>
      <c r="X55" s="232"/>
      <c r="Y55" s="232"/>
      <c r="Z55" s="235">
        <v>0</v>
      </c>
      <c r="AA55" s="235">
        <v>0</v>
      </c>
      <c r="AB55" s="235">
        <v>0</v>
      </c>
      <c r="AC55" s="224"/>
      <c r="AD55" s="224"/>
      <c r="AE55" s="125"/>
      <c r="AF55" s="125"/>
      <c r="AG55" s="125"/>
      <c r="AH55" s="236">
        <v>1</v>
      </c>
      <c r="AI55" s="236" t="s">
        <v>941</v>
      </c>
      <c r="AJ55" s="125"/>
      <c r="AK55" s="175" t="s">
        <v>5315</v>
      </c>
      <c r="AL55" s="125" t="s">
        <v>942</v>
      </c>
      <c r="AM55" s="27" t="s">
        <v>5321</v>
      </c>
      <c r="AN55" s="126">
        <v>0</v>
      </c>
      <c r="AO55" s="126">
        <v>0</v>
      </c>
      <c r="AP55" s="126">
        <v>0</v>
      </c>
      <c r="AQ55" s="126">
        <v>0</v>
      </c>
      <c r="AR55" s="125">
        <v>24</v>
      </c>
      <c r="AS55" s="125">
        <v>0</v>
      </c>
      <c r="AT55" s="178"/>
      <c r="AU55" s="178"/>
      <c r="AV55" s="178"/>
      <c r="AW55" s="239" t="s">
        <v>989</v>
      </c>
      <c r="AX55" s="239" t="s">
        <v>980</v>
      </c>
      <c r="AY55" s="127"/>
      <c r="AZ55" s="127"/>
      <c r="BA55" s="128">
        <v>400</v>
      </c>
      <c r="BB55" s="128" t="s">
        <v>489</v>
      </c>
      <c r="BC55" s="128"/>
      <c r="BD55" s="128">
        <v>1</v>
      </c>
      <c r="BE55" s="129" t="s">
        <v>541</v>
      </c>
      <c r="BF55" s="130">
        <v>1</v>
      </c>
      <c r="BG55" s="240"/>
      <c r="BH55" s="241"/>
      <c r="BI55" s="190"/>
      <c r="BJ55" s="131">
        <v>405</v>
      </c>
      <c r="BK55" s="191"/>
      <c r="BL55" s="13"/>
      <c r="BM55" s="13"/>
      <c r="BN55" s="27" t="s">
        <v>801</v>
      </c>
      <c r="BO55" s="13" t="s">
        <v>801</v>
      </c>
      <c r="BP55" s="222">
        <v>450</v>
      </c>
      <c r="BQ55" s="132"/>
      <c r="BR55" s="133"/>
      <c r="BS55" s="125">
        <v>0</v>
      </c>
      <c r="BT55" s="134">
        <v>0</v>
      </c>
      <c r="BU55" s="135">
        <v>1</v>
      </c>
      <c r="BV55" s="134">
        <v>0</v>
      </c>
      <c r="BW55" s="136">
        <v>0</v>
      </c>
      <c r="BX55" s="136">
        <v>0</v>
      </c>
      <c r="BY55" s="136">
        <v>0</v>
      </c>
      <c r="BZ55" s="134">
        <v>0</v>
      </c>
      <c r="CA55" s="134">
        <v>0</v>
      </c>
      <c r="CB55" s="134">
        <v>0</v>
      </c>
      <c r="CC55" s="135">
        <v>1</v>
      </c>
      <c r="CD55" s="134"/>
      <c r="CE55" s="134"/>
      <c r="CF55" s="137">
        <v>405</v>
      </c>
      <c r="CG55" s="134">
        <v>0</v>
      </c>
      <c r="CH55" s="132"/>
      <c r="CI55" s="132"/>
      <c r="CJ55" s="229" t="s">
        <v>942</v>
      </c>
      <c r="CK55" s="233" t="s">
        <v>942</v>
      </c>
      <c r="CL55" s="138">
        <v>0</v>
      </c>
      <c r="CM55" s="138">
        <v>0</v>
      </c>
      <c r="CN55" s="135">
        <v>0</v>
      </c>
      <c r="CO55" s="135">
        <v>0</v>
      </c>
      <c r="CP55" s="139"/>
      <c r="CQ55" s="135">
        <v>1</v>
      </c>
      <c r="CR55" s="179">
        <v>43248</v>
      </c>
      <c r="CS55" s="180">
        <v>43248</v>
      </c>
      <c r="CT55" s="181">
        <v>43346</v>
      </c>
      <c r="CU55" s="181">
        <v>43311</v>
      </c>
      <c r="CV55" s="181">
        <v>43395</v>
      </c>
      <c r="CW55" s="181"/>
      <c r="CX55" s="181">
        <v>43395</v>
      </c>
      <c r="CY55" s="135">
        <v>1</v>
      </c>
      <c r="CZ55" s="134">
        <v>0</v>
      </c>
      <c r="DA55" s="135">
        <v>0.967741935483871</v>
      </c>
      <c r="DB55" s="135">
        <v>0</v>
      </c>
      <c r="DC55" s="135">
        <v>0</v>
      </c>
      <c r="DD55" s="135">
        <v>0</v>
      </c>
      <c r="DE55" s="140">
        <v>0</v>
      </c>
      <c r="DF55" s="13" t="s">
        <v>942</v>
      </c>
      <c r="DG55" s="80" t="s">
        <v>942</v>
      </c>
      <c r="DH55" s="18" t="b">
        <v>0</v>
      </c>
      <c r="DI55" s="79"/>
      <c r="DJ55" s="79"/>
      <c r="DK55" s="192"/>
      <c r="DL55" s="174"/>
      <c r="DM55" s="193"/>
      <c r="DN55" s="135"/>
      <c r="DO55" s="79"/>
      <c r="DP55" s="79"/>
      <c r="DQ55" s="79"/>
      <c r="DR55" s="79"/>
      <c r="DS55" s="79"/>
      <c r="DT55" s="79"/>
      <c r="DU55" s="79"/>
      <c r="DV55" s="18"/>
      <c r="DW55" s="18"/>
      <c r="DX55" s="18"/>
      <c r="DY55" s="177"/>
      <c r="DZ55" s="177">
        <v>0</v>
      </c>
      <c r="EA55" s="177">
        <v>0</v>
      </c>
      <c r="EB55" s="177">
        <v>0</v>
      </c>
      <c r="EC55" s="177">
        <v>0</v>
      </c>
      <c r="ED55" s="177">
        <v>0</v>
      </c>
      <c r="EE55" s="177">
        <v>0</v>
      </c>
      <c r="EF55" s="177">
        <v>0</v>
      </c>
      <c r="EG55" s="177">
        <v>0</v>
      </c>
      <c r="EH55" s="177">
        <v>0</v>
      </c>
      <c r="EI55" s="177">
        <v>0</v>
      </c>
      <c r="EJ55" s="177">
        <v>0</v>
      </c>
      <c r="EK55" s="177">
        <v>0</v>
      </c>
      <c r="EL55" s="177">
        <v>0</v>
      </c>
      <c r="EM55" s="177">
        <v>0</v>
      </c>
      <c r="EN55" s="177">
        <v>0</v>
      </c>
      <c r="EO55" s="177">
        <v>0</v>
      </c>
      <c r="EP55" s="177">
        <v>0</v>
      </c>
      <c r="EQ55" s="177">
        <v>0</v>
      </c>
      <c r="ER55" s="177">
        <v>0</v>
      </c>
      <c r="ES55" s="177">
        <v>0</v>
      </c>
      <c r="ET55" s="177">
        <v>0</v>
      </c>
      <c r="EU55" s="177">
        <v>0</v>
      </c>
      <c r="EV55" s="177">
        <v>0</v>
      </c>
      <c r="EW55" s="177">
        <v>0</v>
      </c>
      <c r="EX55" s="177">
        <v>0</v>
      </c>
      <c r="EY55" s="177">
        <v>0</v>
      </c>
      <c r="EZ55" s="177">
        <v>0</v>
      </c>
      <c r="FA55" s="177">
        <v>0</v>
      </c>
      <c r="FB55" s="177">
        <v>405</v>
      </c>
      <c r="FC55" s="199">
        <v>0</v>
      </c>
      <c r="FD55" s="195">
        <v>0</v>
      </c>
      <c r="FE55" s="195">
        <v>0</v>
      </c>
      <c r="FF55" s="195">
        <v>0</v>
      </c>
      <c r="FG55" s="197">
        <v>0</v>
      </c>
      <c r="FH55" s="197">
        <v>0</v>
      </c>
      <c r="FI55" s="197">
        <v>0</v>
      </c>
      <c r="FJ55" s="197">
        <v>0</v>
      </c>
      <c r="FK55" s="197">
        <v>0</v>
      </c>
      <c r="FL55" s="197">
        <v>0</v>
      </c>
      <c r="FM55" s="197">
        <v>0</v>
      </c>
      <c r="FN55" s="197">
        <v>0</v>
      </c>
      <c r="FO55" s="197">
        <v>0</v>
      </c>
      <c r="FP55" s="197">
        <v>0</v>
      </c>
      <c r="FQ55" s="197">
        <v>0</v>
      </c>
      <c r="FR55" s="197">
        <v>0</v>
      </c>
      <c r="FS55" s="197">
        <v>0</v>
      </c>
      <c r="FT55" s="197">
        <v>0</v>
      </c>
      <c r="FU55" s="197">
        <v>0</v>
      </c>
      <c r="FV55" s="197">
        <v>0</v>
      </c>
      <c r="FW55" s="197">
        <v>0</v>
      </c>
      <c r="FX55" s="197">
        <v>0</v>
      </c>
      <c r="FY55" s="197">
        <v>0</v>
      </c>
      <c r="FZ55" s="197">
        <v>0</v>
      </c>
      <c r="GA55" s="197">
        <v>0</v>
      </c>
      <c r="GB55" s="197">
        <v>0</v>
      </c>
      <c r="GC55" s="195">
        <v>0</v>
      </c>
      <c r="GD55" s="243"/>
      <c r="GE55" s="197">
        <v>0</v>
      </c>
      <c r="GF55" s="197"/>
      <c r="GG55" s="197">
        <v>0</v>
      </c>
      <c r="GH55" s="197">
        <v>0</v>
      </c>
      <c r="GI55" s="197">
        <v>0</v>
      </c>
      <c r="GJ55" s="197">
        <v>0</v>
      </c>
      <c r="GK55" s="197">
        <v>0</v>
      </c>
      <c r="GL55" s="197">
        <v>0</v>
      </c>
      <c r="GM55" s="197">
        <v>0</v>
      </c>
      <c r="GN55" s="197">
        <v>0</v>
      </c>
      <c r="GO55" s="197">
        <v>0</v>
      </c>
      <c r="GP55" s="197">
        <v>0</v>
      </c>
      <c r="GQ55" s="197">
        <v>0</v>
      </c>
      <c r="GR55" s="197">
        <v>0</v>
      </c>
      <c r="GS55" s="197">
        <v>0</v>
      </c>
      <c r="GT55" s="197">
        <v>0</v>
      </c>
      <c r="GU55" s="197">
        <v>0</v>
      </c>
      <c r="GV55" s="197">
        <v>0</v>
      </c>
      <c r="GW55" s="197">
        <v>0</v>
      </c>
      <c r="GX55" s="197">
        <v>0</v>
      </c>
      <c r="GY55" s="197">
        <v>0</v>
      </c>
      <c r="GZ55" s="244">
        <v>0</v>
      </c>
      <c r="HA55" s="244">
        <v>0</v>
      </c>
      <c r="HB55" s="244">
        <v>0</v>
      </c>
      <c r="HC55" s="244">
        <v>0</v>
      </c>
      <c r="HD55" s="244">
        <v>0</v>
      </c>
      <c r="HE55" s="244">
        <v>0</v>
      </c>
      <c r="HF55" s="244">
        <v>0</v>
      </c>
      <c r="HG55" s="244">
        <v>0</v>
      </c>
      <c r="HH55" s="244">
        <v>0</v>
      </c>
      <c r="HI55" s="244">
        <v>0</v>
      </c>
      <c r="HJ55" s="244">
        <v>0</v>
      </c>
      <c r="HK55" s="244">
        <v>0</v>
      </c>
      <c r="HL55" s="244">
        <v>0</v>
      </c>
      <c r="HM55" s="244">
        <v>0</v>
      </c>
      <c r="HN55" s="244">
        <v>0</v>
      </c>
      <c r="HO55" s="244">
        <v>0</v>
      </c>
      <c r="HP55" s="244">
        <v>0</v>
      </c>
      <c r="HQ55" s="244">
        <v>0</v>
      </c>
      <c r="HR55" s="244">
        <v>0</v>
      </c>
      <c r="HS55" s="244">
        <v>0</v>
      </c>
      <c r="HT55" s="244">
        <v>0</v>
      </c>
      <c r="HU55" s="244">
        <v>0</v>
      </c>
      <c r="HV55" s="244">
        <v>0</v>
      </c>
      <c r="HW55" s="244">
        <v>0</v>
      </c>
      <c r="HX55" s="244">
        <v>0</v>
      </c>
      <c r="HY55" s="244">
        <v>0</v>
      </c>
      <c r="HZ55" s="244">
        <v>0</v>
      </c>
      <c r="IA55" s="244">
        <v>0</v>
      </c>
      <c r="IB55" s="244">
        <v>0</v>
      </c>
      <c r="IC55" s="244">
        <v>0</v>
      </c>
      <c r="ID55" s="244">
        <v>0</v>
      </c>
      <c r="IE55" s="244">
        <v>0</v>
      </c>
      <c r="IF55" s="244">
        <v>0</v>
      </c>
      <c r="IG55" s="244">
        <v>0</v>
      </c>
      <c r="IH55" s="244">
        <v>0</v>
      </c>
      <c r="II55" s="244">
        <v>0</v>
      </c>
      <c r="IJ55" s="244">
        <v>0</v>
      </c>
      <c r="IK55" s="244">
        <v>0</v>
      </c>
      <c r="IL55" s="244">
        <v>0</v>
      </c>
      <c r="IM55" s="244">
        <v>0</v>
      </c>
      <c r="IN55" s="244">
        <v>0</v>
      </c>
      <c r="IO55" s="244">
        <v>0</v>
      </c>
      <c r="IP55" s="244">
        <v>0</v>
      </c>
      <c r="IQ55" s="244">
        <v>0</v>
      </c>
      <c r="IR55" s="244">
        <v>0</v>
      </c>
      <c r="IS55" s="244">
        <v>0</v>
      </c>
      <c r="IT55" s="244">
        <v>0</v>
      </c>
      <c r="IU55" s="244">
        <v>0</v>
      </c>
      <c r="IV55" s="244">
        <v>0</v>
      </c>
      <c r="IW55" s="244">
        <v>0</v>
      </c>
      <c r="IX55" s="244">
        <v>0</v>
      </c>
      <c r="IY55" s="244">
        <v>0</v>
      </c>
      <c r="IZ55" s="244">
        <v>0</v>
      </c>
      <c r="JA55" s="244">
        <v>0</v>
      </c>
      <c r="JB55" s="244">
        <v>0</v>
      </c>
      <c r="JC55" s="244">
        <v>0</v>
      </c>
      <c r="JD55" s="244">
        <v>0</v>
      </c>
      <c r="JE55" s="244">
        <v>0</v>
      </c>
      <c r="JF55" s="244">
        <v>0</v>
      </c>
      <c r="JG55" s="244">
        <v>0</v>
      </c>
      <c r="JH55" s="244">
        <v>0</v>
      </c>
      <c r="JI55" s="244">
        <v>0</v>
      </c>
      <c r="JJ55" s="244">
        <v>0</v>
      </c>
      <c r="JK55" s="244">
        <v>0</v>
      </c>
      <c r="JL55" s="244">
        <v>0</v>
      </c>
      <c r="JM55" s="244">
        <v>0</v>
      </c>
      <c r="JN55" s="244">
        <v>0</v>
      </c>
      <c r="JO55" s="244">
        <v>0</v>
      </c>
      <c r="JP55" s="244">
        <v>0</v>
      </c>
      <c r="JQ55" s="244">
        <v>0</v>
      </c>
      <c r="JR55" s="244">
        <v>0</v>
      </c>
      <c r="JS55" s="244">
        <v>0</v>
      </c>
      <c r="JT55" s="244">
        <v>0</v>
      </c>
      <c r="JU55" s="244">
        <v>0</v>
      </c>
      <c r="JV55" s="244">
        <v>0</v>
      </c>
      <c r="JW55" s="244">
        <v>0</v>
      </c>
      <c r="JX55" s="244">
        <v>0</v>
      </c>
      <c r="JY55" s="244">
        <v>0</v>
      </c>
      <c r="JZ55" s="244">
        <v>0</v>
      </c>
      <c r="KA55" s="244">
        <v>0</v>
      </c>
      <c r="KB55" s="244">
        <v>0</v>
      </c>
      <c r="KC55" s="243"/>
      <c r="KD55" s="244">
        <v>0</v>
      </c>
      <c r="KE55" s="244">
        <v>0</v>
      </c>
      <c r="KF55" s="244">
        <v>0</v>
      </c>
      <c r="KG55" s="244">
        <v>0</v>
      </c>
      <c r="KH55" s="244">
        <v>0</v>
      </c>
      <c r="KI55" s="244">
        <v>0</v>
      </c>
      <c r="KJ55" s="244">
        <v>0</v>
      </c>
      <c r="KK55" s="244">
        <v>0</v>
      </c>
      <c r="KL55" s="244">
        <v>0</v>
      </c>
      <c r="KM55" s="244">
        <v>0</v>
      </c>
      <c r="KN55" s="244">
        <v>0</v>
      </c>
      <c r="KO55" s="244">
        <v>0</v>
      </c>
      <c r="KP55" s="244">
        <v>0</v>
      </c>
      <c r="KQ55" s="244">
        <v>0</v>
      </c>
      <c r="KR55" s="244">
        <v>0</v>
      </c>
      <c r="KS55" s="244">
        <v>0</v>
      </c>
      <c r="KT55" s="244">
        <v>0</v>
      </c>
      <c r="KU55" s="244">
        <v>0</v>
      </c>
      <c r="KV55" s="244">
        <v>0</v>
      </c>
      <c r="KW55" s="244">
        <v>0</v>
      </c>
      <c r="KX55" s="244">
        <v>0</v>
      </c>
      <c r="KY55" s="244">
        <v>0</v>
      </c>
      <c r="KZ55" s="244">
        <v>0</v>
      </c>
      <c r="LA55" s="244">
        <v>0</v>
      </c>
      <c r="LB55" s="244">
        <v>0</v>
      </c>
      <c r="LC55" s="244">
        <v>0</v>
      </c>
      <c r="LD55" s="244">
        <v>0</v>
      </c>
      <c r="LE55" s="244">
        <v>0</v>
      </c>
      <c r="LF55" s="244">
        <v>0</v>
      </c>
      <c r="LG55" s="244">
        <v>0</v>
      </c>
      <c r="LH55" s="244">
        <v>0</v>
      </c>
      <c r="LI55" s="244">
        <v>0</v>
      </c>
      <c r="LJ55" s="244">
        <v>0</v>
      </c>
      <c r="LK55" s="244">
        <v>0</v>
      </c>
      <c r="LL55" s="244">
        <v>0</v>
      </c>
      <c r="LM55" s="244">
        <v>0</v>
      </c>
      <c r="LN55" s="244">
        <v>0</v>
      </c>
      <c r="LO55" s="244">
        <v>0</v>
      </c>
      <c r="LP55" s="244">
        <v>0</v>
      </c>
      <c r="LQ55" s="244">
        <v>0</v>
      </c>
      <c r="LR55" s="244">
        <v>0</v>
      </c>
      <c r="LS55" s="244">
        <v>0</v>
      </c>
      <c r="LT55" s="244">
        <v>0</v>
      </c>
      <c r="LU55" s="244">
        <v>0</v>
      </c>
      <c r="LV55" s="244">
        <v>0</v>
      </c>
      <c r="LW55" s="244">
        <v>0</v>
      </c>
      <c r="LX55" s="244">
        <v>0</v>
      </c>
      <c r="LY55" s="244">
        <v>0</v>
      </c>
      <c r="LZ55" s="244">
        <v>0</v>
      </c>
      <c r="MA55" s="244">
        <v>0</v>
      </c>
      <c r="MB55" s="244">
        <v>0</v>
      </c>
      <c r="MC55" s="244">
        <v>0</v>
      </c>
      <c r="MD55" s="244">
        <v>0</v>
      </c>
      <c r="ME55" s="244">
        <v>0</v>
      </c>
      <c r="MF55" s="244">
        <v>0</v>
      </c>
      <c r="MG55" s="244">
        <v>0</v>
      </c>
      <c r="MH55" s="244">
        <v>0</v>
      </c>
      <c r="MI55" s="244">
        <v>0</v>
      </c>
      <c r="MJ55" s="244">
        <v>0</v>
      </c>
      <c r="MK55" s="244">
        <v>0</v>
      </c>
      <c r="ML55" s="243"/>
      <c r="MM55" s="244">
        <v>0</v>
      </c>
      <c r="MN55" s="244">
        <v>0</v>
      </c>
      <c r="MO55" s="244">
        <v>0</v>
      </c>
      <c r="MP55" s="244">
        <v>0</v>
      </c>
      <c r="MQ55" s="244">
        <v>0</v>
      </c>
      <c r="MR55" s="244">
        <v>0</v>
      </c>
      <c r="MS55" s="244">
        <v>0</v>
      </c>
      <c r="MT55" s="244">
        <v>0</v>
      </c>
      <c r="MU55" s="244">
        <v>0</v>
      </c>
      <c r="MV55" s="244">
        <v>0</v>
      </c>
      <c r="MW55" s="243"/>
      <c r="MX55" s="244">
        <v>0</v>
      </c>
      <c r="MY55" s="244">
        <v>0</v>
      </c>
      <c r="MZ55" s="244">
        <v>0</v>
      </c>
      <c r="NA55" s="244">
        <v>0</v>
      </c>
      <c r="NB55" s="244">
        <v>0</v>
      </c>
      <c r="NC55" s="244">
        <v>0</v>
      </c>
      <c r="ND55" s="244">
        <v>0</v>
      </c>
      <c r="NE55" s="244">
        <v>0</v>
      </c>
      <c r="NF55" s="244">
        <v>0</v>
      </c>
      <c r="NG55" s="244">
        <v>0</v>
      </c>
      <c r="NH55" s="244">
        <v>0</v>
      </c>
      <c r="NI55" s="244">
        <v>0</v>
      </c>
      <c r="NJ55" s="243"/>
      <c r="NK55" s="243"/>
      <c r="NL55" s="243"/>
      <c r="NM55" s="243"/>
      <c r="NN55" s="243"/>
      <c r="NO55" s="243"/>
      <c r="NP55" s="243"/>
      <c r="NQ55" s="243"/>
      <c r="NR55" s="243"/>
      <c r="NS55" s="243"/>
      <c r="NT55" s="243"/>
      <c r="NU55" s="243"/>
      <c r="NV55" s="243"/>
      <c r="NW55" s="243"/>
      <c r="NX55" s="243"/>
      <c r="NY55" s="243"/>
      <c r="NZ55" s="243"/>
      <c r="OA55" s="243"/>
      <c r="OB55" s="243"/>
      <c r="OC55" s="243"/>
      <c r="OD55" s="243"/>
      <c r="OE55" s="243"/>
      <c r="OF55" s="243"/>
      <c r="OG55" s="243"/>
      <c r="OH55" s="243"/>
      <c r="OI55" s="243"/>
      <c r="OJ55" s="243"/>
      <c r="OK55" s="243"/>
      <c r="OL55" s="243"/>
      <c r="OM55" s="243"/>
      <c r="ON55" s="243"/>
      <c r="OO55" s="243"/>
      <c r="OP55" s="243"/>
      <c r="OQ55" s="243"/>
      <c r="OR55" s="243"/>
      <c r="OS55" s="243"/>
      <c r="OT55" s="243"/>
      <c r="OU55" s="243"/>
      <c r="OV55" s="243"/>
      <c r="OW55" s="243"/>
      <c r="OX55" s="243"/>
      <c r="OY55" s="243"/>
      <c r="OZ55" s="243"/>
      <c r="PA55" s="243"/>
      <c r="PB55" s="243"/>
      <c r="PC55" s="243"/>
      <c r="PD55" s="243"/>
      <c r="PE55" s="243"/>
      <c r="PF55" s="243"/>
      <c r="PG55" s="243"/>
      <c r="PH55" s="243"/>
      <c r="PI55" s="243"/>
      <c r="PJ55" s="243"/>
      <c r="PK55" s="243"/>
      <c r="PL55" s="243"/>
      <c r="PM55" s="243"/>
      <c r="PN55" s="243"/>
      <c r="PO55" s="243"/>
      <c r="PP55" s="243"/>
      <c r="PQ55" s="243"/>
      <c r="PR55" s="243"/>
      <c r="PS55" s="243"/>
      <c r="PT55" s="243"/>
      <c r="PU55" s="243"/>
      <c r="PV55" s="243"/>
      <c r="PW55" s="243"/>
      <c r="PX55" s="243"/>
      <c r="PY55" s="243"/>
      <c r="PZ55" s="243"/>
      <c r="QA55" s="243"/>
      <c r="QB55" s="243"/>
      <c r="QC55" s="243"/>
      <c r="QD55" s="243"/>
      <c r="QE55" s="243"/>
      <c r="QF55" s="243"/>
      <c r="QG55" s="243"/>
      <c r="QH55" s="243"/>
      <c r="QI55" s="243"/>
      <c r="QJ55" s="243"/>
      <c r="QK55" s="243"/>
      <c r="QL55" s="243"/>
      <c r="QM55" s="243"/>
      <c r="QN55" s="243"/>
      <c r="QO55" s="243"/>
      <c r="QP55" s="243"/>
      <c r="QQ55" s="243"/>
      <c r="QR55" s="243"/>
      <c r="QS55" s="243"/>
      <c r="QT55" s="243"/>
      <c r="QU55" s="243"/>
      <c r="QV55" s="243"/>
      <c r="QW55" s="243"/>
      <c r="QX55" s="243"/>
      <c r="QY55" s="243"/>
      <c r="QZ55" s="243"/>
      <c r="RA55" s="243"/>
      <c r="RB55" s="243"/>
      <c r="RC55" s="243"/>
      <c r="RD55" s="243"/>
      <c r="RE55" s="243"/>
      <c r="RF55" s="243"/>
      <c r="RG55" s="243"/>
      <c r="RH55" s="243"/>
      <c r="RI55" s="243"/>
      <c r="RJ55" s="243"/>
      <c r="RK55" s="243"/>
      <c r="RL55" s="243"/>
      <c r="RM55" s="243"/>
      <c r="RN55" s="243"/>
      <c r="RO55" s="243"/>
      <c r="RP55" s="243"/>
      <c r="RQ55" s="243"/>
      <c r="RR55" s="243"/>
      <c r="RS55" s="243"/>
      <c r="RT55" s="243"/>
      <c r="RU55" s="243"/>
      <c r="RV55" s="243"/>
      <c r="RW55" s="243"/>
      <c r="RX55" s="243"/>
    </row>
    <row r="56" spans="1:492" x14ac:dyDescent="0.2">
      <c r="A56" s="230" t="s">
        <v>962</v>
      </c>
      <c r="B56" s="231" t="s">
        <v>5238</v>
      </c>
      <c r="C56" s="225"/>
      <c r="D56" s="225"/>
      <c r="E56" s="225"/>
      <c r="F56" s="226"/>
      <c r="G56" s="226"/>
      <c r="H56" s="226"/>
      <c r="I56" s="226"/>
      <c r="J56" s="226"/>
      <c r="K56" s="226"/>
      <c r="L56" s="226"/>
      <c r="M56" s="226"/>
      <c r="N56" s="226"/>
      <c r="O56" s="226"/>
      <c r="P56" s="226"/>
      <c r="Q56" s="237">
        <v>0</v>
      </c>
      <c r="R56" s="238"/>
      <c r="S56" s="238"/>
      <c r="T56" s="238"/>
      <c r="U56" s="238"/>
      <c r="V56" s="238"/>
      <c r="W56" s="232"/>
      <c r="X56" s="232"/>
      <c r="Y56" s="232"/>
      <c r="Z56" s="235">
        <v>0</v>
      </c>
      <c r="AA56" s="235">
        <v>0</v>
      </c>
      <c r="AB56" s="235">
        <v>0</v>
      </c>
      <c r="AC56" s="224"/>
      <c r="AD56" s="224"/>
      <c r="AE56" s="125"/>
      <c r="AF56" s="125"/>
      <c r="AG56" s="125"/>
      <c r="AH56" s="236">
        <v>1</v>
      </c>
      <c r="AI56" s="236" t="s">
        <v>941</v>
      </c>
      <c r="AJ56" s="125"/>
      <c r="AK56" s="175" t="s">
        <v>5315</v>
      </c>
      <c r="AL56" s="125" t="s">
        <v>942</v>
      </c>
      <c r="AM56" s="27" t="s">
        <v>942</v>
      </c>
      <c r="AN56" s="126">
        <v>0</v>
      </c>
      <c r="AO56" s="126">
        <v>0</v>
      </c>
      <c r="AP56" s="126">
        <v>0</v>
      </c>
      <c r="AQ56" s="126">
        <v>0</v>
      </c>
      <c r="AR56" s="125">
        <v>1</v>
      </c>
      <c r="AS56" s="125">
        <v>0</v>
      </c>
      <c r="AT56" s="178">
        <v>43378</v>
      </c>
      <c r="AU56" s="178"/>
      <c r="AV56" s="178">
        <v>43109</v>
      </c>
      <c r="AW56" s="239" t="s">
        <v>1051</v>
      </c>
      <c r="AX56" s="239" t="s">
        <v>5212</v>
      </c>
      <c r="AY56" s="127"/>
      <c r="AZ56" s="127"/>
      <c r="BA56" s="128">
        <v>100</v>
      </c>
      <c r="BB56" s="128" t="s">
        <v>489</v>
      </c>
      <c r="BC56" s="128"/>
      <c r="BD56" s="128">
        <v>1</v>
      </c>
      <c r="BE56" s="129" t="s">
        <v>541</v>
      </c>
      <c r="BF56" s="130">
        <v>1</v>
      </c>
      <c r="BG56" s="240"/>
      <c r="BH56" s="241"/>
      <c r="BI56" s="190"/>
      <c r="BJ56" s="131">
        <v>875</v>
      </c>
      <c r="BK56" s="191"/>
      <c r="BL56" s="13"/>
      <c r="BM56" s="13"/>
      <c r="BN56" s="27" t="s">
        <v>801</v>
      </c>
      <c r="BO56" s="13" t="s">
        <v>801</v>
      </c>
      <c r="BP56" s="222">
        <v>1058</v>
      </c>
      <c r="BQ56" s="132"/>
      <c r="BR56" s="133"/>
      <c r="BS56" s="125">
        <v>0</v>
      </c>
      <c r="BT56" s="134">
        <v>0</v>
      </c>
      <c r="BU56" s="135">
        <v>1</v>
      </c>
      <c r="BV56" s="134">
        <v>0</v>
      </c>
      <c r="BW56" s="136">
        <v>0</v>
      </c>
      <c r="BX56" s="136">
        <v>0</v>
      </c>
      <c r="BY56" s="136">
        <v>0</v>
      </c>
      <c r="BZ56" s="134">
        <v>0</v>
      </c>
      <c r="CA56" s="134">
        <v>0</v>
      </c>
      <c r="CB56" s="134">
        <v>0</v>
      </c>
      <c r="CC56" s="135">
        <v>1</v>
      </c>
      <c r="CD56" s="134"/>
      <c r="CE56" s="134"/>
      <c r="CF56" s="137">
        <v>875</v>
      </c>
      <c r="CG56" s="134">
        <v>0</v>
      </c>
      <c r="CH56" s="132"/>
      <c r="CI56" s="132"/>
      <c r="CJ56" s="229" t="s">
        <v>942</v>
      </c>
      <c r="CK56" s="233" t="s">
        <v>942</v>
      </c>
      <c r="CL56" s="138">
        <v>0</v>
      </c>
      <c r="CM56" s="138">
        <v>0</v>
      </c>
      <c r="CN56" s="135">
        <v>0</v>
      </c>
      <c r="CO56" s="135">
        <v>0</v>
      </c>
      <c r="CP56" s="139"/>
      <c r="CQ56" s="135">
        <v>0</v>
      </c>
      <c r="CR56" s="179">
        <v>43025</v>
      </c>
      <c r="CS56" s="180">
        <v>43192</v>
      </c>
      <c r="CT56" s="181">
        <v>43346</v>
      </c>
      <c r="CU56" s="181">
        <v>36526</v>
      </c>
      <c r="CV56" s="181">
        <v>36526</v>
      </c>
      <c r="CW56" s="181">
        <v>36526</v>
      </c>
      <c r="CX56" s="181"/>
      <c r="CY56" s="135">
        <v>0.372484196199943</v>
      </c>
      <c r="CZ56" s="134">
        <v>0</v>
      </c>
      <c r="DA56" s="135">
        <v>6.7114093959731542E-3</v>
      </c>
      <c r="DB56" s="135">
        <v>0</v>
      </c>
      <c r="DC56" s="135">
        <v>0</v>
      </c>
      <c r="DD56" s="135">
        <v>0</v>
      </c>
      <c r="DE56" s="140">
        <v>0</v>
      </c>
      <c r="DF56" s="13" t="s">
        <v>942</v>
      </c>
      <c r="DG56" s="80" t="s">
        <v>801</v>
      </c>
      <c r="DH56" s="18" t="b">
        <v>0</v>
      </c>
      <c r="DI56" s="79"/>
      <c r="DJ56" s="79"/>
      <c r="DK56" s="192"/>
      <c r="DL56" s="174"/>
      <c r="DM56" s="193"/>
      <c r="DN56" s="135"/>
      <c r="DO56" s="79"/>
      <c r="DP56" s="79"/>
      <c r="DQ56" s="79"/>
      <c r="DR56" s="79"/>
      <c r="DS56" s="79"/>
      <c r="DT56" s="79"/>
      <c r="DU56" s="79"/>
      <c r="DV56" s="18"/>
      <c r="DW56" s="18"/>
      <c r="DX56" s="18"/>
      <c r="DY56" s="177"/>
      <c r="DZ56" s="177">
        <v>0</v>
      </c>
      <c r="EA56" s="177">
        <v>0</v>
      </c>
      <c r="EB56" s="177">
        <v>0</v>
      </c>
      <c r="EC56" s="177">
        <v>0</v>
      </c>
      <c r="ED56" s="177">
        <v>0</v>
      </c>
      <c r="EE56" s="177">
        <v>0</v>
      </c>
      <c r="EF56" s="177">
        <v>0</v>
      </c>
      <c r="EG56" s="177">
        <v>0</v>
      </c>
      <c r="EH56" s="177">
        <v>0</v>
      </c>
      <c r="EI56" s="177">
        <v>0</v>
      </c>
      <c r="EJ56" s="177">
        <v>0</v>
      </c>
      <c r="EK56" s="177">
        <v>0</v>
      </c>
      <c r="EL56" s="177">
        <v>0</v>
      </c>
      <c r="EM56" s="177">
        <v>0</v>
      </c>
      <c r="EN56" s="177">
        <v>0</v>
      </c>
      <c r="EO56" s="177">
        <v>0</v>
      </c>
      <c r="EP56" s="177">
        <v>0</v>
      </c>
      <c r="EQ56" s="177">
        <v>0</v>
      </c>
      <c r="ER56" s="177">
        <v>0</v>
      </c>
      <c r="ES56" s="177">
        <v>0</v>
      </c>
      <c r="ET56" s="177">
        <v>0</v>
      </c>
      <c r="EU56" s="177">
        <v>0</v>
      </c>
      <c r="EV56" s="177">
        <v>0</v>
      </c>
      <c r="EW56" s="177">
        <v>0</v>
      </c>
      <c r="EX56" s="177">
        <v>0</v>
      </c>
      <c r="EY56" s="177">
        <v>0</v>
      </c>
      <c r="EZ56" s="177">
        <v>0</v>
      </c>
      <c r="FA56" s="177">
        <v>0</v>
      </c>
      <c r="FB56" s="177">
        <v>0</v>
      </c>
      <c r="FC56" s="244">
        <v>0</v>
      </c>
      <c r="FD56" s="196"/>
      <c r="FE56" s="196"/>
      <c r="FF56" s="197">
        <v>0</v>
      </c>
      <c r="FG56" s="196"/>
      <c r="FH56" s="197">
        <v>0</v>
      </c>
      <c r="FI56" s="197">
        <v>0</v>
      </c>
      <c r="FJ56" s="197">
        <v>0</v>
      </c>
      <c r="FK56" s="197">
        <v>0</v>
      </c>
      <c r="FL56" s="197">
        <v>0</v>
      </c>
      <c r="FM56" s="197">
        <v>0</v>
      </c>
      <c r="FN56" s="197">
        <v>0</v>
      </c>
      <c r="FO56" s="197">
        <v>0</v>
      </c>
      <c r="FP56" s="196"/>
      <c r="FQ56" s="196"/>
      <c r="FR56" s="196"/>
      <c r="FS56" s="197">
        <v>0</v>
      </c>
      <c r="FT56" s="196"/>
      <c r="FU56" s="196"/>
      <c r="FV56" s="196"/>
      <c r="FW56" s="244">
        <v>0</v>
      </c>
      <c r="FX56" s="244">
        <v>0</v>
      </c>
      <c r="FY56" s="244">
        <v>0</v>
      </c>
      <c r="FZ56" s="196"/>
      <c r="GA56" s="196"/>
      <c r="GB56" s="196"/>
      <c r="GC56" s="199">
        <v>0</v>
      </c>
      <c r="GD56" s="196"/>
      <c r="GE56" s="245">
        <v>302</v>
      </c>
      <c r="GF56" s="196"/>
      <c r="GG56" s="242">
        <v>282</v>
      </c>
      <c r="GH56" s="242">
        <v>282</v>
      </c>
      <c r="GI56" s="242">
        <v>282</v>
      </c>
      <c r="GJ56" s="242">
        <v>282</v>
      </c>
      <c r="GK56" s="242">
        <v>282</v>
      </c>
      <c r="GL56" s="242">
        <v>277</v>
      </c>
      <c r="GM56" s="196"/>
      <c r="GN56" s="242">
        <v>277</v>
      </c>
      <c r="GO56" s="242">
        <v>277</v>
      </c>
      <c r="GP56" s="242">
        <v>277</v>
      </c>
      <c r="GQ56" s="242">
        <v>277</v>
      </c>
      <c r="GR56" s="242">
        <v>277</v>
      </c>
      <c r="GS56" s="242">
        <v>277</v>
      </c>
      <c r="GT56" s="242">
        <v>277</v>
      </c>
      <c r="GU56" s="242">
        <v>277</v>
      </c>
      <c r="GV56" s="242">
        <v>277</v>
      </c>
      <c r="GW56" s="242">
        <v>277</v>
      </c>
      <c r="GX56" s="242">
        <v>277</v>
      </c>
      <c r="GY56" s="242">
        <v>267</v>
      </c>
      <c r="GZ56" s="242">
        <v>255</v>
      </c>
      <c r="HA56" s="242">
        <v>253</v>
      </c>
      <c r="HB56" s="242">
        <v>253</v>
      </c>
      <c r="HC56" s="242">
        <v>253</v>
      </c>
      <c r="HD56" s="242">
        <v>244</v>
      </c>
      <c r="HE56" s="242">
        <v>244</v>
      </c>
      <c r="HF56" s="242">
        <v>239</v>
      </c>
      <c r="HG56" s="242">
        <v>237</v>
      </c>
      <c r="HH56" s="242">
        <v>237</v>
      </c>
      <c r="HI56" s="242">
        <v>237</v>
      </c>
      <c r="HJ56" s="242">
        <v>237</v>
      </c>
      <c r="HK56" s="242">
        <v>232</v>
      </c>
      <c r="HL56" s="242">
        <v>232</v>
      </c>
      <c r="HM56" s="242">
        <v>230</v>
      </c>
      <c r="HN56" s="242">
        <v>229</v>
      </c>
      <c r="HO56" s="242">
        <v>229</v>
      </c>
      <c r="HP56" s="242">
        <v>229</v>
      </c>
      <c r="HQ56" s="242">
        <v>229</v>
      </c>
      <c r="HR56" s="242">
        <v>229</v>
      </c>
      <c r="HS56" s="249">
        <v>699</v>
      </c>
      <c r="HT56" s="249">
        <v>699</v>
      </c>
      <c r="HU56" s="249">
        <v>699</v>
      </c>
      <c r="HV56" s="249">
        <v>659</v>
      </c>
      <c r="HW56" s="249">
        <v>659</v>
      </c>
      <c r="HX56" s="249">
        <v>659</v>
      </c>
      <c r="HY56" s="249">
        <v>659</v>
      </c>
      <c r="HZ56" s="249">
        <v>659</v>
      </c>
      <c r="IA56" s="249">
        <v>659</v>
      </c>
      <c r="IB56" s="249">
        <v>629</v>
      </c>
      <c r="IC56" s="249">
        <v>629</v>
      </c>
      <c r="ID56" s="249">
        <v>629</v>
      </c>
      <c r="IE56" s="249">
        <v>629</v>
      </c>
      <c r="IF56" s="249">
        <v>629</v>
      </c>
      <c r="IG56" s="249">
        <v>629</v>
      </c>
      <c r="IH56" s="249">
        <v>629</v>
      </c>
      <c r="II56" s="249">
        <v>627</v>
      </c>
      <c r="IJ56" s="249">
        <v>627</v>
      </c>
      <c r="IK56" s="249">
        <v>627</v>
      </c>
      <c r="IL56" s="249">
        <v>627</v>
      </c>
      <c r="IM56" s="249">
        <v>589</v>
      </c>
      <c r="IN56" s="249">
        <v>589</v>
      </c>
      <c r="IO56" s="249">
        <v>589</v>
      </c>
      <c r="IP56" s="245">
        <v>569</v>
      </c>
      <c r="IQ56" s="245">
        <v>569</v>
      </c>
      <c r="IR56" s="245">
        <v>569</v>
      </c>
      <c r="IS56" s="245">
        <v>569</v>
      </c>
      <c r="IT56" s="245">
        <v>569</v>
      </c>
      <c r="IU56" s="245">
        <v>569</v>
      </c>
      <c r="IV56" s="245">
        <v>565</v>
      </c>
      <c r="IW56" s="245">
        <v>565</v>
      </c>
      <c r="IX56" s="245">
        <v>565</v>
      </c>
      <c r="IY56" s="245">
        <v>565</v>
      </c>
      <c r="IZ56" s="245">
        <v>565</v>
      </c>
      <c r="JA56" s="245">
        <v>550</v>
      </c>
      <c r="JB56" s="245">
        <v>550</v>
      </c>
      <c r="JC56" s="245">
        <v>550</v>
      </c>
      <c r="JD56" s="245">
        <v>540</v>
      </c>
      <c r="JE56" s="245">
        <v>540</v>
      </c>
      <c r="JF56" s="245">
        <v>540</v>
      </c>
      <c r="JG56" s="245">
        <v>540</v>
      </c>
      <c r="JH56" s="245">
        <v>540</v>
      </c>
      <c r="JI56" s="245">
        <v>540</v>
      </c>
      <c r="JJ56" s="245">
        <v>520</v>
      </c>
      <c r="JK56" s="245">
        <v>517</v>
      </c>
      <c r="JL56" s="245">
        <v>517</v>
      </c>
      <c r="JM56" s="245">
        <v>517</v>
      </c>
      <c r="JN56" s="251">
        <v>517</v>
      </c>
      <c r="JO56" s="251">
        <v>517</v>
      </c>
      <c r="JP56" s="251">
        <v>517</v>
      </c>
      <c r="JQ56" s="251">
        <v>517</v>
      </c>
      <c r="JR56" s="251">
        <v>517</v>
      </c>
      <c r="JS56" s="251">
        <v>517</v>
      </c>
      <c r="JT56" s="251">
        <v>517</v>
      </c>
      <c r="JU56" s="251">
        <v>517</v>
      </c>
      <c r="JV56" s="251">
        <v>517</v>
      </c>
      <c r="JW56" s="251">
        <v>517</v>
      </c>
      <c r="JX56" s="251">
        <v>517</v>
      </c>
      <c r="JY56" s="251">
        <v>517</v>
      </c>
      <c r="JZ56" s="251">
        <v>517</v>
      </c>
      <c r="KA56" s="251">
        <v>517</v>
      </c>
      <c r="KB56" s="251">
        <v>517</v>
      </c>
      <c r="KC56" s="196"/>
      <c r="KD56" s="251">
        <v>439</v>
      </c>
      <c r="KE56" s="251">
        <v>439</v>
      </c>
      <c r="KF56" s="251">
        <v>439</v>
      </c>
      <c r="KG56" s="251">
        <v>439</v>
      </c>
      <c r="KH56" s="251">
        <v>439</v>
      </c>
      <c r="KI56" s="251">
        <v>439</v>
      </c>
      <c r="KJ56" s="251">
        <v>429</v>
      </c>
      <c r="KK56" s="251">
        <v>429</v>
      </c>
      <c r="KL56" s="251">
        <v>429</v>
      </c>
      <c r="KM56" s="251">
        <v>429</v>
      </c>
      <c r="KN56" s="251">
        <v>429</v>
      </c>
      <c r="KO56" s="251">
        <v>429</v>
      </c>
      <c r="KP56" s="251">
        <v>429</v>
      </c>
      <c r="KQ56" s="251">
        <v>429</v>
      </c>
      <c r="KR56" s="251">
        <v>429</v>
      </c>
      <c r="KS56" s="251">
        <v>429</v>
      </c>
      <c r="KT56" s="251">
        <v>429</v>
      </c>
      <c r="KU56" s="251">
        <v>429</v>
      </c>
      <c r="KV56" s="251">
        <v>429</v>
      </c>
      <c r="KW56" s="251">
        <v>429</v>
      </c>
      <c r="KX56" s="251">
        <v>429</v>
      </c>
      <c r="KY56" s="251">
        <v>429</v>
      </c>
      <c r="KZ56" s="251">
        <v>429</v>
      </c>
      <c r="LA56" s="251">
        <v>429</v>
      </c>
      <c r="LB56" s="251">
        <v>429</v>
      </c>
      <c r="LC56" s="251">
        <v>429</v>
      </c>
      <c r="LD56" s="251">
        <v>429</v>
      </c>
      <c r="LE56" s="246">
        <v>282</v>
      </c>
      <c r="LF56" s="246">
        <v>282</v>
      </c>
      <c r="LG56" s="246">
        <v>257</v>
      </c>
      <c r="LH56" s="246">
        <v>277</v>
      </c>
      <c r="LI56" s="246">
        <v>229</v>
      </c>
      <c r="LJ56" s="246">
        <v>229</v>
      </c>
      <c r="LK56" s="246">
        <v>229</v>
      </c>
      <c r="LL56" s="246">
        <v>229</v>
      </c>
      <c r="LM56" s="246">
        <v>219</v>
      </c>
      <c r="LN56" s="246">
        <v>207</v>
      </c>
      <c r="LO56" s="246">
        <v>222</v>
      </c>
      <c r="LP56" s="246">
        <v>220</v>
      </c>
      <c r="LQ56" s="246">
        <v>220</v>
      </c>
      <c r="LR56" s="246">
        <v>220</v>
      </c>
      <c r="LS56" s="246">
        <v>220</v>
      </c>
      <c r="LT56" s="246">
        <v>218</v>
      </c>
      <c r="LU56" s="246">
        <v>218</v>
      </c>
      <c r="LV56" s="246">
        <v>218</v>
      </c>
      <c r="LW56" s="246">
        <v>218</v>
      </c>
      <c r="LX56" s="246">
        <v>218</v>
      </c>
      <c r="LY56" s="246">
        <v>218</v>
      </c>
      <c r="LZ56" s="246">
        <v>218</v>
      </c>
      <c r="MA56" s="246">
        <v>218</v>
      </c>
      <c r="MB56" s="246">
        <v>208</v>
      </c>
      <c r="MC56" s="246">
        <v>203</v>
      </c>
      <c r="MD56" s="246">
        <v>193</v>
      </c>
      <c r="ME56" s="246">
        <v>193</v>
      </c>
      <c r="MF56" s="246">
        <v>193</v>
      </c>
      <c r="MG56" s="246">
        <v>193</v>
      </c>
      <c r="MH56" s="246">
        <v>193</v>
      </c>
      <c r="MI56" s="246">
        <v>193</v>
      </c>
      <c r="MJ56" s="246">
        <v>193</v>
      </c>
      <c r="MK56" s="246">
        <v>188</v>
      </c>
      <c r="ML56" s="196"/>
      <c r="MM56" s="246">
        <v>188</v>
      </c>
      <c r="MN56" s="251">
        <v>353</v>
      </c>
      <c r="MO56" s="251">
        <v>353</v>
      </c>
      <c r="MP56" s="246">
        <v>193</v>
      </c>
      <c r="MQ56" s="251">
        <v>351</v>
      </c>
      <c r="MR56" s="251">
        <v>351</v>
      </c>
      <c r="MS56" s="251">
        <v>351</v>
      </c>
      <c r="MT56" s="251">
        <v>351</v>
      </c>
      <c r="MU56" s="251">
        <v>351</v>
      </c>
      <c r="MV56" s="251">
        <v>351</v>
      </c>
      <c r="MW56" s="196"/>
      <c r="MX56" s="251">
        <v>348</v>
      </c>
      <c r="MY56" s="251">
        <v>324</v>
      </c>
      <c r="MZ56" s="251">
        <v>302</v>
      </c>
      <c r="NA56" s="251">
        <v>302</v>
      </c>
      <c r="NB56" s="251">
        <v>302</v>
      </c>
      <c r="NC56" s="251">
        <v>302</v>
      </c>
      <c r="ND56" s="251">
        <v>300</v>
      </c>
      <c r="NE56" s="251">
        <v>300</v>
      </c>
      <c r="NF56" s="251">
        <v>300</v>
      </c>
      <c r="NG56" s="251">
        <v>300</v>
      </c>
      <c r="NH56" s="251">
        <v>300</v>
      </c>
      <c r="NI56" s="199">
        <v>0</v>
      </c>
      <c r="NJ56" s="196"/>
      <c r="NK56" s="196"/>
      <c r="NL56" s="196"/>
      <c r="NM56" s="196"/>
      <c r="NN56" s="196"/>
      <c r="NO56" s="196"/>
      <c r="NP56" s="196"/>
      <c r="NQ56" s="196"/>
      <c r="NR56" s="196"/>
      <c r="NS56" s="196"/>
      <c r="NT56" s="196"/>
      <c r="NU56" s="196"/>
      <c r="NV56" s="196"/>
      <c r="NW56" s="196"/>
      <c r="NX56" s="196"/>
      <c r="NY56" s="196"/>
      <c r="NZ56" s="196"/>
      <c r="OA56" s="196"/>
      <c r="OB56" s="196"/>
      <c r="OC56" s="196"/>
      <c r="OD56" s="196"/>
      <c r="OE56" s="196"/>
      <c r="OF56" s="196"/>
      <c r="OG56" s="196"/>
      <c r="OH56" s="196"/>
      <c r="OI56" s="196"/>
      <c r="OJ56" s="196"/>
      <c r="OK56" s="196"/>
      <c r="OL56" s="196"/>
      <c r="OM56" s="196"/>
      <c r="ON56" s="196"/>
      <c r="OO56" s="196"/>
      <c r="OP56" s="196"/>
      <c r="OQ56" s="196"/>
      <c r="OR56" s="196"/>
      <c r="OS56" s="196"/>
      <c r="OT56" s="196"/>
      <c r="OU56" s="196"/>
      <c r="OV56" s="196"/>
      <c r="OW56" s="196"/>
      <c r="OX56" s="196"/>
      <c r="OY56" s="196"/>
      <c r="OZ56" s="196"/>
      <c r="PA56" s="196"/>
      <c r="PB56" s="196"/>
      <c r="PC56" s="196"/>
      <c r="PD56" s="196"/>
      <c r="PE56" s="196"/>
      <c r="PF56" s="196"/>
      <c r="PG56" s="196"/>
      <c r="PH56" s="196"/>
      <c r="PI56" s="196"/>
      <c r="PJ56" s="196"/>
      <c r="PK56" s="196"/>
      <c r="PL56" s="196"/>
      <c r="PM56" s="196"/>
      <c r="PN56" s="196"/>
      <c r="PO56" s="196"/>
      <c r="PP56" s="196"/>
      <c r="PQ56" s="196"/>
      <c r="PR56" s="196"/>
      <c r="PS56" s="196"/>
      <c r="PT56" s="196"/>
      <c r="PU56" s="196"/>
      <c r="PV56" s="196"/>
      <c r="PW56" s="196"/>
      <c r="PX56" s="196"/>
      <c r="PY56" s="196"/>
      <c r="PZ56" s="196"/>
      <c r="QA56" s="196"/>
      <c r="QB56" s="196"/>
      <c r="QC56" s="196"/>
      <c r="QD56" s="196"/>
      <c r="QE56" s="196"/>
      <c r="QF56" s="196"/>
      <c r="QG56" s="196"/>
      <c r="QH56" s="196"/>
      <c r="QI56" s="196"/>
      <c r="QJ56" s="196"/>
      <c r="QK56" s="196"/>
      <c r="QL56" s="196"/>
      <c r="QM56" s="196"/>
      <c r="QN56" s="196"/>
      <c r="QO56" s="196"/>
      <c r="QP56" s="196"/>
      <c r="QQ56" s="196"/>
      <c r="QR56" s="196"/>
      <c r="QS56" s="196"/>
      <c r="QT56" s="196"/>
      <c r="QU56" s="196"/>
      <c r="QV56" s="196"/>
      <c r="QW56" s="196"/>
      <c r="QX56" s="196"/>
      <c r="QY56" s="196"/>
      <c r="QZ56" s="196"/>
      <c r="RA56" s="196"/>
      <c r="RB56" s="196"/>
      <c r="RC56" s="196"/>
      <c r="RD56" s="196"/>
      <c r="RE56" s="196"/>
      <c r="RF56" s="196"/>
      <c r="RG56" s="196"/>
      <c r="RH56" s="196"/>
      <c r="RI56" s="196"/>
      <c r="RJ56" s="196"/>
      <c r="RK56" s="196"/>
      <c r="RL56" s="196"/>
      <c r="RM56" s="196"/>
      <c r="RN56" s="196"/>
      <c r="RO56" s="196"/>
      <c r="RP56" s="196"/>
      <c r="RQ56" s="196"/>
      <c r="RR56" s="196"/>
      <c r="RS56" s="196"/>
      <c r="RT56" s="196"/>
      <c r="RU56" s="196"/>
      <c r="RV56" s="196"/>
      <c r="RW56" s="196"/>
      <c r="RX56" s="196"/>
    </row>
    <row r="57" spans="1:492" x14ac:dyDescent="0.2">
      <c r="A57" s="230" t="s">
        <v>962</v>
      </c>
      <c r="B57" s="231" t="s">
        <v>5239</v>
      </c>
      <c r="C57" s="225"/>
      <c r="D57" s="225"/>
      <c r="E57" s="225"/>
      <c r="F57" s="226"/>
      <c r="G57" s="226"/>
      <c r="H57" s="226"/>
      <c r="I57" s="226"/>
      <c r="J57" s="226"/>
      <c r="K57" s="226"/>
      <c r="L57" s="226"/>
      <c r="M57" s="226"/>
      <c r="N57" s="226"/>
      <c r="O57" s="226"/>
      <c r="P57" s="226"/>
      <c r="Q57" s="237">
        <v>0</v>
      </c>
      <c r="R57" s="238"/>
      <c r="S57" s="238"/>
      <c r="T57" s="238"/>
      <c r="U57" s="238"/>
      <c r="V57" s="238"/>
      <c r="W57" s="232"/>
      <c r="X57" s="232"/>
      <c r="Y57" s="232"/>
      <c r="Z57" s="235">
        <v>0</v>
      </c>
      <c r="AA57" s="235">
        <v>0</v>
      </c>
      <c r="AB57" s="235">
        <v>0</v>
      </c>
      <c r="AC57" s="224"/>
      <c r="AD57" s="224"/>
      <c r="AE57" s="125"/>
      <c r="AF57" s="125"/>
      <c r="AG57" s="125"/>
      <c r="AH57" s="236">
        <v>1</v>
      </c>
      <c r="AI57" s="236" t="s">
        <v>941</v>
      </c>
      <c r="AJ57" s="125"/>
      <c r="AK57" s="175" t="s">
        <v>5315</v>
      </c>
      <c r="AL57" s="125" t="s">
        <v>942</v>
      </c>
      <c r="AM57" s="27" t="s">
        <v>942</v>
      </c>
      <c r="AN57" s="126">
        <v>0</v>
      </c>
      <c r="AO57" s="126">
        <v>0</v>
      </c>
      <c r="AP57" s="126">
        <v>0</v>
      </c>
      <c r="AQ57" s="126">
        <v>0</v>
      </c>
      <c r="AR57" s="125">
        <v>18</v>
      </c>
      <c r="AS57" s="125">
        <v>0</v>
      </c>
      <c r="AT57" s="178">
        <v>43378</v>
      </c>
      <c r="AU57" s="178"/>
      <c r="AV57" s="178">
        <v>43109</v>
      </c>
      <c r="AW57" s="239" t="s">
        <v>1051</v>
      </c>
      <c r="AX57" s="239" t="s">
        <v>5212</v>
      </c>
      <c r="AY57" s="127"/>
      <c r="AZ57" s="127"/>
      <c r="BA57" s="128">
        <v>1</v>
      </c>
      <c r="BB57" s="128" t="s">
        <v>489</v>
      </c>
      <c r="BC57" s="128"/>
      <c r="BD57" s="128">
        <v>1</v>
      </c>
      <c r="BE57" s="129" t="s">
        <v>541</v>
      </c>
      <c r="BF57" s="130">
        <v>1</v>
      </c>
      <c r="BG57" s="240"/>
      <c r="BH57" s="241"/>
      <c r="BI57" s="190"/>
      <c r="BJ57" s="131">
        <v>290</v>
      </c>
      <c r="BK57" s="191"/>
      <c r="BL57" s="13"/>
      <c r="BM57" s="13"/>
      <c r="BN57" s="27" t="s">
        <v>801</v>
      </c>
      <c r="BO57" s="13" t="s">
        <v>801</v>
      </c>
      <c r="BP57" s="222">
        <v>218</v>
      </c>
      <c r="BQ57" s="132"/>
      <c r="BR57" s="133"/>
      <c r="BS57" s="125">
        <v>0</v>
      </c>
      <c r="BT57" s="134">
        <v>0</v>
      </c>
      <c r="BU57" s="135">
        <v>1</v>
      </c>
      <c r="BV57" s="134">
        <v>0</v>
      </c>
      <c r="BW57" s="136">
        <v>0</v>
      </c>
      <c r="BX57" s="136">
        <v>0</v>
      </c>
      <c r="BY57" s="136">
        <v>0</v>
      </c>
      <c r="BZ57" s="134">
        <v>0</v>
      </c>
      <c r="CA57" s="134">
        <v>0</v>
      </c>
      <c r="CB57" s="134">
        <v>0</v>
      </c>
      <c r="CC57" s="135">
        <v>1</v>
      </c>
      <c r="CD57" s="134"/>
      <c r="CE57" s="134"/>
      <c r="CF57" s="137">
        <v>290</v>
      </c>
      <c r="CG57" s="134">
        <v>0</v>
      </c>
      <c r="CH57" s="132"/>
      <c r="CI57" s="132"/>
      <c r="CJ57" s="229" t="s">
        <v>942</v>
      </c>
      <c r="CK57" s="233" t="s">
        <v>942</v>
      </c>
      <c r="CL57" s="138">
        <v>0</v>
      </c>
      <c r="CM57" s="138">
        <v>0</v>
      </c>
      <c r="CN57" s="135">
        <v>0</v>
      </c>
      <c r="CO57" s="135">
        <v>0</v>
      </c>
      <c r="CP57" s="139"/>
      <c r="CQ57" s="135">
        <v>0</v>
      </c>
      <c r="CR57" s="179">
        <v>43278</v>
      </c>
      <c r="CS57" s="180">
        <v>43278</v>
      </c>
      <c r="CT57" s="181">
        <v>43346</v>
      </c>
      <c r="CU57" s="181">
        <v>36526</v>
      </c>
      <c r="CV57" s="181">
        <v>36526</v>
      </c>
      <c r="CW57" s="181">
        <v>36526</v>
      </c>
      <c r="CX57" s="181"/>
      <c r="CY57" s="135">
        <v>0.90876716850294859</v>
      </c>
      <c r="CZ57" s="134">
        <v>0</v>
      </c>
      <c r="DA57" s="135">
        <v>0.2857142857142857</v>
      </c>
      <c r="DB57" s="135">
        <v>0</v>
      </c>
      <c r="DC57" s="135">
        <v>0</v>
      </c>
      <c r="DD57" s="135">
        <v>0</v>
      </c>
      <c r="DE57" s="140">
        <v>0</v>
      </c>
      <c r="DF57" s="13" t="s">
        <v>942</v>
      </c>
      <c r="DG57" s="80" t="s">
        <v>801</v>
      </c>
      <c r="DH57" s="18" t="b">
        <v>0</v>
      </c>
      <c r="DI57" s="79"/>
      <c r="DJ57" s="79"/>
      <c r="DK57" s="192"/>
      <c r="DL57" s="174"/>
      <c r="DM57" s="193"/>
      <c r="DN57" s="135"/>
      <c r="DO57" s="79"/>
      <c r="DP57" s="79"/>
      <c r="DQ57" s="79"/>
      <c r="DR57" s="79"/>
      <c r="DS57" s="79"/>
      <c r="DT57" s="79"/>
      <c r="DU57" s="79"/>
      <c r="DV57" s="18"/>
      <c r="DW57" s="18"/>
      <c r="DX57" s="18"/>
      <c r="DY57" s="177"/>
      <c r="DZ57" s="177">
        <v>0</v>
      </c>
      <c r="EA57" s="177">
        <v>0</v>
      </c>
      <c r="EB57" s="177">
        <v>0</v>
      </c>
      <c r="EC57" s="177">
        <v>0</v>
      </c>
      <c r="ED57" s="177">
        <v>0</v>
      </c>
      <c r="EE57" s="177">
        <v>0</v>
      </c>
      <c r="EF57" s="177">
        <v>0</v>
      </c>
      <c r="EG57" s="177">
        <v>0</v>
      </c>
      <c r="EH57" s="177">
        <v>0</v>
      </c>
      <c r="EI57" s="177">
        <v>0</v>
      </c>
      <c r="EJ57" s="177">
        <v>0</v>
      </c>
      <c r="EK57" s="177">
        <v>0</v>
      </c>
      <c r="EL57" s="177">
        <v>0</v>
      </c>
      <c r="EM57" s="177">
        <v>0</v>
      </c>
      <c r="EN57" s="177">
        <v>0</v>
      </c>
      <c r="EO57" s="177">
        <v>0</v>
      </c>
      <c r="EP57" s="177">
        <v>0</v>
      </c>
      <c r="EQ57" s="177">
        <v>0</v>
      </c>
      <c r="ER57" s="177">
        <v>0</v>
      </c>
      <c r="ES57" s="177">
        <v>0</v>
      </c>
      <c r="ET57" s="177">
        <v>0</v>
      </c>
      <c r="EU57" s="177">
        <v>0</v>
      </c>
      <c r="EV57" s="177">
        <v>0</v>
      </c>
      <c r="EW57" s="177">
        <v>0</v>
      </c>
      <c r="EX57" s="177">
        <v>0</v>
      </c>
      <c r="EY57" s="177">
        <v>0</v>
      </c>
      <c r="EZ57" s="177">
        <v>0</v>
      </c>
      <c r="FA57" s="177">
        <v>0</v>
      </c>
      <c r="FB57" s="177">
        <v>0</v>
      </c>
      <c r="FC57" s="244">
        <v>0</v>
      </c>
      <c r="FD57" s="198"/>
      <c r="FE57" s="198"/>
      <c r="FF57" s="197">
        <v>0</v>
      </c>
      <c r="FG57" s="198"/>
      <c r="FH57" s="197">
        <v>0</v>
      </c>
      <c r="FI57" s="197">
        <v>0</v>
      </c>
      <c r="FJ57" s="197">
        <v>0</v>
      </c>
      <c r="FK57" s="197">
        <v>0</v>
      </c>
      <c r="FL57" s="197">
        <v>0</v>
      </c>
      <c r="FM57" s="197">
        <v>0</v>
      </c>
      <c r="FN57" s="197">
        <v>0</v>
      </c>
      <c r="FO57" s="197">
        <v>0</v>
      </c>
      <c r="FP57" s="198"/>
      <c r="FQ57" s="198"/>
      <c r="FR57" s="198"/>
      <c r="FS57" s="197">
        <v>0</v>
      </c>
      <c r="FT57" s="198"/>
      <c r="FU57" s="198"/>
      <c r="FV57" s="198"/>
      <c r="FW57" s="245">
        <v>51</v>
      </c>
      <c r="FX57" s="242">
        <v>35</v>
      </c>
      <c r="FY57" s="242">
        <v>25</v>
      </c>
      <c r="FZ57" s="198"/>
      <c r="GA57" s="198"/>
      <c r="GB57" s="198"/>
      <c r="GC57" s="246">
        <v>1</v>
      </c>
      <c r="GD57" s="198"/>
      <c r="GE57" s="250">
        <v>144</v>
      </c>
      <c r="GF57" s="198"/>
      <c r="GG57" s="250">
        <v>130</v>
      </c>
      <c r="GH57" s="250">
        <v>130</v>
      </c>
      <c r="GI57" s="250">
        <v>130</v>
      </c>
      <c r="GJ57" s="250">
        <v>130</v>
      </c>
      <c r="GK57" s="250">
        <v>128</v>
      </c>
      <c r="GL57" s="250">
        <v>126</v>
      </c>
      <c r="GM57" s="198"/>
      <c r="GN57" s="250">
        <v>126</v>
      </c>
      <c r="GO57" s="250">
        <v>126</v>
      </c>
      <c r="GP57" s="250">
        <v>126</v>
      </c>
      <c r="GQ57" s="250">
        <v>126</v>
      </c>
      <c r="GR57" s="250">
        <v>126</v>
      </c>
      <c r="GS57" s="250">
        <v>106</v>
      </c>
      <c r="GT57" s="250">
        <v>106</v>
      </c>
      <c r="GU57" s="250">
        <v>106</v>
      </c>
      <c r="GV57" s="250">
        <v>106</v>
      </c>
      <c r="GW57" s="250">
        <v>106</v>
      </c>
      <c r="GX57" s="250">
        <v>106</v>
      </c>
      <c r="GY57" s="251">
        <v>99</v>
      </c>
      <c r="GZ57" s="251">
        <v>96</v>
      </c>
      <c r="HA57" s="251">
        <v>95</v>
      </c>
      <c r="HB57" s="251">
        <v>95</v>
      </c>
      <c r="HC57" s="245">
        <v>95</v>
      </c>
      <c r="HD57" s="245">
        <v>95</v>
      </c>
      <c r="HE57" s="245">
        <v>95</v>
      </c>
      <c r="HF57" s="245">
        <v>95</v>
      </c>
      <c r="HG57" s="245">
        <v>95</v>
      </c>
      <c r="HH57" s="245">
        <v>85</v>
      </c>
      <c r="HI57" s="245">
        <v>85</v>
      </c>
      <c r="HJ57" s="245">
        <v>85</v>
      </c>
      <c r="HK57" s="245">
        <v>85</v>
      </c>
      <c r="HL57" s="245">
        <v>85</v>
      </c>
      <c r="HM57" s="245">
        <v>85</v>
      </c>
      <c r="HN57" s="245">
        <v>84</v>
      </c>
      <c r="HO57" s="245">
        <v>84</v>
      </c>
      <c r="HP57" s="245">
        <v>84</v>
      </c>
      <c r="HQ57" s="245">
        <v>84</v>
      </c>
      <c r="HR57" s="245">
        <v>84</v>
      </c>
      <c r="HS57" s="248">
        <v>184</v>
      </c>
      <c r="HT57" s="248">
        <v>184</v>
      </c>
      <c r="HU57" s="248">
        <v>176</v>
      </c>
      <c r="HV57" s="248">
        <v>176</v>
      </c>
      <c r="HW57" s="248">
        <v>176</v>
      </c>
      <c r="HX57" s="248">
        <v>176</v>
      </c>
      <c r="HY57" s="248">
        <v>176</v>
      </c>
      <c r="HZ57" s="248">
        <v>176</v>
      </c>
      <c r="IA57" s="248">
        <v>176</v>
      </c>
      <c r="IB57" s="248">
        <v>176</v>
      </c>
      <c r="IC57" s="248">
        <v>176</v>
      </c>
      <c r="ID57" s="248">
        <v>176</v>
      </c>
      <c r="IE57" s="248">
        <v>176</v>
      </c>
      <c r="IF57" s="248">
        <v>176</v>
      </c>
      <c r="IG57" s="248">
        <v>176</v>
      </c>
      <c r="IH57" s="248">
        <v>176</v>
      </c>
      <c r="II57" s="248">
        <v>176</v>
      </c>
      <c r="IJ57" s="248">
        <v>176</v>
      </c>
      <c r="IK57" s="248">
        <v>176</v>
      </c>
      <c r="IL57" s="248">
        <v>176</v>
      </c>
      <c r="IM57" s="248">
        <v>165</v>
      </c>
      <c r="IN57" s="248">
        <v>165</v>
      </c>
      <c r="IO57" s="248">
        <v>165</v>
      </c>
      <c r="IP57" s="248">
        <v>165</v>
      </c>
      <c r="IQ57" s="248">
        <v>165</v>
      </c>
      <c r="IR57" s="248">
        <v>165</v>
      </c>
      <c r="IS57" s="248">
        <v>165</v>
      </c>
      <c r="IT57" s="248">
        <v>165</v>
      </c>
      <c r="IU57" s="248">
        <v>162</v>
      </c>
      <c r="IV57" s="248">
        <v>160</v>
      </c>
      <c r="IW57" s="248">
        <v>154</v>
      </c>
      <c r="IX57" s="248">
        <v>154</v>
      </c>
      <c r="IY57" s="248">
        <v>154</v>
      </c>
      <c r="IZ57" s="248">
        <v>154</v>
      </c>
      <c r="JA57" s="248">
        <v>154</v>
      </c>
      <c r="JB57" s="248">
        <v>154</v>
      </c>
      <c r="JC57" s="248">
        <v>154</v>
      </c>
      <c r="JD57" s="248">
        <v>154</v>
      </c>
      <c r="JE57" s="249">
        <v>149</v>
      </c>
      <c r="JF57" s="249">
        <v>149</v>
      </c>
      <c r="JG57" s="249">
        <v>149</v>
      </c>
      <c r="JH57" s="249">
        <v>149</v>
      </c>
      <c r="JI57" s="249">
        <v>149</v>
      </c>
      <c r="JJ57" s="249">
        <v>149</v>
      </c>
      <c r="JK57" s="249">
        <v>147</v>
      </c>
      <c r="JL57" s="249">
        <v>147</v>
      </c>
      <c r="JM57" s="249">
        <v>147</v>
      </c>
      <c r="JN57" s="250">
        <v>147</v>
      </c>
      <c r="JO57" s="250">
        <v>147</v>
      </c>
      <c r="JP57" s="249">
        <v>147</v>
      </c>
      <c r="JQ57" s="249">
        <v>147</v>
      </c>
      <c r="JR57" s="249">
        <v>147</v>
      </c>
      <c r="JS57" s="249">
        <v>147</v>
      </c>
      <c r="JT57" s="249">
        <v>147</v>
      </c>
      <c r="JU57" s="249">
        <v>147</v>
      </c>
      <c r="JV57" s="249">
        <v>147</v>
      </c>
      <c r="JW57" s="249">
        <v>147</v>
      </c>
      <c r="JX57" s="249">
        <v>147</v>
      </c>
      <c r="JY57" s="249">
        <v>147</v>
      </c>
      <c r="JZ57" s="249">
        <v>147</v>
      </c>
      <c r="KA57" s="249">
        <v>147</v>
      </c>
      <c r="KB57" s="249">
        <v>147</v>
      </c>
      <c r="KC57" s="198"/>
      <c r="KD57" s="245">
        <v>130</v>
      </c>
      <c r="KE57" s="245">
        <v>130</v>
      </c>
      <c r="KF57" s="245">
        <v>130</v>
      </c>
      <c r="KG57" s="245">
        <v>130</v>
      </c>
      <c r="KH57" s="245">
        <v>130</v>
      </c>
      <c r="KI57" s="245">
        <v>130</v>
      </c>
      <c r="KJ57" s="245">
        <v>128</v>
      </c>
      <c r="KK57" s="245">
        <v>128</v>
      </c>
      <c r="KL57" s="245">
        <v>128</v>
      </c>
      <c r="KM57" s="245">
        <v>128</v>
      </c>
      <c r="KN57" s="245">
        <v>128</v>
      </c>
      <c r="KO57" s="245">
        <v>128</v>
      </c>
      <c r="KP57" s="245">
        <v>128</v>
      </c>
      <c r="KQ57" s="245">
        <v>128</v>
      </c>
      <c r="KR57" s="245">
        <v>128</v>
      </c>
      <c r="KS57" s="245">
        <v>128</v>
      </c>
      <c r="KT57" s="245">
        <v>128</v>
      </c>
      <c r="KU57" s="245">
        <v>128</v>
      </c>
      <c r="KV57" s="245">
        <v>128</v>
      </c>
      <c r="KW57" s="245">
        <v>128</v>
      </c>
      <c r="KX57" s="245">
        <v>128</v>
      </c>
      <c r="KY57" s="245">
        <v>128</v>
      </c>
      <c r="KZ57" s="245">
        <v>128</v>
      </c>
      <c r="LA57" s="245">
        <v>128</v>
      </c>
      <c r="LB57" s="245">
        <v>128</v>
      </c>
      <c r="LC57" s="245">
        <v>128</v>
      </c>
      <c r="LD57" s="245">
        <v>128</v>
      </c>
      <c r="LE57" s="242">
        <v>68</v>
      </c>
      <c r="LF57" s="242">
        <v>68</v>
      </c>
      <c r="LG57" s="242">
        <v>68</v>
      </c>
      <c r="LH57" s="242">
        <v>68</v>
      </c>
      <c r="LI57" s="242">
        <v>51</v>
      </c>
      <c r="LJ57" s="242">
        <v>51</v>
      </c>
      <c r="LK57" s="242">
        <v>51</v>
      </c>
      <c r="LL57" s="242">
        <v>51</v>
      </c>
      <c r="LM57" s="242">
        <v>50</v>
      </c>
      <c r="LN57" s="242">
        <v>50</v>
      </c>
      <c r="LO57" s="242">
        <v>56</v>
      </c>
      <c r="LP57" s="242">
        <v>56</v>
      </c>
      <c r="LQ57" s="242">
        <v>56</v>
      </c>
      <c r="LR57" s="242">
        <v>56</v>
      </c>
      <c r="LS57" s="242">
        <v>56</v>
      </c>
      <c r="LT57" s="242">
        <v>56</v>
      </c>
      <c r="LU57" s="242">
        <v>56</v>
      </c>
      <c r="LV57" s="242">
        <v>54</v>
      </c>
      <c r="LW57" s="242">
        <v>54</v>
      </c>
      <c r="LX57" s="242">
        <v>54</v>
      </c>
      <c r="LY57" s="242">
        <v>54</v>
      </c>
      <c r="LZ57" s="242">
        <v>54</v>
      </c>
      <c r="MA57" s="242">
        <v>54</v>
      </c>
      <c r="MB57" s="242">
        <v>47</v>
      </c>
      <c r="MC57" s="242">
        <v>47</v>
      </c>
      <c r="MD57" s="242">
        <v>47</v>
      </c>
      <c r="ME57" s="242">
        <v>47</v>
      </c>
      <c r="MF57" s="242">
        <v>47</v>
      </c>
      <c r="MG57" s="242">
        <v>47</v>
      </c>
      <c r="MH57" s="242">
        <v>47</v>
      </c>
      <c r="MI57" s="242">
        <v>26</v>
      </c>
      <c r="MJ57" s="242">
        <v>26</v>
      </c>
      <c r="MK57" s="242">
        <v>22</v>
      </c>
      <c r="ML57" s="198"/>
      <c r="MM57" s="242">
        <v>22</v>
      </c>
      <c r="MN57" s="242">
        <v>5</v>
      </c>
      <c r="MO57" s="242">
        <v>3</v>
      </c>
      <c r="MP57" s="242">
        <v>47</v>
      </c>
      <c r="MQ57" s="244">
        <v>0</v>
      </c>
      <c r="MR57" s="244">
        <v>0</v>
      </c>
      <c r="MS57" s="244">
        <v>0</v>
      </c>
      <c r="MT57" s="244">
        <v>0</v>
      </c>
      <c r="MU57" s="244">
        <v>0</v>
      </c>
      <c r="MV57" s="244">
        <v>0</v>
      </c>
      <c r="MW57" s="198"/>
      <c r="MX57" s="244">
        <v>0</v>
      </c>
      <c r="MY57" s="244">
        <v>0</v>
      </c>
      <c r="MZ57" s="244">
        <v>0</v>
      </c>
      <c r="NA57" s="244">
        <v>0</v>
      </c>
      <c r="NB57" s="244">
        <v>0</v>
      </c>
      <c r="NC57" s="244">
        <v>0</v>
      </c>
      <c r="ND57" s="244">
        <v>0</v>
      </c>
      <c r="NE57" s="244">
        <v>0</v>
      </c>
      <c r="NF57" s="244">
        <v>0</v>
      </c>
      <c r="NG57" s="244">
        <v>0</v>
      </c>
      <c r="NH57" s="244">
        <v>0</v>
      </c>
      <c r="NI57" s="244">
        <v>0</v>
      </c>
      <c r="NJ57" s="198"/>
      <c r="NK57" s="198"/>
      <c r="NL57" s="198"/>
      <c r="NM57" s="198"/>
      <c r="NN57" s="198"/>
      <c r="NO57" s="198"/>
      <c r="NP57" s="198"/>
      <c r="NQ57" s="198"/>
      <c r="NR57" s="198"/>
      <c r="NS57" s="198"/>
      <c r="NT57" s="198"/>
      <c r="NU57" s="198"/>
      <c r="NV57" s="198"/>
      <c r="NW57" s="198"/>
      <c r="NX57" s="198"/>
      <c r="NY57" s="198"/>
      <c r="NZ57" s="198"/>
      <c r="OA57" s="198"/>
      <c r="OB57" s="198"/>
      <c r="OC57" s="198"/>
      <c r="OD57" s="198"/>
      <c r="OE57" s="198"/>
      <c r="OF57" s="198"/>
      <c r="OG57" s="198"/>
      <c r="OH57" s="198"/>
      <c r="OI57" s="198"/>
      <c r="OJ57" s="198"/>
      <c r="OK57" s="198"/>
      <c r="OL57" s="198"/>
      <c r="OM57" s="198"/>
      <c r="ON57" s="198"/>
      <c r="OO57" s="198"/>
      <c r="OP57" s="198"/>
      <c r="OQ57" s="198"/>
      <c r="OR57" s="198"/>
      <c r="OS57" s="198"/>
      <c r="OT57" s="198"/>
      <c r="OU57" s="198"/>
      <c r="OV57" s="198"/>
      <c r="OW57" s="198"/>
      <c r="OX57" s="198"/>
      <c r="OY57" s="198"/>
      <c r="OZ57" s="198"/>
      <c r="PA57" s="198"/>
      <c r="PB57" s="198"/>
      <c r="PC57" s="198"/>
      <c r="PD57" s="198"/>
      <c r="PE57" s="198"/>
      <c r="PF57" s="198"/>
      <c r="PG57" s="198"/>
      <c r="PH57" s="198"/>
      <c r="PI57" s="198"/>
      <c r="PJ57" s="198"/>
      <c r="PK57" s="198"/>
      <c r="PL57" s="198"/>
      <c r="PM57" s="198"/>
      <c r="PN57" s="198"/>
      <c r="PO57" s="198"/>
      <c r="PP57" s="198"/>
      <c r="PQ57" s="198"/>
      <c r="PR57" s="198"/>
      <c r="PS57" s="198"/>
      <c r="PT57" s="198"/>
      <c r="PU57" s="198"/>
      <c r="PV57" s="198"/>
      <c r="PW57" s="198"/>
      <c r="PX57" s="198"/>
      <c r="PY57" s="198"/>
      <c r="PZ57" s="198"/>
      <c r="QA57" s="198"/>
      <c r="QB57" s="198"/>
      <c r="QC57" s="198"/>
      <c r="QD57" s="198"/>
      <c r="QE57" s="198"/>
      <c r="QF57" s="198"/>
      <c r="QG57" s="198"/>
      <c r="QH57" s="198"/>
      <c r="QI57" s="198"/>
      <c r="QJ57" s="198"/>
      <c r="QK57" s="198"/>
      <c r="QL57" s="198"/>
      <c r="QM57" s="198"/>
      <c r="QN57" s="198"/>
      <c r="QO57" s="198"/>
      <c r="QP57" s="198"/>
      <c r="QQ57" s="198"/>
      <c r="QR57" s="198"/>
      <c r="QS57" s="198"/>
      <c r="QT57" s="198"/>
      <c r="QU57" s="198"/>
      <c r="QV57" s="198"/>
      <c r="QW57" s="198"/>
      <c r="QX57" s="198"/>
      <c r="QY57" s="198"/>
      <c r="QZ57" s="198"/>
      <c r="RA57" s="198"/>
      <c r="RB57" s="198"/>
      <c r="RC57" s="198"/>
      <c r="RD57" s="198"/>
      <c r="RE57" s="198"/>
      <c r="RF57" s="198"/>
      <c r="RG57" s="198"/>
      <c r="RH57" s="198"/>
      <c r="RI57" s="198"/>
      <c r="RJ57" s="198"/>
      <c r="RK57" s="198"/>
      <c r="RL57" s="198"/>
      <c r="RM57" s="198"/>
      <c r="RN57" s="198"/>
      <c r="RO57" s="198"/>
      <c r="RP57" s="198"/>
      <c r="RQ57" s="198"/>
      <c r="RR57" s="198"/>
      <c r="RS57" s="198"/>
      <c r="RT57" s="198"/>
      <c r="RU57" s="198"/>
      <c r="RV57" s="198"/>
      <c r="RW57" s="198"/>
      <c r="RX57" s="198"/>
    </row>
    <row r="58" spans="1:492" x14ac:dyDescent="0.2">
      <c r="A58" s="230" t="s">
        <v>962</v>
      </c>
      <c r="B58" s="231" t="s">
        <v>3213</v>
      </c>
      <c r="C58" s="225"/>
      <c r="D58" s="225"/>
      <c r="E58" s="225"/>
      <c r="F58" s="226"/>
      <c r="G58" s="226"/>
      <c r="H58" s="226"/>
      <c r="I58" s="226"/>
      <c r="J58" s="226"/>
      <c r="K58" s="226"/>
      <c r="L58" s="226"/>
      <c r="M58" s="226"/>
      <c r="N58" s="226"/>
      <c r="O58" s="226"/>
      <c r="P58" s="226"/>
      <c r="Q58" s="237">
        <v>0</v>
      </c>
      <c r="R58" s="238"/>
      <c r="S58" s="238"/>
      <c r="T58" s="238"/>
      <c r="U58" s="238"/>
      <c r="V58" s="238"/>
      <c r="W58" s="232"/>
      <c r="X58" s="232"/>
      <c r="Y58" s="232"/>
      <c r="Z58" s="235">
        <v>0</v>
      </c>
      <c r="AA58" s="235">
        <v>0</v>
      </c>
      <c r="AB58" s="235">
        <v>0</v>
      </c>
      <c r="AC58" s="224"/>
      <c r="AD58" s="224"/>
      <c r="AE58" s="125"/>
      <c r="AF58" s="125"/>
      <c r="AG58" s="125"/>
      <c r="AH58" s="236">
        <v>1</v>
      </c>
      <c r="AI58" s="236" t="s">
        <v>941</v>
      </c>
      <c r="AJ58" s="125"/>
      <c r="AK58" s="175" t="s">
        <v>5315</v>
      </c>
      <c r="AL58" s="125" t="s">
        <v>942</v>
      </c>
      <c r="AM58" s="27" t="s">
        <v>5321</v>
      </c>
      <c r="AN58" s="126">
        <v>0</v>
      </c>
      <c r="AO58" s="126">
        <v>0</v>
      </c>
      <c r="AP58" s="126">
        <v>0</v>
      </c>
      <c r="AQ58" s="126">
        <v>0</v>
      </c>
      <c r="AR58" s="125">
        <v>1</v>
      </c>
      <c r="AS58" s="125">
        <v>0</v>
      </c>
      <c r="AT58" s="178">
        <v>42419</v>
      </c>
      <c r="AU58" s="178"/>
      <c r="AV58" s="178">
        <v>43398</v>
      </c>
      <c r="AW58" s="239" t="s">
        <v>989</v>
      </c>
      <c r="AX58" s="239" t="s">
        <v>980</v>
      </c>
      <c r="AY58" s="127"/>
      <c r="AZ58" s="127"/>
      <c r="BA58" s="128">
        <v>150</v>
      </c>
      <c r="BB58" s="128" t="s">
        <v>489</v>
      </c>
      <c r="BC58" s="128"/>
      <c r="BD58" s="128">
        <v>1</v>
      </c>
      <c r="BE58" s="129" t="s">
        <v>541</v>
      </c>
      <c r="BF58" s="130">
        <v>1</v>
      </c>
      <c r="BG58" s="240"/>
      <c r="BH58" s="241"/>
      <c r="BI58" s="190"/>
      <c r="BJ58" s="131">
        <v>252</v>
      </c>
      <c r="BK58" s="191"/>
      <c r="BL58" s="13"/>
      <c r="BM58" s="13"/>
      <c r="BN58" s="27" t="s">
        <v>801</v>
      </c>
      <c r="BO58" s="13" t="s">
        <v>801</v>
      </c>
      <c r="BP58" s="222">
        <v>207</v>
      </c>
      <c r="BQ58" s="132"/>
      <c r="BR58" s="133"/>
      <c r="BS58" s="125">
        <v>0</v>
      </c>
      <c r="BT58" s="134">
        <v>0</v>
      </c>
      <c r="BU58" s="135">
        <v>1</v>
      </c>
      <c r="BV58" s="134">
        <v>0</v>
      </c>
      <c r="BW58" s="136">
        <v>0</v>
      </c>
      <c r="BX58" s="136">
        <v>0</v>
      </c>
      <c r="BY58" s="136">
        <v>0</v>
      </c>
      <c r="BZ58" s="134">
        <v>0</v>
      </c>
      <c r="CA58" s="134">
        <v>0</v>
      </c>
      <c r="CB58" s="134">
        <v>0</v>
      </c>
      <c r="CC58" s="135">
        <v>1</v>
      </c>
      <c r="CD58" s="134"/>
      <c r="CE58" s="134"/>
      <c r="CF58" s="137">
        <v>252</v>
      </c>
      <c r="CG58" s="134">
        <v>0</v>
      </c>
      <c r="CH58" s="132"/>
      <c r="CI58" s="132"/>
      <c r="CJ58" s="229" t="s">
        <v>942</v>
      </c>
      <c r="CK58" s="233" t="s">
        <v>942</v>
      </c>
      <c r="CL58" s="138">
        <v>0</v>
      </c>
      <c r="CM58" s="138">
        <v>0</v>
      </c>
      <c r="CN58" s="135">
        <v>0</v>
      </c>
      <c r="CO58" s="135">
        <v>0</v>
      </c>
      <c r="CP58" s="139"/>
      <c r="CQ58" s="135">
        <v>1</v>
      </c>
      <c r="CR58" s="179">
        <v>43175</v>
      </c>
      <c r="CS58" s="180">
        <v>43220</v>
      </c>
      <c r="CT58" s="181">
        <v>43346</v>
      </c>
      <c r="CU58" s="181">
        <v>43311</v>
      </c>
      <c r="CV58" s="181">
        <v>43395</v>
      </c>
      <c r="CW58" s="181"/>
      <c r="CX58" s="181">
        <v>43395</v>
      </c>
      <c r="CY58" s="135">
        <v>0.28798352869273719</v>
      </c>
      <c r="CZ58" s="134">
        <v>0</v>
      </c>
      <c r="DA58" s="135">
        <v>8.2644628099173556E-3</v>
      </c>
      <c r="DB58" s="135">
        <v>0</v>
      </c>
      <c r="DC58" s="135">
        <v>0</v>
      </c>
      <c r="DD58" s="135">
        <v>0</v>
      </c>
      <c r="DE58" s="140">
        <v>0</v>
      </c>
      <c r="DF58" s="13" t="s">
        <v>942</v>
      </c>
      <c r="DG58" s="80" t="s">
        <v>942</v>
      </c>
      <c r="DH58" s="18" t="b">
        <v>0</v>
      </c>
      <c r="DI58" s="79"/>
      <c r="DJ58" s="79"/>
      <c r="DK58" s="192"/>
      <c r="DL58" s="174"/>
      <c r="DM58" s="193"/>
      <c r="DN58" s="135"/>
      <c r="DO58" s="79"/>
      <c r="DP58" s="79"/>
      <c r="DQ58" s="79"/>
      <c r="DR58" s="79"/>
      <c r="DS58" s="79"/>
      <c r="DT58" s="79"/>
      <c r="DU58" s="79"/>
      <c r="DV58" s="18"/>
      <c r="DW58" s="18"/>
      <c r="DX58" s="18"/>
      <c r="DY58" s="177"/>
      <c r="DZ58" s="177">
        <v>0</v>
      </c>
      <c r="EA58" s="177">
        <v>0</v>
      </c>
      <c r="EB58" s="177">
        <v>0</v>
      </c>
      <c r="EC58" s="177">
        <v>0</v>
      </c>
      <c r="ED58" s="177">
        <v>0</v>
      </c>
      <c r="EE58" s="177">
        <v>0</v>
      </c>
      <c r="EF58" s="177">
        <v>0</v>
      </c>
      <c r="EG58" s="177">
        <v>0</v>
      </c>
      <c r="EH58" s="177">
        <v>0</v>
      </c>
      <c r="EI58" s="177">
        <v>0</v>
      </c>
      <c r="EJ58" s="177">
        <v>0</v>
      </c>
      <c r="EK58" s="177">
        <v>0</v>
      </c>
      <c r="EL58" s="177">
        <v>0</v>
      </c>
      <c r="EM58" s="177">
        <v>0</v>
      </c>
      <c r="EN58" s="177">
        <v>0</v>
      </c>
      <c r="EO58" s="177">
        <v>0</v>
      </c>
      <c r="EP58" s="177">
        <v>0</v>
      </c>
      <c r="EQ58" s="177">
        <v>0</v>
      </c>
      <c r="ER58" s="177">
        <v>0</v>
      </c>
      <c r="ES58" s="177">
        <v>0</v>
      </c>
      <c r="ET58" s="177">
        <v>0</v>
      </c>
      <c r="EU58" s="177">
        <v>0</v>
      </c>
      <c r="EV58" s="177">
        <v>0</v>
      </c>
      <c r="EW58" s="177">
        <v>0</v>
      </c>
      <c r="EX58" s="177">
        <v>0</v>
      </c>
      <c r="EY58" s="177">
        <v>0</v>
      </c>
      <c r="EZ58" s="177">
        <v>0</v>
      </c>
      <c r="FA58" s="177">
        <v>0</v>
      </c>
      <c r="FB58" s="177">
        <v>164</v>
      </c>
      <c r="FC58" s="249">
        <v>163</v>
      </c>
      <c r="FD58" s="248">
        <v>109</v>
      </c>
      <c r="FE58" s="245">
        <v>76</v>
      </c>
      <c r="FF58" s="242">
        <v>66</v>
      </c>
      <c r="FG58" s="245">
        <v>69</v>
      </c>
      <c r="FH58" s="245">
        <v>78</v>
      </c>
      <c r="FI58" s="197">
        <v>62</v>
      </c>
      <c r="FJ58" s="197">
        <v>29</v>
      </c>
      <c r="FK58" s="197">
        <v>17</v>
      </c>
      <c r="FL58" s="197">
        <v>17</v>
      </c>
      <c r="FM58" s="197">
        <v>16</v>
      </c>
      <c r="FN58" s="197">
        <v>16</v>
      </c>
      <c r="FO58" s="197">
        <v>16</v>
      </c>
      <c r="FP58" s="197">
        <v>0</v>
      </c>
      <c r="FQ58" s="197">
        <v>18</v>
      </c>
      <c r="FR58" s="197">
        <v>7</v>
      </c>
      <c r="FS58" s="197">
        <v>0</v>
      </c>
      <c r="FT58" s="244">
        <v>0</v>
      </c>
      <c r="FU58" s="244">
        <v>0</v>
      </c>
      <c r="FV58" s="244">
        <v>0</v>
      </c>
      <c r="FW58" s="244">
        <v>0</v>
      </c>
      <c r="FX58" s="244">
        <v>0</v>
      </c>
      <c r="FY58" s="244">
        <v>0</v>
      </c>
      <c r="FZ58" s="249">
        <v>169</v>
      </c>
      <c r="GA58" s="249">
        <v>169</v>
      </c>
      <c r="GB58" s="249">
        <v>156</v>
      </c>
      <c r="GC58" s="251">
        <v>83</v>
      </c>
      <c r="GD58" s="243"/>
      <c r="GE58" s="248">
        <v>226</v>
      </c>
      <c r="GF58" s="248"/>
      <c r="GG58" s="248">
        <v>226</v>
      </c>
      <c r="GH58" s="248">
        <v>226</v>
      </c>
      <c r="GI58" s="248">
        <v>226</v>
      </c>
      <c r="GJ58" s="248">
        <v>226</v>
      </c>
      <c r="GK58" s="248">
        <v>216</v>
      </c>
      <c r="GL58" s="248">
        <v>214</v>
      </c>
      <c r="GM58" s="248">
        <v>214</v>
      </c>
      <c r="GN58" s="248">
        <v>214</v>
      </c>
      <c r="GO58" s="248">
        <v>214</v>
      </c>
      <c r="GP58" s="248">
        <v>214</v>
      </c>
      <c r="GQ58" s="248">
        <v>214</v>
      </c>
      <c r="GR58" s="248">
        <v>214</v>
      </c>
      <c r="GS58" s="248">
        <v>211</v>
      </c>
      <c r="GT58" s="248">
        <v>211</v>
      </c>
      <c r="GU58" s="248">
        <v>211</v>
      </c>
      <c r="GV58" s="248">
        <v>211</v>
      </c>
      <c r="GW58" s="248">
        <v>211</v>
      </c>
      <c r="GX58" s="248">
        <v>211</v>
      </c>
      <c r="GY58" s="248">
        <v>211</v>
      </c>
      <c r="GZ58" s="249">
        <v>211</v>
      </c>
      <c r="HA58" s="249">
        <v>211</v>
      </c>
      <c r="HB58" s="249">
        <v>211</v>
      </c>
      <c r="HC58" s="249">
        <v>211</v>
      </c>
      <c r="HD58" s="249">
        <v>208</v>
      </c>
      <c r="HE58" s="249">
        <v>208</v>
      </c>
      <c r="HF58" s="249">
        <v>208</v>
      </c>
      <c r="HG58" s="249">
        <v>208</v>
      </c>
      <c r="HH58" s="249">
        <v>208</v>
      </c>
      <c r="HI58" s="249">
        <v>208</v>
      </c>
      <c r="HJ58" s="249">
        <v>208</v>
      </c>
      <c r="HK58" s="249">
        <v>205</v>
      </c>
      <c r="HL58" s="249">
        <v>205</v>
      </c>
      <c r="HM58" s="249">
        <v>200</v>
      </c>
      <c r="HN58" s="249">
        <v>195</v>
      </c>
      <c r="HO58" s="249">
        <v>195</v>
      </c>
      <c r="HP58" s="249">
        <v>195</v>
      </c>
      <c r="HQ58" s="249">
        <v>195</v>
      </c>
      <c r="HR58" s="249">
        <v>195</v>
      </c>
      <c r="HS58" s="249">
        <v>185</v>
      </c>
      <c r="HT58" s="249">
        <v>185</v>
      </c>
      <c r="HU58" s="249">
        <v>182</v>
      </c>
      <c r="HV58" s="249">
        <v>182</v>
      </c>
      <c r="HW58" s="249">
        <v>182</v>
      </c>
      <c r="HX58" s="249">
        <v>182</v>
      </c>
      <c r="HY58" s="249">
        <v>182</v>
      </c>
      <c r="HZ58" s="249">
        <v>182</v>
      </c>
      <c r="IA58" s="249">
        <v>182</v>
      </c>
      <c r="IB58" s="249">
        <v>182</v>
      </c>
      <c r="IC58" s="249">
        <v>182</v>
      </c>
      <c r="ID58" s="249">
        <v>182</v>
      </c>
      <c r="IE58" s="249">
        <v>182</v>
      </c>
      <c r="IF58" s="249">
        <v>182</v>
      </c>
      <c r="IG58" s="249">
        <v>182</v>
      </c>
      <c r="IH58" s="249">
        <v>178</v>
      </c>
      <c r="II58" s="249">
        <v>178</v>
      </c>
      <c r="IJ58" s="249">
        <v>178</v>
      </c>
      <c r="IK58" s="249">
        <v>178</v>
      </c>
      <c r="IL58" s="249">
        <v>178</v>
      </c>
      <c r="IM58" s="249">
        <v>178</v>
      </c>
      <c r="IN58" s="249">
        <v>178</v>
      </c>
      <c r="IO58" s="249">
        <v>178</v>
      </c>
      <c r="IP58" s="249">
        <v>178</v>
      </c>
      <c r="IQ58" s="249">
        <v>178</v>
      </c>
      <c r="IR58" s="249">
        <v>178</v>
      </c>
      <c r="IS58" s="249">
        <v>178</v>
      </c>
      <c r="IT58" s="249">
        <v>178</v>
      </c>
      <c r="IU58" s="249">
        <v>178</v>
      </c>
      <c r="IV58" s="249">
        <v>173</v>
      </c>
      <c r="IW58" s="249">
        <v>173</v>
      </c>
      <c r="IX58" s="245">
        <v>163</v>
      </c>
      <c r="IY58" s="245">
        <v>163</v>
      </c>
      <c r="IZ58" s="245">
        <v>163</v>
      </c>
      <c r="JA58" s="245">
        <v>163</v>
      </c>
      <c r="JB58" s="245">
        <v>163</v>
      </c>
      <c r="JC58" s="245">
        <v>163</v>
      </c>
      <c r="JD58" s="245">
        <v>163</v>
      </c>
      <c r="JE58" s="245">
        <v>163</v>
      </c>
      <c r="JF58" s="245">
        <v>163</v>
      </c>
      <c r="JG58" s="245">
        <v>163</v>
      </c>
      <c r="JH58" s="245">
        <v>163</v>
      </c>
      <c r="JI58" s="245">
        <v>163</v>
      </c>
      <c r="JJ58" s="245">
        <v>163</v>
      </c>
      <c r="JK58" s="245">
        <v>163</v>
      </c>
      <c r="JL58" s="245">
        <v>163</v>
      </c>
      <c r="JM58" s="245">
        <v>163</v>
      </c>
      <c r="JN58" s="245">
        <v>163</v>
      </c>
      <c r="JO58" s="245">
        <v>163</v>
      </c>
      <c r="JP58" s="245">
        <v>163</v>
      </c>
      <c r="JQ58" s="245">
        <v>163</v>
      </c>
      <c r="JR58" s="245">
        <v>163</v>
      </c>
      <c r="JS58" s="245">
        <v>163</v>
      </c>
      <c r="JT58" s="245">
        <v>163</v>
      </c>
      <c r="JU58" s="245">
        <v>163</v>
      </c>
      <c r="JV58" s="245">
        <v>163</v>
      </c>
      <c r="JW58" s="245">
        <v>163</v>
      </c>
      <c r="JX58" s="245">
        <v>163</v>
      </c>
      <c r="JY58" s="245">
        <v>163</v>
      </c>
      <c r="JZ58" s="245">
        <v>163</v>
      </c>
      <c r="KA58" s="245">
        <v>163</v>
      </c>
      <c r="KB58" s="245">
        <v>163</v>
      </c>
      <c r="KC58" s="243"/>
      <c r="KD58" s="245">
        <v>127</v>
      </c>
      <c r="KE58" s="245">
        <v>127</v>
      </c>
      <c r="KF58" s="245">
        <v>127</v>
      </c>
      <c r="KG58" s="245">
        <v>127</v>
      </c>
      <c r="KH58" s="245">
        <v>127</v>
      </c>
      <c r="KI58" s="245">
        <v>127</v>
      </c>
      <c r="KJ58" s="245">
        <v>120</v>
      </c>
      <c r="KK58" s="245">
        <v>120</v>
      </c>
      <c r="KL58" s="245">
        <v>120</v>
      </c>
      <c r="KM58" s="245">
        <v>120</v>
      </c>
      <c r="KN58" s="245">
        <v>120</v>
      </c>
      <c r="KO58" s="245">
        <v>120</v>
      </c>
      <c r="KP58" s="245">
        <v>120</v>
      </c>
      <c r="KQ58" s="245">
        <v>120</v>
      </c>
      <c r="KR58" s="245">
        <v>120</v>
      </c>
      <c r="KS58" s="245">
        <v>120</v>
      </c>
      <c r="KT58" s="245">
        <v>120</v>
      </c>
      <c r="KU58" s="245">
        <v>120</v>
      </c>
      <c r="KV58" s="245">
        <v>120</v>
      </c>
      <c r="KW58" s="245">
        <v>120</v>
      </c>
      <c r="KX58" s="245">
        <v>120</v>
      </c>
      <c r="KY58" s="245">
        <v>120</v>
      </c>
      <c r="KZ58" s="245">
        <v>120</v>
      </c>
      <c r="LA58" s="245">
        <v>120</v>
      </c>
      <c r="LB58" s="245">
        <v>120</v>
      </c>
      <c r="LC58" s="245">
        <v>120</v>
      </c>
      <c r="LD58" s="245">
        <v>120</v>
      </c>
      <c r="LE58" s="245">
        <v>104</v>
      </c>
      <c r="LF58" s="245">
        <v>104</v>
      </c>
      <c r="LG58" s="245">
        <v>104</v>
      </c>
      <c r="LH58" s="245">
        <v>104</v>
      </c>
      <c r="LI58" s="245">
        <v>104</v>
      </c>
      <c r="LJ58" s="245">
        <v>104</v>
      </c>
      <c r="LK58" s="245">
        <v>104</v>
      </c>
      <c r="LL58" s="245">
        <v>104</v>
      </c>
      <c r="LM58" s="245">
        <v>104</v>
      </c>
      <c r="LN58" s="245">
        <v>104</v>
      </c>
      <c r="LO58" s="245">
        <v>104</v>
      </c>
      <c r="LP58" s="245">
        <v>104</v>
      </c>
      <c r="LQ58" s="245">
        <v>104</v>
      </c>
      <c r="LR58" s="245">
        <v>104</v>
      </c>
      <c r="LS58" s="245">
        <v>104</v>
      </c>
      <c r="LT58" s="245">
        <v>104</v>
      </c>
      <c r="LU58" s="245">
        <v>101</v>
      </c>
      <c r="LV58" s="245">
        <v>101</v>
      </c>
      <c r="LW58" s="245">
        <v>101</v>
      </c>
      <c r="LX58" s="245">
        <v>101</v>
      </c>
      <c r="LY58" s="245">
        <v>101</v>
      </c>
      <c r="LZ58" s="245">
        <v>101</v>
      </c>
      <c r="MA58" s="245">
        <v>96</v>
      </c>
      <c r="MB58" s="245">
        <v>88</v>
      </c>
      <c r="MC58" s="245">
        <v>88</v>
      </c>
      <c r="MD58" s="245">
        <v>88</v>
      </c>
      <c r="ME58" s="245">
        <v>88</v>
      </c>
      <c r="MF58" s="245">
        <v>88</v>
      </c>
      <c r="MG58" s="245">
        <v>88</v>
      </c>
      <c r="MH58" s="245">
        <v>88</v>
      </c>
      <c r="MI58" s="245">
        <v>88</v>
      </c>
      <c r="MJ58" s="245">
        <v>88</v>
      </c>
      <c r="MK58" s="245">
        <v>88</v>
      </c>
      <c r="ML58" s="243"/>
      <c r="MM58" s="245">
        <v>88</v>
      </c>
      <c r="MN58" s="242">
        <v>83</v>
      </c>
      <c r="MO58" s="242">
        <v>83</v>
      </c>
      <c r="MP58" s="245">
        <v>88</v>
      </c>
      <c r="MQ58" s="242">
        <v>83</v>
      </c>
      <c r="MR58" s="242">
        <v>83</v>
      </c>
      <c r="MS58" s="242">
        <v>83</v>
      </c>
      <c r="MT58" s="242">
        <v>83</v>
      </c>
      <c r="MU58" s="242">
        <v>83</v>
      </c>
      <c r="MV58" s="242">
        <v>83</v>
      </c>
      <c r="MW58" s="243"/>
      <c r="MX58" s="242">
        <v>83</v>
      </c>
      <c r="MY58" s="242">
        <v>83</v>
      </c>
      <c r="MZ58" s="242">
        <v>78</v>
      </c>
      <c r="NA58" s="242">
        <v>78</v>
      </c>
      <c r="NB58" s="242">
        <v>78</v>
      </c>
      <c r="NC58" s="242">
        <v>74</v>
      </c>
      <c r="ND58" s="242">
        <v>74</v>
      </c>
      <c r="NE58" s="242">
        <v>72</v>
      </c>
      <c r="NF58" s="242">
        <v>72</v>
      </c>
      <c r="NG58" s="242">
        <v>72</v>
      </c>
      <c r="NH58" s="242">
        <v>72</v>
      </c>
      <c r="NI58" s="244">
        <v>0</v>
      </c>
      <c r="NJ58" s="243"/>
      <c r="NK58" s="243"/>
      <c r="NL58" s="243"/>
      <c r="NM58" s="243"/>
      <c r="NN58" s="243"/>
      <c r="NO58" s="243"/>
      <c r="NP58" s="243"/>
      <c r="NQ58" s="243"/>
      <c r="NR58" s="243"/>
      <c r="NS58" s="243"/>
      <c r="NT58" s="243"/>
      <c r="NU58" s="243"/>
      <c r="NV58" s="243"/>
      <c r="NW58" s="243"/>
      <c r="NX58" s="243"/>
      <c r="NY58" s="243"/>
      <c r="NZ58" s="243"/>
      <c r="OA58" s="243"/>
      <c r="OB58" s="243"/>
      <c r="OC58" s="243"/>
      <c r="OD58" s="243"/>
      <c r="OE58" s="243"/>
      <c r="OF58" s="243"/>
      <c r="OG58" s="243"/>
      <c r="OH58" s="243"/>
      <c r="OI58" s="243"/>
      <c r="OJ58" s="243"/>
      <c r="OK58" s="243"/>
      <c r="OL58" s="243"/>
      <c r="OM58" s="243"/>
      <c r="ON58" s="243"/>
      <c r="OO58" s="243"/>
      <c r="OP58" s="243"/>
      <c r="OQ58" s="243"/>
      <c r="OR58" s="243"/>
      <c r="OS58" s="243"/>
      <c r="OT58" s="243"/>
      <c r="OU58" s="243"/>
      <c r="OV58" s="243"/>
      <c r="OW58" s="243"/>
      <c r="OX58" s="243"/>
      <c r="OY58" s="243"/>
      <c r="OZ58" s="243"/>
      <c r="PA58" s="243"/>
      <c r="PB58" s="243"/>
      <c r="PC58" s="243"/>
      <c r="PD58" s="243"/>
      <c r="PE58" s="243"/>
      <c r="PF58" s="243"/>
      <c r="PG58" s="243"/>
      <c r="PH58" s="243"/>
      <c r="PI58" s="243"/>
      <c r="PJ58" s="243"/>
      <c r="PK58" s="243"/>
      <c r="PL58" s="243"/>
      <c r="PM58" s="243"/>
      <c r="PN58" s="243"/>
      <c r="PO58" s="243"/>
      <c r="PP58" s="243"/>
      <c r="PQ58" s="252"/>
      <c r="PR58" s="252"/>
      <c r="PS58" s="252"/>
      <c r="PT58" s="252"/>
      <c r="PU58" s="252"/>
      <c r="PV58" s="252"/>
      <c r="PW58" s="252"/>
      <c r="PX58" s="252"/>
      <c r="PY58" s="252"/>
      <c r="PZ58" s="252"/>
      <c r="QA58" s="252"/>
      <c r="QB58" s="252"/>
      <c r="QC58" s="252"/>
      <c r="QD58" s="252"/>
      <c r="QE58" s="252"/>
      <c r="QF58" s="252"/>
      <c r="QG58" s="252"/>
      <c r="QH58" s="252"/>
      <c r="QI58" s="252"/>
      <c r="QJ58" s="252"/>
      <c r="QK58" s="252"/>
      <c r="QL58" s="252"/>
      <c r="QM58" s="252"/>
      <c r="QN58" s="252"/>
      <c r="QO58" s="252"/>
      <c r="QP58" s="252"/>
      <c r="QQ58" s="252"/>
      <c r="QR58" s="252"/>
      <c r="QS58" s="252"/>
      <c r="QT58" s="252"/>
      <c r="QU58" s="252"/>
      <c r="QV58" s="252"/>
      <c r="QW58" s="252"/>
      <c r="QX58" s="252"/>
      <c r="QY58" s="252"/>
      <c r="QZ58" s="252"/>
      <c r="RA58" s="252"/>
      <c r="RB58" s="252"/>
      <c r="RC58" s="252"/>
      <c r="RD58" s="252"/>
      <c r="RE58" s="252"/>
      <c r="RF58" s="252"/>
      <c r="RG58" s="252"/>
      <c r="RH58" s="252"/>
      <c r="RI58" s="252"/>
      <c r="RJ58" s="252"/>
      <c r="RK58" s="252"/>
      <c r="RL58" s="252"/>
      <c r="RM58" s="252"/>
      <c r="RN58" s="252"/>
      <c r="RO58" s="252"/>
      <c r="RP58" s="252"/>
      <c r="RQ58" s="252"/>
      <c r="RR58" s="252"/>
      <c r="RS58" s="252"/>
      <c r="RT58" s="252"/>
      <c r="RU58" s="252"/>
      <c r="RV58" s="252"/>
      <c r="RW58" s="252"/>
      <c r="RX58" s="252"/>
    </row>
    <row r="59" spans="1:492" x14ac:dyDescent="0.2">
      <c r="A59" s="230" t="s">
        <v>962</v>
      </c>
      <c r="B59" s="231" t="s">
        <v>5240</v>
      </c>
      <c r="C59" s="225"/>
      <c r="D59" s="225"/>
      <c r="E59" s="225"/>
      <c r="F59" s="226"/>
      <c r="G59" s="226"/>
      <c r="H59" s="226"/>
      <c r="I59" s="226"/>
      <c r="J59" s="226"/>
      <c r="K59" s="226"/>
      <c r="L59" s="226"/>
      <c r="M59" s="226"/>
      <c r="N59" s="226"/>
      <c r="O59" s="226"/>
      <c r="P59" s="226"/>
      <c r="Q59" s="237">
        <v>0</v>
      </c>
      <c r="R59" s="238"/>
      <c r="S59" s="238"/>
      <c r="T59" s="238"/>
      <c r="U59" s="238"/>
      <c r="V59" s="238"/>
      <c r="W59" s="232"/>
      <c r="X59" s="232"/>
      <c r="Y59" s="232"/>
      <c r="Z59" s="235">
        <v>0</v>
      </c>
      <c r="AA59" s="235">
        <v>0</v>
      </c>
      <c r="AB59" s="235">
        <v>0</v>
      </c>
      <c r="AC59" s="224"/>
      <c r="AD59" s="224"/>
      <c r="AE59" s="125"/>
      <c r="AF59" s="125"/>
      <c r="AG59" s="125"/>
      <c r="AH59" s="236">
        <v>1</v>
      </c>
      <c r="AI59" s="236" t="s">
        <v>941</v>
      </c>
      <c r="AJ59" s="125"/>
      <c r="AK59" s="175" t="s">
        <v>5315</v>
      </c>
      <c r="AL59" s="125" t="s">
        <v>942</v>
      </c>
      <c r="AM59" s="27" t="s">
        <v>5321</v>
      </c>
      <c r="AN59" s="126">
        <v>0</v>
      </c>
      <c r="AO59" s="126">
        <v>0</v>
      </c>
      <c r="AP59" s="126">
        <v>0</v>
      </c>
      <c r="AQ59" s="126">
        <v>0</v>
      </c>
      <c r="AR59" s="125">
        <v>18</v>
      </c>
      <c r="AS59" s="125">
        <v>0</v>
      </c>
      <c r="AT59" s="178">
        <v>43206</v>
      </c>
      <c r="AU59" s="178"/>
      <c r="AV59" s="178"/>
      <c r="AW59" s="239" t="s">
        <v>989</v>
      </c>
      <c r="AX59" s="239" t="s">
        <v>980</v>
      </c>
      <c r="AY59" s="127"/>
      <c r="AZ59" s="127"/>
      <c r="BA59" s="128">
        <v>200</v>
      </c>
      <c r="BB59" s="128" t="s">
        <v>489</v>
      </c>
      <c r="BC59" s="128"/>
      <c r="BD59" s="128">
        <v>1</v>
      </c>
      <c r="BE59" s="129" t="s">
        <v>541</v>
      </c>
      <c r="BF59" s="130">
        <v>1</v>
      </c>
      <c r="BG59" s="240"/>
      <c r="BH59" s="241"/>
      <c r="BI59" s="190"/>
      <c r="BJ59" s="131">
        <v>180</v>
      </c>
      <c r="BK59" s="191"/>
      <c r="BL59" s="13"/>
      <c r="BM59" s="13"/>
      <c r="BN59" s="27" t="s">
        <v>801</v>
      </c>
      <c r="BO59" s="13" t="s">
        <v>801</v>
      </c>
      <c r="BP59" s="222">
        <v>90</v>
      </c>
      <c r="BQ59" s="132"/>
      <c r="BR59" s="133"/>
      <c r="BS59" s="125">
        <v>0</v>
      </c>
      <c r="BT59" s="134">
        <v>0</v>
      </c>
      <c r="BU59" s="135">
        <v>1</v>
      </c>
      <c r="BV59" s="134">
        <v>0</v>
      </c>
      <c r="BW59" s="136">
        <v>0</v>
      </c>
      <c r="BX59" s="136">
        <v>0</v>
      </c>
      <c r="BY59" s="136">
        <v>0</v>
      </c>
      <c r="BZ59" s="134">
        <v>0</v>
      </c>
      <c r="CA59" s="134">
        <v>0</v>
      </c>
      <c r="CB59" s="134">
        <v>0</v>
      </c>
      <c r="CC59" s="135">
        <v>1</v>
      </c>
      <c r="CD59" s="134"/>
      <c r="CE59" s="134"/>
      <c r="CF59" s="137">
        <v>200</v>
      </c>
      <c r="CG59" s="134">
        <v>0</v>
      </c>
      <c r="CH59" s="132"/>
      <c r="CI59" s="132"/>
      <c r="CJ59" s="229" t="s">
        <v>942</v>
      </c>
      <c r="CK59" s="233" t="s">
        <v>942</v>
      </c>
      <c r="CL59" s="138">
        <v>0</v>
      </c>
      <c r="CM59" s="138">
        <v>0</v>
      </c>
      <c r="CN59" s="135">
        <v>0</v>
      </c>
      <c r="CO59" s="135">
        <v>0</v>
      </c>
      <c r="CP59" s="139"/>
      <c r="CQ59" s="135">
        <v>0</v>
      </c>
      <c r="CR59" s="179">
        <v>43278</v>
      </c>
      <c r="CS59" s="180">
        <v>43278</v>
      </c>
      <c r="CT59" s="181">
        <v>43346</v>
      </c>
      <c r="CU59" s="181">
        <v>36526</v>
      </c>
      <c r="CV59" s="181">
        <v>36526</v>
      </c>
      <c r="CW59" s="181">
        <v>36526</v>
      </c>
      <c r="CX59" s="181"/>
      <c r="CY59" s="135">
        <v>1.585114150642863</v>
      </c>
      <c r="CZ59" s="134">
        <v>0</v>
      </c>
      <c r="DA59" s="135">
        <v>0.2857142857142857</v>
      </c>
      <c r="DB59" s="135">
        <v>0</v>
      </c>
      <c r="DC59" s="135">
        <v>0</v>
      </c>
      <c r="DD59" s="135">
        <v>0</v>
      </c>
      <c r="DE59" s="140">
        <v>0</v>
      </c>
      <c r="DF59" s="13" t="s">
        <v>942</v>
      </c>
      <c r="DG59" s="80" t="s">
        <v>801</v>
      </c>
      <c r="DH59" s="18" t="b">
        <v>0</v>
      </c>
      <c r="DI59" s="79"/>
      <c r="DJ59" s="79"/>
      <c r="DK59" s="192"/>
      <c r="DL59" s="174"/>
      <c r="DM59" s="193"/>
      <c r="DN59" s="135"/>
      <c r="DO59" s="79"/>
      <c r="DP59" s="79"/>
      <c r="DQ59" s="79"/>
      <c r="DR59" s="79"/>
      <c r="DS59" s="79"/>
      <c r="DT59" s="79"/>
      <c r="DU59" s="79"/>
      <c r="DV59" s="18"/>
      <c r="DW59" s="18"/>
      <c r="DX59" s="18"/>
      <c r="DY59" s="177"/>
      <c r="DZ59" s="177">
        <v>0</v>
      </c>
      <c r="EA59" s="177">
        <v>0</v>
      </c>
      <c r="EB59" s="177">
        <v>0</v>
      </c>
      <c r="EC59" s="177">
        <v>0</v>
      </c>
      <c r="ED59" s="177">
        <v>0</v>
      </c>
      <c r="EE59" s="177">
        <v>0</v>
      </c>
      <c r="EF59" s="177">
        <v>0</v>
      </c>
      <c r="EG59" s="177">
        <v>0</v>
      </c>
      <c r="EH59" s="177">
        <v>0</v>
      </c>
      <c r="EI59" s="177">
        <v>0</v>
      </c>
      <c r="EJ59" s="177">
        <v>0</v>
      </c>
      <c r="EK59" s="177">
        <v>0</v>
      </c>
      <c r="EL59" s="177">
        <v>0</v>
      </c>
      <c r="EM59" s="177">
        <v>0</v>
      </c>
      <c r="EN59" s="177">
        <v>0</v>
      </c>
      <c r="EO59" s="177">
        <v>0</v>
      </c>
      <c r="EP59" s="177">
        <v>0</v>
      </c>
      <c r="EQ59" s="177">
        <v>0</v>
      </c>
      <c r="ER59" s="177">
        <v>0</v>
      </c>
      <c r="ES59" s="177">
        <v>0</v>
      </c>
      <c r="ET59" s="177">
        <v>0</v>
      </c>
      <c r="EU59" s="177">
        <v>0</v>
      </c>
      <c r="EV59" s="177">
        <v>0</v>
      </c>
      <c r="EW59" s="177">
        <v>0</v>
      </c>
      <c r="EX59" s="177">
        <v>0</v>
      </c>
      <c r="EY59" s="177">
        <v>0</v>
      </c>
      <c r="EZ59" s="177">
        <v>0</v>
      </c>
      <c r="FA59" s="177">
        <v>0</v>
      </c>
      <c r="FB59" s="177">
        <v>0</v>
      </c>
      <c r="FC59" s="248">
        <v>453</v>
      </c>
      <c r="FD59" s="197">
        <v>379</v>
      </c>
      <c r="FE59" s="197">
        <v>346</v>
      </c>
      <c r="FF59" s="197">
        <v>329</v>
      </c>
      <c r="FG59" s="197">
        <v>298</v>
      </c>
      <c r="FH59" s="197">
        <v>243</v>
      </c>
      <c r="FI59" s="197">
        <v>181</v>
      </c>
      <c r="FJ59" s="197">
        <v>145</v>
      </c>
      <c r="FK59" s="197">
        <v>124</v>
      </c>
      <c r="FL59" s="197">
        <v>124</v>
      </c>
      <c r="FM59" s="197">
        <v>82</v>
      </c>
      <c r="FN59" s="197">
        <v>79</v>
      </c>
      <c r="FO59" s="197">
        <v>54</v>
      </c>
      <c r="FP59" s="197">
        <v>2</v>
      </c>
      <c r="FQ59" s="197">
        <v>0</v>
      </c>
      <c r="FR59" s="197">
        <v>0</v>
      </c>
      <c r="FS59" s="197">
        <v>0</v>
      </c>
      <c r="FT59" s="197">
        <v>0</v>
      </c>
      <c r="FU59" s="197">
        <v>0</v>
      </c>
      <c r="FV59" s="197">
        <v>0</v>
      </c>
      <c r="FW59" s="197">
        <v>0</v>
      </c>
      <c r="FX59" s="197">
        <v>0</v>
      </c>
      <c r="FY59" s="197">
        <v>0</v>
      </c>
      <c r="FZ59" s="197">
        <v>178</v>
      </c>
      <c r="GA59" s="197">
        <v>168</v>
      </c>
      <c r="GB59" s="197">
        <v>138</v>
      </c>
      <c r="GC59" s="195">
        <v>108</v>
      </c>
      <c r="GD59" s="243"/>
      <c r="GE59" s="195">
        <v>87</v>
      </c>
      <c r="GF59" s="195"/>
      <c r="GG59" s="195">
        <v>87</v>
      </c>
      <c r="GH59" s="195">
        <v>87</v>
      </c>
      <c r="GI59" s="195">
        <v>87</v>
      </c>
      <c r="GJ59" s="195">
        <v>87</v>
      </c>
      <c r="GK59" s="195">
        <v>87</v>
      </c>
      <c r="GL59" s="195">
        <v>85</v>
      </c>
      <c r="GM59" s="195">
        <v>85</v>
      </c>
      <c r="GN59" s="195">
        <v>85</v>
      </c>
      <c r="GO59" s="195">
        <v>85</v>
      </c>
      <c r="GP59" s="195">
        <v>85</v>
      </c>
      <c r="GQ59" s="195">
        <v>85</v>
      </c>
      <c r="GR59" s="195">
        <v>85</v>
      </c>
      <c r="GS59" s="195">
        <v>85</v>
      </c>
      <c r="GT59" s="195">
        <v>85</v>
      </c>
      <c r="GU59" s="195">
        <v>85</v>
      </c>
      <c r="GV59" s="195">
        <v>85</v>
      </c>
      <c r="GW59" s="195">
        <v>85</v>
      </c>
      <c r="GX59" s="195">
        <v>85</v>
      </c>
      <c r="GY59" s="195">
        <v>85</v>
      </c>
      <c r="GZ59" s="250">
        <v>85</v>
      </c>
      <c r="HA59" s="250">
        <v>85</v>
      </c>
      <c r="HB59" s="250">
        <v>85</v>
      </c>
      <c r="HC59" s="250">
        <v>85</v>
      </c>
      <c r="HD59" s="250">
        <v>85</v>
      </c>
      <c r="HE59" s="250">
        <v>85</v>
      </c>
      <c r="HF59" s="250">
        <v>85</v>
      </c>
      <c r="HG59" s="250">
        <v>85</v>
      </c>
      <c r="HH59" s="250">
        <v>85</v>
      </c>
      <c r="HI59" s="250">
        <v>85</v>
      </c>
      <c r="HJ59" s="250">
        <v>85</v>
      </c>
      <c r="HK59" s="250">
        <v>85</v>
      </c>
      <c r="HL59" s="250">
        <v>85</v>
      </c>
      <c r="HM59" s="250">
        <v>85</v>
      </c>
      <c r="HN59" s="250">
        <v>85</v>
      </c>
      <c r="HO59" s="250">
        <v>85</v>
      </c>
      <c r="HP59" s="250">
        <v>85</v>
      </c>
      <c r="HQ59" s="250">
        <v>85</v>
      </c>
      <c r="HR59" s="250">
        <v>85</v>
      </c>
      <c r="HS59" s="250">
        <v>85</v>
      </c>
      <c r="HT59" s="250">
        <v>85</v>
      </c>
      <c r="HU59" s="250">
        <v>81</v>
      </c>
      <c r="HV59" s="250">
        <v>81</v>
      </c>
      <c r="HW59" s="250">
        <v>81</v>
      </c>
      <c r="HX59" s="250">
        <v>81</v>
      </c>
      <c r="HY59" s="250">
        <v>81</v>
      </c>
      <c r="HZ59" s="250">
        <v>81</v>
      </c>
      <c r="IA59" s="250">
        <v>81</v>
      </c>
      <c r="IB59" s="250">
        <v>71</v>
      </c>
      <c r="IC59" s="250">
        <v>71</v>
      </c>
      <c r="ID59" s="250">
        <v>71</v>
      </c>
      <c r="IE59" s="250">
        <v>71</v>
      </c>
      <c r="IF59" s="250">
        <v>71</v>
      </c>
      <c r="IG59" s="250">
        <v>71</v>
      </c>
      <c r="IH59" s="250">
        <v>71</v>
      </c>
      <c r="II59" s="250">
        <v>71</v>
      </c>
      <c r="IJ59" s="250">
        <v>71</v>
      </c>
      <c r="IK59" s="250">
        <v>71</v>
      </c>
      <c r="IL59" s="250">
        <v>71</v>
      </c>
      <c r="IM59" s="250">
        <v>71</v>
      </c>
      <c r="IN59" s="250">
        <v>71</v>
      </c>
      <c r="IO59" s="250">
        <v>71</v>
      </c>
      <c r="IP59" s="250">
        <v>71</v>
      </c>
      <c r="IQ59" s="250">
        <v>71</v>
      </c>
      <c r="IR59" s="250">
        <v>71</v>
      </c>
      <c r="IS59" s="250">
        <v>71</v>
      </c>
      <c r="IT59" s="250">
        <v>71</v>
      </c>
      <c r="IU59" s="250">
        <v>67</v>
      </c>
      <c r="IV59" s="250">
        <v>62</v>
      </c>
      <c r="IW59" s="250">
        <v>62</v>
      </c>
      <c r="IX59" s="250">
        <v>62</v>
      </c>
      <c r="IY59" s="250">
        <v>62</v>
      </c>
      <c r="IZ59" s="250">
        <v>62</v>
      </c>
      <c r="JA59" s="250">
        <v>62</v>
      </c>
      <c r="JB59" s="251">
        <v>60</v>
      </c>
      <c r="JC59" s="251">
        <v>60</v>
      </c>
      <c r="JD59" s="251">
        <v>60</v>
      </c>
      <c r="JE59" s="251">
        <v>55</v>
      </c>
      <c r="JF59" s="251">
        <v>55</v>
      </c>
      <c r="JG59" s="245">
        <v>55</v>
      </c>
      <c r="JH59" s="245">
        <v>55</v>
      </c>
      <c r="JI59" s="245">
        <v>55</v>
      </c>
      <c r="JJ59" s="245">
        <v>55</v>
      </c>
      <c r="JK59" s="245">
        <v>55</v>
      </c>
      <c r="JL59" s="245">
        <v>55</v>
      </c>
      <c r="JM59" s="245">
        <v>55</v>
      </c>
      <c r="JN59" s="245">
        <v>55</v>
      </c>
      <c r="JO59" s="245">
        <v>55</v>
      </c>
      <c r="JP59" s="245">
        <v>55</v>
      </c>
      <c r="JQ59" s="245">
        <v>55</v>
      </c>
      <c r="JR59" s="245">
        <v>55</v>
      </c>
      <c r="JS59" s="245">
        <v>55</v>
      </c>
      <c r="JT59" s="245">
        <v>55</v>
      </c>
      <c r="JU59" s="245">
        <v>55</v>
      </c>
      <c r="JV59" s="245">
        <v>55</v>
      </c>
      <c r="JW59" s="245">
        <v>55</v>
      </c>
      <c r="JX59" s="245">
        <v>55</v>
      </c>
      <c r="JY59" s="245">
        <v>55</v>
      </c>
      <c r="JZ59" s="245">
        <v>55</v>
      </c>
      <c r="KA59" s="245">
        <v>55</v>
      </c>
      <c r="KB59" s="245">
        <v>55</v>
      </c>
      <c r="KC59" s="243"/>
      <c r="KD59" s="245">
        <v>44</v>
      </c>
      <c r="KE59" s="245">
        <v>44</v>
      </c>
      <c r="KF59" s="245">
        <v>44</v>
      </c>
      <c r="KG59" s="245">
        <v>44</v>
      </c>
      <c r="KH59" s="245">
        <v>44</v>
      </c>
      <c r="KI59" s="245">
        <v>44</v>
      </c>
      <c r="KJ59" s="245">
        <v>44</v>
      </c>
      <c r="KK59" s="245">
        <v>44</v>
      </c>
      <c r="KL59" s="245">
        <v>44</v>
      </c>
      <c r="KM59" s="245">
        <v>44</v>
      </c>
      <c r="KN59" s="245">
        <v>44</v>
      </c>
      <c r="KO59" s="245">
        <v>44</v>
      </c>
      <c r="KP59" s="245">
        <v>44</v>
      </c>
      <c r="KQ59" s="245">
        <v>44</v>
      </c>
      <c r="KR59" s="245">
        <v>44</v>
      </c>
      <c r="KS59" s="245">
        <v>44</v>
      </c>
      <c r="KT59" s="245">
        <v>44</v>
      </c>
      <c r="KU59" s="245">
        <v>44</v>
      </c>
      <c r="KV59" s="245">
        <v>44</v>
      </c>
      <c r="KW59" s="245">
        <v>44</v>
      </c>
      <c r="KX59" s="245">
        <v>44</v>
      </c>
      <c r="KY59" s="242">
        <v>44</v>
      </c>
      <c r="KZ59" s="242">
        <v>44</v>
      </c>
      <c r="LA59" s="242">
        <v>44</v>
      </c>
      <c r="LB59" s="242">
        <v>44</v>
      </c>
      <c r="LC59" s="242">
        <v>44</v>
      </c>
      <c r="LD59" s="242">
        <v>44</v>
      </c>
      <c r="LE59" s="242">
        <v>21</v>
      </c>
      <c r="LF59" s="242">
        <v>21</v>
      </c>
      <c r="LG59" s="242">
        <v>21</v>
      </c>
      <c r="LH59" s="242">
        <v>21</v>
      </c>
      <c r="LI59" s="242">
        <v>9</v>
      </c>
      <c r="LJ59" s="242">
        <v>9</v>
      </c>
      <c r="LK59" s="242">
        <v>9</v>
      </c>
      <c r="LL59" s="242">
        <v>9</v>
      </c>
      <c r="LM59" s="242">
        <v>9</v>
      </c>
      <c r="LN59" s="242">
        <v>9</v>
      </c>
      <c r="LO59" s="242">
        <v>9</v>
      </c>
      <c r="LP59" s="242">
        <v>9</v>
      </c>
      <c r="LQ59" s="242">
        <v>9</v>
      </c>
      <c r="LR59" s="242">
        <v>9</v>
      </c>
      <c r="LS59" s="242">
        <v>9</v>
      </c>
      <c r="LT59" s="242">
        <v>9</v>
      </c>
      <c r="LU59" s="242">
        <v>9</v>
      </c>
      <c r="LV59" s="242">
        <v>2</v>
      </c>
      <c r="LW59" s="242">
        <v>2</v>
      </c>
      <c r="LX59" s="242">
        <v>2</v>
      </c>
      <c r="LY59" s="242">
        <v>2</v>
      </c>
      <c r="LZ59" s="242">
        <v>2</v>
      </c>
      <c r="MA59" s="242">
        <v>2</v>
      </c>
      <c r="MB59" s="242">
        <v>2</v>
      </c>
      <c r="MC59" s="242">
        <v>2</v>
      </c>
      <c r="MD59" s="242">
        <v>2</v>
      </c>
      <c r="ME59" s="242">
        <v>2</v>
      </c>
      <c r="MF59" s="242">
        <v>2</v>
      </c>
      <c r="MG59" s="242">
        <v>2</v>
      </c>
      <c r="MH59" s="242">
        <v>2</v>
      </c>
      <c r="MI59" s="242">
        <v>2</v>
      </c>
      <c r="MJ59" s="242">
        <v>2</v>
      </c>
      <c r="MK59" s="242">
        <v>2</v>
      </c>
      <c r="ML59" s="243"/>
      <c r="MM59" s="242">
        <v>2</v>
      </c>
      <c r="MN59" s="242">
        <v>2</v>
      </c>
      <c r="MO59" s="242">
        <v>2</v>
      </c>
      <c r="MP59" s="242">
        <v>2</v>
      </c>
      <c r="MQ59" s="244">
        <v>0</v>
      </c>
      <c r="MR59" s="244">
        <v>0</v>
      </c>
      <c r="MS59" s="244">
        <v>0</v>
      </c>
      <c r="MT59" s="244">
        <v>0</v>
      </c>
      <c r="MU59" s="244">
        <v>0</v>
      </c>
      <c r="MV59" s="244">
        <v>0</v>
      </c>
      <c r="MW59" s="243"/>
      <c r="MX59" s="244">
        <v>0</v>
      </c>
      <c r="MY59" s="244">
        <v>0</v>
      </c>
      <c r="MZ59" s="244">
        <v>0</v>
      </c>
      <c r="NA59" s="244">
        <v>0</v>
      </c>
      <c r="NB59" s="244">
        <v>0</v>
      </c>
      <c r="NC59" s="244">
        <v>0</v>
      </c>
      <c r="ND59" s="244">
        <v>0</v>
      </c>
      <c r="NE59" s="244">
        <v>0</v>
      </c>
      <c r="NF59" s="244">
        <v>0</v>
      </c>
      <c r="NG59" s="244">
        <v>0</v>
      </c>
      <c r="NH59" s="244">
        <v>0</v>
      </c>
      <c r="NI59" s="244">
        <v>0</v>
      </c>
      <c r="NJ59" s="243"/>
      <c r="NK59" s="243"/>
      <c r="NL59" s="243"/>
      <c r="NM59" s="243"/>
      <c r="NN59" s="243"/>
      <c r="NO59" s="243"/>
      <c r="NP59" s="243"/>
      <c r="NQ59" s="243"/>
      <c r="NR59" s="243"/>
      <c r="NS59" s="243"/>
      <c r="NT59" s="243"/>
      <c r="NU59" s="243"/>
      <c r="NV59" s="243"/>
      <c r="NW59" s="243"/>
      <c r="NX59" s="243"/>
      <c r="NY59" s="243"/>
      <c r="NZ59" s="243"/>
      <c r="OA59" s="243"/>
      <c r="OB59" s="243"/>
      <c r="OC59" s="243"/>
      <c r="OD59" s="243"/>
      <c r="OE59" s="243"/>
      <c r="OF59" s="243"/>
      <c r="OG59" s="243"/>
      <c r="OH59" s="243"/>
      <c r="OI59" s="243"/>
      <c r="OJ59" s="243"/>
      <c r="OK59" s="243"/>
      <c r="OL59" s="243"/>
      <c r="OM59" s="243"/>
      <c r="ON59" s="243"/>
      <c r="OO59" s="243"/>
      <c r="OP59" s="243"/>
      <c r="OQ59" s="243"/>
      <c r="OR59" s="243"/>
      <c r="OS59" s="243"/>
      <c r="OT59" s="243"/>
      <c r="OU59" s="243"/>
      <c r="OV59" s="243"/>
      <c r="OW59" s="243"/>
      <c r="OX59" s="243"/>
      <c r="OY59" s="243"/>
      <c r="OZ59" s="243"/>
      <c r="PA59" s="243"/>
      <c r="PB59" s="243"/>
      <c r="PC59" s="243"/>
      <c r="PD59" s="243"/>
      <c r="PE59" s="243"/>
      <c r="PF59" s="243"/>
      <c r="PG59" s="243"/>
      <c r="PH59" s="243"/>
      <c r="PI59" s="243"/>
      <c r="PJ59" s="243"/>
      <c r="PK59" s="243"/>
      <c r="PL59" s="243"/>
      <c r="PM59" s="243"/>
      <c r="PN59" s="243"/>
      <c r="PO59" s="243"/>
      <c r="PP59" s="243"/>
      <c r="PQ59" s="243"/>
      <c r="PR59" s="243"/>
      <c r="PS59" s="243"/>
      <c r="PT59" s="243"/>
      <c r="PU59" s="243"/>
      <c r="PV59" s="243"/>
      <c r="PW59" s="243"/>
      <c r="PX59" s="243"/>
      <c r="PY59" s="243"/>
      <c r="PZ59" s="243"/>
      <c r="QA59" s="243"/>
      <c r="QB59" s="243"/>
      <c r="QC59" s="243"/>
      <c r="QD59" s="243"/>
      <c r="QE59" s="243"/>
      <c r="QF59" s="243"/>
      <c r="QG59" s="243"/>
      <c r="QH59" s="243"/>
      <c r="QI59" s="243"/>
      <c r="QJ59" s="243"/>
      <c r="QK59" s="243"/>
      <c r="QL59" s="243"/>
      <c r="QM59" s="243"/>
      <c r="QN59" s="243"/>
      <c r="QO59" s="243"/>
      <c r="QP59" s="243"/>
      <c r="QQ59" s="243"/>
      <c r="QR59" s="243"/>
      <c r="QS59" s="243"/>
      <c r="QT59" s="243"/>
      <c r="QU59" s="243"/>
      <c r="QV59" s="243"/>
      <c r="QW59" s="243"/>
      <c r="QX59" s="243"/>
      <c r="QY59" s="243"/>
      <c r="QZ59" s="243"/>
      <c r="RA59" s="243"/>
      <c r="RB59" s="243"/>
      <c r="RC59" s="243"/>
      <c r="RD59" s="243"/>
      <c r="RE59" s="243"/>
      <c r="RF59" s="243"/>
      <c r="RG59" s="243"/>
      <c r="RH59" s="243"/>
      <c r="RI59" s="243"/>
      <c r="RJ59" s="243"/>
      <c r="RK59" s="243"/>
      <c r="RL59" s="243"/>
      <c r="RM59" s="243"/>
      <c r="RN59" s="243"/>
      <c r="RO59" s="243"/>
      <c r="RP59" s="243"/>
      <c r="RQ59" s="243"/>
      <c r="RR59" s="243"/>
      <c r="RS59" s="243"/>
      <c r="RT59" s="243"/>
      <c r="RU59" s="243"/>
      <c r="RV59" s="243"/>
      <c r="RW59" s="243"/>
      <c r="RX59" s="243"/>
    </row>
    <row r="60" spans="1:492" x14ac:dyDescent="0.2">
      <c r="A60" s="230" t="s">
        <v>962</v>
      </c>
      <c r="B60" s="231" t="s">
        <v>5241</v>
      </c>
      <c r="C60" s="225"/>
      <c r="D60" s="225"/>
      <c r="E60" s="225"/>
      <c r="F60" s="226"/>
      <c r="G60" s="226"/>
      <c r="H60" s="226"/>
      <c r="I60" s="226"/>
      <c r="J60" s="226"/>
      <c r="K60" s="226"/>
      <c r="L60" s="226"/>
      <c r="M60" s="226"/>
      <c r="N60" s="226"/>
      <c r="O60" s="226"/>
      <c r="P60" s="226"/>
      <c r="Q60" s="237">
        <v>0</v>
      </c>
      <c r="R60" s="238"/>
      <c r="S60" s="238"/>
      <c r="T60" s="238"/>
      <c r="U60" s="238"/>
      <c r="V60" s="238"/>
      <c r="W60" s="232"/>
      <c r="X60" s="232"/>
      <c r="Y60" s="232"/>
      <c r="Z60" s="235">
        <v>0</v>
      </c>
      <c r="AA60" s="235">
        <v>0</v>
      </c>
      <c r="AB60" s="235">
        <v>0</v>
      </c>
      <c r="AC60" s="224"/>
      <c r="AD60" s="224"/>
      <c r="AE60" s="125"/>
      <c r="AF60" s="125"/>
      <c r="AG60" s="125"/>
      <c r="AH60" s="236">
        <v>1</v>
      </c>
      <c r="AI60" s="236"/>
      <c r="AJ60" s="125"/>
      <c r="AK60" s="175"/>
      <c r="AL60" s="125" t="s">
        <v>942</v>
      </c>
      <c r="AM60" s="27" t="s">
        <v>942</v>
      </c>
      <c r="AN60" s="126">
        <v>0</v>
      </c>
      <c r="AO60" s="126">
        <v>0</v>
      </c>
      <c r="AP60" s="126">
        <v>0</v>
      </c>
      <c r="AQ60" s="126">
        <v>0</v>
      </c>
      <c r="AR60" s="125">
        <v>0</v>
      </c>
      <c r="AS60" s="125">
        <v>0</v>
      </c>
      <c r="AT60" s="178"/>
      <c r="AU60" s="178"/>
      <c r="AV60" s="178"/>
      <c r="AW60" s="239" t="s">
        <v>989</v>
      </c>
      <c r="AX60" s="239" t="s">
        <v>980</v>
      </c>
      <c r="AY60" s="127"/>
      <c r="AZ60" s="127"/>
      <c r="BA60" s="128">
        <v>200</v>
      </c>
      <c r="BB60" s="128" t="s">
        <v>489</v>
      </c>
      <c r="BC60" s="128"/>
      <c r="BD60" s="128">
        <v>1</v>
      </c>
      <c r="BE60" s="129" t="s">
        <v>541</v>
      </c>
      <c r="BF60" s="130">
        <v>1</v>
      </c>
      <c r="BG60" s="240"/>
      <c r="BH60" s="241"/>
      <c r="BI60" s="190"/>
      <c r="BJ60" s="131">
        <v>0</v>
      </c>
      <c r="BK60" s="191"/>
      <c r="BL60" s="13"/>
      <c r="BM60" s="13"/>
      <c r="BN60" s="27" t="s">
        <v>767</v>
      </c>
      <c r="BO60" s="13" t="s">
        <v>767</v>
      </c>
      <c r="BP60" s="222">
        <v>0</v>
      </c>
      <c r="BQ60" s="132"/>
      <c r="BR60" s="133"/>
      <c r="BS60" s="125">
        <v>0</v>
      </c>
      <c r="BT60" s="134">
        <v>0</v>
      </c>
      <c r="BU60" s="135">
        <v>0</v>
      </c>
      <c r="BV60" s="134">
        <v>0</v>
      </c>
      <c r="BW60" s="136">
        <v>0</v>
      </c>
      <c r="BX60" s="136">
        <v>0</v>
      </c>
      <c r="BY60" s="136">
        <v>0</v>
      </c>
      <c r="BZ60" s="134">
        <v>0</v>
      </c>
      <c r="CA60" s="134">
        <v>0</v>
      </c>
      <c r="CB60" s="134">
        <v>0</v>
      </c>
      <c r="CC60" s="135">
        <v>0</v>
      </c>
      <c r="CD60" s="134"/>
      <c r="CE60" s="134"/>
      <c r="CF60" s="137">
        <v>0</v>
      </c>
      <c r="CG60" s="134">
        <v>0</v>
      </c>
      <c r="CH60" s="132"/>
      <c r="CI60" s="132"/>
      <c r="CJ60" s="229" t="s">
        <v>942</v>
      </c>
      <c r="CK60" s="233" t="s">
        <v>942</v>
      </c>
      <c r="CL60" s="138">
        <v>0</v>
      </c>
      <c r="CM60" s="138">
        <v>0</v>
      </c>
      <c r="CN60" s="135">
        <v>0</v>
      </c>
      <c r="CO60" s="135">
        <v>0</v>
      </c>
      <c r="CP60" s="139"/>
      <c r="CQ60" s="135">
        <v>0</v>
      </c>
      <c r="CR60" s="179">
        <v>43175</v>
      </c>
      <c r="CS60" s="180">
        <v>43220</v>
      </c>
      <c r="CT60" s="181">
        <v>43346</v>
      </c>
      <c r="CU60" s="181">
        <v>36526</v>
      </c>
      <c r="CV60" s="181">
        <v>36526</v>
      </c>
      <c r="CW60" s="181">
        <v>36526</v>
      </c>
      <c r="CX60" s="181"/>
      <c r="CY60" s="135">
        <v>0.42919951326294081</v>
      </c>
      <c r="CZ60" s="134">
        <v>0</v>
      </c>
      <c r="DA60" s="135">
        <v>8.2644628099173556E-3</v>
      </c>
      <c r="DB60" s="135">
        <v>0</v>
      </c>
      <c r="DC60" s="135">
        <v>0</v>
      </c>
      <c r="DD60" s="135">
        <v>0</v>
      </c>
      <c r="DE60" s="140">
        <v>0.96694214876033058</v>
      </c>
      <c r="DF60" s="13" t="s">
        <v>942</v>
      </c>
      <c r="DG60" s="80" t="s">
        <v>942</v>
      </c>
      <c r="DH60" s="18" t="b">
        <v>0</v>
      </c>
      <c r="DI60" s="79"/>
      <c r="DJ60" s="79"/>
      <c r="DK60" s="192"/>
      <c r="DL60" s="174"/>
      <c r="DM60" s="193"/>
      <c r="DN60" s="135"/>
      <c r="DO60" s="79"/>
      <c r="DP60" s="79"/>
      <c r="DQ60" s="79"/>
      <c r="DR60" s="79"/>
      <c r="DS60" s="79"/>
      <c r="DT60" s="79"/>
      <c r="DU60" s="79"/>
      <c r="DV60" s="18"/>
      <c r="DW60" s="18"/>
      <c r="DX60" s="18"/>
      <c r="DY60" s="177"/>
      <c r="DZ60" s="177">
        <v>0</v>
      </c>
      <c r="EA60" s="177">
        <v>0</v>
      </c>
      <c r="EB60" s="177">
        <v>0</v>
      </c>
      <c r="EC60" s="177">
        <v>0</v>
      </c>
      <c r="ED60" s="177">
        <v>0</v>
      </c>
      <c r="EE60" s="177">
        <v>0</v>
      </c>
      <c r="EF60" s="177">
        <v>0</v>
      </c>
      <c r="EG60" s="177">
        <v>0</v>
      </c>
      <c r="EH60" s="177">
        <v>0</v>
      </c>
      <c r="EI60" s="177">
        <v>0</v>
      </c>
      <c r="EJ60" s="177">
        <v>0</v>
      </c>
      <c r="EK60" s="177">
        <v>0</v>
      </c>
      <c r="EL60" s="177">
        <v>0</v>
      </c>
      <c r="EM60" s="177">
        <v>0</v>
      </c>
      <c r="EN60" s="177">
        <v>0</v>
      </c>
      <c r="EO60" s="177">
        <v>0</v>
      </c>
      <c r="EP60" s="177">
        <v>0</v>
      </c>
      <c r="EQ60" s="177">
        <v>0</v>
      </c>
      <c r="ER60" s="177">
        <v>0</v>
      </c>
      <c r="ES60" s="177">
        <v>0</v>
      </c>
      <c r="ET60" s="177">
        <v>0</v>
      </c>
      <c r="EU60" s="177">
        <v>0</v>
      </c>
      <c r="EV60" s="177">
        <v>0</v>
      </c>
      <c r="EW60" s="177">
        <v>0</v>
      </c>
      <c r="EX60" s="177">
        <v>0</v>
      </c>
      <c r="EY60" s="177">
        <v>0</v>
      </c>
      <c r="EZ60" s="177">
        <v>0</v>
      </c>
      <c r="FA60" s="177">
        <v>0</v>
      </c>
      <c r="FB60" s="177">
        <v>0</v>
      </c>
      <c r="FC60" s="248">
        <v>496</v>
      </c>
      <c r="FD60" s="197">
        <v>419</v>
      </c>
      <c r="FE60" s="197">
        <v>371</v>
      </c>
      <c r="FF60" s="197">
        <v>366</v>
      </c>
      <c r="FG60" s="197">
        <v>364</v>
      </c>
      <c r="FH60" s="197">
        <v>345</v>
      </c>
      <c r="FI60" s="197">
        <v>305</v>
      </c>
      <c r="FJ60" s="197">
        <v>278</v>
      </c>
      <c r="FK60" s="197">
        <v>258</v>
      </c>
      <c r="FL60" s="197">
        <v>258</v>
      </c>
      <c r="FM60" s="197">
        <v>251</v>
      </c>
      <c r="FN60" s="197">
        <v>245</v>
      </c>
      <c r="FO60" s="197">
        <v>240</v>
      </c>
      <c r="FP60" s="197">
        <v>226</v>
      </c>
      <c r="FQ60" s="197">
        <v>160</v>
      </c>
      <c r="FR60" s="197">
        <v>137</v>
      </c>
      <c r="FS60" s="197">
        <v>137</v>
      </c>
      <c r="FT60" s="197">
        <v>119</v>
      </c>
      <c r="FU60" s="197">
        <v>64</v>
      </c>
      <c r="FV60" s="197">
        <v>62</v>
      </c>
      <c r="FW60" s="197">
        <v>62</v>
      </c>
      <c r="FX60" s="197">
        <v>50</v>
      </c>
      <c r="FY60" s="197">
        <v>35</v>
      </c>
      <c r="FZ60" s="197">
        <v>127</v>
      </c>
      <c r="GA60" s="197">
        <v>127</v>
      </c>
      <c r="GB60" s="197">
        <v>124</v>
      </c>
      <c r="GC60" s="195">
        <v>91</v>
      </c>
      <c r="GD60" s="243"/>
      <c r="GE60" s="195">
        <v>83</v>
      </c>
      <c r="GF60" s="195"/>
      <c r="GG60" s="195">
        <v>83</v>
      </c>
      <c r="GH60" s="195">
        <v>83</v>
      </c>
      <c r="GI60" s="195">
        <v>83</v>
      </c>
      <c r="GJ60" s="195">
        <v>83</v>
      </c>
      <c r="GK60" s="195">
        <v>83</v>
      </c>
      <c r="GL60" s="195">
        <v>83</v>
      </c>
      <c r="GM60" s="195">
        <v>75</v>
      </c>
      <c r="GN60" s="195">
        <v>75</v>
      </c>
      <c r="GO60" s="195">
        <v>75</v>
      </c>
      <c r="GP60" s="195">
        <v>73</v>
      </c>
      <c r="GQ60" s="195">
        <v>73</v>
      </c>
      <c r="GR60" s="195">
        <v>73</v>
      </c>
      <c r="GS60" s="195">
        <v>73</v>
      </c>
      <c r="GT60" s="195">
        <v>73</v>
      </c>
      <c r="GU60" s="195">
        <v>73</v>
      </c>
      <c r="GV60" s="195">
        <v>73</v>
      </c>
      <c r="GW60" s="195">
        <v>73</v>
      </c>
      <c r="GX60" s="195">
        <v>73</v>
      </c>
      <c r="GY60" s="195">
        <v>73</v>
      </c>
      <c r="GZ60" s="195">
        <v>73</v>
      </c>
      <c r="HA60" s="195">
        <v>73</v>
      </c>
      <c r="HB60" s="195">
        <v>73</v>
      </c>
      <c r="HC60" s="195">
        <v>73</v>
      </c>
      <c r="HD60" s="195">
        <v>73</v>
      </c>
      <c r="HE60" s="195">
        <v>73</v>
      </c>
      <c r="HF60" s="195">
        <v>73</v>
      </c>
      <c r="HG60" s="195">
        <v>73</v>
      </c>
      <c r="HH60" s="195">
        <v>73</v>
      </c>
      <c r="HI60" s="195">
        <v>73</v>
      </c>
      <c r="HJ60" s="195">
        <v>73</v>
      </c>
      <c r="HK60" s="195">
        <v>73</v>
      </c>
      <c r="HL60" s="195">
        <v>73</v>
      </c>
      <c r="HM60" s="195">
        <v>73</v>
      </c>
      <c r="HN60" s="195">
        <v>73</v>
      </c>
      <c r="HO60" s="195">
        <v>73</v>
      </c>
      <c r="HP60" s="195">
        <v>73</v>
      </c>
      <c r="HQ60" s="195">
        <v>73</v>
      </c>
      <c r="HR60" s="195">
        <v>73</v>
      </c>
      <c r="HS60" s="195">
        <v>73</v>
      </c>
      <c r="HT60" s="195">
        <v>63</v>
      </c>
      <c r="HU60" s="195">
        <v>63</v>
      </c>
      <c r="HV60" s="195">
        <v>63</v>
      </c>
      <c r="HW60" s="195">
        <v>63</v>
      </c>
      <c r="HX60" s="195">
        <v>63</v>
      </c>
      <c r="HY60" s="195">
        <v>63</v>
      </c>
      <c r="HZ60" s="195">
        <v>63</v>
      </c>
      <c r="IA60" s="195">
        <v>61</v>
      </c>
      <c r="IB60" s="195">
        <v>61</v>
      </c>
      <c r="IC60" s="195">
        <v>61</v>
      </c>
      <c r="ID60" s="195">
        <v>61</v>
      </c>
      <c r="IE60" s="195">
        <v>61</v>
      </c>
      <c r="IF60" s="195">
        <v>61</v>
      </c>
      <c r="IG60" s="195">
        <v>61</v>
      </c>
      <c r="IH60" s="195">
        <v>61</v>
      </c>
      <c r="II60" s="195">
        <v>61</v>
      </c>
      <c r="IJ60" s="195">
        <v>61</v>
      </c>
      <c r="IK60" s="195">
        <v>61</v>
      </c>
      <c r="IL60" s="195">
        <v>61</v>
      </c>
      <c r="IM60" s="195">
        <v>61</v>
      </c>
      <c r="IN60" s="195">
        <v>61</v>
      </c>
      <c r="IO60" s="195">
        <v>61</v>
      </c>
      <c r="IP60" s="195">
        <v>61</v>
      </c>
      <c r="IQ60" s="195">
        <v>61</v>
      </c>
      <c r="IR60" s="195">
        <v>61</v>
      </c>
      <c r="IS60" s="195">
        <v>61</v>
      </c>
      <c r="IT60" s="195">
        <v>61</v>
      </c>
      <c r="IU60" s="195">
        <v>51</v>
      </c>
      <c r="IV60" s="195">
        <v>51</v>
      </c>
      <c r="IW60" s="195">
        <v>51</v>
      </c>
      <c r="IX60" s="195">
        <v>51</v>
      </c>
      <c r="IY60" s="195">
        <v>51</v>
      </c>
      <c r="IZ60" s="195">
        <v>51</v>
      </c>
      <c r="JA60" s="195">
        <v>51</v>
      </c>
      <c r="JB60" s="195">
        <v>51</v>
      </c>
      <c r="JC60" s="195">
        <v>51</v>
      </c>
      <c r="JD60" s="195">
        <v>51</v>
      </c>
      <c r="JE60" s="195">
        <v>51</v>
      </c>
      <c r="JF60" s="195">
        <v>51</v>
      </c>
      <c r="JG60" s="197">
        <v>51</v>
      </c>
      <c r="JH60" s="197">
        <v>51</v>
      </c>
      <c r="JI60" s="197">
        <v>51</v>
      </c>
      <c r="JJ60" s="197">
        <v>51</v>
      </c>
      <c r="JK60" s="197">
        <v>51</v>
      </c>
      <c r="JL60" s="197">
        <v>51</v>
      </c>
      <c r="JM60" s="197">
        <v>51</v>
      </c>
      <c r="JN60" s="197">
        <v>51</v>
      </c>
      <c r="JO60" s="197">
        <v>51</v>
      </c>
      <c r="JP60" s="197">
        <v>51</v>
      </c>
      <c r="JQ60" s="197">
        <v>51</v>
      </c>
      <c r="JR60" s="197">
        <v>51</v>
      </c>
      <c r="JS60" s="197">
        <v>51</v>
      </c>
      <c r="JT60" s="197">
        <v>51</v>
      </c>
      <c r="JU60" s="197">
        <v>51</v>
      </c>
      <c r="JV60" s="197">
        <v>51</v>
      </c>
      <c r="JW60" s="197">
        <v>51</v>
      </c>
      <c r="JX60" s="197">
        <v>51</v>
      </c>
      <c r="JY60" s="197">
        <v>51</v>
      </c>
      <c r="JZ60" s="197">
        <v>51</v>
      </c>
      <c r="KA60" s="197">
        <v>51</v>
      </c>
      <c r="KB60" s="197">
        <v>51</v>
      </c>
      <c r="KC60" s="243"/>
      <c r="KD60" s="197">
        <v>41</v>
      </c>
      <c r="KE60" s="197">
        <v>41</v>
      </c>
      <c r="KF60" s="197">
        <v>41</v>
      </c>
      <c r="KG60" s="197">
        <v>41</v>
      </c>
      <c r="KH60" s="197">
        <v>41</v>
      </c>
      <c r="KI60" s="197">
        <v>41</v>
      </c>
      <c r="KJ60" s="197">
        <v>36</v>
      </c>
      <c r="KK60" s="197">
        <v>36</v>
      </c>
      <c r="KL60" s="197">
        <v>36</v>
      </c>
      <c r="KM60" s="197">
        <v>36</v>
      </c>
      <c r="KN60" s="197">
        <v>36</v>
      </c>
      <c r="KO60" s="197">
        <v>36</v>
      </c>
      <c r="KP60" s="197">
        <v>36</v>
      </c>
      <c r="KQ60" s="197">
        <v>36</v>
      </c>
      <c r="KR60" s="197">
        <v>36</v>
      </c>
      <c r="KS60" s="197">
        <v>36</v>
      </c>
      <c r="KT60" s="197">
        <v>36</v>
      </c>
      <c r="KU60" s="197">
        <v>36</v>
      </c>
      <c r="KV60" s="197">
        <v>36</v>
      </c>
      <c r="KW60" s="197">
        <v>36</v>
      </c>
      <c r="KX60" s="197">
        <v>36</v>
      </c>
      <c r="KY60" s="197">
        <v>36</v>
      </c>
      <c r="KZ60" s="197">
        <v>36</v>
      </c>
      <c r="LA60" s="197">
        <v>36</v>
      </c>
      <c r="LB60" s="197">
        <v>36</v>
      </c>
      <c r="LC60" s="197">
        <v>36</v>
      </c>
      <c r="LD60" s="197">
        <v>36</v>
      </c>
      <c r="LE60" s="197">
        <v>30</v>
      </c>
      <c r="LF60" s="197">
        <v>30</v>
      </c>
      <c r="LG60" s="197">
        <v>20</v>
      </c>
      <c r="LH60" s="197">
        <v>30</v>
      </c>
      <c r="LI60" s="197">
        <v>20</v>
      </c>
      <c r="LJ60" s="197">
        <v>20</v>
      </c>
      <c r="LK60" s="197">
        <v>20</v>
      </c>
      <c r="LL60" s="197">
        <v>20</v>
      </c>
      <c r="LM60" s="197">
        <v>20</v>
      </c>
      <c r="LN60" s="197">
        <v>20</v>
      </c>
      <c r="LO60" s="197">
        <v>20</v>
      </c>
      <c r="LP60" s="197">
        <v>20</v>
      </c>
      <c r="LQ60" s="197">
        <v>20</v>
      </c>
      <c r="LR60" s="197">
        <v>20</v>
      </c>
      <c r="LS60" s="197">
        <v>20</v>
      </c>
      <c r="LT60" s="197">
        <v>20</v>
      </c>
      <c r="LU60" s="197">
        <v>19</v>
      </c>
      <c r="LV60" s="197">
        <v>19</v>
      </c>
      <c r="LW60" s="197">
        <v>19</v>
      </c>
      <c r="LX60" s="197">
        <v>19</v>
      </c>
      <c r="LY60" s="197">
        <v>19</v>
      </c>
      <c r="LZ60" s="197">
        <v>19</v>
      </c>
      <c r="MA60" s="197">
        <v>19</v>
      </c>
      <c r="MB60" s="197">
        <v>19</v>
      </c>
      <c r="MC60" s="197">
        <v>19</v>
      </c>
      <c r="MD60" s="197">
        <v>19</v>
      </c>
      <c r="ME60" s="197">
        <v>19</v>
      </c>
      <c r="MF60" s="197">
        <v>19</v>
      </c>
      <c r="MG60" s="197">
        <v>19</v>
      </c>
      <c r="MH60" s="197">
        <v>19</v>
      </c>
      <c r="MI60" s="197">
        <v>19</v>
      </c>
      <c r="MJ60" s="197">
        <v>19</v>
      </c>
      <c r="MK60" s="197">
        <v>19</v>
      </c>
      <c r="ML60" s="243"/>
      <c r="MM60" s="197">
        <v>19</v>
      </c>
      <c r="MN60" s="197">
        <v>19</v>
      </c>
      <c r="MO60" s="197">
        <v>19</v>
      </c>
      <c r="MP60" s="197">
        <v>19</v>
      </c>
      <c r="MQ60" s="197">
        <v>19</v>
      </c>
      <c r="MR60" s="197">
        <v>19</v>
      </c>
      <c r="MS60" s="197">
        <v>19</v>
      </c>
      <c r="MT60" s="197">
        <v>19</v>
      </c>
      <c r="MU60" s="197">
        <v>19</v>
      </c>
      <c r="MV60" s="197">
        <v>19</v>
      </c>
      <c r="MW60" s="243"/>
      <c r="MX60" s="197">
        <v>19</v>
      </c>
      <c r="MY60" s="197">
        <v>19</v>
      </c>
      <c r="MZ60" s="197">
        <v>19</v>
      </c>
      <c r="NA60" s="197">
        <v>19</v>
      </c>
      <c r="NB60" s="197">
        <v>19</v>
      </c>
      <c r="NC60" s="197">
        <v>19</v>
      </c>
      <c r="ND60" s="197">
        <v>19</v>
      </c>
      <c r="NE60" s="197">
        <v>19</v>
      </c>
      <c r="NF60" s="197">
        <v>19</v>
      </c>
      <c r="NG60" s="197">
        <v>19</v>
      </c>
      <c r="NH60" s="197">
        <v>19</v>
      </c>
      <c r="NI60" s="197">
        <v>0</v>
      </c>
      <c r="NJ60" s="243"/>
      <c r="NK60" s="243"/>
      <c r="NL60" s="243"/>
      <c r="NM60" s="243"/>
      <c r="NN60" s="243"/>
      <c r="NO60" s="243"/>
      <c r="NP60" s="243"/>
      <c r="NQ60" s="243"/>
      <c r="NR60" s="243"/>
      <c r="NS60" s="243"/>
      <c r="NT60" s="243"/>
      <c r="NU60" s="243"/>
      <c r="NV60" s="243"/>
      <c r="NW60" s="243"/>
      <c r="NX60" s="243"/>
      <c r="NY60" s="243"/>
      <c r="NZ60" s="243"/>
      <c r="OA60" s="243"/>
      <c r="OB60" s="243"/>
      <c r="OC60" s="243"/>
      <c r="OD60" s="243"/>
      <c r="OE60" s="243"/>
      <c r="OF60" s="243"/>
      <c r="OG60" s="243"/>
      <c r="OH60" s="243"/>
      <c r="OI60" s="243"/>
      <c r="OJ60" s="243"/>
      <c r="OK60" s="243"/>
      <c r="OL60" s="243"/>
      <c r="OM60" s="243"/>
      <c r="ON60" s="243"/>
      <c r="OO60" s="243"/>
      <c r="OP60" s="243"/>
      <c r="OQ60" s="243"/>
      <c r="OR60" s="243"/>
      <c r="OS60" s="243"/>
      <c r="OT60" s="243"/>
      <c r="OU60" s="243"/>
      <c r="OV60" s="243"/>
      <c r="OW60" s="243"/>
      <c r="OX60" s="243"/>
      <c r="OY60" s="243"/>
      <c r="OZ60" s="243"/>
      <c r="PA60" s="243"/>
      <c r="PB60" s="243"/>
      <c r="PC60" s="243"/>
      <c r="PD60" s="243"/>
      <c r="PE60" s="243"/>
      <c r="PF60" s="243"/>
      <c r="PG60" s="243"/>
      <c r="PH60" s="243"/>
      <c r="PI60" s="243"/>
      <c r="PJ60" s="243"/>
      <c r="PK60" s="243"/>
      <c r="PL60" s="243"/>
      <c r="PM60" s="243"/>
      <c r="PN60" s="243"/>
      <c r="PO60" s="243"/>
      <c r="PP60" s="243"/>
      <c r="PQ60" s="252"/>
      <c r="PR60" s="252"/>
      <c r="PS60" s="252"/>
      <c r="PT60" s="252"/>
      <c r="PU60" s="252"/>
      <c r="PV60" s="252"/>
      <c r="PW60" s="252"/>
      <c r="PX60" s="252"/>
      <c r="PY60" s="252"/>
      <c r="PZ60" s="252"/>
      <c r="QA60" s="252"/>
      <c r="QB60" s="252"/>
      <c r="QC60" s="252"/>
      <c r="QD60" s="252"/>
      <c r="QE60" s="252"/>
      <c r="QF60" s="252"/>
      <c r="QG60" s="252"/>
      <c r="QH60" s="252"/>
      <c r="QI60" s="252"/>
      <c r="QJ60" s="252"/>
      <c r="QK60" s="252"/>
      <c r="QL60" s="252"/>
      <c r="QM60" s="252"/>
      <c r="QN60" s="252"/>
      <c r="QO60" s="252"/>
      <c r="QP60" s="252"/>
      <c r="QQ60" s="252"/>
      <c r="QR60" s="252"/>
      <c r="QS60" s="252"/>
      <c r="QT60" s="252"/>
      <c r="QU60" s="252"/>
      <c r="QV60" s="252"/>
      <c r="QW60" s="252"/>
      <c r="QX60" s="252"/>
      <c r="QY60" s="252"/>
      <c r="QZ60" s="252"/>
      <c r="RA60" s="252"/>
      <c r="RB60" s="252"/>
      <c r="RC60" s="252"/>
      <c r="RD60" s="252"/>
      <c r="RE60" s="252"/>
      <c r="RF60" s="252"/>
      <c r="RG60" s="252"/>
      <c r="RH60" s="252"/>
      <c r="RI60" s="252"/>
      <c r="RJ60" s="252"/>
      <c r="RK60" s="252"/>
      <c r="RL60" s="252"/>
      <c r="RM60" s="252"/>
      <c r="RN60" s="252"/>
      <c r="RO60" s="252"/>
      <c r="RP60" s="252"/>
      <c r="RQ60" s="252"/>
      <c r="RR60" s="252"/>
      <c r="RS60" s="252"/>
      <c r="RT60" s="252"/>
      <c r="RU60" s="252"/>
      <c r="RV60" s="252"/>
      <c r="RW60" s="252"/>
      <c r="RX60" s="252"/>
    </row>
    <row r="61" spans="1:492" x14ac:dyDescent="0.2">
      <c r="A61" s="230" t="s">
        <v>962</v>
      </c>
      <c r="B61" s="231" t="s">
        <v>2715</v>
      </c>
      <c r="C61" s="225"/>
      <c r="D61" s="225"/>
      <c r="E61" s="225"/>
      <c r="F61" s="226"/>
      <c r="G61" s="226"/>
      <c r="H61" s="226"/>
      <c r="I61" s="226"/>
      <c r="J61" s="226"/>
      <c r="K61" s="226"/>
      <c r="L61" s="226"/>
      <c r="M61" s="226"/>
      <c r="N61" s="226"/>
      <c r="O61" s="226"/>
      <c r="P61" s="226"/>
      <c r="Q61" s="237">
        <v>0</v>
      </c>
      <c r="R61" s="238"/>
      <c r="S61" s="238"/>
      <c r="T61" s="238"/>
      <c r="U61" s="238"/>
      <c r="V61" s="238"/>
      <c r="W61" s="232"/>
      <c r="X61" s="232"/>
      <c r="Y61" s="232"/>
      <c r="Z61" s="235">
        <v>0</v>
      </c>
      <c r="AA61" s="235">
        <v>0</v>
      </c>
      <c r="AB61" s="235">
        <v>0</v>
      </c>
      <c r="AC61" s="224"/>
      <c r="AD61" s="224"/>
      <c r="AE61" s="125"/>
      <c r="AF61" s="125"/>
      <c r="AG61" s="125"/>
      <c r="AH61" s="236">
        <v>1</v>
      </c>
      <c r="AI61" s="236" t="s">
        <v>941</v>
      </c>
      <c r="AJ61" s="125"/>
      <c r="AK61" s="175" t="s">
        <v>5316</v>
      </c>
      <c r="AL61" s="125" t="s">
        <v>942</v>
      </c>
      <c r="AM61" s="27" t="s">
        <v>5321</v>
      </c>
      <c r="AN61" s="126">
        <v>0</v>
      </c>
      <c r="AO61" s="126">
        <v>0</v>
      </c>
      <c r="AP61" s="126">
        <v>0</v>
      </c>
      <c r="AQ61" s="126">
        <v>0</v>
      </c>
      <c r="AR61" s="125">
        <v>1</v>
      </c>
      <c r="AS61" s="125">
        <v>0</v>
      </c>
      <c r="AT61" s="178"/>
      <c r="AU61" s="178"/>
      <c r="AV61" s="178">
        <v>43402</v>
      </c>
      <c r="AW61" s="239" t="s">
        <v>989</v>
      </c>
      <c r="AX61" s="239" t="s">
        <v>980</v>
      </c>
      <c r="AY61" s="127"/>
      <c r="AZ61" s="127"/>
      <c r="BA61" s="128">
        <v>500</v>
      </c>
      <c r="BB61" s="128" t="s">
        <v>489</v>
      </c>
      <c r="BC61" s="128"/>
      <c r="BD61" s="128">
        <v>1</v>
      </c>
      <c r="BE61" s="129" t="s">
        <v>541</v>
      </c>
      <c r="BF61" s="130">
        <v>1</v>
      </c>
      <c r="BG61" s="240"/>
      <c r="BH61" s="241"/>
      <c r="BI61" s="190"/>
      <c r="BJ61" s="131">
        <v>1170</v>
      </c>
      <c r="BK61" s="191"/>
      <c r="BL61" s="13"/>
      <c r="BM61" s="13"/>
      <c r="BN61" s="27" t="s">
        <v>801</v>
      </c>
      <c r="BO61" s="13" t="s">
        <v>801</v>
      </c>
      <c r="BP61" s="222">
        <v>1500</v>
      </c>
      <c r="BQ61" s="132"/>
      <c r="BR61" s="133"/>
      <c r="BS61" s="125">
        <v>0</v>
      </c>
      <c r="BT61" s="134">
        <v>0</v>
      </c>
      <c r="BU61" s="135">
        <v>1</v>
      </c>
      <c r="BV61" s="134">
        <v>0</v>
      </c>
      <c r="BW61" s="136">
        <v>0</v>
      </c>
      <c r="BX61" s="136">
        <v>0</v>
      </c>
      <c r="BY61" s="136">
        <v>0</v>
      </c>
      <c r="BZ61" s="134">
        <v>0</v>
      </c>
      <c r="CA61" s="134">
        <v>0</v>
      </c>
      <c r="CB61" s="134">
        <v>0</v>
      </c>
      <c r="CC61" s="135">
        <v>1</v>
      </c>
      <c r="CD61" s="134"/>
      <c r="CE61" s="134"/>
      <c r="CF61" s="137">
        <v>1170</v>
      </c>
      <c r="CG61" s="134">
        <v>0</v>
      </c>
      <c r="CH61" s="132"/>
      <c r="CI61" s="132"/>
      <c r="CJ61" s="229" t="s">
        <v>942</v>
      </c>
      <c r="CK61" s="233" t="s">
        <v>942</v>
      </c>
      <c r="CL61" s="138">
        <v>0</v>
      </c>
      <c r="CM61" s="138">
        <v>0</v>
      </c>
      <c r="CN61" s="135">
        <v>0</v>
      </c>
      <c r="CO61" s="135">
        <v>0</v>
      </c>
      <c r="CP61" s="139"/>
      <c r="CQ61" s="135">
        <v>0</v>
      </c>
      <c r="CR61" s="179">
        <v>43175</v>
      </c>
      <c r="CS61" s="180">
        <v>43220</v>
      </c>
      <c r="CT61" s="181">
        <v>43346</v>
      </c>
      <c r="CU61" s="181">
        <v>42886</v>
      </c>
      <c r="CV61" s="181">
        <v>0</v>
      </c>
      <c r="CW61" s="181"/>
      <c r="CX61" s="181"/>
      <c r="CY61" s="135">
        <v>0.17053961525706926</v>
      </c>
      <c r="CZ61" s="134">
        <v>0</v>
      </c>
      <c r="DA61" s="135">
        <v>8.2644628099173556E-3</v>
      </c>
      <c r="DB61" s="135">
        <v>0</v>
      </c>
      <c r="DC61" s="135">
        <v>0</v>
      </c>
      <c r="DD61" s="135">
        <v>0</v>
      </c>
      <c r="DE61" s="140">
        <v>1.6528925619834711E-2</v>
      </c>
      <c r="DF61" s="13" t="s">
        <v>942</v>
      </c>
      <c r="DG61" s="80" t="s">
        <v>942</v>
      </c>
      <c r="DH61" s="18" t="b">
        <v>0</v>
      </c>
      <c r="DI61" s="79"/>
      <c r="DJ61" s="79"/>
      <c r="DK61" s="192"/>
      <c r="DL61" s="174"/>
      <c r="DM61" s="193"/>
      <c r="DN61" s="135"/>
      <c r="DO61" s="79"/>
      <c r="DP61" s="79"/>
      <c r="DQ61" s="79"/>
      <c r="DR61" s="79"/>
      <c r="DS61" s="79"/>
      <c r="DT61" s="79"/>
      <c r="DU61" s="79"/>
      <c r="DV61" s="18"/>
      <c r="DW61" s="18"/>
      <c r="DX61" s="18"/>
      <c r="DY61" s="177"/>
      <c r="DZ61" s="177">
        <v>0</v>
      </c>
      <c r="EA61" s="177">
        <v>0</v>
      </c>
      <c r="EB61" s="177">
        <v>0</v>
      </c>
      <c r="EC61" s="177">
        <v>0</v>
      </c>
      <c r="ED61" s="177">
        <v>0</v>
      </c>
      <c r="EE61" s="177">
        <v>0</v>
      </c>
      <c r="EF61" s="177">
        <v>0</v>
      </c>
      <c r="EG61" s="177">
        <v>0</v>
      </c>
      <c r="EH61" s="177">
        <v>0</v>
      </c>
      <c r="EI61" s="177">
        <v>0</v>
      </c>
      <c r="EJ61" s="177">
        <v>0</v>
      </c>
      <c r="EK61" s="177">
        <v>0</v>
      </c>
      <c r="EL61" s="177">
        <v>0</v>
      </c>
      <c r="EM61" s="177">
        <v>0</v>
      </c>
      <c r="EN61" s="177">
        <v>0</v>
      </c>
      <c r="EO61" s="177">
        <v>0</v>
      </c>
      <c r="EP61" s="177">
        <v>0</v>
      </c>
      <c r="EQ61" s="177">
        <v>0</v>
      </c>
      <c r="ER61" s="177">
        <v>0</v>
      </c>
      <c r="ES61" s="177">
        <v>0</v>
      </c>
      <c r="ET61" s="177">
        <v>0</v>
      </c>
      <c r="EU61" s="177">
        <v>0</v>
      </c>
      <c r="EV61" s="177">
        <v>0</v>
      </c>
      <c r="EW61" s="177">
        <v>0</v>
      </c>
      <c r="EX61" s="177">
        <v>0</v>
      </c>
      <c r="EY61" s="177">
        <v>0</v>
      </c>
      <c r="EZ61" s="177">
        <v>0</v>
      </c>
      <c r="FA61" s="177">
        <v>0</v>
      </c>
      <c r="FB61" s="177">
        <v>0</v>
      </c>
      <c r="FC61" s="245">
        <v>547</v>
      </c>
      <c r="FD61" s="242">
        <v>214</v>
      </c>
      <c r="FE61" s="245">
        <v>614</v>
      </c>
      <c r="FF61" s="242">
        <v>515</v>
      </c>
      <c r="FG61" s="242">
        <v>393</v>
      </c>
      <c r="FH61" s="242">
        <v>240</v>
      </c>
      <c r="FI61" s="245">
        <v>751</v>
      </c>
      <c r="FJ61" s="249">
        <v>886</v>
      </c>
      <c r="FK61" s="249">
        <v>761</v>
      </c>
      <c r="FL61" s="249">
        <v>761</v>
      </c>
      <c r="FM61" s="245">
        <v>608</v>
      </c>
      <c r="FN61" s="245">
        <v>602</v>
      </c>
      <c r="FO61" s="245">
        <v>602</v>
      </c>
      <c r="FP61" s="245">
        <v>547</v>
      </c>
      <c r="FQ61" s="242">
        <v>254</v>
      </c>
      <c r="FR61" s="242">
        <v>247</v>
      </c>
      <c r="FS61" s="242">
        <v>247</v>
      </c>
      <c r="FT61" s="245">
        <v>445</v>
      </c>
      <c r="FU61" s="242">
        <v>271</v>
      </c>
      <c r="FV61" s="242">
        <v>99</v>
      </c>
      <c r="FW61" s="242">
        <v>99</v>
      </c>
      <c r="FX61" s="242">
        <v>22</v>
      </c>
      <c r="FY61" s="242">
        <v>410</v>
      </c>
      <c r="FZ61" s="245">
        <v>785</v>
      </c>
      <c r="GA61" s="245">
        <v>765</v>
      </c>
      <c r="GB61" s="245">
        <v>730</v>
      </c>
      <c r="GC61" s="251">
        <v>573</v>
      </c>
      <c r="GD61" s="243"/>
      <c r="GE61" s="249">
        <v>1437</v>
      </c>
      <c r="GF61" s="249"/>
      <c r="GG61" s="249">
        <v>1437</v>
      </c>
      <c r="GH61" s="249">
        <v>1437</v>
      </c>
      <c r="GI61" s="249">
        <v>1437</v>
      </c>
      <c r="GJ61" s="249">
        <v>1437</v>
      </c>
      <c r="GK61" s="249">
        <v>1442</v>
      </c>
      <c r="GL61" s="249">
        <v>1442</v>
      </c>
      <c r="GM61" s="249">
        <v>1440</v>
      </c>
      <c r="GN61" s="249">
        <v>1440</v>
      </c>
      <c r="GO61" s="249">
        <v>1440</v>
      </c>
      <c r="GP61" s="249">
        <v>1440</v>
      </c>
      <c r="GQ61" s="249">
        <v>1440</v>
      </c>
      <c r="GR61" s="249">
        <v>1440</v>
      </c>
      <c r="GS61" s="249">
        <v>1370</v>
      </c>
      <c r="GT61" s="249">
        <v>1370</v>
      </c>
      <c r="GU61" s="249">
        <v>1370</v>
      </c>
      <c r="GV61" s="249">
        <v>1370</v>
      </c>
      <c r="GW61" s="249">
        <v>1360</v>
      </c>
      <c r="GX61" s="249">
        <v>1360</v>
      </c>
      <c r="GY61" s="249">
        <v>1360</v>
      </c>
      <c r="GZ61" s="248">
        <v>1360</v>
      </c>
      <c r="HA61" s="248">
        <v>1360</v>
      </c>
      <c r="HB61" s="248">
        <v>1360</v>
      </c>
      <c r="HC61" s="248">
        <v>1360</v>
      </c>
      <c r="HD61" s="248">
        <v>1350</v>
      </c>
      <c r="HE61" s="248">
        <v>1350</v>
      </c>
      <c r="HF61" s="248">
        <v>1342</v>
      </c>
      <c r="HG61" s="248">
        <v>1342</v>
      </c>
      <c r="HH61" s="248">
        <v>1332</v>
      </c>
      <c r="HI61" s="248">
        <v>1332</v>
      </c>
      <c r="HJ61" s="248">
        <v>1332</v>
      </c>
      <c r="HK61" s="248">
        <v>1332</v>
      </c>
      <c r="HL61" s="248">
        <v>1332</v>
      </c>
      <c r="HM61" s="248">
        <v>1332</v>
      </c>
      <c r="HN61" s="248">
        <v>1327</v>
      </c>
      <c r="HO61" s="248">
        <v>1327</v>
      </c>
      <c r="HP61" s="248">
        <v>1327</v>
      </c>
      <c r="HQ61" s="248">
        <v>1327</v>
      </c>
      <c r="HR61" s="248">
        <v>1327</v>
      </c>
      <c r="HS61" s="248">
        <v>1317</v>
      </c>
      <c r="HT61" s="248">
        <v>1287</v>
      </c>
      <c r="HU61" s="248">
        <v>1287</v>
      </c>
      <c r="HV61" s="248">
        <v>1287</v>
      </c>
      <c r="HW61" s="248">
        <v>1287</v>
      </c>
      <c r="HX61" s="248">
        <v>1287</v>
      </c>
      <c r="HY61" s="248">
        <v>1287</v>
      </c>
      <c r="HZ61" s="248">
        <v>1287</v>
      </c>
      <c r="IA61" s="248">
        <v>1287</v>
      </c>
      <c r="IB61" s="248">
        <v>1287</v>
      </c>
      <c r="IC61" s="248">
        <v>1283</v>
      </c>
      <c r="ID61" s="248">
        <v>1283</v>
      </c>
      <c r="IE61" s="248">
        <v>1283</v>
      </c>
      <c r="IF61" s="248">
        <v>1273</v>
      </c>
      <c r="IG61" s="248">
        <v>1273</v>
      </c>
      <c r="IH61" s="248">
        <v>1263</v>
      </c>
      <c r="II61" s="248">
        <v>1243</v>
      </c>
      <c r="IJ61" s="248">
        <v>1243</v>
      </c>
      <c r="IK61" s="248">
        <v>1243</v>
      </c>
      <c r="IL61" s="248">
        <v>1243</v>
      </c>
      <c r="IM61" s="248">
        <v>1223</v>
      </c>
      <c r="IN61" s="248">
        <v>1223</v>
      </c>
      <c r="IO61" s="248">
        <v>1223</v>
      </c>
      <c r="IP61" s="248">
        <v>1193</v>
      </c>
      <c r="IQ61" s="248">
        <v>1193</v>
      </c>
      <c r="IR61" s="248">
        <v>1193</v>
      </c>
      <c r="IS61" s="248">
        <v>1193</v>
      </c>
      <c r="IT61" s="248">
        <v>1193</v>
      </c>
      <c r="IU61" s="249">
        <v>1162</v>
      </c>
      <c r="IV61" s="249">
        <v>1162</v>
      </c>
      <c r="IW61" s="249">
        <v>1142</v>
      </c>
      <c r="IX61" s="249">
        <v>1142</v>
      </c>
      <c r="IY61" s="249">
        <v>1142</v>
      </c>
      <c r="IZ61" s="249">
        <v>1142</v>
      </c>
      <c r="JA61" s="249">
        <v>1142</v>
      </c>
      <c r="JB61" s="249">
        <v>1137</v>
      </c>
      <c r="JC61" s="249">
        <v>1137</v>
      </c>
      <c r="JD61" s="249">
        <v>1137</v>
      </c>
      <c r="JE61" s="249">
        <v>1137</v>
      </c>
      <c r="JF61" s="249">
        <v>1137</v>
      </c>
      <c r="JG61" s="249">
        <v>1137</v>
      </c>
      <c r="JH61" s="249">
        <v>1137</v>
      </c>
      <c r="JI61" s="249">
        <v>1137</v>
      </c>
      <c r="JJ61" s="249">
        <v>1137</v>
      </c>
      <c r="JK61" s="249">
        <v>1137</v>
      </c>
      <c r="JL61" s="249">
        <v>1137</v>
      </c>
      <c r="JM61" s="249">
        <v>1137</v>
      </c>
      <c r="JN61" s="249">
        <v>1137</v>
      </c>
      <c r="JO61" s="249">
        <v>1137</v>
      </c>
      <c r="JP61" s="249">
        <v>1137</v>
      </c>
      <c r="JQ61" s="249">
        <v>1137</v>
      </c>
      <c r="JR61" s="249">
        <v>1137</v>
      </c>
      <c r="JS61" s="249">
        <v>1137</v>
      </c>
      <c r="JT61" s="249">
        <v>1137</v>
      </c>
      <c r="JU61" s="249">
        <v>1137</v>
      </c>
      <c r="JV61" s="249">
        <v>1137</v>
      </c>
      <c r="JW61" s="249">
        <v>1137</v>
      </c>
      <c r="JX61" s="249">
        <v>1137</v>
      </c>
      <c r="JY61" s="249">
        <v>1137</v>
      </c>
      <c r="JZ61" s="249">
        <v>1137</v>
      </c>
      <c r="KA61" s="249">
        <v>1137</v>
      </c>
      <c r="KB61" s="249">
        <v>1137</v>
      </c>
      <c r="KC61" s="243"/>
      <c r="KD61" s="249">
        <v>1107</v>
      </c>
      <c r="KE61" s="249">
        <v>1107</v>
      </c>
      <c r="KF61" s="249">
        <v>1107</v>
      </c>
      <c r="KG61" s="249">
        <v>1107</v>
      </c>
      <c r="KH61" s="249">
        <v>1107</v>
      </c>
      <c r="KI61" s="249">
        <v>1107</v>
      </c>
      <c r="KJ61" s="249">
        <v>1077</v>
      </c>
      <c r="KK61" s="249">
        <v>1077</v>
      </c>
      <c r="KL61" s="249">
        <v>1077</v>
      </c>
      <c r="KM61" s="249">
        <v>1077</v>
      </c>
      <c r="KN61" s="249">
        <v>1077</v>
      </c>
      <c r="KO61" s="249">
        <v>1077</v>
      </c>
      <c r="KP61" s="249">
        <v>1077</v>
      </c>
      <c r="KQ61" s="249">
        <v>1077</v>
      </c>
      <c r="KR61" s="249">
        <v>1077</v>
      </c>
      <c r="KS61" s="249">
        <v>1077</v>
      </c>
      <c r="KT61" s="249">
        <v>1077</v>
      </c>
      <c r="KU61" s="249">
        <v>1077</v>
      </c>
      <c r="KV61" s="249">
        <v>1077</v>
      </c>
      <c r="KW61" s="249">
        <v>1077</v>
      </c>
      <c r="KX61" s="249">
        <v>1077</v>
      </c>
      <c r="KY61" s="249">
        <v>1077</v>
      </c>
      <c r="KZ61" s="249">
        <v>1077</v>
      </c>
      <c r="LA61" s="249">
        <v>1077</v>
      </c>
      <c r="LB61" s="249">
        <v>1077</v>
      </c>
      <c r="LC61" s="249">
        <v>1077</v>
      </c>
      <c r="LD61" s="249">
        <v>1077</v>
      </c>
      <c r="LE61" s="249">
        <v>924</v>
      </c>
      <c r="LF61" s="249">
        <v>924</v>
      </c>
      <c r="LG61" s="249">
        <v>924</v>
      </c>
      <c r="LH61" s="249">
        <v>924</v>
      </c>
      <c r="LI61" s="249">
        <v>924</v>
      </c>
      <c r="LJ61" s="249">
        <v>924</v>
      </c>
      <c r="LK61" s="249">
        <v>924</v>
      </c>
      <c r="LL61" s="249">
        <v>924</v>
      </c>
      <c r="LM61" s="249">
        <v>894</v>
      </c>
      <c r="LN61" s="249">
        <v>894</v>
      </c>
      <c r="LO61" s="249">
        <v>892</v>
      </c>
      <c r="LP61" s="249">
        <v>882</v>
      </c>
      <c r="LQ61" s="249">
        <v>882</v>
      </c>
      <c r="LR61" s="249">
        <v>882</v>
      </c>
      <c r="LS61" s="249">
        <v>882</v>
      </c>
      <c r="LT61" s="249">
        <v>882</v>
      </c>
      <c r="LU61" s="249">
        <v>877</v>
      </c>
      <c r="LV61" s="249">
        <v>876</v>
      </c>
      <c r="LW61" s="249">
        <v>864</v>
      </c>
      <c r="LX61" s="249">
        <v>864</v>
      </c>
      <c r="LY61" s="249">
        <v>864</v>
      </c>
      <c r="LZ61" s="249">
        <v>864</v>
      </c>
      <c r="MA61" s="249">
        <v>864</v>
      </c>
      <c r="MB61" s="249">
        <v>835</v>
      </c>
      <c r="MC61" s="249">
        <v>835</v>
      </c>
      <c r="MD61" s="249">
        <v>835</v>
      </c>
      <c r="ME61" s="249">
        <v>835</v>
      </c>
      <c r="MF61" s="249">
        <v>835</v>
      </c>
      <c r="MG61" s="249">
        <v>835</v>
      </c>
      <c r="MH61" s="249">
        <v>835</v>
      </c>
      <c r="MI61" s="249">
        <v>835</v>
      </c>
      <c r="MJ61" s="249">
        <v>835</v>
      </c>
      <c r="MK61" s="249">
        <v>829</v>
      </c>
      <c r="ML61" s="243"/>
      <c r="MM61" s="249">
        <v>829</v>
      </c>
      <c r="MN61" s="249">
        <v>817</v>
      </c>
      <c r="MO61" s="249">
        <v>817</v>
      </c>
      <c r="MP61" s="249">
        <v>835</v>
      </c>
      <c r="MQ61" s="249">
        <v>817</v>
      </c>
      <c r="MR61" s="249">
        <v>817</v>
      </c>
      <c r="MS61" s="249">
        <v>807</v>
      </c>
      <c r="MT61" s="249">
        <v>807</v>
      </c>
      <c r="MU61" s="249">
        <v>807</v>
      </c>
      <c r="MV61" s="249">
        <v>807</v>
      </c>
      <c r="MW61" s="243"/>
      <c r="MX61" s="249">
        <v>797</v>
      </c>
      <c r="MY61" s="249">
        <v>797</v>
      </c>
      <c r="MZ61" s="249">
        <v>797</v>
      </c>
      <c r="NA61" s="249">
        <v>797</v>
      </c>
      <c r="NB61" s="249">
        <v>797</v>
      </c>
      <c r="NC61" s="249">
        <v>797</v>
      </c>
      <c r="ND61" s="249">
        <v>797</v>
      </c>
      <c r="NE61" s="249">
        <v>797</v>
      </c>
      <c r="NF61" s="245">
        <v>757</v>
      </c>
      <c r="NG61" s="245">
        <v>754</v>
      </c>
      <c r="NH61" s="245">
        <v>754</v>
      </c>
      <c r="NI61" s="244">
        <v>0</v>
      </c>
      <c r="NJ61" s="243"/>
      <c r="NK61" s="243"/>
      <c r="NL61" s="243"/>
      <c r="NM61" s="243"/>
      <c r="NN61" s="243"/>
      <c r="NO61" s="243"/>
      <c r="NP61" s="243"/>
      <c r="NQ61" s="243"/>
      <c r="NR61" s="243"/>
      <c r="NS61" s="243"/>
      <c r="NT61" s="243"/>
      <c r="NU61" s="243"/>
      <c r="NV61" s="243"/>
      <c r="NW61" s="243"/>
      <c r="NX61" s="243"/>
      <c r="NY61" s="243"/>
      <c r="NZ61" s="243"/>
      <c r="OA61" s="243"/>
      <c r="OB61" s="243"/>
      <c r="OC61" s="243"/>
      <c r="OD61" s="243"/>
      <c r="OE61" s="243"/>
      <c r="OF61" s="243"/>
      <c r="OG61" s="243"/>
      <c r="OH61" s="243"/>
      <c r="OI61" s="243"/>
      <c r="OJ61" s="243"/>
      <c r="OK61" s="243"/>
      <c r="OL61" s="243"/>
      <c r="OM61" s="243"/>
      <c r="ON61" s="243"/>
      <c r="OO61" s="243"/>
      <c r="OP61" s="243"/>
      <c r="OQ61" s="243"/>
      <c r="OR61" s="243"/>
      <c r="OS61" s="243"/>
      <c r="OT61" s="243"/>
      <c r="OU61" s="243"/>
      <c r="OV61" s="243"/>
      <c r="OW61" s="243"/>
      <c r="OX61" s="243"/>
      <c r="OY61" s="243"/>
      <c r="OZ61" s="243"/>
      <c r="PA61" s="243"/>
      <c r="PB61" s="243"/>
      <c r="PC61" s="243"/>
      <c r="PD61" s="243"/>
      <c r="PE61" s="243"/>
      <c r="PF61" s="243"/>
      <c r="PG61" s="243"/>
      <c r="PH61" s="243"/>
      <c r="PI61" s="243"/>
      <c r="PJ61" s="243"/>
      <c r="PK61" s="243"/>
      <c r="PL61" s="243"/>
      <c r="PM61" s="243"/>
      <c r="PN61" s="243"/>
      <c r="PO61" s="243"/>
      <c r="PP61" s="243"/>
      <c r="PQ61" s="243"/>
      <c r="PR61" s="243"/>
      <c r="PS61" s="243"/>
      <c r="PT61" s="243"/>
      <c r="PU61" s="243"/>
      <c r="PV61" s="243"/>
      <c r="PW61" s="243"/>
      <c r="PX61" s="243"/>
      <c r="PY61" s="243"/>
      <c r="PZ61" s="243"/>
      <c r="QA61" s="243"/>
      <c r="QB61" s="243"/>
      <c r="QC61" s="243"/>
      <c r="QD61" s="243"/>
      <c r="QE61" s="243"/>
      <c r="QF61" s="243"/>
      <c r="QG61" s="243"/>
      <c r="QH61" s="243"/>
      <c r="QI61" s="243"/>
      <c r="QJ61" s="243"/>
      <c r="QK61" s="243"/>
      <c r="QL61" s="243"/>
      <c r="QM61" s="243"/>
      <c r="QN61" s="243"/>
      <c r="QO61" s="243"/>
      <c r="QP61" s="243"/>
      <c r="QQ61" s="243"/>
      <c r="QR61" s="243"/>
      <c r="QS61" s="243"/>
      <c r="QT61" s="243"/>
      <c r="QU61" s="243"/>
      <c r="QV61" s="243"/>
      <c r="QW61" s="243"/>
      <c r="QX61" s="243"/>
      <c r="QY61" s="243"/>
      <c r="QZ61" s="243"/>
      <c r="RA61" s="243"/>
      <c r="RB61" s="243"/>
      <c r="RC61" s="243"/>
      <c r="RD61" s="243"/>
      <c r="RE61" s="243"/>
      <c r="RF61" s="243"/>
      <c r="RG61" s="243"/>
      <c r="RH61" s="243"/>
      <c r="RI61" s="243"/>
      <c r="RJ61" s="243"/>
      <c r="RK61" s="243"/>
      <c r="RL61" s="243"/>
      <c r="RM61" s="243"/>
      <c r="RN61" s="243"/>
      <c r="RO61" s="243"/>
      <c r="RP61" s="243"/>
      <c r="RQ61" s="243"/>
      <c r="RR61" s="243"/>
      <c r="RS61" s="243"/>
      <c r="RT61" s="243"/>
      <c r="RU61" s="243"/>
      <c r="RV61" s="243"/>
      <c r="RW61" s="243"/>
      <c r="RX61" s="243"/>
    </row>
    <row r="62" spans="1:492" x14ac:dyDescent="0.2">
      <c r="A62" s="230" t="s">
        <v>962</v>
      </c>
      <c r="B62" s="231" t="s">
        <v>2430</v>
      </c>
      <c r="C62" s="225"/>
      <c r="D62" s="225"/>
      <c r="E62" s="225"/>
      <c r="F62" s="226"/>
      <c r="G62" s="226"/>
      <c r="H62" s="226"/>
      <c r="I62" s="226"/>
      <c r="J62" s="226"/>
      <c r="K62" s="226"/>
      <c r="L62" s="226"/>
      <c r="M62" s="226"/>
      <c r="N62" s="226"/>
      <c r="O62" s="226"/>
      <c r="P62" s="226"/>
      <c r="Q62" s="237">
        <v>0</v>
      </c>
      <c r="R62" s="238"/>
      <c r="S62" s="238"/>
      <c r="T62" s="238"/>
      <c r="U62" s="238"/>
      <c r="V62" s="238"/>
      <c r="W62" s="232"/>
      <c r="X62" s="232"/>
      <c r="Y62" s="232"/>
      <c r="Z62" s="235">
        <v>0</v>
      </c>
      <c r="AA62" s="235">
        <v>0</v>
      </c>
      <c r="AB62" s="235">
        <v>0</v>
      </c>
      <c r="AC62" s="224"/>
      <c r="AD62" s="224"/>
      <c r="AE62" s="125"/>
      <c r="AF62" s="125"/>
      <c r="AG62" s="125"/>
      <c r="AH62" s="236">
        <v>1</v>
      </c>
      <c r="AI62" s="236" t="s">
        <v>941</v>
      </c>
      <c r="AJ62" s="125"/>
      <c r="AK62" s="175" t="s">
        <v>5315</v>
      </c>
      <c r="AL62" s="125" t="s">
        <v>942</v>
      </c>
      <c r="AM62" s="27" t="s">
        <v>5321</v>
      </c>
      <c r="AN62" s="126">
        <v>0</v>
      </c>
      <c r="AO62" s="126">
        <v>0</v>
      </c>
      <c r="AP62" s="126">
        <v>0</v>
      </c>
      <c r="AQ62" s="126">
        <v>0</v>
      </c>
      <c r="AR62" s="125">
        <v>1</v>
      </c>
      <c r="AS62" s="125">
        <v>0</v>
      </c>
      <c r="AT62" s="178">
        <v>42751</v>
      </c>
      <c r="AU62" s="178">
        <v>42751</v>
      </c>
      <c r="AV62" s="178">
        <v>43161</v>
      </c>
      <c r="AW62" s="239" t="s">
        <v>989</v>
      </c>
      <c r="AX62" s="239" t="s">
        <v>980</v>
      </c>
      <c r="AY62" s="127"/>
      <c r="AZ62" s="127"/>
      <c r="BA62" s="128">
        <v>300</v>
      </c>
      <c r="BB62" s="128" t="s">
        <v>489</v>
      </c>
      <c r="BC62" s="128"/>
      <c r="BD62" s="128">
        <v>1</v>
      </c>
      <c r="BE62" s="129" t="s">
        <v>541</v>
      </c>
      <c r="BF62" s="130">
        <v>1</v>
      </c>
      <c r="BG62" s="240"/>
      <c r="BH62" s="241"/>
      <c r="BI62" s="190"/>
      <c r="BJ62" s="131">
        <v>675</v>
      </c>
      <c r="BK62" s="191"/>
      <c r="BL62" s="13"/>
      <c r="BM62" s="13"/>
      <c r="BN62" s="27" t="s">
        <v>801</v>
      </c>
      <c r="BO62" s="13" t="s">
        <v>801</v>
      </c>
      <c r="BP62" s="222">
        <v>600</v>
      </c>
      <c r="BQ62" s="132"/>
      <c r="BR62" s="133"/>
      <c r="BS62" s="125">
        <v>0</v>
      </c>
      <c r="BT62" s="134">
        <v>0</v>
      </c>
      <c r="BU62" s="135">
        <v>1</v>
      </c>
      <c r="BV62" s="134">
        <v>0</v>
      </c>
      <c r="BW62" s="136">
        <v>0</v>
      </c>
      <c r="BX62" s="136">
        <v>0</v>
      </c>
      <c r="BY62" s="136">
        <v>0</v>
      </c>
      <c r="BZ62" s="134">
        <v>0</v>
      </c>
      <c r="CA62" s="134">
        <v>0</v>
      </c>
      <c r="CB62" s="134">
        <v>0</v>
      </c>
      <c r="CC62" s="135">
        <v>1</v>
      </c>
      <c r="CD62" s="134"/>
      <c r="CE62" s="134"/>
      <c r="CF62" s="137">
        <v>675</v>
      </c>
      <c r="CG62" s="134">
        <v>0</v>
      </c>
      <c r="CH62" s="132"/>
      <c r="CI62" s="132"/>
      <c r="CJ62" s="229" t="s">
        <v>942</v>
      </c>
      <c r="CK62" s="233" t="s">
        <v>942</v>
      </c>
      <c r="CL62" s="138">
        <v>0</v>
      </c>
      <c r="CM62" s="138">
        <v>0</v>
      </c>
      <c r="CN62" s="135">
        <v>0</v>
      </c>
      <c r="CO62" s="135">
        <v>0</v>
      </c>
      <c r="CP62" s="139"/>
      <c r="CQ62" s="135">
        <v>1</v>
      </c>
      <c r="CR62" s="179">
        <v>43242</v>
      </c>
      <c r="CS62" s="180">
        <v>43242</v>
      </c>
      <c r="CT62" s="181">
        <v>43346</v>
      </c>
      <c r="CU62" s="181">
        <v>43311</v>
      </c>
      <c r="CV62" s="181">
        <v>43395</v>
      </c>
      <c r="CW62" s="181"/>
      <c r="CX62" s="181">
        <v>43395</v>
      </c>
      <c r="CY62" s="135">
        <v>0.24755562836394052</v>
      </c>
      <c r="CZ62" s="134">
        <v>0</v>
      </c>
      <c r="DA62" s="135">
        <v>1.0101010101010102E-2</v>
      </c>
      <c r="DB62" s="135">
        <v>0</v>
      </c>
      <c r="DC62" s="135">
        <v>0</v>
      </c>
      <c r="DD62" s="135">
        <v>0</v>
      </c>
      <c r="DE62" s="140">
        <v>0</v>
      </c>
      <c r="DF62" s="13" t="s">
        <v>942</v>
      </c>
      <c r="DG62" s="80" t="s">
        <v>942</v>
      </c>
      <c r="DH62" s="18" t="b">
        <v>0</v>
      </c>
      <c r="DI62" s="79"/>
      <c r="DJ62" s="79"/>
      <c r="DK62" s="192"/>
      <c r="DL62" s="174"/>
      <c r="DM62" s="193"/>
      <c r="DN62" s="135"/>
      <c r="DO62" s="79"/>
      <c r="DP62" s="79"/>
      <c r="DQ62" s="79"/>
      <c r="DR62" s="79"/>
      <c r="DS62" s="79"/>
      <c r="DT62" s="79"/>
      <c r="DU62" s="79"/>
      <c r="DV62" s="18"/>
      <c r="DW62" s="18"/>
      <c r="DX62" s="18"/>
      <c r="DY62" s="177"/>
      <c r="DZ62" s="177">
        <v>0</v>
      </c>
      <c r="EA62" s="177">
        <v>0</v>
      </c>
      <c r="EB62" s="177">
        <v>0</v>
      </c>
      <c r="EC62" s="177">
        <v>0</v>
      </c>
      <c r="ED62" s="177">
        <v>0</v>
      </c>
      <c r="EE62" s="177">
        <v>0</v>
      </c>
      <c r="EF62" s="177">
        <v>0</v>
      </c>
      <c r="EG62" s="177">
        <v>0</v>
      </c>
      <c r="EH62" s="177">
        <v>0</v>
      </c>
      <c r="EI62" s="177">
        <v>0</v>
      </c>
      <c r="EJ62" s="177">
        <v>0</v>
      </c>
      <c r="EK62" s="177">
        <v>0</v>
      </c>
      <c r="EL62" s="177">
        <v>0</v>
      </c>
      <c r="EM62" s="177">
        <v>0</v>
      </c>
      <c r="EN62" s="177">
        <v>0</v>
      </c>
      <c r="EO62" s="177">
        <v>0</v>
      </c>
      <c r="EP62" s="177">
        <v>347</v>
      </c>
      <c r="EQ62" s="177">
        <v>0</v>
      </c>
      <c r="ER62" s="177">
        <v>0</v>
      </c>
      <c r="ES62" s="177">
        <v>0</v>
      </c>
      <c r="ET62" s="177">
        <v>0</v>
      </c>
      <c r="EU62" s="177">
        <v>0</v>
      </c>
      <c r="EV62" s="177">
        <v>0</v>
      </c>
      <c r="EW62" s="177">
        <v>0</v>
      </c>
      <c r="EX62" s="177">
        <v>0</v>
      </c>
      <c r="EY62" s="177">
        <v>0</v>
      </c>
      <c r="EZ62" s="177">
        <v>0</v>
      </c>
      <c r="FA62" s="177">
        <v>0</v>
      </c>
      <c r="FB62" s="177">
        <v>549</v>
      </c>
      <c r="FC62" s="250">
        <v>565</v>
      </c>
      <c r="FD62" s="249">
        <v>387</v>
      </c>
      <c r="FE62" s="245">
        <v>287</v>
      </c>
      <c r="FF62" s="242">
        <v>193</v>
      </c>
      <c r="FG62" s="244">
        <v>0</v>
      </c>
      <c r="FH62" s="244">
        <v>0</v>
      </c>
      <c r="FI62" s="249">
        <v>711</v>
      </c>
      <c r="FJ62" s="249">
        <v>591</v>
      </c>
      <c r="FK62" s="251">
        <v>427</v>
      </c>
      <c r="FL62" s="251">
        <v>427</v>
      </c>
      <c r="FM62" s="251">
        <v>366</v>
      </c>
      <c r="FN62" s="251">
        <v>338</v>
      </c>
      <c r="FO62" s="251">
        <v>338</v>
      </c>
      <c r="FP62" s="251">
        <v>327</v>
      </c>
      <c r="FQ62" s="245">
        <v>334</v>
      </c>
      <c r="FR62" s="245">
        <v>309</v>
      </c>
      <c r="FS62" s="245">
        <v>309</v>
      </c>
      <c r="FT62" s="242">
        <v>104</v>
      </c>
      <c r="FU62" s="242">
        <v>182</v>
      </c>
      <c r="FV62" s="242">
        <v>131</v>
      </c>
      <c r="FW62" s="242">
        <v>131</v>
      </c>
      <c r="FX62" s="242">
        <v>80</v>
      </c>
      <c r="FY62" s="245">
        <v>359</v>
      </c>
      <c r="FZ62" s="245">
        <v>303</v>
      </c>
      <c r="GA62" s="245">
        <v>284</v>
      </c>
      <c r="GB62" s="245">
        <v>274</v>
      </c>
      <c r="GC62" s="250">
        <v>524</v>
      </c>
      <c r="GD62" s="243"/>
      <c r="GE62" s="250">
        <v>430</v>
      </c>
      <c r="GF62" s="250"/>
      <c r="GG62" s="250">
        <v>400</v>
      </c>
      <c r="GH62" s="250">
        <v>400</v>
      </c>
      <c r="GI62" s="250">
        <v>400</v>
      </c>
      <c r="GJ62" s="250">
        <v>400</v>
      </c>
      <c r="GK62" s="250">
        <v>400</v>
      </c>
      <c r="GL62" s="250">
        <v>400</v>
      </c>
      <c r="GM62" s="251">
        <v>392</v>
      </c>
      <c r="GN62" s="251">
        <v>392</v>
      </c>
      <c r="GO62" s="251">
        <v>392</v>
      </c>
      <c r="GP62" s="251">
        <v>392</v>
      </c>
      <c r="GQ62" s="251">
        <v>392</v>
      </c>
      <c r="GR62" s="251">
        <v>372</v>
      </c>
      <c r="GS62" s="251">
        <v>366</v>
      </c>
      <c r="GT62" s="251">
        <v>366</v>
      </c>
      <c r="GU62" s="251">
        <v>366</v>
      </c>
      <c r="GV62" s="251">
        <v>366</v>
      </c>
      <c r="GW62" s="251">
        <v>366</v>
      </c>
      <c r="GX62" s="251">
        <v>366</v>
      </c>
      <c r="GY62" s="251">
        <v>356</v>
      </c>
      <c r="GZ62" s="251">
        <v>348</v>
      </c>
      <c r="HA62" s="251">
        <v>348</v>
      </c>
      <c r="HB62" s="251">
        <v>348</v>
      </c>
      <c r="HC62" s="251">
        <v>348</v>
      </c>
      <c r="HD62" s="251">
        <v>347</v>
      </c>
      <c r="HE62" s="251">
        <v>347</v>
      </c>
      <c r="HF62" s="251">
        <v>347</v>
      </c>
      <c r="HG62" s="251">
        <v>337</v>
      </c>
      <c r="HH62" s="251">
        <v>337</v>
      </c>
      <c r="HI62" s="251">
        <v>337</v>
      </c>
      <c r="HJ62" s="251">
        <v>337</v>
      </c>
      <c r="HK62" s="251">
        <v>337</v>
      </c>
      <c r="HL62" s="251">
        <v>337</v>
      </c>
      <c r="HM62" s="251">
        <v>337</v>
      </c>
      <c r="HN62" s="251">
        <v>337</v>
      </c>
      <c r="HO62" s="251">
        <v>337</v>
      </c>
      <c r="HP62" s="251">
        <v>337</v>
      </c>
      <c r="HQ62" s="251">
        <v>337</v>
      </c>
      <c r="HR62" s="251">
        <v>337</v>
      </c>
      <c r="HS62" s="251">
        <v>337</v>
      </c>
      <c r="HT62" s="251">
        <v>337</v>
      </c>
      <c r="HU62" s="251">
        <v>329</v>
      </c>
      <c r="HV62" s="251">
        <v>279</v>
      </c>
      <c r="HW62" s="251">
        <v>279</v>
      </c>
      <c r="HX62" s="251">
        <v>279</v>
      </c>
      <c r="HY62" s="251">
        <v>280</v>
      </c>
      <c r="HZ62" s="251">
        <v>280</v>
      </c>
      <c r="IA62" s="251">
        <v>280</v>
      </c>
      <c r="IB62" s="251">
        <v>280</v>
      </c>
      <c r="IC62" s="251">
        <v>277</v>
      </c>
      <c r="ID62" s="251">
        <v>277</v>
      </c>
      <c r="IE62" s="251">
        <v>277</v>
      </c>
      <c r="IF62" s="251">
        <v>273</v>
      </c>
      <c r="IG62" s="251">
        <v>273</v>
      </c>
      <c r="IH62" s="251">
        <v>273</v>
      </c>
      <c r="II62" s="251">
        <v>253</v>
      </c>
      <c r="IJ62" s="251">
        <v>253</v>
      </c>
      <c r="IK62" s="251">
        <v>253</v>
      </c>
      <c r="IL62" s="251">
        <v>253</v>
      </c>
      <c r="IM62" s="251">
        <v>253</v>
      </c>
      <c r="IN62" s="251">
        <v>253</v>
      </c>
      <c r="IO62" s="251">
        <v>248</v>
      </c>
      <c r="IP62" s="251">
        <v>218</v>
      </c>
      <c r="IQ62" s="251">
        <v>218</v>
      </c>
      <c r="IR62" s="251">
        <v>218</v>
      </c>
      <c r="IS62" s="251">
        <v>218</v>
      </c>
      <c r="IT62" s="251">
        <v>218</v>
      </c>
      <c r="IU62" s="251">
        <v>214</v>
      </c>
      <c r="IV62" s="251">
        <v>214</v>
      </c>
      <c r="IW62" s="251">
        <v>214</v>
      </c>
      <c r="IX62" s="251">
        <v>214</v>
      </c>
      <c r="IY62" s="251">
        <v>214</v>
      </c>
      <c r="IZ62" s="251">
        <v>214</v>
      </c>
      <c r="JA62" s="251">
        <v>214</v>
      </c>
      <c r="JB62" s="251">
        <v>214</v>
      </c>
      <c r="JC62" s="251">
        <v>214</v>
      </c>
      <c r="JD62" s="251">
        <v>214</v>
      </c>
      <c r="JE62" s="251">
        <v>214</v>
      </c>
      <c r="JF62" s="251">
        <v>214</v>
      </c>
      <c r="JG62" s="245">
        <v>214</v>
      </c>
      <c r="JH62" s="245">
        <v>214</v>
      </c>
      <c r="JI62" s="245">
        <v>214</v>
      </c>
      <c r="JJ62" s="245">
        <v>214</v>
      </c>
      <c r="JK62" s="245">
        <v>214</v>
      </c>
      <c r="JL62" s="245">
        <v>214</v>
      </c>
      <c r="JM62" s="245">
        <v>214</v>
      </c>
      <c r="JN62" s="245">
        <v>214</v>
      </c>
      <c r="JO62" s="242">
        <v>214</v>
      </c>
      <c r="JP62" s="242">
        <v>214</v>
      </c>
      <c r="JQ62" s="242">
        <v>214</v>
      </c>
      <c r="JR62" s="242">
        <v>214</v>
      </c>
      <c r="JS62" s="242">
        <v>214</v>
      </c>
      <c r="JT62" s="242">
        <v>214</v>
      </c>
      <c r="JU62" s="242">
        <v>214</v>
      </c>
      <c r="JV62" s="242">
        <v>214</v>
      </c>
      <c r="JW62" s="242">
        <v>214</v>
      </c>
      <c r="JX62" s="242">
        <v>214</v>
      </c>
      <c r="JY62" s="242">
        <v>214</v>
      </c>
      <c r="JZ62" s="242">
        <v>214</v>
      </c>
      <c r="KA62" s="242">
        <v>214</v>
      </c>
      <c r="KB62" s="242">
        <v>214</v>
      </c>
      <c r="KC62" s="243"/>
      <c r="KD62" s="242">
        <v>197</v>
      </c>
      <c r="KE62" s="242">
        <v>197</v>
      </c>
      <c r="KF62" s="242">
        <v>197</v>
      </c>
      <c r="KG62" s="242">
        <v>197</v>
      </c>
      <c r="KH62" s="242">
        <v>197</v>
      </c>
      <c r="KI62" s="242">
        <v>197</v>
      </c>
      <c r="KJ62" s="242">
        <v>187</v>
      </c>
      <c r="KK62" s="242">
        <v>183</v>
      </c>
      <c r="KL62" s="242">
        <v>183</v>
      </c>
      <c r="KM62" s="242">
        <v>183</v>
      </c>
      <c r="KN62" s="242">
        <v>183</v>
      </c>
      <c r="KO62" s="242">
        <v>183</v>
      </c>
      <c r="KP62" s="242">
        <v>183</v>
      </c>
      <c r="KQ62" s="242">
        <v>183</v>
      </c>
      <c r="KR62" s="242">
        <v>183</v>
      </c>
      <c r="KS62" s="242">
        <v>183</v>
      </c>
      <c r="KT62" s="242">
        <v>183</v>
      </c>
      <c r="KU62" s="242">
        <v>183</v>
      </c>
      <c r="KV62" s="242">
        <v>183</v>
      </c>
      <c r="KW62" s="242">
        <v>183</v>
      </c>
      <c r="KX62" s="242">
        <v>183</v>
      </c>
      <c r="KY62" s="242">
        <v>183</v>
      </c>
      <c r="KZ62" s="242">
        <v>183</v>
      </c>
      <c r="LA62" s="242">
        <v>183</v>
      </c>
      <c r="LB62" s="242">
        <v>183</v>
      </c>
      <c r="LC62" s="242">
        <v>183</v>
      </c>
      <c r="LD62" s="242">
        <v>183</v>
      </c>
      <c r="LE62" s="242">
        <v>161</v>
      </c>
      <c r="LF62" s="242">
        <v>161</v>
      </c>
      <c r="LG62" s="242">
        <v>161</v>
      </c>
      <c r="LH62" s="242">
        <v>141</v>
      </c>
      <c r="LI62" s="242">
        <v>141</v>
      </c>
      <c r="LJ62" s="242">
        <v>141</v>
      </c>
      <c r="LK62" s="242">
        <v>141</v>
      </c>
      <c r="LL62" s="242">
        <v>141</v>
      </c>
      <c r="LM62" s="242">
        <v>141</v>
      </c>
      <c r="LN62" s="242">
        <v>141</v>
      </c>
      <c r="LO62" s="242">
        <v>141</v>
      </c>
      <c r="LP62" s="242">
        <v>141</v>
      </c>
      <c r="LQ62" s="242">
        <v>141</v>
      </c>
      <c r="LR62" s="242">
        <v>141</v>
      </c>
      <c r="LS62" s="242">
        <v>141</v>
      </c>
      <c r="LT62" s="242">
        <v>141</v>
      </c>
      <c r="LU62" s="242">
        <v>136</v>
      </c>
      <c r="LV62" s="242">
        <v>126</v>
      </c>
      <c r="LW62" s="242">
        <v>126</v>
      </c>
      <c r="LX62" s="242">
        <v>126</v>
      </c>
      <c r="LY62" s="242">
        <v>126</v>
      </c>
      <c r="LZ62" s="242">
        <v>126</v>
      </c>
      <c r="MA62" s="242">
        <v>126</v>
      </c>
      <c r="MB62" s="242">
        <v>126</v>
      </c>
      <c r="MC62" s="242">
        <v>126</v>
      </c>
      <c r="MD62" s="242">
        <v>126</v>
      </c>
      <c r="ME62" s="242">
        <v>126</v>
      </c>
      <c r="MF62" s="242">
        <v>126</v>
      </c>
      <c r="MG62" s="242">
        <v>126</v>
      </c>
      <c r="MH62" s="242">
        <v>126</v>
      </c>
      <c r="MI62" s="242">
        <v>126</v>
      </c>
      <c r="MJ62" s="242">
        <v>126</v>
      </c>
      <c r="MK62" s="242">
        <v>122</v>
      </c>
      <c r="ML62" s="243"/>
      <c r="MM62" s="242">
        <v>122</v>
      </c>
      <c r="MN62" s="242">
        <v>122</v>
      </c>
      <c r="MO62" s="242">
        <v>122</v>
      </c>
      <c r="MP62" s="242">
        <v>126</v>
      </c>
      <c r="MQ62" s="242">
        <v>122</v>
      </c>
      <c r="MR62" s="242">
        <v>122</v>
      </c>
      <c r="MS62" s="242">
        <v>122</v>
      </c>
      <c r="MT62" s="242">
        <v>122</v>
      </c>
      <c r="MU62" s="242">
        <v>122</v>
      </c>
      <c r="MV62" s="242">
        <v>122</v>
      </c>
      <c r="MW62" s="243"/>
      <c r="MX62" s="242">
        <v>122</v>
      </c>
      <c r="MY62" s="242">
        <v>119</v>
      </c>
      <c r="MZ62" s="242">
        <v>119</v>
      </c>
      <c r="NA62" s="242">
        <v>119</v>
      </c>
      <c r="NB62" s="242">
        <v>119</v>
      </c>
      <c r="NC62" s="242">
        <v>119</v>
      </c>
      <c r="ND62" s="242">
        <v>119</v>
      </c>
      <c r="NE62" s="242">
        <v>117</v>
      </c>
      <c r="NF62" s="242">
        <v>117</v>
      </c>
      <c r="NG62" s="242">
        <v>114</v>
      </c>
      <c r="NH62" s="242">
        <v>114</v>
      </c>
      <c r="NI62" s="244">
        <v>0</v>
      </c>
      <c r="NJ62" s="243"/>
      <c r="NK62" s="243"/>
      <c r="NL62" s="243"/>
      <c r="NM62" s="243"/>
      <c r="NN62" s="243"/>
      <c r="NO62" s="243"/>
      <c r="NP62" s="243"/>
      <c r="NQ62" s="243"/>
      <c r="NR62" s="243"/>
      <c r="NS62" s="243"/>
      <c r="NT62" s="243"/>
      <c r="NU62" s="243"/>
      <c r="NV62" s="243"/>
      <c r="NW62" s="243"/>
      <c r="NX62" s="243"/>
      <c r="NY62" s="243"/>
      <c r="NZ62" s="243"/>
      <c r="OA62" s="243"/>
      <c r="OB62" s="243"/>
      <c r="OC62" s="243"/>
      <c r="OD62" s="243"/>
      <c r="OE62" s="243"/>
      <c r="OF62" s="243"/>
      <c r="OG62" s="243"/>
      <c r="OH62" s="243"/>
      <c r="OI62" s="243"/>
      <c r="OJ62" s="243"/>
      <c r="OK62" s="243"/>
      <c r="OL62" s="243"/>
      <c r="OM62" s="243"/>
      <c r="ON62" s="243"/>
      <c r="OO62" s="243"/>
      <c r="OP62" s="243"/>
      <c r="OQ62" s="243"/>
      <c r="OR62" s="243"/>
      <c r="OS62" s="243"/>
      <c r="OT62" s="243"/>
      <c r="OU62" s="243"/>
      <c r="OV62" s="243"/>
      <c r="OW62" s="243"/>
      <c r="OX62" s="243"/>
      <c r="OY62" s="243"/>
      <c r="OZ62" s="243"/>
      <c r="PA62" s="243"/>
      <c r="PB62" s="243"/>
      <c r="PC62" s="243"/>
      <c r="PD62" s="243"/>
      <c r="PE62" s="243"/>
      <c r="PF62" s="243"/>
      <c r="PG62" s="243"/>
      <c r="PH62" s="243"/>
      <c r="PI62" s="243"/>
      <c r="PJ62" s="243"/>
      <c r="PK62" s="243"/>
      <c r="PL62" s="243"/>
      <c r="PM62" s="243"/>
      <c r="PN62" s="243"/>
      <c r="PO62" s="243"/>
      <c r="PP62" s="243"/>
      <c r="PQ62" s="252"/>
      <c r="PR62" s="252"/>
      <c r="PS62" s="252"/>
      <c r="PT62" s="252"/>
      <c r="PU62" s="252"/>
      <c r="PV62" s="252"/>
      <c r="PW62" s="252"/>
      <c r="PX62" s="252"/>
      <c r="PY62" s="252"/>
      <c r="PZ62" s="252"/>
      <c r="QA62" s="252"/>
      <c r="QB62" s="252"/>
      <c r="QC62" s="252"/>
      <c r="QD62" s="252"/>
      <c r="QE62" s="252"/>
      <c r="QF62" s="252"/>
      <c r="QG62" s="252"/>
      <c r="QH62" s="252"/>
      <c r="QI62" s="252"/>
      <c r="QJ62" s="252"/>
      <c r="QK62" s="252"/>
      <c r="QL62" s="252"/>
      <c r="QM62" s="252"/>
      <c r="QN62" s="252"/>
      <c r="QO62" s="252"/>
      <c r="QP62" s="252"/>
      <c r="QQ62" s="252"/>
      <c r="QR62" s="252"/>
      <c r="QS62" s="252"/>
      <c r="QT62" s="252"/>
      <c r="QU62" s="252"/>
      <c r="QV62" s="252"/>
      <c r="QW62" s="252"/>
      <c r="QX62" s="252"/>
      <c r="QY62" s="252"/>
      <c r="QZ62" s="252"/>
      <c r="RA62" s="252"/>
      <c r="RB62" s="252"/>
      <c r="RC62" s="252"/>
      <c r="RD62" s="252"/>
      <c r="RE62" s="252"/>
      <c r="RF62" s="252"/>
      <c r="RG62" s="252"/>
      <c r="RH62" s="252"/>
      <c r="RI62" s="252"/>
      <c r="RJ62" s="252"/>
      <c r="RK62" s="252"/>
      <c r="RL62" s="252"/>
      <c r="RM62" s="252"/>
      <c r="RN62" s="252"/>
      <c r="RO62" s="252"/>
      <c r="RP62" s="252"/>
      <c r="RQ62" s="252"/>
      <c r="RR62" s="252"/>
      <c r="RS62" s="252"/>
      <c r="RT62" s="252"/>
      <c r="RU62" s="252"/>
      <c r="RV62" s="252"/>
      <c r="RW62" s="252"/>
      <c r="RX62" s="252"/>
    </row>
    <row r="63" spans="1:492" x14ac:dyDescent="0.2">
      <c r="A63" s="230" t="s">
        <v>962</v>
      </c>
      <c r="B63" s="231" t="s">
        <v>5242</v>
      </c>
      <c r="C63" s="225"/>
      <c r="D63" s="225"/>
      <c r="E63" s="225"/>
      <c r="F63" s="226"/>
      <c r="G63" s="226"/>
      <c r="H63" s="226"/>
      <c r="I63" s="226"/>
      <c r="J63" s="226"/>
      <c r="K63" s="226"/>
      <c r="L63" s="226"/>
      <c r="M63" s="226"/>
      <c r="N63" s="226"/>
      <c r="O63" s="226"/>
      <c r="P63" s="226"/>
      <c r="Q63" s="237">
        <v>0</v>
      </c>
      <c r="R63" s="238"/>
      <c r="S63" s="238"/>
      <c r="T63" s="238"/>
      <c r="U63" s="238"/>
      <c r="V63" s="238"/>
      <c r="W63" s="232"/>
      <c r="X63" s="232"/>
      <c r="Y63" s="232"/>
      <c r="Z63" s="235">
        <v>0</v>
      </c>
      <c r="AA63" s="235">
        <v>0</v>
      </c>
      <c r="AB63" s="235">
        <v>0</v>
      </c>
      <c r="AC63" s="224"/>
      <c r="AD63" s="224"/>
      <c r="AE63" s="125"/>
      <c r="AF63" s="125"/>
      <c r="AG63" s="125"/>
      <c r="AH63" s="236">
        <v>1</v>
      </c>
      <c r="AI63" s="236" t="s">
        <v>941</v>
      </c>
      <c r="AJ63" s="125"/>
      <c r="AK63" s="175" t="s">
        <v>5315</v>
      </c>
      <c r="AL63" s="125" t="s">
        <v>942</v>
      </c>
      <c r="AM63" s="27" t="s">
        <v>942</v>
      </c>
      <c r="AN63" s="126">
        <v>0</v>
      </c>
      <c r="AO63" s="126">
        <v>0</v>
      </c>
      <c r="AP63" s="126">
        <v>0</v>
      </c>
      <c r="AQ63" s="126">
        <v>0</v>
      </c>
      <c r="AR63" s="125">
        <v>1</v>
      </c>
      <c r="AS63" s="125">
        <v>0</v>
      </c>
      <c r="AT63" s="178">
        <v>43406</v>
      </c>
      <c r="AU63" s="178"/>
      <c r="AV63" s="178">
        <v>43398</v>
      </c>
      <c r="AW63" s="239" t="s">
        <v>989</v>
      </c>
      <c r="AX63" s="239" t="s">
        <v>980</v>
      </c>
      <c r="AY63" s="127"/>
      <c r="AZ63" s="127"/>
      <c r="BA63" s="128">
        <v>500</v>
      </c>
      <c r="BB63" s="128" t="s">
        <v>489</v>
      </c>
      <c r="BC63" s="128"/>
      <c r="BD63" s="128">
        <v>1</v>
      </c>
      <c r="BE63" s="129" t="s">
        <v>541</v>
      </c>
      <c r="BF63" s="130">
        <v>1</v>
      </c>
      <c r="BG63" s="240"/>
      <c r="BH63" s="241"/>
      <c r="BI63" s="190"/>
      <c r="BJ63" s="131">
        <v>315</v>
      </c>
      <c r="BK63" s="191"/>
      <c r="BL63" s="13"/>
      <c r="BM63" s="13"/>
      <c r="BN63" s="27" t="s">
        <v>801</v>
      </c>
      <c r="BO63" s="13" t="s">
        <v>801</v>
      </c>
      <c r="BP63" s="222">
        <v>0</v>
      </c>
      <c r="BQ63" s="132"/>
      <c r="BR63" s="133"/>
      <c r="BS63" s="125">
        <v>0</v>
      </c>
      <c r="BT63" s="134">
        <v>0</v>
      </c>
      <c r="BU63" s="135">
        <v>1</v>
      </c>
      <c r="BV63" s="134">
        <v>0</v>
      </c>
      <c r="BW63" s="136">
        <v>0</v>
      </c>
      <c r="BX63" s="136">
        <v>0</v>
      </c>
      <c r="BY63" s="136">
        <v>0</v>
      </c>
      <c r="BZ63" s="134">
        <v>0</v>
      </c>
      <c r="CA63" s="134">
        <v>0</v>
      </c>
      <c r="CB63" s="134">
        <v>0</v>
      </c>
      <c r="CC63" s="135">
        <v>1</v>
      </c>
      <c r="CD63" s="134"/>
      <c r="CE63" s="134"/>
      <c r="CF63" s="137">
        <v>500</v>
      </c>
      <c r="CG63" s="134">
        <v>0</v>
      </c>
      <c r="CH63" s="132"/>
      <c r="CI63" s="132"/>
      <c r="CJ63" s="229" t="s">
        <v>942</v>
      </c>
      <c r="CK63" s="233" t="s">
        <v>942</v>
      </c>
      <c r="CL63" s="138">
        <v>0</v>
      </c>
      <c r="CM63" s="138">
        <v>0</v>
      </c>
      <c r="CN63" s="135">
        <v>0</v>
      </c>
      <c r="CO63" s="135">
        <v>0</v>
      </c>
      <c r="CP63" s="139"/>
      <c r="CQ63" s="135">
        <v>0</v>
      </c>
      <c r="CR63" s="179">
        <v>43175</v>
      </c>
      <c r="CS63" s="180">
        <v>43220</v>
      </c>
      <c r="CT63" s="181">
        <v>43346</v>
      </c>
      <c r="CU63" s="181">
        <v>36526</v>
      </c>
      <c r="CV63" s="181">
        <v>36526</v>
      </c>
      <c r="CW63" s="181">
        <v>36526</v>
      </c>
      <c r="CX63" s="181"/>
      <c r="CY63" s="135">
        <v>0.18050038722861952</v>
      </c>
      <c r="CZ63" s="134">
        <v>0</v>
      </c>
      <c r="DA63" s="135">
        <v>8.2644628099173556E-3</v>
      </c>
      <c r="DB63" s="135">
        <v>0</v>
      </c>
      <c r="DC63" s="135">
        <v>0</v>
      </c>
      <c r="DD63" s="135">
        <v>0</v>
      </c>
      <c r="DE63" s="140">
        <v>0</v>
      </c>
      <c r="DF63" s="13" t="s">
        <v>942</v>
      </c>
      <c r="DG63" s="80" t="s">
        <v>801</v>
      </c>
      <c r="DH63" s="18" t="b">
        <v>0</v>
      </c>
      <c r="DI63" s="79"/>
      <c r="DJ63" s="79"/>
      <c r="DK63" s="192"/>
      <c r="DL63" s="174"/>
      <c r="DM63" s="193"/>
      <c r="DN63" s="135"/>
      <c r="DO63" s="79"/>
      <c r="DP63" s="79"/>
      <c r="DQ63" s="79"/>
      <c r="DR63" s="79"/>
      <c r="DS63" s="79"/>
      <c r="DT63" s="79"/>
      <c r="DU63" s="79"/>
      <c r="DV63" s="18"/>
      <c r="DW63" s="18"/>
      <c r="DX63" s="18"/>
      <c r="DY63" s="177"/>
      <c r="DZ63" s="177">
        <v>0</v>
      </c>
      <c r="EA63" s="177">
        <v>0</v>
      </c>
      <c r="EB63" s="177">
        <v>0</v>
      </c>
      <c r="EC63" s="177">
        <v>0</v>
      </c>
      <c r="ED63" s="177">
        <v>0</v>
      </c>
      <c r="EE63" s="177">
        <v>0</v>
      </c>
      <c r="EF63" s="177">
        <v>0</v>
      </c>
      <c r="EG63" s="177">
        <v>0</v>
      </c>
      <c r="EH63" s="177">
        <v>0</v>
      </c>
      <c r="EI63" s="177">
        <v>0</v>
      </c>
      <c r="EJ63" s="177">
        <v>0</v>
      </c>
      <c r="EK63" s="177">
        <v>0</v>
      </c>
      <c r="EL63" s="177">
        <v>0</v>
      </c>
      <c r="EM63" s="177">
        <v>0</v>
      </c>
      <c r="EN63" s="177">
        <v>0</v>
      </c>
      <c r="EO63" s="177">
        <v>0</v>
      </c>
      <c r="EP63" s="177">
        <v>0</v>
      </c>
      <c r="EQ63" s="177">
        <v>0</v>
      </c>
      <c r="ER63" s="177">
        <v>0</v>
      </c>
      <c r="ES63" s="177">
        <v>0</v>
      </c>
      <c r="ET63" s="177">
        <v>0</v>
      </c>
      <c r="EU63" s="177">
        <v>0</v>
      </c>
      <c r="EV63" s="177">
        <v>0</v>
      </c>
      <c r="EW63" s="177">
        <v>0</v>
      </c>
      <c r="EX63" s="177">
        <v>0</v>
      </c>
      <c r="EY63" s="177">
        <v>0</v>
      </c>
      <c r="EZ63" s="177">
        <v>0</v>
      </c>
      <c r="FA63" s="177">
        <v>0</v>
      </c>
      <c r="FB63" s="177">
        <v>0</v>
      </c>
      <c r="FC63" s="197">
        <v>0</v>
      </c>
      <c r="FD63" s="197">
        <v>0</v>
      </c>
      <c r="FE63" s="197">
        <v>0</v>
      </c>
      <c r="FF63" s="197">
        <v>0</v>
      </c>
      <c r="FG63" s="197">
        <v>0</v>
      </c>
      <c r="FH63" s="197">
        <v>0</v>
      </c>
      <c r="FI63" s="197">
        <v>0</v>
      </c>
      <c r="FJ63" s="197">
        <v>0</v>
      </c>
      <c r="FK63" s="197">
        <v>0</v>
      </c>
      <c r="FL63" s="197">
        <v>0</v>
      </c>
      <c r="FM63" s="197">
        <v>0</v>
      </c>
      <c r="FN63" s="197">
        <v>0</v>
      </c>
      <c r="FO63" s="197">
        <v>0</v>
      </c>
      <c r="FP63" s="197">
        <v>0</v>
      </c>
      <c r="FQ63" s="197">
        <v>0</v>
      </c>
      <c r="FR63" s="197">
        <v>0</v>
      </c>
      <c r="FS63" s="197">
        <v>0</v>
      </c>
      <c r="FT63" s="197">
        <v>0</v>
      </c>
      <c r="FU63" s="197">
        <v>0</v>
      </c>
      <c r="FV63" s="197">
        <v>0</v>
      </c>
      <c r="FW63" s="197">
        <v>0</v>
      </c>
      <c r="FX63" s="197">
        <v>0</v>
      </c>
      <c r="FY63" s="197">
        <v>0</v>
      </c>
      <c r="FZ63" s="197">
        <v>477</v>
      </c>
      <c r="GA63" s="197">
        <v>477</v>
      </c>
      <c r="GB63" s="197">
        <v>477</v>
      </c>
      <c r="GC63" s="195">
        <v>416</v>
      </c>
      <c r="GD63" s="243"/>
      <c r="GE63" s="195">
        <v>350</v>
      </c>
      <c r="GF63" s="195"/>
      <c r="GG63" s="195">
        <v>334</v>
      </c>
      <c r="GH63" s="195">
        <v>334</v>
      </c>
      <c r="GI63" s="195">
        <v>334</v>
      </c>
      <c r="GJ63" s="195">
        <v>334</v>
      </c>
      <c r="GK63" s="195">
        <v>334</v>
      </c>
      <c r="GL63" s="195">
        <v>334</v>
      </c>
      <c r="GM63" s="195">
        <v>334</v>
      </c>
      <c r="GN63" s="195">
        <v>334</v>
      </c>
      <c r="GO63" s="195">
        <v>334</v>
      </c>
      <c r="GP63" s="195">
        <v>334</v>
      </c>
      <c r="GQ63" s="195">
        <v>334</v>
      </c>
      <c r="GR63" s="195">
        <v>334</v>
      </c>
      <c r="GS63" s="195">
        <v>334</v>
      </c>
      <c r="GT63" s="195">
        <v>334</v>
      </c>
      <c r="GU63" s="195">
        <v>334</v>
      </c>
      <c r="GV63" s="195">
        <v>334</v>
      </c>
      <c r="GW63" s="195">
        <v>334</v>
      </c>
      <c r="GX63" s="195">
        <v>334</v>
      </c>
      <c r="GY63" s="195">
        <v>328</v>
      </c>
      <c r="GZ63" s="250">
        <v>318</v>
      </c>
      <c r="HA63" s="250">
        <v>318</v>
      </c>
      <c r="HB63" s="250">
        <v>318</v>
      </c>
      <c r="HC63" s="250">
        <v>318</v>
      </c>
      <c r="HD63" s="250">
        <v>318</v>
      </c>
      <c r="HE63" s="250">
        <v>318</v>
      </c>
      <c r="HF63" s="250">
        <v>318</v>
      </c>
      <c r="HG63" s="250">
        <v>318</v>
      </c>
      <c r="HH63" s="250">
        <v>313</v>
      </c>
      <c r="HI63" s="250">
        <v>313</v>
      </c>
      <c r="HJ63" s="250">
        <v>313</v>
      </c>
      <c r="HK63" s="250">
        <v>313</v>
      </c>
      <c r="HL63" s="250">
        <v>313</v>
      </c>
      <c r="HM63" s="250">
        <v>313</v>
      </c>
      <c r="HN63" s="250">
        <v>312</v>
      </c>
      <c r="HO63" s="250">
        <v>312</v>
      </c>
      <c r="HP63" s="250">
        <v>312</v>
      </c>
      <c r="HQ63" s="250">
        <v>312</v>
      </c>
      <c r="HR63" s="250">
        <v>312</v>
      </c>
      <c r="HS63" s="250">
        <v>282</v>
      </c>
      <c r="HT63" s="250">
        <v>282</v>
      </c>
      <c r="HU63" s="250">
        <v>282</v>
      </c>
      <c r="HV63" s="250">
        <v>282</v>
      </c>
      <c r="HW63" s="250">
        <v>282</v>
      </c>
      <c r="HX63" s="250">
        <v>282</v>
      </c>
      <c r="HY63" s="250">
        <v>282</v>
      </c>
      <c r="HZ63" s="250">
        <v>282</v>
      </c>
      <c r="IA63" s="250">
        <v>280</v>
      </c>
      <c r="IB63" s="250">
        <v>260</v>
      </c>
      <c r="IC63" s="250">
        <v>260</v>
      </c>
      <c r="ID63" s="250">
        <v>260</v>
      </c>
      <c r="IE63" s="250">
        <v>260</v>
      </c>
      <c r="IF63" s="250">
        <v>256</v>
      </c>
      <c r="IG63" s="250">
        <v>255</v>
      </c>
      <c r="IH63" s="250">
        <v>255</v>
      </c>
      <c r="II63" s="250">
        <v>245</v>
      </c>
      <c r="IJ63" s="250">
        <v>245</v>
      </c>
      <c r="IK63" s="250">
        <v>245</v>
      </c>
      <c r="IL63" s="250">
        <v>245</v>
      </c>
      <c r="IM63" s="250">
        <v>245</v>
      </c>
      <c r="IN63" s="250">
        <v>245</v>
      </c>
      <c r="IO63" s="251">
        <v>235</v>
      </c>
      <c r="IP63" s="251">
        <v>235</v>
      </c>
      <c r="IQ63" s="251">
        <v>235</v>
      </c>
      <c r="IR63" s="251">
        <v>235</v>
      </c>
      <c r="IS63" s="251">
        <v>235</v>
      </c>
      <c r="IT63" s="251">
        <v>235</v>
      </c>
      <c r="IU63" s="251">
        <v>235</v>
      </c>
      <c r="IV63" s="251">
        <v>235</v>
      </c>
      <c r="IW63" s="251">
        <v>235</v>
      </c>
      <c r="IX63" s="251">
        <v>235</v>
      </c>
      <c r="IY63" s="251">
        <v>235</v>
      </c>
      <c r="IZ63" s="251">
        <v>235</v>
      </c>
      <c r="JA63" s="251">
        <v>235</v>
      </c>
      <c r="JB63" s="251">
        <v>235</v>
      </c>
      <c r="JC63" s="251">
        <v>235</v>
      </c>
      <c r="JD63" s="251">
        <v>235</v>
      </c>
      <c r="JE63" s="251">
        <v>235</v>
      </c>
      <c r="JF63" s="251">
        <v>235</v>
      </c>
      <c r="JG63" s="245">
        <v>235</v>
      </c>
      <c r="JH63" s="245">
        <v>235</v>
      </c>
      <c r="JI63" s="245">
        <v>235</v>
      </c>
      <c r="JJ63" s="245">
        <v>235</v>
      </c>
      <c r="JK63" s="245">
        <v>235</v>
      </c>
      <c r="JL63" s="245">
        <v>230</v>
      </c>
      <c r="JM63" s="245">
        <v>230</v>
      </c>
      <c r="JN63" s="245">
        <v>230</v>
      </c>
      <c r="JO63" s="245">
        <v>230</v>
      </c>
      <c r="JP63" s="245">
        <v>230</v>
      </c>
      <c r="JQ63" s="245">
        <v>230</v>
      </c>
      <c r="JR63" s="245">
        <v>230</v>
      </c>
      <c r="JS63" s="245">
        <v>230</v>
      </c>
      <c r="JT63" s="245">
        <v>230</v>
      </c>
      <c r="JU63" s="245">
        <v>230</v>
      </c>
      <c r="JV63" s="245">
        <v>230</v>
      </c>
      <c r="JW63" s="245">
        <v>230</v>
      </c>
      <c r="JX63" s="245">
        <v>230</v>
      </c>
      <c r="JY63" s="245">
        <v>230</v>
      </c>
      <c r="JZ63" s="245">
        <v>230</v>
      </c>
      <c r="KA63" s="245">
        <v>230</v>
      </c>
      <c r="KB63" s="245">
        <v>230</v>
      </c>
      <c r="KC63" s="243"/>
      <c r="KD63" s="245">
        <v>226</v>
      </c>
      <c r="KE63" s="245">
        <v>226</v>
      </c>
      <c r="KF63" s="245">
        <v>226</v>
      </c>
      <c r="KG63" s="245">
        <v>226</v>
      </c>
      <c r="KH63" s="245">
        <v>226</v>
      </c>
      <c r="KI63" s="245">
        <v>226</v>
      </c>
      <c r="KJ63" s="245">
        <v>221</v>
      </c>
      <c r="KK63" s="245">
        <v>221</v>
      </c>
      <c r="KL63" s="245">
        <v>221</v>
      </c>
      <c r="KM63" s="245">
        <v>221</v>
      </c>
      <c r="KN63" s="245">
        <v>221</v>
      </c>
      <c r="KO63" s="245">
        <v>221</v>
      </c>
      <c r="KP63" s="245">
        <v>221</v>
      </c>
      <c r="KQ63" s="245">
        <v>221</v>
      </c>
      <c r="KR63" s="245">
        <v>221</v>
      </c>
      <c r="KS63" s="245">
        <v>221</v>
      </c>
      <c r="KT63" s="245">
        <v>221</v>
      </c>
      <c r="KU63" s="245">
        <v>221</v>
      </c>
      <c r="KV63" s="245">
        <v>221</v>
      </c>
      <c r="KW63" s="245">
        <v>221</v>
      </c>
      <c r="KX63" s="245">
        <v>221</v>
      </c>
      <c r="KY63" s="245">
        <v>221</v>
      </c>
      <c r="KZ63" s="245">
        <v>221</v>
      </c>
      <c r="LA63" s="245">
        <v>221</v>
      </c>
      <c r="LB63" s="245">
        <v>221</v>
      </c>
      <c r="LC63" s="245">
        <v>221</v>
      </c>
      <c r="LD63" s="245">
        <v>221</v>
      </c>
      <c r="LE63" s="245">
        <v>200</v>
      </c>
      <c r="LF63" s="245">
        <v>200</v>
      </c>
      <c r="LG63" s="245">
        <v>190</v>
      </c>
      <c r="LH63" s="245">
        <v>190</v>
      </c>
      <c r="LI63" s="245">
        <v>185</v>
      </c>
      <c r="LJ63" s="245">
        <v>185</v>
      </c>
      <c r="LK63" s="245">
        <v>185</v>
      </c>
      <c r="LL63" s="245">
        <v>185</v>
      </c>
      <c r="LM63" s="245">
        <v>185</v>
      </c>
      <c r="LN63" s="245">
        <v>185</v>
      </c>
      <c r="LO63" s="245">
        <v>185</v>
      </c>
      <c r="LP63" s="245">
        <v>185</v>
      </c>
      <c r="LQ63" s="245">
        <v>185</v>
      </c>
      <c r="LR63" s="245">
        <v>185</v>
      </c>
      <c r="LS63" s="245">
        <v>185</v>
      </c>
      <c r="LT63" s="245">
        <v>180</v>
      </c>
      <c r="LU63" s="245">
        <v>175</v>
      </c>
      <c r="LV63" s="245">
        <v>175</v>
      </c>
      <c r="LW63" s="245">
        <v>175</v>
      </c>
      <c r="LX63" s="245">
        <v>175</v>
      </c>
      <c r="LY63" s="245">
        <v>175</v>
      </c>
      <c r="LZ63" s="245">
        <v>175</v>
      </c>
      <c r="MA63" s="245">
        <v>175</v>
      </c>
      <c r="MB63" s="245">
        <v>173</v>
      </c>
      <c r="MC63" s="245">
        <v>167</v>
      </c>
      <c r="MD63" s="245">
        <v>167</v>
      </c>
      <c r="ME63" s="245">
        <v>167</v>
      </c>
      <c r="MF63" s="245">
        <v>167</v>
      </c>
      <c r="MG63" s="245">
        <v>167</v>
      </c>
      <c r="MH63" s="245">
        <v>167</v>
      </c>
      <c r="MI63" s="245">
        <v>167</v>
      </c>
      <c r="MJ63" s="245">
        <v>167</v>
      </c>
      <c r="MK63" s="245">
        <v>157</v>
      </c>
      <c r="ML63" s="243"/>
      <c r="MM63" s="245">
        <v>157</v>
      </c>
      <c r="MN63" s="245">
        <v>157</v>
      </c>
      <c r="MO63" s="245">
        <v>157</v>
      </c>
      <c r="MP63" s="245">
        <v>167</v>
      </c>
      <c r="MQ63" s="245">
        <v>157</v>
      </c>
      <c r="MR63" s="245">
        <v>157</v>
      </c>
      <c r="MS63" s="245">
        <v>157</v>
      </c>
      <c r="MT63" s="245">
        <v>157</v>
      </c>
      <c r="MU63" s="245">
        <v>157</v>
      </c>
      <c r="MV63" s="245">
        <v>157</v>
      </c>
      <c r="MW63" s="243"/>
      <c r="MX63" s="245">
        <v>154</v>
      </c>
      <c r="MY63" s="245">
        <v>154</v>
      </c>
      <c r="MZ63" s="245">
        <v>154</v>
      </c>
      <c r="NA63" s="245">
        <v>154</v>
      </c>
      <c r="NB63" s="245">
        <v>154</v>
      </c>
      <c r="NC63" s="245">
        <v>154</v>
      </c>
      <c r="ND63" s="245">
        <v>154</v>
      </c>
      <c r="NE63" s="245">
        <v>154</v>
      </c>
      <c r="NF63" s="245">
        <v>154</v>
      </c>
      <c r="NG63" s="245">
        <v>154</v>
      </c>
      <c r="NH63" s="245">
        <v>154</v>
      </c>
      <c r="NI63" s="244">
        <v>0</v>
      </c>
      <c r="NJ63" s="243"/>
      <c r="NK63" s="243"/>
      <c r="NL63" s="243"/>
      <c r="NM63" s="243"/>
      <c r="NN63" s="243"/>
      <c r="NO63" s="243"/>
      <c r="NP63" s="243"/>
      <c r="NQ63" s="243"/>
      <c r="NR63" s="243"/>
      <c r="NS63" s="243"/>
      <c r="NT63" s="243"/>
      <c r="NU63" s="243"/>
      <c r="NV63" s="243"/>
      <c r="NW63" s="243"/>
      <c r="NX63" s="243"/>
      <c r="NY63" s="243"/>
      <c r="NZ63" s="243"/>
      <c r="OA63" s="243"/>
      <c r="OB63" s="243"/>
      <c r="OC63" s="243"/>
      <c r="OD63" s="243"/>
      <c r="OE63" s="243"/>
      <c r="OF63" s="243"/>
      <c r="OG63" s="243"/>
      <c r="OH63" s="243"/>
      <c r="OI63" s="243"/>
      <c r="OJ63" s="243"/>
      <c r="OK63" s="243"/>
      <c r="OL63" s="243"/>
      <c r="OM63" s="243"/>
      <c r="ON63" s="243"/>
      <c r="OO63" s="243"/>
      <c r="OP63" s="243"/>
      <c r="OQ63" s="243"/>
      <c r="OR63" s="243"/>
      <c r="OS63" s="243"/>
      <c r="OT63" s="243"/>
      <c r="OU63" s="243"/>
      <c r="OV63" s="243"/>
      <c r="OW63" s="243"/>
      <c r="OX63" s="243"/>
      <c r="OY63" s="243"/>
      <c r="OZ63" s="243"/>
      <c r="PA63" s="243"/>
      <c r="PB63" s="243"/>
      <c r="PC63" s="243"/>
      <c r="PD63" s="243"/>
      <c r="PE63" s="243"/>
      <c r="PF63" s="243"/>
      <c r="PG63" s="243"/>
      <c r="PH63" s="243"/>
      <c r="PI63" s="243"/>
      <c r="PJ63" s="243"/>
      <c r="PK63" s="243"/>
      <c r="PL63" s="243"/>
      <c r="PM63" s="243"/>
      <c r="PN63" s="243"/>
      <c r="PO63" s="243"/>
      <c r="PP63" s="243"/>
      <c r="PQ63" s="243"/>
      <c r="PR63" s="243"/>
      <c r="PS63" s="243"/>
      <c r="PT63" s="243"/>
      <c r="PU63" s="243"/>
      <c r="PV63" s="243"/>
      <c r="PW63" s="243"/>
      <c r="PX63" s="243"/>
      <c r="PY63" s="243"/>
      <c r="PZ63" s="243"/>
      <c r="QA63" s="243"/>
      <c r="QB63" s="243"/>
      <c r="QC63" s="243"/>
      <c r="QD63" s="243"/>
      <c r="QE63" s="243"/>
      <c r="QF63" s="243"/>
      <c r="QG63" s="243"/>
      <c r="QH63" s="243"/>
      <c r="QI63" s="243"/>
      <c r="QJ63" s="243"/>
      <c r="QK63" s="243"/>
      <c r="QL63" s="243"/>
      <c r="QM63" s="243"/>
      <c r="QN63" s="243"/>
      <c r="QO63" s="243"/>
      <c r="QP63" s="243"/>
      <c r="QQ63" s="243"/>
      <c r="QR63" s="243"/>
      <c r="QS63" s="243"/>
      <c r="QT63" s="243"/>
      <c r="QU63" s="243"/>
      <c r="QV63" s="243"/>
      <c r="QW63" s="243"/>
      <c r="QX63" s="243"/>
      <c r="QY63" s="243"/>
      <c r="QZ63" s="243"/>
      <c r="RA63" s="243"/>
      <c r="RB63" s="243"/>
      <c r="RC63" s="243"/>
      <c r="RD63" s="243"/>
      <c r="RE63" s="243"/>
      <c r="RF63" s="243"/>
      <c r="RG63" s="243"/>
      <c r="RH63" s="243"/>
      <c r="RI63" s="243"/>
      <c r="RJ63" s="243"/>
      <c r="RK63" s="243"/>
      <c r="RL63" s="243"/>
      <c r="RM63" s="243"/>
      <c r="RN63" s="243"/>
      <c r="RO63" s="243"/>
      <c r="RP63" s="243"/>
      <c r="RQ63" s="243"/>
      <c r="RR63" s="243"/>
      <c r="RS63" s="243"/>
      <c r="RT63" s="243"/>
      <c r="RU63" s="243"/>
      <c r="RV63" s="243"/>
      <c r="RW63" s="243"/>
      <c r="RX63" s="243"/>
    </row>
    <row r="64" spans="1:492" x14ac:dyDescent="0.2">
      <c r="A64" s="230" t="s">
        <v>962</v>
      </c>
      <c r="B64" s="231" t="s">
        <v>2428</v>
      </c>
      <c r="C64" s="225"/>
      <c r="D64" s="225"/>
      <c r="E64" s="225"/>
      <c r="F64" s="226"/>
      <c r="G64" s="226"/>
      <c r="H64" s="226"/>
      <c r="I64" s="226"/>
      <c r="J64" s="226"/>
      <c r="K64" s="226"/>
      <c r="L64" s="226"/>
      <c r="M64" s="226"/>
      <c r="N64" s="226"/>
      <c r="O64" s="226"/>
      <c r="P64" s="226"/>
      <c r="Q64" s="237">
        <v>0</v>
      </c>
      <c r="R64" s="238"/>
      <c r="S64" s="238"/>
      <c r="T64" s="238"/>
      <c r="U64" s="238"/>
      <c r="V64" s="238"/>
      <c r="W64" s="232"/>
      <c r="X64" s="232"/>
      <c r="Y64" s="232"/>
      <c r="Z64" s="235">
        <v>0</v>
      </c>
      <c r="AA64" s="235">
        <v>0</v>
      </c>
      <c r="AB64" s="235">
        <v>0</v>
      </c>
      <c r="AC64" s="224"/>
      <c r="AD64" s="224"/>
      <c r="AE64" s="125"/>
      <c r="AF64" s="125"/>
      <c r="AG64" s="125"/>
      <c r="AH64" s="236">
        <v>1</v>
      </c>
      <c r="AI64" s="236" t="s">
        <v>941</v>
      </c>
      <c r="AJ64" s="125"/>
      <c r="AK64" s="175" t="s">
        <v>5315</v>
      </c>
      <c r="AL64" s="125" t="s">
        <v>942</v>
      </c>
      <c r="AM64" s="27" t="s">
        <v>5321</v>
      </c>
      <c r="AN64" s="126">
        <v>0</v>
      </c>
      <c r="AO64" s="126">
        <v>0</v>
      </c>
      <c r="AP64" s="126">
        <v>0</v>
      </c>
      <c r="AQ64" s="126">
        <v>0</v>
      </c>
      <c r="AR64" s="125">
        <v>1</v>
      </c>
      <c r="AS64" s="125">
        <v>0</v>
      </c>
      <c r="AT64" s="178"/>
      <c r="AU64" s="178"/>
      <c r="AV64" s="178">
        <v>43059</v>
      </c>
      <c r="AW64" s="239" t="s">
        <v>989</v>
      </c>
      <c r="AX64" s="239" t="s">
        <v>980</v>
      </c>
      <c r="AY64" s="127"/>
      <c r="AZ64" s="127"/>
      <c r="BA64" s="128">
        <v>200</v>
      </c>
      <c r="BB64" s="128" t="s">
        <v>489</v>
      </c>
      <c r="BC64" s="128"/>
      <c r="BD64" s="128">
        <v>1</v>
      </c>
      <c r="BE64" s="129" t="s">
        <v>541</v>
      </c>
      <c r="BF64" s="130">
        <v>1</v>
      </c>
      <c r="BG64" s="240"/>
      <c r="BH64" s="241"/>
      <c r="BI64" s="190"/>
      <c r="BJ64" s="131">
        <v>630</v>
      </c>
      <c r="BK64" s="191"/>
      <c r="BL64" s="13"/>
      <c r="BM64" s="13"/>
      <c r="BN64" s="27" t="s">
        <v>801</v>
      </c>
      <c r="BO64" s="13" t="s">
        <v>801</v>
      </c>
      <c r="BP64" s="222">
        <v>803</v>
      </c>
      <c r="BQ64" s="132"/>
      <c r="BR64" s="133"/>
      <c r="BS64" s="125">
        <v>0</v>
      </c>
      <c r="BT64" s="134">
        <v>0</v>
      </c>
      <c r="BU64" s="135">
        <v>1</v>
      </c>
      <c r="BV64" s="134">
        <v>0</v>
      </c>
      <c r="BW64" s="136">
        <v>0</v>
      </c>
      <c r="BX64" s="136">
        <v>0</v>
      </c>
      <c r="BY64" s="136">
        <v>0</v>
      </c>
      <c r="BZ64" s="134">
        <v>0</v>
      </c>
      <c r="CA64" s="134">
        <v>0</v>
      </c>
      <c r="CB64" s="134">
        <v>0</v>
      </c>
      <c r="CC64" s="135">
        <v>1</v>
      </c>
      <c r="CD64" s="134"/>
      <c r="CE64" s="134"/>
      <c r="CF64" s="137">
        <v>630</v>
      </c>
      <c r="CG64" s="134">
        <v>0</v>
      </c>
      <c r="CH64" s="132"/>
      <c r="CI64" s="132"/>
      <c r="CJ64" s="229" t="s">
        <v>942</v>
      </c>
      <c r="CK64" s="233" t="s">
        <v>942</v>
      </c>
      <c r="CL64" s="138">
        <v>0</v>
      </c>
      <c r="CM64" s="138">
        <v>0</v>
      </c>
      <c r="CN64" s="135">
        <v>0</v>
      </c>
      <c r="CO64" s="135">
        <v>0</v>
      </c>
      <c r="CP64" s="139"/>
      <c r="CQ64" s="135">
        <v>1</v>
      </c>
      <c r="CR64" s="179">
        <v>42992</v>
      </c>
      <c r="CS64" s="180">
        <v>43220</v>
      </c>
      <c r="CT64" s="181">
        <v>43346</v>
      </c>
      <c r="CU64" s="181">
        <v>43311</v>
      </c>
      <c r="CV64" s="181">
        <v>43395</v>
      </c>
      <c r="CW64" s="181"/>
      <c r="CX64" s="181">
        <v>43395</v>
      </c>
      <c r="CY64" s="135">
        <v>0.2171410896240504</v>
      </c>
      <c r="CZ64" s="134">
        <v>0</v>
      </c>
      <c r="DA64" s="135">
        <v>8.2644628099173556E-3</v>
      </c>
      <c r="DB64" s="135">
        <v>0</v>
      </c>
      <c r="DC64" s="135">
        <v>0</v>
      </c>
      <c r="DD64" s="135">
        <v>0</v>
      </c>
      <c r="DE64" s="140">
        <v>0</v>
      </c>
      <c r="DF64" s="13" t="s">
        <v>942</v>
      </c>
      <c r="DG64" s="80" t="s">
        <v>942</v>
      </c>
      <c r="DH64" s="18" t="b">
        <v>0</v>
      </c>
      <c r="DI64" s="79"/>
      <c r="DJ64" s="79"/>
      <c r="DK64" s="192"/>
      <c r="DL64" s="174"/>
      <c r="DM64" s="193"/>
      <c r="DN64" s="135"/>
      <c r="DO64" s="79"/>
      <c r="DP64" s="79"/>
      <c r="DQ64" s="79"/>
      <c r="DR64" s="79"/>
      <c r="DS64" s="79"/>
      <c r="DT64" s="79"/>
      <c r="DU64" s="79"/>
      <c r="DV64" s="18"/>
      <c r="DW64" s="18"/>
      <c r="DX64" s="18"/>
      <c r="DY64" s="177"/>
      <c r="DZ64" s="177">
        <v>0</v>
      </c>
      <c r="EA64" s="177">
        <v>0</v>
      </c>
      <c r="EB64" s="177">
        <v>0</v>
      </c>
      <c r="EC64" s="177">
        <v>0</v>
      </c>
      <c r="ED64" s="177">
        <v>0</v>
      </c>
      <c r="EE64" s="177">
        <v>0</v>
      </c>
      <c r="EF64" s="177">
        <v>0</v>
      </c>
      <c r="EG64" s="177">
        <v>0</v>
      </c>
      <c r="EH64" s="177">
        <v>0</v>
      </c>
      <c r="EI64" s="177">
        <v>0</v>
      </c>
      <c r="EJ64" s="177">
        <v>0</v>
      </c>
      <c r="EK64" s="177">
        <v>0</v>
      </c>
      <c r="EL64" s="177">
        <v>0</v>
      </c>
      <c r="EM64" s="177">
        <v>0</v>
      </c>
      <c r="EN64" s="177">
        <v>0</v>
      </c>
      <c r="EO64" s="177">
        <v>0</v>
      </c>
      <c r="EP64" s="177">
        <v>0</v>
      </c>
      <c r="EQ64" s="177">
        <v>0</v>
      </c>
      <c r="ER64" s="177">
        <v>0</v>
      </c>
      <c r="ES64" s="177">
        <v>0</v>
      </c>
      <c r="ET64" s="177">
        <v>0</v>
      </c>
      <c r="EU64" s="177">
        <v>0</v>
      </c>
      <c r="EV64" s="177">
        <v>0</v>
      </c>
      <c r="EW64" s="177">
        <v>0</v>
      </c>
      <c r="EX64" s="177">
        <v>0</v>
      </c>
      <c r="EY64" s="177">
        <v>0</v>
      </c>
      <c r="EZ64" s="177">
        <v>0</v>
      </c>
      <c r="FA64" s="177">
        <v>0</v>
      </c>
      <c r="FB64" s="177">
        <v>540</v>
      </c>
      <c r="FC64" s="245">
        <v>174</v>
      </c>
      <c r="FD64" s="242">
        <v>16</v>
      </c>
      <c r="FE64" s="242">
        <v>83</v>
      </c>
      <c r="FF64" s="242">
        <v>23</v>
      </c>
      <c r="FG64" s="244">
        <v>0</v>
      </c>
      <c r="FH64" s="245">
        <v>185</v>
      </c>
      <c r="FI64" s="242">
        <v>1</v>
      </c>
      <c r="FJ64" s="242">
        <v>155</v>
      </c>
      <c r="FK64" s="242">
        <v>84</v>
      </c>
      <c r="FL64" s="242">
        <v>84</v>
      </c>
      <c r="FM64" s="245">
        <v>194</v>
      </c>
      <c r="FN64" s="245">
        <v>194</v>
      </c>
      <c r="FO64" s="245">
        <v>193</v>
      </c>
      <c r="FP64" s="245">
        <v>138</v>
      </c>
      <c r="FQ64" s="245">
        <v>149</v>
      </c>
      <c r="FR64" s="245">
        <v>139</v>
      </c>
      <c r="FS64" s="242">
        <v>94</v>
      </c>
      <c r="FT64" s="242">
        <v>260</v>
      </c>
      <c r="FU64" s="242">
        <v>80</v>
      </c>
      <c r="FV64" s="242">
        <v>14</v>
      </c>
      <c r="FW64" s="242">
        <v>14</v>
      </c>
      <c r="FX64" s="244">
        <v>0</v>
      </c>
      <c r="FY64" s="244">
        <v>0</v>
      </c>
      <c r="FZ64" s="245">
        <v>451</v>
      </c>
      <c r="GA64" s="245">
        <v>446</v>
      </c>
      <c r="GB64" s="245">
        <v>438</v>
      </c>
      <c r="GC64" s="246">
        <v>259</v>
      </c>
      <c r="GD64" s="243"/>
      <c r="GE64" s="242">
        <v>153</v>
      </c>
      <c r="GF64" s="242"/>
      <c r="GG64" s="242">
        <v>133</v>
      </c>
      <c r="GH64" s="242">
        <v>133</v>
      </c>
      <c r="GI64" s="242">
        <v>133</v>
      </c>
      <c r="GJ64" s="242">
        <v>133</v>
      </c>
      <c r="GK64" s="242">
        <v>130</v>
      </c>
      <c r="GL64" s="242">
        <v>128</v>
      </c>
      <c r="GM64" s="242">
        <v>124</v>
      </c>
      <c r="GN64" s="242">
        <v>124</v>
      </c>
      <c r="GO64" s="242">
        <v>124</v>
      </c>
      <c r="GP64" s="242">
        <v>124</v>
      </c>
      <c r="GQ64" s="242">
        <v>124</v>
      </c>
      <c r="GR64" s="242">
        <v>124</v>
      </c>
      <c r="GS64" s="242">
        <v>124</v>
      </c>
      <c r="GT64" s="242">
        <v>124</v>
      </c>
      <c r="GU64" s="242">
        <v>124</v>
      </c>
      <c r="GV64" s="242">
        <v>124</v>
      </c>
      <c r="GW64" s="242">
        <v>124</v>
      </c>
      <c r="GX64" s="242">
        <v>124</v>
      </c>
      <c r="GY64" s="242">
        <v>124</v>
      </c>
      <c r="GZ64" s="242">
        <v>98</v>
      </c>
      <c r="HA64" s="242">
        <v>78</v>
      </c>
      <c r="HB64" s="242">
        <v>78</v>
      </c>
      <c r="HC64" s="242">
        <v>78</v>
      </c>
      <c r="HD64" s="242">
        <v>78</v>
      </c>
      <c r="HE64" s="242">
        <v>78</v>
      </c>
      <c r="HF64" s="242">
        <v>72</v>
      </c>
      <c r="HG64" s="242">
        <v>60</v>
      </c>
      <c r="HH64" s="242">
        <v>60</v>
      </c>
      <c r="HI64" s="242">
        <v>60</v>
      </c>
      <c r="HJ64" s="242">
        <v>60</v>
      </c>
      <c r="HK64" s="242">
        <v>60</v>
      </c>
      <c r="HL64" s="242">
        <v>60</v>
      </c>
      <c r="HM64" s="242">
        <v>60</v>
      </c>
      <c r="HN64" s="242">
        <v>60</v>
      </c>
      <c r="HO64" s="242">
        <v>60</v>
      </c>
      <c r="HP64" s="242">
        <v>60</v>
      </c>
      <c r="HQ64" s="242">
        <v>60</v>
      </c>
      <c r="HR64" s="242">
        <v>60</v>
      </c>
      <c r="HS64" s="242">
        <v>60</v>
      </c>
      <c r="HT64" s="242">
        <v>60</v>
      </c>
      <c r="HU64" s="242">
        <v>56</v>
      </c>
      <c r="HV64" s="242">
        <v>56</v>
      </c>
      <c r="HW64" s="242">
        <v>56</v>
      </c>
      <c r="HX64" s="242">
        <v>56</v>
      </c>
      <c r="HY64" s="242">
        <v>56</v>
      </c>
      <c r="HZ64" s="242">
        <v>56</v>
      </c>
      <c r="IA64" s="242">
        <v>56</v>
      </c>
      <c r="IB64" s="242">
        <v>56</v>
      </c>
      <c r="IC64" s="242">
        <v>56</v>
      </c>
      <c r="ID64" s="242">
        <v>56</v>
      </c>
      <c r="IE64" s="242">
        <v>56</v>
      </c>
      <c r="IF64" s="242">
        <v>56</v>
      </c>
      <c r="IG64" s="242">
        <v>56</v>
      </c>
      <c r="IH64" s="242">
        <v>56</v>
      </c>
      <c r="II64" s="242">
        <v>56</v>
      </c>
      <c r="IJ64" s="245">
        <v>456</v>
      </c>
      <c r="IK64" s="245">
        <v>456</v>
      </c>
      <c r="IL64" s="245">
        <v>456</v>
      </c>
      <c r="IM64" s="245">
        <v>455</v>
      </c>
      <c r="IN64" s="245">
        <v>455</v>
      </c>
      <c r="IO64" s="245">
        <v>435</v>
      </c>
      <c r="IP64" s="245">
        <v>435</v>
      </c>
      <c r="IQ64" s="245">
        <v>435</v>
      </c>
      <c r="IR64" s="245">
        <v>435</v>
      </c>
      <c r="IS64" s="245">
        <v>435</v>
      </c>
      <c r="IT64" s="245">
        <v>435</v>
      </c>
      <c r="IU64" s="245">
        <v>425</v>
      </c>
      <c r="IV64" s="245">
        <v>420</v>
      </c>
      <c r="IW64" s="245">
        <v>420</v>
      </c>
      <c r="IX64" s="245">
        <v>420</v>
      </c>
      <c r="IY64" s="245">
        <v>420</v>
      </c>
      <c r="IZ64" s="245">
        <v>420</v>
      </c>
      <c r="JA64" s="245">
        <v>420</v>
      </c>
      <c r="JB64" s="245">
        <v>416</v>
      </c>
      <c r="JC64" s="245">
        <v>416</v>
      </c>
      <c r="JD64" s="245">
        <v>404</v>
      </c>
      <c r="JE64" s="245">
        <v>384</v>
      </c>
      <c r="JF64" s="245">
        <v>384</v>
      </c>
      <c r="JG64" s="245">
        <v>384</v>
      </c>
      <c r="JH64" s="245">
        <v>384</v>
      </c>
      <c r="JI64" s="245">
        <v>384</v>
      </c>
      <c r="JJ64" s="245">
        <v>380</v>
      </c>
      <c r="JK64" s="245">
        <v>380</v>
      </c>
      <c r="JL64" s="245">
        <v>380</v>
      </c>
      <c r="JM64" s="245">
        <v>380</v>
      </c>
      <c r="JN64" s="245">
        <v>380</v>
      </c>
      <c r="JO64" s="245">
        <v>380</v>
      </c>
      <c r="JP64" s="245">
        <v>380</v>
      </c>
      <c r="JQ64" s="245">
        <v>380</v>
      </c>
      <c r="JR64" s="245">
        <v>380</v>
      </c>
      <c r="JS64" s="245">
        <v>380</v>
      </c>
      <c r="JT64" s="245">
        <v>380</v>
      </c>
      <c r="JU64" s="245">
        <v>380</v>
      </c>
      <c r="JV64" s="245">
        <v>380</v>
      </c>
      <c r="JW64" s="245">
        <v>380</v>
      </c>
      <c r="JX64" s="245">
        <v>380</v>
      </c>
      <c r="JY64" s="245">
        <v>380</v>
      </c>
      <c r="JZ64" s="245">
        <v>380</v>
      </c>
      <c r="KA64" s="245">
        <v>380</v>
      </c>
      <c r="KB64" s="245">
        <v>380</v>
      </c>
      <c r="KC64" s="243"/>
      <c r="KD64" s="245">
        <v>371</v>
      </c>
      <c r="KE64" s="245">
        <v>371</v>
      </c>
      <c r="KF64" s="245">
        <v>371</v>
      </c>
      <c r="KG64" s="245">
        <v>371</v>
      </c>
      <c r="KH64" s="245">
        <v>371</v>
      </c>
      <c r="KI64" s="245">
        <v>371</v>
      </c>
      <c r="KJ64" s="245">
        <v>371</v>
      </c>
      <c r="KK64" s="245">
        <v>358</v>
      </c>
      <c r="KL64" s="245">
        <v>358</v>
      </c>
      <c r="KM64" s="245">
        <v>358</v>
      </c>
      <c r="KN64" s="245">
        <v>358</v>
      </c>
      <c r="KO64" s="245">
        <v>358</v>
      </c>
      <c r="KP64" s="245">
        <v>358</v>
      </c>
      <c r="KQ64" s="245">
        <v>358</v>
      </c>
      <c r="KR64" s="245">
        <v>358</v>
      </c>
      <c r="KS64" s="245">
        <v>358</v>
      </c>
      <c r="KT64" s="245">
        <v>358</v>
      </c>
      <c r="KU64" s="245">
        <v>358</v>
      </c>
      <c r="KV64" s="245">
        <v>358</v>
      </c>
      <c r="KW64" s="245">
        <v>358</v>
      </c>
      <c r="KX64" s="245">
        <v>358</v>
      </c>
      <c r="KY64" s="245">
        <v>358</v>
      </c>
      <c r="KZ64" s="245">
        <v>358</v>
      </c>
      <c r="LA64" s="245">
        <v>358</v>
      </c>
      <c r="LB64" s="245">
        <v>358</v>
      </c>
      <c r="LC64" s="245">
        <v>358</v>
      </c>
      <c r="LD64" s="245">
        <v>358</v>
      </c>
      <c r="LE64" s="245">
        <v>315</v>
      </c>
      <c r="LF64" s="245">
        <v>315</v>
      </c>
      <c r="LG64" s="245">
        <v>315</v>
      </c>
      <c r="LH64" s="245">
        <v>305</v>
      </c>
      <c r="LI64" s="245">
        <v>305</v>
      </c>
      <c r="LJ64" s="245">
        <v>305</v>
      </c>
      <c r="LK64" s="245">
        <v>305</v>
      </c>
      <c r="LL64" s="245">
        <v>309</v>
      </c>
      <c r="LM64" s="245">
        <v>309</v>
      </c>
      <c r="LN64" s="245">
        <v>309</v>
      </c>
      <c r="LO64" s="245">
        <v>309</v>
      </c>
      <c r="LP64" s="245">
        <v>309</v>
      </c>
      <c r="LQ64" s="245">
        <v>309</v>
      </c>
      <c r="LR64" s="245">
        <v>309</v>
      </c>
      <c r="LS64" s="245">
        <v>303</v>
      </c>
      <c r="LT64" s="245">
        <v>303</v>
      </c>
      <c r="LU64" s="245">
        <v>303</v>
      </c>
      <c r="LV64" s="245">
        <v>283</v>
      </c>
      <c r="LW64" s="245">
        <v>283</v>
      </c>
      <c r="LX64" s="245">
        <v>283</v>
      </c>
      <c r="LY64" s="245">
        <v>283</v>
      </c>
      <c r="LZ64" s="245">
        <v>283</v>
      </c>
      <c r="MA64" s="245">
        <v>273</v>
      </c>
      <c r="MB64" s="245">
        <v>273</v>
      </c>
      <c r="MC64" s="245">
        <v>273</v>
      </c>
      <c r="MD64" s="245">
        <v>273</v>
      </c>
      <c r="ME64" s="245">
        <v>273</v>
      </c>
      <c r="MF64" s="245">
        <v>270</v>
      </c>
      <c r="MG64" s="245">
        <v>270</v>
      </c>
      <c r="MH64" s="245">
        <v>270</v>
      </c>
      <c r="MI64" s="242">
        <v>266</v>
      </c>
      <c r="MJ64" s="242">
        <v>266</v>
      </c>
      <c r="MK64" s="242">
        <v>266</v>
      </c>
      <c r="ML64" s="243"/>
      <c r="MM64" s="245">
        <v>266</v>
      </c>
      <c r="MN64" s="245">
        <v>256</v>
      </c>
      <c r="MO64" s="245">
        <v>256</v>
      </c>
      <c r="MP64" s="245">
        <v>270</v>
      </c>
      <c r="MQ64" s="245">
        <v>226</v>
      </c>
      <c r="MR64" s="245">
        <v>226</v>
      </c>
      <c r="MS64" s="245">
        <v>226</v>
      </c>
      <c r="MT64" s="245">
        <v>226</v>
      </c>
      <c r="MU64" s="245">
        <v>226</v>
      </c>
      <c r="MV64" s="245">
        <v>226</v>
      </c>
      <c r="MW64" s="243"/>
      <c r="MX64" s="245">
        <v>216</v>
      </c>
      <c r="MY64" s="245">
        <v>216</v>
      </c>
      <c r="MZ64" s="245">
        <v>216</v>
      </c>
      <c r="NA64" s="245">
        <v>216</v>
      </c>
      <c r="NB64" s="245">
        <v>216</v>
      </c>
      <c r="NC64" s="245">
        <v>216</v>
      </c>
      <c r="ND64" s="245">
        <v>216</v>
      </c>
      <c r="NE64" s="245">
        <v>214</v>
      </c>
      <c r="NF64" s="245">
        <v>214</v>
      </c>
      <c r="NG64" s="245">
        <v>214</v>
      </c>
      <c r="NH64" s="245">
        <v>214</v>
      </c>
      <c r="NI64" s="244">
        <v>0</v>
      </c>
      <c r="NJ64" s="243"/>
      <c r="NK64" s="243"/>
      <c r="NL64" s="243"/>
      <c r="NM64" s="243"/>
      <c r="NN64" s="243"/>
      <c r="NO64" s="243"/>
      <c r="NP64" s="243"/>
      <c r="NQ64" s="243"/>
      <c r="NR64" s="243"/>
      <c r="NS64" s="243"/>
      <c r="NT64" s="243"/>
      <c r="NU64" s="243"/>
      <c r="NV64" s="243"/>
      <c r="NW64" s="243"/>
      <c r="NX64" s="243"/>
      <c r="NY64" s="243"/>
      <c r="NZ64" s="243"/>
      <c r="OA64" s="243"/>
      <c r="OB64" s="243"/>
      <c r="OC64" s="243"/>
      <c r="OD64" s="243"/>
      <c r="OE64" s="243"/>
      <c r="OF64" s="243"/>
      <c r="OG64" s="243"/>
      <c r="OH64" s="243"/>
      <c r="OI64" s="243"/>
      <c r="OJ64" s="243"/>
      <c r="OK64" s="243"/>
      <c r="OL64" s="243"/>
      <c r="OM64" s="243"/>
      <c r="ON64" s="243"/>
      <c r="OO64" s="243"/>
      <c r="OP64" s="243"/>
      <c r="OQ64" s="243"/>
      <c r="OR64" s="243"/>
      <c r="OS64" s="243"/>
      <c r="OT64" s="243"/>
      <c r="OU64" s="243"/>
      <c r="OV64" s="243"/>
      <c r="OW64" s="243"/>
      <c r="OX64" s="243"/>
      <c r="OY64" s="243"/>
      <c r="OZ64" s="243"/>
      <c r="PA64" s="243"/>
      <c r="PB64" s="243"/>
      <c r="PC64" s="243"/>
      <c r="PD64" s="243"/>
      <c r="PE64" s="243"/>
      <c r="PF64" s="243"/>
      <c r="PG64" s="243"/>
      <c r="PH64" s="243"/>
      <c r="PI64" s="243"/>
      <c r="PJ64" s="243"/>
      <c r="PK64" s="243"/>
      <c r="PL64" s="243"/>
      <c r="PM64" s="243"/>
      <c r="PN64" s="243"/>
      <c r="PO64" s="243"/>
      <c r="PP64" s="243"/>
      <c r="PQ64" s="252"/>
      <c r="PR64" s="252"/>
      <c r="PS64" s="252"/>
      <c r="PT64" s="252"/>
      <c r="PU64" s="252"/>
      <c r="PV64" s="252"/>
      <c r="PW64" s="252"/>
      <c r="PX64" s="252"/>
      <c r="PY64" s="252"/>
      <c r="PZ64" s="252"/>
      <c r="QA64" s="252"/>
      <c r="QB64" s="252"/>
      <c r="QC64" s="252"/>
      <c r="QD64" s="252"/>
      <c r="QE64" s="252"/>
      <c r="QF64" s="252"/>
      <c r="QG64" s="252"/>
      <c r="QH64" s="252"/>
      <c r="QI64" s="252"/>
      <c r="QJ64" s="252"/>
      <c r="QK64" s="252"/>
      <c r="QL64" s="252"/>
      <c r="QM64" s="252"/>
      <c r="QN64" s="252"/>
      <c r="QO64" s="252"/>
      <c r="QP64" s="252"/>
      <c r="QQ64" s="252"/>
      <c r="QR64" s="252"/>
      <c r="QS64" s="252"/>
      <c r="QT64" s="252"/>
      <c r="QU64" s="252"/>
      <c r="QV64" s="252"/>
      <c r="QW64" s="252"/>
      <c r="QX64" s="252"/>
      <c r="QY64" s="252"/>
      <c r="QZ64" s="252"/>
      <c r="RA64" s="252"/>
      <c r="RB64" s="252"/>
      <c r="RC64" s="252"/>
      <c r="RD64" s="252"/>
      <c r="RE64" s="252"/>
      <c r="RF64" s="252"/>
      <c r="RG64" s="252"/>
      <c r="RH64" s="252"/>
      <c r="RI64" s="252"/>
      <c r="RJ64" s="252"/>
      <c r="RK64" s="252"/>
      <c r="RL64" s="252"/>
      <c r="RM64" s="252"/>
      <c r="RN64" s="252"/>
      <c r="RO64" s="252"/>
      <c r="RP64" s="252"/>
      <c r="RQ64" s="252"/>
      <c r="RR64" s="252"/>
      <c r="RS64" s="252"/>
      <c r="RT64" s="252"/>
      <c r="RU64" s="252"/>
      <c r="RV64" s="252"/>
      <c r="RW64" s="252"/>
      <c r="RX64" s="252"/>
    </row>
    <row r="65" spans="1:492" x14ac:dyDescent="0.2">
      <c r="A65" s="230" t="s">
        <v>962</v>
      </c>
      <c r="B65" s="231" t="s">
        <v>4043</v>
      </c>
      <c r="C65" s="225"/>
      <c r="D65" s="225"/>
      <c r="E65" s="225"/>
      <c r="F65" s="226"/>
      <c r="G65" s="226"/>
      <c r="H65" s="226"/>
      <c r="I65" s="226"/>
      <c r="J65" s="226"/>
      <c r="K65" s="226"/>
      <c r="L65" s="226"/>
      <c r="M65" s="226"/>
      <c r="N65" s="226"/>
      <c r="O65" s="226"/>
      <c r="P65" s="226"/>
      <c r="Q65" s="237">
        <v>0</v>
      </c>
      <c r="R65" s="238"/>
      <c r="S65" s="238"/>
      <c r="T65" s="238"/>
      <c r="U65" s="238"/>
      <c r="V65" s="238"/>
      <c r="W65" s="232"/>
      <c r="X65" s="232"/>
      <c r="Y65" s="232"/>
      <c r="Z65" s="235">
        <v>0</v>
      </c>
      <c r="AA65" s="235">
        <v>0</v>
      </c>
      <c r="AB65" s="235">
        <v>0</v>
      </c>
      <c r="AC65" s="224"/>
      <c r="AD65" s="224"/>
      <c r="AE65" s="125"/>
      <c r="AF65" s="125"/>
      <c r="AG65" s="125"/>
      <c r="AH65" s="236">
        <v>1</v>
      </c>
      <c r="AI65" s="236" t="s">
        <v>941</v>
      </c>
      <c r="AJ65" s="125"/>
      <c r="AK65" s="175" t="s">
        <v>5315</v>
      </c>
      <c r="AL65" s="125" t="s">
        <v>942</v>
      </c>
      <c r="AM65" s="27" t="s">
        <v>5321</v>
      </c>
      <c r="AN65" s="126">
        <v>0</v>
      </c>
      <c r="AO65" s="126">
        <v>0</v>
      </c>
      <c r="AP65" s="126">
        <v>0</v>
      </c>
      <c r="AQ65" s="126">
        <v>0</v>
      </c>
      <c r="AR65" s="125">
        <v>1</v>
      </c>
      <c r="AS65" s="125">
        <v>0</v>
      </c>
      <c r="AT65" s="178">
        <v>43163</v>
      </c>
      <c r="AU65" s="178">
        <v>42779</v>
      </c>
      <c r="AV65" s="178">
        <v>42723</v>
      </c>
      <c r="AW65" s="239" t="s">
        <v>989</v>
      </c>
      <c r="AX65" s="239" t="s">
        <v>980</v>
      </c>
      <c r="AY65" s="127"/>
      <c r="AZ65" s="127"/>
      <c r="BA65" s="128">
        <v>300</v>
      </c>
      <c r="BB65" s="128" t="s">
        <v>489</v>
      </c>
      <c r="BC65" s="128"/>
      <c r="BD65" s="128">
        <v>1</v>
      </c>
      <c r="BE65" s="129" t="s">
        <v>541</v>
      </c>
      <c r="BF65" s="130">
        <v>1</v>
      </c>
      <c r="BG65" s="240"/>
      <c r="BH65" s="241"/>
      <c r="BI65" s="190"/>
      <c r="BJ65" s="131">
        <v>450</v>
      </c>
      <c r="BK65" s="191"/>
      <c r="BL65" s="13"/>
      <c r="BM65" s="13"/>
      <c r="BN65" s="27" t="s">
        <v>801</v>
      </c>
      <c r="BO65" s="13" t="s">
        <v>801</v>
      </c>
      <c r="BP65" s="222">
        <v>270</v>
      </c>
      <c r="BQ65" s="132"/>
      <c r="BR65" s="133"/>
      <c r="BS65" s="125">
        <v>0</v>
      </c>
      <c r="BT65" s="134">
        <v>0</v>
      </c>
      <c r="BU65" s="135">
        <v>1</v>
      </c>
      <c r="BV65" s="134">
        <v>0</v>
      </c>
      <c r="BW65" s="136">
        <v>0</v>
      </c>
      <c r="BX65" s="136">
        <v>0</v>
      </c>
      <c r="BY65" s="136">
        <v>0</v>
      </c>
      <c r="BZ65" s="134">
        <v>0</v>
      </c>
      <c r="CA65" s="134">
        <v>0</v>
      </c>
      <c r="CB65" s="134">
        <v>0</v>
      </c>
      <c r="CC65" s="135">
        <v>1</v>
      </c>
      <c r="CD65" s="134"/>
      <c r="CE65" s="134"/>
      <c r="CF65" s="137">
        <v>450</v>
      </c>
      <c r="CG65" s="134">
        <v>0</v>
      </c>
      <c r="CH65" s="132"/>
      <c r="CI65" s="132"/>
      <c r="CJ65" s="229" t="s">
        <v>942</v>
      </c>
      <c r="CK65" s="233" t="s">
        <v>942</v>
      </c>
      <c r="CL65" s="138">
        <v>0</v>
      </c>
      <c r="CM65" s="138">
        <v>0</v>
      </c>
      <c r="CN65" s="135">
        <v>0</v>
      </c>
      <c r="CO65" s="135">
        <v>0</v>
      </c>
      <c r="CP65" s="139"/>
      <c r="CQ65" s="135">
        <v>1</v>
      </c>
      <c r="CR65" s="179">
        <v>43278</v>
      </c>
      <c r="CS65" s="180">
        <v>43278</v>
      </c>
      <c r="CT65" s="181">
        <v>43346</v>
      </c>
      <c r="CU65" s="181">
        <v>43311</v>
      </c>
      <c r="CV65" s="181">
        <v>43395</v>
      </c>
      <c r="CW65" s="181"/>
      <c r="CX65" s="181">
        <v>43395</v>
      </c>
      <c r="CY65" s="135">
        <v>1.4673354708471755</v>
      </c>
      <c r="CZ65" s="134">
        <v>0</v>
      </c>
      <c r="DA65" s="135">
        <v>1.5873015873015872E-2</v>
      </c>
      <c r="DB65" s="135">
        <v>0</v>
      </c>
      <c r="DC65" s="135">
        <v>0</v>
      </c>
      <c r="DD65" s="135">
        <v>0</v>
      </c>
      <c r="DE65" s="140">
        <v>0</v>
      </c>
      <c r="DF65" s="13" t="s">
        <v>942</v>
      </c>
      <c r="DG65" s="80" t="s">
        <v>942</v>
      </c>
      <c r="DH65" s="18" t="b">
        <v>0</v>
      </c>
      <c r="DI65" s="79"/>
      <c r="DJ65" s="79"/>
      <c r="DK65" s="192"/>
      <c r="DL65" s="174"/>
      <c r="DM65" s="193"/>
      <c r="DN65" s="135"/>
      <c r="DO65" s="79"/>
      <c r="DP65" s="79"/>
      <c r="DQ65" s="79"/>
      <c r="DR65" s="79"/>
      <c r="DS65" s="79"/>
      <c r="DT65" s="79"/>
      <c r="DU65" s="79"/>
      <c r="DV65" s="18"/>
      <c r="DW65" s="18"/>
      <c r="DX65" s="18"/>
      <c r="DY65" s="177"/>
      <c r="DZ65" s="177">
        <v>0</v>
      </c>
      <c r="EA65" s="177">
        <v>0</v>
      </c>
      <c r="EB65" s="177">
        <v>0</v>
      </c>
      <c r="EC65" s="177">
        <v>0</v>
      </c>
      <c r="ED65" s="177">
        <v>0</v>
      </c>
      <c r="EE65" s="177">
        <v>0</v>
      </c>
      <c r="EF65" s="177">
        <v>0</v>
      </c>
      <c r="EG65" s="177">
        <v>0</v>
      </c>
      <c r="EH65" s="177">
        <v>0</v>
      </c>
      <c r="EI65" s="177">
        <v>0</v>
      </c>
      <c r="EJ65" s="177">
        <v>0</v>
      </c>
      <c r="EK65" s="177">
        <v>0</v>
      </c>
      <c r="EL65" s="177">
        <v>0</v>
      </c>
      <c r="EM65" s="177">
        <v>0</v>
      </c>
      <c r="EN65" s="177">
        <v>0</v>
      </c>
      <c r="EO65" s="177">
        <v>0</v>
      </c>
      <c r="EP65" s="177">
        <v>0</v>
      </c>
      <c r="EQ65" s="177">
        <v>0</v>
      </c>
      <c r="ER65" s="177">
        <v>0</v>
      </c>
      <c r="ES65" s="177">
        <v>0</v>
      </c>
      <c r="ET65" s="177">
        <v>0</v>
      </c>
      <c r="EU65" s="177">
        <v>0</v>
      </c>
      <c r="EV65" s="177">
        <v>0</v>
      </c>
      <c r="EW65" s="177">
        <v>0</v>
      </c>
      <c r="EX65" s="177">
        <v>0</v>
      </c>
      <c r="EY65" s="177">
        <v>353</v>
      </c>
      <c r="EZ65" s="177">
        <v>0</v>
      </c>
      <c r="FA65" s="177">
        <v>0</v>
      </c>
      <c r="FB65" s="177">
        <v>447</v>
      </c>
      <c r="FC65" s="244">
        <v>0</v>
      </c>
      <c r="FD65" s="244">
        <v>0</v>
      </c>
      <c r="FE65" s="244">
        <v>0</v>
      </c>
      <c r="FF65" s="242">
        <v>184</v>
      </c>
      <c r="FG65" s="249">
        <v>354</v>
      </c>
      <c r="FH65" s="245">
        <v>279</v>
      </c>
      <c r="FI65" s="245">
        <v>159</v>
      </c>
      <c r="FJ65" s="249">
        <v>389</v>
      </c>
      <c r="FK65" s="249">
        <v>324</v>
      </c>
      <c r="FL65" s="249">
        <v>324</v>
      </c>
      <c r="FM65" s="245">
        <v>248</v>
      </c>
      <c r="FN65" s="245">
        <v>248</v>
      </c>
      <c r="FO65" s="245">
        <v>248</v>
      </c>
      <c r="FP65" s="245">
        <v>238</v>
      </c>
      <c r="FQ65" s="242">
        <v>128</v>
      </c>
      <c r="FR65" s="197">
        <v>123</v>
      </c>
      <c r="FS65" s="197">
        <v>123</v>
      </c>
      <c r="FT65" s="197">
        <v>278</v>
      </c>
      <c r="FU65" s="197">
        <v>203</v>
      </c>
      <c r="FV65" s="197">
        <v>193</v>
      </c>
      <c r="FW65" s="197">
        <v>193</v>
      </c>
      <c r="FX65" s="245">
        <v>133</v>
      </c>
      <c r="FY65" s="242">
        <v>43</v>
      </c>
      <c r="FZ65" s="242">
        <v>23</v>
      </c>
      <c r="GA65" s="242">
        <v>3</v>
      </c>
      <c r="GB65" s="242">
        <v>3</v>
      </c>
      <c r="GC65" s="199">
        <v>0</v>
      </c>
      <c r="GD65" s="243"/>
      <c r="GE65" s="251">
        <v>300</v>
      </c>
      <c r="GF65" s="251"/>
      <c r="GG65" s="251">
        <v>280</v>
      </c>
      <c r="GH65" s="251">
        <v>280</v>
      </c>
      <c r="GI65" s="251">
        <v>280</v>
      </c>
      <c r="GJ65" s="251">
        <v>280</v>
      </c>
      <c r="GK65" s="251">
        <v>275</v>
      </c>
      <c r="GL65" s="251">
        <v>275</v>
      </c>
      <c r="GM65" s="251">
        <v>275</v>
      </c>
      <c r="GN65" s="251">
        <v>275</v>
      </c>
      <c r="GO65" s="251">
        <v>275</v>
      </c>
      <c r="GP65" s="251">
        <v>275</v>
      </c>
      <c r="GQ65" s="251">
        <v>270</v>
      </c>
      <c r="GR65" s="251">
        <v>270</v>
      </c>
      <c r="GS65" s="251">
        <v>270</v>
      </c>
      <c r="GT65" s="251">
        <v>270</v>
      </c>
      <c r="GU65" s="251">
        <v>270</v>
      </c>
      <c r="GV65" s="251">
        <v>270</v>
      </c>
      <c r="GW65" s="251">
        <v>268</v>
      </c>
      <c r="GX65" s="251">
        <v>268</v>
      </c>
      <c r="GY65" s="251">
        <v>263</v>
      </c>
      <c r="GZ65" s="250">
        <v>263</v>
      </c>
      <c r="HA65" s="250">
        <v>263</v>
      </c>
      <c r="HB65" s="250">
        <v>263</v>
      </c>
      <c r="HC65" s="250">
        <v>263</v>
      </c>
      <c r="HD65" s="250">
        <v>263</v>
      </c>
      <c r="HE65" s="250">
        <v>263</v>
      </c>
      <c r="HF65" s="250">
        <v>253</v>
      </c>
      <c r="HG65" s="250">
        <v>253</v>
      </c>
      <c r="HH65" s="250">
        <v>253</v>
      </c>
      <c r="HI65" s="250">
        <v>253</v>
      </c>
      <c r="HJ65" s="250">
        <v>253</v>
      </c>
      <c r="HK65" s="250">
        <v>253</v>
      </c>
      <c r="HL65" s="250">
        <v>253</v>
      </c>
      <c r="HM65" s="250">
        <v>253</v>
      </c>
      <c r="HN65" s="250">
        <v>238</v>
      </c>
      <c r="HO65" s="250">
        <v>238</v>
      </c>
      <c r="HP65" s="250">
        <v>238</v>
      </c>
      <c r="HQ65" s="250">
        <v>238</v>
      </c>
      <c r="HR65" s="250">
        <v>238</v>
      </c>
      <c r="HS65" s="250">
        <v>238</v>
      </c>
      <c r="HT65" s="250">
        <v>233</v>
      </c>
      <c r="HU65" s="250">
        <v>216</v>
      </c>
      <c r="HV65" s="250">
        <v>216</v>
      </c>
      <c r="HW65" s="250">
        <v>216</v>
      </c>
      <c r="HX65" s="250">
        <v>216</v>
      </c>
      <c r="HY65" s="250">
        <v>216</v>
      </c>
      <c r="HZ65" s="250">
        <v>216</v>
      </c>
      <c r="IA65" s="250">
        <v>216</v>
      </c>
      <c r="IB65" s="250">
        <v>216</v>
      </c>
      <c r="IC65" s="250">
        <v>216</v>
      </c>
      <c r="ID65" s="250">
        <v>216</v>
      </c>
      <c r="IE65" s="250">
        <v>216</v>
      </c>
      <c r="IF65" s="250">
        <v>216</v>
      </c>
      <c r="IG65" s="250">
        <v>216</v>
      </c>
      <c r="IH65" s="250">
        <v>216</v>
      </c>
      <c r="II65" s="250">
        <v>216</v>
      </c>
      <c r="IJ65" s="250">
        <v>216</v>
      </c>
      <c r="IK65" s="250">
        <v>216</v>
      </c>
      <c r="IL65" s="250">
        <v>216</v>
      </c>
      <c r="IM65" s="250">
        <v>216</v>
      </c>
      <c r="IN65" s="250">
        <v>216</v>
      </c>
      <c r="IO65" s="250">
        <v>216</v>
      </c>
      <c r="IP65" s="250">
        <v>216</v>
      </c>
      <c r="IQ65" s="250">
        <v>216</v>
      </c>
      <c r="IR65" s="250">
        <v>216</v>
      </c>
      <c r="IS65" s="250">
        <v>216</v>
      </c>
      <c r="IT65" s="250">
        <v>216</v>
      </c>
      <c r="IU65" s="250">
        <v>211</v>
      </c>
      <c r="IV65" s="250">
        <v>206</v>
      </c>
      <c r="IW65" s="250">
        <v>206</v>
      </c>
      <c r="IX65" s="250">
        <v>192</v>
      </c>
      <c r="IY65" s="250">
        <v>192</v>
      </c>
      <c r="IZ65" s="250">
        <v>192</v>
      </c>
      <c r="JA65" s="250">
        <v>192</v>
      </c>
      <c r="JB65" s="250">
        <v>192</v>
      </c>
      <c r="JC65" s="250">
        <v>192</v>
      </c>
      <c r="JD65" s="250">
        <v>192</v>
      </c>
      <c r="JE65" s="250">
        <v>192</v>
      </c>
      <c r="JF65" s="250">
        <v>192</v>
      </c>
      <c r="JG65" s="249">
        <v>192</v>
      </c>
      <c r="JH65" s="249">
        <v>192</v>
      </c>
      <c r="JI65" s="249">
        <v>192</v>
      </c>
      <c r="JJ65" s="249">
        <v>192</v>
      </c>
      <c r="JK65" s="249">
        <v>182</v>
      </c>
      <c r="JL65" s="249">
        <v>182</v>
      </c>
      <c r="JM65" s="249">
        <v>182</v>
      </c>
      <c r="JN65" s="249">
        <v>182</v>
      </c>
      <c r="JO65" s="249">
        <v>182</v>
      </c>
      <c r="JP65" s="249">
        <v>182</v>
      </c>
      <c r="JQ65" s="249">
        <v>182</v>
      </c>
      <c r="JR65" s="249">
        <v>182</v>
      </c>
      <c r="JS65" s="249">
        <v>182</v>
      </c>
      <c r="JT65" s="249">
        <v>182</v>
      </c>
      <c r="JU65" s="249">
        <v>182</v>
      </c>
      <c r="JV65" s="249">
        <v>182</v>
      </c>
      <c r="JW65" s="249">
        <v>182</v>
      </c>
      <c r="JX65" s="249">
        <v>182</v>
      </c>
      <c r="JY65" s="249">
        <v>182</v>
      </c>
      <c r="JZ65" s="249">
        <v>182</v>
      </c>
      <c r="KA65" s="249">
        <v>182</v>
      </c>
      <c r="KB65" s="249">
        <v>182</v>
      </c>
      <c r="KC65" s="243"/>
      <c r="KD65" s="245">
        <v>147</v>
      </c>
      <c r="KE65" s="245">
        <v>147</v>
      </c>
      <c r="KF65" s="245">
        <v>147</v>
      </c>
      <c r="KG65" s="245">
        <v>147</v>
      </c>
      <c r="KH65" s="245">
        <v>147</v>
      </c>
      <c r="KI65" s="245">
        <v>147</v>
      </c>
      <c r="KJ65" s="245">
        <v>97</v>
      </c>
      <c r="KK65" s="245">
        <v>97</v>
      </c>
      <c r="KL65" s="245">
        <v>97</v>
      </c>
      <c r="KM65" s="245">
        <v>97</v>
      </c>
      <c r="KN65" s="245">
        <v>97</v>
      </c>
      <c r="KO65" s="245">
        <v>97</v>
      </c>
      <c r="KP65" s="245">
        <v>97</v>
      </c>
      <c r="KQ65" s="245">
        <v>97</v>
      </c>
      <c r="KR65" s="245">
        <v>97</v>
      </c>
      <c r="KS65" s="245">
        <v>97</v>
      </c>
      <c r="KT65" s="245">
        <v>97</v>
      </c>
      <c r="KU65" s="245">
        <v>97</v>
      </c>
      <c r="KV65" s="245">
        <v>97</v>
      </c>
      <c r="KW65" s="245">
        <v>97</v>
      </c>
      <c r="KX65" s="245">
        <v>97</v>
      </c>
      <c r="KY65" s="242">
        <v>97</v>
      </c>
      <c r="KZ65" s="242">
        <v>97</v>
      </c>
      <c r="LA65" s="242">
        <v>97</v>
      </c>
      <c r="LB65" s="242">
        <v>97</v>
      </c>
      <c r="LC65" s="242">
        <v>97</v>
      </c>
      <c r="LD65" s="242">
        <v>97</v>
      </c>
      <c r="LE65" s="242">
        <v>68</v>
      </c>
      <c r="LF65" s="242">
        <v>68</v>
      </c>
      <c r="LG65" s="242">
        <v>48</v>
      </c>
      <c r="LH65" s="242">
        <v>68</v>
      </c>
      <c r="LI65" s="242">
        <v>28</v>
      </c>
      <c r="LJ65" s="242">
        <v>28</v>
      </c>
      <c r="LK65" s="242">
        <v>28</v>
      </c>
      <c r="LL65" s="242">
        <v>28</v>
      </c>
      <c r="LM65" s="242">
        <v>28</v>
      </c>
      <c r="LN65" s="242">
        <v>28</v>
      </c>
      <c r="LO65" s="242">
        <v>28</v>
      </c>
      <c r="LP65" s="242">
        <v>28</v>
      </c>
      <c r="LQ65" s="242">
        <v>28</v>
      </c>
      <c r="LR65" s="242">
        <v>28</v>
      </c>
      <c r="LS65" s="242">
        <v>28</v>
      </c>
      <c r="LT65" s="242">
        <v>8</v>
      </c>
      <c r="LU65" s="242">
        <v>3</v>
      </c>
      <c r="LV65" s="242">
        <v>3</v>
      </c>
      <c r="LW65" s="242">
        <v>3</v>
      </c>
      <c r="LX65" s="242">
        <v>3</v>
      </c>
      <c r="LY65" s="242">
        <v>3</v>
      </c>
      <c r="LZ65" s="242">
        <v>3</v>
      </c>
      <c r="MA65" s="242">
        <v>3</v>
      </c>
      <c r="MB65" s="242">
        <v>3</v>
      </c>
      <c r="MC65" s="242">
        <v>3</v>
      </c>
      <c r="MD65" s="242">
        <v>3</v>
      </c>
      <c r="ME65" s="242">
        <v>3</v>
      </c>
      <c r="MF65" s="242">
        <v>3</v>
      </c>
      <c r="MG65" s="242">
        <v>3</v>
      </c>
      <c r="MH65" s="242">
        <v>3</v>
      </c>
      <c r="MI65" s="242">
        <v>3</v>
      </c>
      <c r="MJ65" s="242">
        <v>3</v>
      </c>
      <c r="MK65" s="242">
        <v>3</v>
      </c>
      <c r="ML65" s="243"/>
      <c r="MM65" s="242">
        <v>3</v>
      </c>
      <c r="MN65" s="242">
        <v>3</v>
      </c>
      <c r="MO65" s="242">
        <v>3</v>
      </c>
      <c r="MP65" s="242">
        <v>3</v>
      </c>
      <c r="MQ65" s="242">
        <v>3</v>
      </c>
      <c r="MR65" s="242">
        <v>3</v>
      </c>
      <c r="MS65" s="242">
        <v>3</v>
      </c>
      <c r="MT65" s="242">
        <v>3</v>
      </c>
      <c r="MU65" s="242">
        <v>3</v>
      </c>
      <c r="MV65" s="242">
        <v>3</v>
      </c>
      <c r="MW65" s="243"/>
      <c r="MX65" s="242">
        <v>3</v>
      </c>
      <c r="MY65" s="242">
        <v>3</v>
      </c>
      <c r="MZ65" s="242">
        <v>3</v>
      </c>
      <c r="NA65" s="242">
        <v>3</v>
      </c>
      <c r="NB65" s="242">
        <v>3</v>
      </c>
      <c r="NC65" s="242">
        <v>3</v>
      </c>
      <c r="ND65" s="242">
        <v>3</v>
      </c>
      <c r="NE65" s="242">
        <v>3</v>
      </c>
      <c r="NF65" s="242">
        <v>3</v>
      </c>
      <c r="NG65" s="242">
        <v>3</v>
      </c>
      <c r="NH65" s="242">
        <v>3</v>
      </c>
      <c r="NI65" s="244">
        <v>0</v>
      </c>
      <c r="NJ65" s="243"/>
      <c r="NK65" s="243"/>
      <c r="NL65" s="243"/>
      <c r="NM65" s="243"/>
      <c r="NN65" s="243"/>
      <c r="NO65" s="243"/>
      <c r="NP65" s="243"/>
      <c r="NQ65" s="243"/>
      <c r="NR65" s="243"/>
      <c r="NS65" s="243"/>
      <c r="NT65" s="243"/>
      <c r="NU65" s="243"/>
      <c r="NV65" s="243"/>
      <c r="NW65" s="243"/>
      <c r="NX65" s="243"/>
      <c r="NY65" s="243"/>
      <c r="NZ65" s="243"/>
      <c r="OA65" s="243"/>
      <c r="OB65" s="243"/>
      <c r="OC65" s="243"/>
      <c r="OD65" s="243"/>
      <c r="OE65" s="243"/>
      <c r="OF65" s="243"/>
      <c r="OG65" s="243"/>
      <c r="OH65" s="243"/>
      <c r="OI65" s="243"/>
      <c r="OJ65" s="243"/>
      <c r="OK65" s="243"/>
      <c r="OL65" s="243"/>
      <c r="OM65" s="243"/>
      <c r="ON65" s="243"/>
      <c r="OO65" s="243"/>
      <c r="OP65" s="243"/>
      <c r="OQ65" s="243"/>
      <c r="OR65" s="243"/>
      <c r="OS65" s="243"/>
      <c r="OT65" s="243"/>
      <c r="OU65" s="243"/>
      <c r="OV65" s="243"/>
      <c r="OW65" s="243"/>
      <c r="OX65" s="243"/>
      <c r="OY65" s="243"/>
      <c r="OZ65" s="243"/>
      <c r="PA65" s="243"/>
      <c r="PB65" s="243"/>
      <c r="PC65" s="243"/>
      <c r="PD65" s="243"/>
      <c r="PE65" s="243"/>
      <c r="PF65" s="243"/>
      <c r="PG65" s="243"/>
      <c r="PH65" s="243"/>
      <c r="PI65" s="243"/>
      <c r="PJ65" s="243"/>
      <c r="PK65" s="243"/>
      <c r="PL65" s="243"/>
      <c r="PM65" s="243"/>
      <c r="PN65" s="243"/>
      <c r="PO65" s="243"/>
      <c r="PP65" s="243"/>
      <c r="PQ65" s="243"/>
      <c r="PR65" s="243"/>
      <c r="PS65" s="243"/>
      <c r="PT65" s="243"/>
      <c r="PU65" s="243"/>
      <c r="PV65" s="243"/>
      <c r="PW65" s="243"/>
      <c r="PX65" s="243"/>
      <c r="PY65" s="243"/>
      <c r="PZ65" s="243"/>
      <c r="QA65" s="243"/>
      <c r="QB65" s="243"/>
      <c r="QC65" s="243"/>
      <c r="QD65" s="243"/>
      <c r="QE65" s="243"/>
      <c r="QF65" s="243"/>
      <c r="QG65" s="243"/>
      <c r="QH65" s="243"/>
      <c r="QI65" s="243"/>
      <c r="QJ65" s="243"/>
      <c r="QK65" s="243"/>
      <c r="QL65" s="243"/>
      <c r="QM65" s="243"/>
      <c r="QN65" s="243"/>
      <c r="QO65" s="243"/>
      <c r="QP65" s="243"/>
      <c r="QQ65" s="243"/>
      <c r="QR65" s="243"/>
      <c r="QS65" s="243"/>
      <c r="QT65" s="243"/>
      <c r="QU65" s="243"/>
      <c r="QV65" s="243"/>
      <c r="QW65" s="243"/>
      <c r="QX65" s="243"/>
      <c r="QY65" s="243"/>
      <c r="QZ65" s="243"/>
      <c r="RA65" s="243"/>
      <c r="RB65" s="243"/>
      <c r="RC65" s="243"/>
      <c r="RD65" s="243"/>
      <c r="RE65" s="243"/>
      <c r="RF65" s="243"/>
      <c r="RG65" s="243"/>
      <c r="RH65" s="243"/>
      <c r="RI65" s="243"/>
      <c r="RJ65" s="243"/>
      <c r="RK65" s="243"/>
      <c r="RL65" s="243"/>
      <c r="RM65" s="243"/>
      <c r="RN65" s="243"/>
      <c r="RO65" s="243"/>
      <c r="RP65" s="243"/>
      <c r="RQ65" s="243"/>
      <c r="RR65" s="243"/>
      <c r="RS65" s="243"/>
      <c r="RT65" s="243"/>
      <c r="RU65" s="243"/>
      <c r="RV65" s="243"/>
      <c r="RW65" s="243"/>
      <c r="RX65" s="243"/>
    </row>
    <row r="66" spans="1:492" x14ac:dyDescent="0.2">
      <c r="A66" s="230" t="s">
        <v>962</v>
      </c>
      <c r="B66" s="231" t="s">
        <v>2713</v>
      </c>
      <c r="C66" s="225"/>
      <c r="D66" s="225"/>
      <c r="E66" s="225"/>
      <c r="F66" s="226"/>
      <c r="G66" s="226"/>
      <c r="H66" s="226"/>
      <c r="I66" s="226"/>
      <c r="J66" s="226"/>
      <c r="K66" s="226"/>
      <c r="L66" s="226"/>
      <c r="M66" s="226"/>
      <c r="N66" s="226"/>
      <c r="O66" s="226"/>
      <c r="P66" s="226"/>
      <c r="Q66" s="237">
        <v>0</v>
      </c>
      <c r="R66" s="238"/>
      <c r="S66" s="238"/>
      <c r="T66" s="238"/>
      <c r="U66" s="238"/>
      <c r="V66" s="238"/>
      <c r="W66" s="232"/>
      <c r="X66" s="232"/>
      <c r="Y66" s="232"/>
      <c r="Z66" s="235">
        <v>0</v>
      </c>
      <c r="AA66" s="235">
        <v>0</v>
      </c>
      <c r="AB66" s="235">
        <v>0</v>
      </c>
      <c r="AC66" s="224"/>
      <c r="AD66" s="224"/>
      <c r="AE66" s="125"/>
      <c r="AF66" s="125"/>
      <c r="AG66" s="125"/>
      <c r="AH66" s="236">
        <v>1</v>
      </c>
      <c r="AI66" s="236" t="s">
        <v>941</v>
      </c>
      <c r="AJ66" s="125"/>
      <c r="AK66" s="175" t="s">
        <v>5316</v>
      </c>
      <c r="AL66" s="125" t="s">
        <v>942</v>
      </c>
      <c r="AM66" s="27" t="s">
        <v>942</v>
      </c>
      <c r="AN66" s="126">
        <v>0</v>
      </c>
      <c r="AO66" s="126">
        <v>0</v>
      </c>
      <c r="AP66" s="126">
        <v>0</v>
      </c>
      <c r="AQ66" s="126">
        <v>0</v>
      </c>
      <c r="AR66" s="125">
        <v>1</v>
      </c>
      <c r="AS66" s="125">
        <v>0</v>
      </c>
      <c r="AT66" s="178">
        <v>43406</v>
      </c>
      <c r="AU66" s="178"/>
      <c r="AV66" s="178">
        <v>43161</v>
      </c>
      <c r="AW66" s="239" t="s">
        <v>989</v>
      </c>
      <c r="AX66" s="239" t="s">
        <v>980</v>
      </c>
      <c r="AY66" s="127"/>
      <c r="AZ66" s="127"/>
      <c r="BA66" s="128">
        <v>500</v>
      </c>
      <c r="BB66" s="128" t="s">
        <v>489</v>
      </c>
      <c r="BC66" s="128"/>
      <c r="BD66" s="128">
        <v>1</v>
      </c>
      <c r="BE66" s="129" t="s">
        <v>541</v>
      </c>
      <c r="BF66" s="130">
        <v>1</v>
      </c>
      <c r="BG66" s="240"/>
      <c r="BH66" s="241"/>
      <c r="BI66" s="190"/>
      <c r="BJ66" s="131">
        <v>990</v>
      </c>
      <c r="BK66" s="191"/>
      <c r="BL66" s="13"/>
      <c r="BM66" s="13"/>
      <c r="BN66" s="27" t="s">
        <v>801</v>
      </c>
      <c r="BO66" s="13" t="s">
        <v>801</v>
      </c>
      <c r="BP66" s="222">
        <v>1125</v>
      </c>
      <c r="BQ66" s="132"/>
      <c r="BR66" s="133"/>
      <c r="BS66" s="125">
        <v>0</v>
      </c>
      <c r="BT66" s="134">
        <v>0</v>
      </c>
      <c r="BU66" s="135">
        <v>1</v>
      </c>
      <c r="BV66" s="134">
        <v>0</v>
      </c>
      <c r="BW66" s="136">
        <v>0</v>
      </c>
      <c r="BX66" s="136">
        <v>0</v>
      </c>
      <c r="BY66" s="136">
        <v>0</v>
      </c>
      <c r="BZ66" s="134">
        <v>0</v>
      </c>
      <c r="CA66" s="134">
        <v>0</v>
      </c>
      <c r="CB66" s="134">
        <v>0</v>
      </c>
      <c r="CC66" s="135">
        <v>1</v>
      </c>
      <c r="CD66" s="134"/>
      <c r="CE66" s="134"/>
      <c r="CF66" s="137">
        <v>990</v>
      </c>
      <c r="CG66" s="134">
        <v>0</v>
      </c>
      <c r="CH66" s="132"/>
      <c r="CI66" s="132"/>
      <c r="CJ66" s="229" t="s">
        <v>942</v>
      </c>
      <c r="CK66" s="233" t="s">
        <v>942</v>
      </c>
      <c r="CL66" s="138">
        <v>0</v>
      </c>
      <c r="CM66" s="138">
        <v>0</v>
      </c>
      <c r="CN66" s="135">
        <v>0</v>
      </c>
      <c r="CO66" s="135">
        <v>0</v>
      </c>
      <c r="CP66" s="139"/>
      <c r="CQ66" s="135">
        <v>0</v>
      </c>
      <c r="CR66" s="179">
        <v>43242</v>
      </c>
      <c r="CS66" s="180">
        <v>43242</v>
      </c>
      <c r="CT66" s="181">
        <v>43346</v>
      </c>
      <c r="CU66" s="181">
        <v>42940</v>
      </c>
      <c r="CV66" s="181">
        <v>0</v>
      </c>
      <c r="CW66" s="181"/>
      <c r="CX66" s="181"/>
      <c r="CY66" s="135">
        <v>0.19428696917263955</v>
      </c>
      <c r="CZ66" s="134">
        <v>0</v>
      </c>
      <c r="DA66" s="135">
        <v>1.0101010101010102E-2</v>
      </c>
      <c r="DB66" s="135">
        <v>0</v>
      </c>
      <c r="DC66" s="135">
        <v>0</v>
      </c>
      <c r="DD66" s="135">
        <v>0</v>
      </c>
      <c r="DE66" s="140">
        <v>0</v>
      </c>
      <c r="DF66" s="13" t="s">
        <v>942</v>
      </c>
      <c r="DG66" s="80" t="s">
        <v>942</v>
      </c>
      <c r="DH66" s="18" t="b">
        <v>0</v>
      </c>
      <c r="DI66" s="79"/>
      <c r="DJ66" s="79"/>
      <c r="DK66" s="192"/>
      <c r="DL66" s="174"/>
      <c r="DM66" s="193"/>
      <c r="DN66" s="135"/>
      <c r="DO66" s="79"/>
      <c r="DP66" s="79"/>
      <c r="DQ66" s="79"/>
      <c r="DR66" s="79"/>
      <c r="DS66" s="79"/>
      <c r="DT66" s="79"/>
      <c r="DU66" s="79"/>
      <c r="DV66" s="18"/>
      <c r="DW66" s="18"/>
      <c r="DX66" s="18"/>
      <c r="DY66" s="177"/>
      <c r="DZ66" s="177">
        <v>0</v>
      </c>
      <c r="EA66" s="177">
        <v>0</v>
      </c>
      <c r="EB66" s="177">
        <v>0</v>
      </c>
      <c r="EC66" s="177">
        <v>0</v>
      </c>
      <c r="ED66" s="177">
        <v>0</v>
      </c>
      <c r="EE66" s="177">
        <v>0</v>
      </c>
      <c r="EF66" s="177">
        <v>0</v>
      </c>
      <c r="EG66" s="177">
        <v>0</v>
      </c>
      <c r="EH66" s="177">
        <v>0</v>
      </c>
      <c r="EI66" s="177">
        <v>0</v>
      </c>
      <c r="EJ66" s="177">
        <v>0</v>
      </c>
      <c r="EK66" s="177">
        <v>0</v>
      </c>
      <c r="EL66" s="177">
        <v>0</v>
      </c>
      <c r="EM66" s="177">
        <v>0</v>
      </c>
      <c r="EN66" s="177">
        <v>0</v>
      </c>
      <c r="EO66" s="177">
        <v>0</v>
      </c>
      <c r="EP66" s="177">
        <v>0</v>
      </c>
      <c r="EQ66" s="177">
        <v>0</v>
      </c>
      <c r="ER66" s="177">
        <v>0</v>
      </c>
      <c r="ES66" s="177">
        <v>0</v>
      </c>
      <c r="ET66" s="177">
        <v>0</v>
      </c>
      <c r="EU66" s="177">
        <v>0</v>
      </c>
      <c r="EV66" s="177">
        <v>0</v>
      </c>
      <c r="EW66" s="177">
        <v>0</v>
      </c>
      <c r="EX66" s="177">
        <v>0</v>
      </c>
      <c r="EY66" s="177">
        <v>0</v>
      </c>
      <c r="EZ66" s="177">
        <v>0</v>
      </c>
      <c r="FA66" s="177">
        <v>0</v>
      </c>
      <c r="FB66" s="177">
        <v>0</v>
      </c>
      <c r="FC66" s="245">
        <v>622</v>
      </c>
      <c r="FD66" s="245">
        <v>729</v>
      </c>
      <c r="FE66" s="245">
        <v>529</v>
      </c>
      <c r="FF66" s="242">
        <v>336</v>
      </c>
      <c r="FG66" s="242">
        <v>182</v>
      </c>
      <c r="FH66" s="245">
        <v>505</v>
      </c>
      <c r="FI66" s="245">
        <v>669</v>
      </c>
      <c r="FJ66" s="249">
        <v>989</v>
      </c>
      <c r="FK66" s="249">
        <v>804</v>
      </c>
      <c r="FL66" s="249">
        <v>804</v>
      </c>
      <c r="FM66" s="249">
        <v>737</v>
      </c>
      <c r="FN66" s="249">
        <v>714</v>
      </c>
      <c r="FO66" s="249">
        <v>714</v>
      </c>
      <c r="FP66" s="245">
        <v>593</v>
      </c>
      <c r="FQ66" s="242">
        <v>239</v>
      </c>
      <c r="FR66" s="242">
        <v>169</v>
      </c>
      <c r="FS66" s="242">
        <v>169</v>
      </c>
      <c r="FT66" s="242">
        <v>373</v>
      </c>
      <c r="FU66" s="245">
        <v>523</v>
      </c>
      <c r="FV66" s="245">
        <v>426</v>
      </c>
      <c r="FW66" s="245">
        <v>416</v>
      </c>
      <c r="FX66" s="249">
        <v>864</v>
      </c>
      <c r="FY66" s="245">
        <v>741</v>
      </c>
      <c r="FZ66" s="245">
        <v>657</v>
      </c>
      <c r="GA66" s="245">
        <v>637</v>
      </c>
      <c r="GB66" s="245">
        <v>605</v>
      </c>
      <c r="GC66" s="250">
        <v>929</v>
      </c>
      <c r="GD66" s="243"/>
      <c r="GE66" s="245">
        <v>662</v>
      </c>
      <c r="GF66" s="245"/>
      <c r="GG66" s="245">
        <v>645</v>
      </c>
      <c r="GH66" s="245">
        <v>645</v>
      </c>
      <c r="GI66" s="245">
        <v>645</v>
      </c>
      <c r="GJ66" s="245">
        <v>645</v>
      </c>
      <c r="GK66" s="245">
        <v>645</v>
      </c>
      <c r="GL66" s="245">
        <v>645</v>
      </c>
      <c r="GM66" s="245">
        <v>628</v>
      </c>
      <c r="GN66" s="245">
        <v>628</v>
      </c>
      <c r="GO66" s="245">
        <v>628</v>
      </c>
      <c r="GP66" s="245">
        <v>628</v>
      </c>
      <c r="GQ66" s="245">
        <v>618</v>
      </c>
      <c r="GR66" s="245">
        <v>608</v>
      </c>
      <c r="GS66" s="245">
        <v>602</v>
      </c>
      <c r="GT66" s="245">
        <v>602</v>
      </c>
      <c r="GU66" s="245">
        <v>602</v>
      </c>
      <c r="GV66" s="245">
        <v>602</v>
      </c>
      <c r="GW66" s="245">
        <v>602</v>
      </c>
      <c r="GX66" s="245">
        <v>595</v>
      </c>
      <c r="GY66" s="245">
        <v>595</v>
      </c>
      <c r="GZ66" s="245">
        <v>592</v>
      </c>
      <c r="HA66" s="245">
        <v>592</v>
      </c>
      <c r="HB66" s="245">
        <v>592</v>
      </c>
      <c r="HC66" s="245">
        <v>592</v>
      </c>
      <c r="HD66" s="245">
        <v>587</v>
      </c>
      <c r="HE66" s="245">
        <v>587</v>
      </c>
      <c r="HF66" s="245">
        <v>587</v>
      </c>
      <c r="HG66" s="245">
        <v>557</v>
      </c>
      <c r="HH66" s="245">
        <v>547</v>
      </c>
      <c r="HI66" s="245">
        <v>547</v>
      </c>
      <c r="HJ66" s="245">
        <v>547</v>
      </c>
      <c r="HK66" s="245">
        <v>547</v>
      </c>
      <c r="HL66" s="245">
        <v>547</v>
      </c>
      <c r="HM66" s="245">
        <v>542</v>
      </c>
      <c r="HN66" s="245">
        <v>537</v>
      </c>
      <c r="HO66" s="245">
        <v>537</v>
      </c>
      <c r="HP66" s="245">
        <v>537</v>
      </c>
      <c r="HQ66" s="245">
        <v>537</v>
      </c>
      <c r="HR66" s="245">
        <v>537</v>
      </c>
      <c r="HS66" s="245">
        <v>537</v>
      </c>
      <c r="HT66" s="245">
        <v>537</v>
      </c>
      <c r="HU66" s="245">
        <v>537</v>
      </c>
      <c r="HV66" s="245">
        <v>537</v>
      </c>
      <c r="HW66" s="245">
        <v>537</v>
      </c>
      <c r="HX66" s="245">
        <v>537</v>
      </c>
      <c r="HY66" s="245">
        <v>537</v>
      </c>
      <c r="HZ66" s="245">
        <v>537</v>
      </c>
      <c r="IA66" s="245">
        <v>534</v>
      </c>
      <c r="IB66" s="245">
        <v>534</v>
      </c>
      <c r="IC66" s="245">
        <v>529</v>
      </c>
      <c r="ID66" s="245">
        <v>529</v>
      </c>
      <c r="IE66" s="245">
        <v>529</v>
      </c>
      <c r="IF66" s="245">
        <v>525</v>
      </c>
      <c r="IG66" s="245">
        <v>525</v>
      </c>
      <c r="IH66" s="245">
        <v>525</v>
      </c>
      <c r="II66" s="245">
        <v>515</v>
      </c>
      <c r="IJ66" s="245">
        <v>515</v>
      </c>
      <c r="IK66" s="245">
        <v>515</v>
      </c>
      <c r="IL66" s="245">
        <v>515</v>
      </c>
      <c r="IM66" s="245">
        <v>505</v>
      </c>
      <c r="IN66" s="245">
        <v>505</v>
      </c>
      <c r="IO66" s="245">
        <v>497</v>
      </c>
      <c r="IP66" s="245">
        <v>477</v>
      </c>
      <c r="IQ66" s="245">
        <v>477</v>
      </c>
      <c r="IR66" s="245">
        <v>477</v>
      </c>
      <c r="IS66" s="245">
        <v>477</v>
      </c>
      <c r="IT66" s="245">
        <v>477</v>
      </c>
      <c r="IU66" s="245">
        <v>452</v>
      </c>
      <c r="IV66" s="245">
        <v>452</v>
      </c>
      <c r="IW66" s="245">
        <v>452</v>
      </c>
      <c r="IX66" s="245">
        <v>452</v>
      </c>
      <c r="IY66" s="245">
        <v>452</v>
      </c>
      <c r="IZ66" s="245">
        <v>452</v>
      </c>
      <c r="JA66" s="245">
        <v>437</v>
      </c>
      <c r="JB66" s="245">
        <v>428</v>
      </c>
      <c r="JC66" s="245">
        <v>418</v>
      </c>
      <c r="JD66" s="245">
        <v>418</v>
      </c>
      <c r="JE66" s="245">
        <v>418</v>
      </c>
      <c r="JF66" s="245">
        <v>418</v>
      </c>
      <c r="JG66" s="245">
        <v>418</v>
      </c>
      <c r="JH66" s="245">
        <v>418</v>
      </c>
      <c r="JI66" s="245">
        <v>418</v>
      </c>
      <c r="JJ66" s="245">
        <v>418</v>
      </c>
      <c r="JK66" s="245">
        <v>418</v>
      </c>
      <c r="JL66" s="245">
        <v>418</v>
      </c>
      <c r="JM66" s="245">
        <v>418</v>
      </c>
      <c r="JN66" s="245">
        <v>418</v>
      </c>
      <c r="JO66" s="245">
        <v>418</v>
      </c>
      <c r="JP66" s="245">
        <v>418</v>
      </c>
      <c r="JQ66" s="245">
        <v>418</v>
      </c>
      <c r="JR66" s="245">
        <v>418</v>
      </c>
      <c r="JS66" s="245">
        <v>418</v>
      </c>
      <c r="JT66" s="245">
        <v>418</v>
      </c>
      <c r="JU66" s="245">
        <v>418</v>
      </c>
      <c r="JV66" s="245">
        <v>418</v>
      </c>
      <c r="JW66" s="245">
        <v>418</v>
      </c>
      <c r="JX66" s="245">
        <v>418</v>
      </c>
      <c r="JY66" s="245">
        <v>418</v>
      </c>
      <c r="JZ66" s="245">
        <v>418</v>
      </c>
      <c r="KA66" s="245">
        <v>418</v>
      </c>
      <c r="KB66" s="245">
        <v>418</v>
      </c>
      <c r="KC66" s="243"/>
      <c r="KD66" s="245">
        <v>382</v>
      </c>
      <c r="KE66" s="245">
        <v>382</v>
      </c>
      <c r="KF66" s="245">
        <v>382</v>
      </c>
      <c r="KG66" s="245">
        <v>382</v>
      </c>
      <c r="KH66" s="245">
        <v>382</v>
      </c>
      <c r="KI66" s="245">
        <v>382</v>
      </c>
      <c r="KJ66" s="245">
        <v>345</v>
      </c>
      <c r="KK66" s="245">
        <v>345</v>
      </c>
      <c r="KL66" s="245">
        <v>345</v>
      </c>
      <c r="KM66" s="245">
        <v>345</v>
      </c>
      <c r="KN66" s="245">
        <v>345</v>
      </c>
      <c r="KO66" s="245">
        <v>345</v>
      </c>
      <c r="KP66" s="245">
        <v>345</v>
      </c>
      <c r="KQ66" s="245">
        <v>345</v>
      </c>
      <c r="KR66" s="245">
        <v>345</v>
      </c>
      <c r="KS66" s="245">
        <v>345</v>
      </c>
      <c r="KT66" s="245">
        <v>345</v>
      </c>
      <c r="KU66" s="245">
        <v>345</v>
      </c>
      <c r="KV66" s="245">
        <v>345</v>
      </c>
      <c r="KW66" s="245">
        <v>345</v>
      </c>
      <c r="KX66" s="245">
        <v>345</v>
      </c>
      <c r="KY66" s="245">
        <v>345</v>
      </c>
      <c r="KZ66" s="245">
        <v>345</v>
      </c>
      <c r="LA66" s="245">
        <v>345</v>
      </c>
      <c r="LB66" s="245">
        <v>345</v>
      </c>
      <c r="LC66" s="245">
        <v>345</v>
      </c>
      <c r="LD66" s="245">
        <v>345</v>
      </c>
      <c r="LE66" s="245">
        <v>557</v>
      </c>
      <c r="LF66" s="245">
        <v>557</v>
      </c>
      <c r="LG66" s="245">
        <v>537</v>
      </c>
      <c r="LH66" s="245">
        <v>537</v>
      </c>
      <c r="LI66" s="245">
        <v>537</v>
      </c>
      <c r="LJ66" s="245">
        <v>537</v>
      </c>
      <c r="LK66" s="245">
        <v>537</v>
      </c>
      <c r="LL66" s="245">
        <v>537</v>
      </c>
      <c r="LM66" s="245">
        <v>516</v>
      </c>
      <c r="LN66" s="245">
        <v>516</v>
      </c>
      <c r="LO66" s="245">
        <v>512</v>
      </c>
      <c r="LP66" s="245">
        <v>502</v>
      </c>
      <c r="LQ66" s="245">
        <v>502</v>
      </c>
      <c r="LR66" s="245">
        <v>502</v>
      </c>
      <c r="LS66" s="245">
        <v>502</v>
      </c>
      <c r="LT66" s="245">
        <v>435</v>
      </c>
      <c r="LU66" s="245">
        <v>430</v>
      </c>
      <c r="LV66" s="245">
        <v>398</v>
      </c>
      <c r="LW66" s="245">
        <v>398</v>
      </c>
      <c r="LX66" s="245">
        <v>398</v>
      </c>
      <c r="LY66" s="245">
        <v>398</v>
      </c>
      <c r="LZ66" s="245">
        <v>398</v>
      </c>
      <c r="MA66" s="245">
        <v>395</v>
      </c>
      <c r="MB66" s="245">
        <v>395</v>
      </c>
      <c r="MC66" s="245">
        <v>390</v>
      </c>
      <c r="MD66" s="245">
        <v>390</v>
      </c>
      <c r="ME66" s="245">
        <v>390</v>
      </c>
      <c r="MF66" s="245">
        <v>390</v>
      </c>
      <c r="MG66" s="245">
        <v>390</v>
      </c>
      <c r="MH66" s="245">
        <v>390</v>
      </c>
      <c r="MI66" s="245">
        <v>390</v>
      </c>
      <c r="MJ66" s="245">
        <v>390</v>
      </c>
      <c r="MK66" s="245">
        <v>355</v>
      </c>
      <c r="ML66" s="243"/>
      <c r="MM66" s="245">
        <v>355</v>
      </c>
      <c r="MN66" s="245">
        <v>352</v>
      </c>
      <c r="MO66" s="245">
        <v>352</v>
      </c>
      <c r="MP66" s="245">
        <v>390</v>
      </c>
      <c r="MQ66" s="242">
        <v>302</v>
      </c>
      <c r="MR66" s="242">
        <v>302</v>
      </c>
      <c r="MS66" s="245">
        <v>342</v>
      </c>
      <c r="MT66" s="245">
        <v>342</v>
      </c>
      <c r="MU66" s="245">
        <v>342</v>
      </c>
      <c r="MV66" s="245">
        <v>342</v>
      </c>
      <c r="MW66" s="243"/>
      <c r="MX66" s="245">
        <v>342</v>
      </c>
      <c r="MY66" s="242">
        <v>309</v>
      </c>
      <c r="MZ66" s="242">
        <v>309</v>
      </c>
      <c r="NA66" s="242">
        <v>309</v>
      </c>
      <c r="NB66" s="242">
        <v>309</v>
      </c>
      <c r="NC66" s="245">
        <v>436</v>
      </c>
      <c r="ND66" s="245">
        <v>432</v>
      </c>
      <c r="NE66" s="245">
        <v>408</v>
      </c>
      <c r="NF66" s="245">
        <v>378</v>
      </c>
      <c r="NG66" s="245">
        <v>364</v>
      </c>
      <c r="NH66" s="245">
        <v>364</v>
      </c>
      <c r="NI66" s="244">
        <v>0</v>
      </c>
      <c r="NJ66" s="243"/>
      <c r="NK66" s="243"/>
      <c r="NL66" s="243"/>
      <c r="NM66" s="243"/>
      <c r="NN66" s="243"/>
      <c r="NO66" s="243"/>
      <c r="NP66" s="243"/>
      <c r="NQ66" s="243"/>
      <c r="NR66" s="243"/>
      <c r="NS66" s="243"/>
      <c r="NT66" s="243"/>
      <c r="NU66" s="243"/>
      <c r="NV66" s="243"/>
      <c r="NW66" s="243"/>
      <c r="NX66" s="243"/>
      <c r="NY66" s="243"/>
      <c r="NZ66" s="243"/>
      <c r="OA66" s="243"/>
      <c r="OB66" s="243"/>
      <c r="OC66" s="243"/>
      <c r="OD66" s="243"/>
      <c r="OE66" s="243"/>
      <c r="OF66" s="243"/>
      <c r="OG66" s="243"/>
      <c r="OH66" s="243"/>
      <c r="OI66" s="243"/>
      <c r="OJ66" s="243"/>
      <c r="OK66" s="243"/>
      <c r="OL66" s="243"/>
      <c r="OM66" s="243"/>
      <c r="ON66" s="243"/>
      <c r="OO66" s="243"/>
      <c r="OP66" s="243"/>
      <c r="OQ66" s="243"/>
      <c r="OR66" s="243"/>
      <c r="OS66" s="243"/>
      <c r="OT66" s="243"/>
      <c r="OU66" s="243"/>
      <c r="OV66" s="243"/>
      <c r="OW66" s="243"/>
      <c r="OX66" s="243"/>
      <c r="OY66" s="243"/>
      <c r="OZ66" s="243"/>
      <c r="PA66" s="243"/>
      <c r="PB66" s="243"/>
      <c r="PC66" s="243"/>
      <c r="PD66" s="243"/>
      <c r="PE66" s="243"/>
      <c r="PF66" s="243"/>
      <c r="PG66" s="243"/>
      <c r="PH66" s="243"/>
      <c r="PI66" s="243"/>
      <c r="PJ66" s="243"/>
      <c r="PK66" s="243"/>
      <c r="PL66" s="243"/>
      <c r="PM66" s="243"/>
      <c r="PN66" s="243"/>
      <c r="PO66" s="243"/>
      <c r="PP66" s="243"/>
      <c r="PQ66" s="252"/>
      <c r="PR66" s="252"/>
      <c r="PS66" s="252"/>
      <c r="PT66" s="252"/>
      <c r="PU66" s="252"/>
      <c r="PV66" s="252"/>
      <c r="PW66" s="252"/>
      <c r="PX66" s="252"/>
      <c r="PY66" s="252"/>
      <c r="PZ66" s="252"/>
      <c r="QA66" s="252"/>
      <c r="QB66" s="252"/>
      <c r="QC66" s="252"/>
      <c r="QD66" s="252"/>
      <c r="QE66" s="252"/>
      <c r="QF66" s="252"/>
      <c r="QG66" s="252"/>
      <c r="QH66" s="252"/>
      <c r="QI66" s="252"/>
      <c r="QJ66" s="252"/>
      <c r="QK66" s="252"/>
      <c r="QL66" s="252"/>
      <c r="QM66" s="252"/>
      <c r="QN66" s="252"/>
      <c r="QO66" s="252"/>
      <c r="QP66" s="252"/>
      <c r="QQ66" s="252"/>
      <c r="QR66" s="252"/>
      <c r="QS66" s="252"/>
      <c r="QT66" s="252"/>
      <c r="QU66" s="252"/>
      <c r="QV66" s="252"/>
      <c r="QW66" s="252"/>
      <c r="QX66" s="252"/>
      <c r="QY66" s="252"/>
      <c r="QZ66" s="252"/>
      <c r="RA66" s="252"/>
      <c r="RB66" s="252"/>
      <c r="RC66" s="252"/>
      <c r="RD66" s="252"/>
      <c r="RE66" s="252"/>
      <c r="RF66" s="252"/>
      <c r="RG66" s="252"/>
      <c r="RH66" s="252"/>
      <c r="RI66" s="252"/>
      <c r="RJ66" s="252"/>
      <c r="RK66" s="252"/>
      <c r="RL66" s="252"/>
      <c r="RM66" s="252"/>
      <c r="RN66" s="252"/>
      <c r="RO66" s="252"/>
      <c r="RP66" s="252"/>
      <c r="RQ66" s="252"/>
      <c r="RR66" s="252"/>
      <c r="RS66" s="252"/>
      <c r="RT66" s="252"/>
      <c r="RU66" s="252"/>
      <c r="RV66" s="252"/>
      <c r="RW66" s="252"/>
      <c r="RX66" s="252"/>
    </row>
    <row r="67" spans="1:492" x14ac:dyDescent="0.2">
      <c r="A67" s="230" t="s">
        <v>962</v>
      </c>
      <c r="B67" s="231" t="s">
        <v>3602</v>
      </c>
      <c r="C67" s="225"/>
      <c r="D67" s="225"/>
      <c r="E67" s="225"/>
      <c r="F67" s="226"/>
      <c r="G67" s="226"/>
      <c r="H67" s="226"/>
      <c r="I67" s="226"/>
      <c r="J67" s="226"/>
      <c r="K67" s="226"/>
      <c r="L67" s="226"/>
      <c r="M67" s="226"/>
      <c r="N67" s="226"/>
      <c r="O67" s="226"/>
      <c r="P67" s="226"/>
      <c r="Q67" s="237">
        <v>0</v>
      </c>
      <c r="R67" s="238"/>
      <c r="S67" s="238"/>
      <c r="T67" s="238"/>
      <c r="U67" s="238"/>
      <c r="V67" s="238"/>
      <c r="W67" s="232"/>
      <c r="X67" s="232"/>
      <c r="Y67" s="232"/>
      <c r="Z67" s="235">
        <v>0</v>
      </c>
      <c r="AA67" s="235">
        <v>0</v>
      </c>
      <c r="AB67" s="235">
        <v>0</v>
      </c>
      <c r="AC67" s="224"/>
      <c r="AD67" s="224"/>
      <c r="AE67" s="125"/>
      <c r="AF67" s="125"/>
      <c r="AG67" s="125"/>
      <c r="AH67" s="236">
        <v>1</v>
      </c>
      <c r="AI67" s="236" t="s">
        <v>941</v>
      </c>
      <c r="AJ67" s="125"/>
      <c r="AK67" s="175" t="s">
        <v>5316</v>
      </c>
      <c r="AL67" s="125" t="s">
        <v>942</v>
      </c>
      <c r="AM67" s="27" t="s">
        <v>5321</v>
      </c>
      <c r="AN67" s="126">
        <v>0</v>
      </c>
      <c r="AO67" s="126">
        <v>0</v>
      </c>
      <c r="AP67" s="126">
        <v>0</v>
      </c>
      <c r="AQ67" s="126">
        <v>0</v>
      </c>
      <c r="AR67" s="125">
        <v>1</v>
      </c>
      <c r="AS67" s="125">
        <v>0</v>
      </c>
      <c r="AT67" s="178">
        <v>42807</v>
      </c>
      <c r="AU67" s="178"/>
      <c r="AV67" s="178">
        <v>43161</v>
      </c>
      <c r="AW67" s="239" t="s">
        <v>989</v>
      </c>
      <c r="AX67" s="239" t="s">
        <v>980</v>
      </c>
      <c r="AY67" s="127"/>
      <c r="AZ67" s="127"/>
      <c r="BA67" s="128">
        <v>270</v>
      </c>
      <c r="BB67" s="128" t="s">
        <v>489</v>
      </c>
      <c r="BC67" s="128"/>
      <c r="BD67" s="128">
        <v>1</v>
      </c>
      <c r="BE67" s="129" t="s">
        <v>541</v>
      </c>
      <c r="BF67" s="130">
        <v>1</v>
      </c>
      <c r="BG67" s="240"/>
      <c r="BH67" s="241"/>
      <c r="BI67" s="190"/>
      <c r="BJ67" s="131">
        <v>270</v>
      </c>
      <c r="BK67" s="191"/>
      <c r="BL67" s="13"/>
      <c r="BM67" s="13"/>
      <c r="BN67" s="27" t="s">
        <v>801</v>
      </c>
      <c r="BO67" s="13" t="s">
        <v>801</v>
      </c>
      <c r="BP67" s="222">
        <v>450</v>
      </c>
      <c r="BQ67" s="132"/>
      <c r="BR67" s="133"/>
      <c r="BS67" s="125">
        <v>0</v>
      </c>
      <c r="BT67" s="134">
        <v>0</v>
      </c>
      <c r="BU67" s="135">
        <v>1</v>
      </c>
      <c r="BV67" s="134">
        <v>0</v>
      </c>
      <c r="BW67" s="136">
        <v>0</v>
      </c>
      <c r="BX67" s="136">
        <v>0</v>
      </c>
      <c r="BY67" s="136">
        <v>0</v>
      </c>
      <c r="BZ67" s="134">
        <v>0</v>
      </c>
      <c r="CA67" s="134">
        <v>0</v>
      </c>
      <c r="CB67" s="134">
        <v>0</v>
      </c>
      <c r="CC67" s="135">
        <v>1</v>
      </c>
      <c r="CD67" s="134"/>
      <c r="CE67" s="134"/>
      <c r="CF67" s="137">
        <v>270</v>
      </c>
      <c r="CG67" s="134">
        <v>0</v>
      </c>
      <c r="CH67" s="132"/>
      <c r="CI67" s="132"/>
      <c r="CJ67" s="229" t="s">
        <v>942</v>
      </c>
      <c r="CK67" s="233" t="s">
        <v>942</v>
      </c>
      <c r="CL67" s="138">
        <v>0</v>
      </c>
      <c r="CM67" s="138">
        <v>0</v>
      </c>
      <c r="CN67" s="135">
        <v>0</v>
      </c>
      <c r="CO67" s="135">
        <v>0</v>
      </c>
      <c r="CP67" s="139"/>
      <c r="CQ67" s="135">
        <v>0</v>
      </c>
      <c r="CR67" s="179">
        <v>43248</v>
      </c>
      <c r="CS67" s="180">
        <v>43248</v>
      </c>
      <c r="CT67" s="181">
        <v>43346</v>
      </c>
      <c r="CU67" s="181">
        <v>42912</v>
      </c>
      <c r="CV67" s="181">
        <v>0</v>
      </c>
      <c r="CW67" s="181"/>
      <c r="CX67" s="181"/>
      <c r="CY67" s="135">
        <v>0.11261496645006958</v>
      </c>
      <c r="CZ67" s="134">
        <v>0</v>
      </c>
      <c r="DA67" s="135">
        <v>1.0752688172043012E-2</v>
      </c>
      <c r="DB67" s="135">
        <v>0</v>
      </c>
      <c r="DC67" s="135">
        <v>0</v>
      </c>
      <c r="DD67" s="135">
        <v>0</v>
      </c>
      <c r="DE67" s="140">
        <v>0.956989247311828</v>
      </c>
      <c r="DF67" s="13" t="s">
        <v>942</v>
      </c>
      <c r="DG67" s="80" t="s">
        <v>942</v>
      </c>
      <c r="DH67" s="18" t="b">
        <v>0</v>
      </c>
      <c r="DI67" s="79"/>
      <c r="DJ67" s="79"/>
      <c r="DK67" s="192"/>
      <c r="DL67" s="174"/>
      <c r="DM67" s="193"/>
      <c r="DN67" s="135"/>
      <c r="DO67" s="79"/>
      <c r="DP67" s="79"/>
      <c r="DQ67" s="79"/>
      <c r="DR67" s="79"/>
      <c r="DS67" s="79"/>
      <c r="DT67" s="79"/>
      <c r="DU67" s="79"/>
      <c r="DV67" s="18"/>
      <c r="DW67" s="18"/>
      <c r="DX67" s="18"/>
      <c r="DY67" s="177"/>
      <c r="DZ67" s="177">
        <v>0</v>
      </c>
      <c r="EA67" s="177">
        <v>0</v>
      </c>
      <c r="EB67" s="177">
        <v>0</v>
      </c>
      <c r="EC67" s="177">
        <v>0</v>
      </c>
      <c r="ED67" s="177">
        <v>0</v>
      </c>
      <c r="EE67" s="177">
        <v>0</v>
      </c>
      <c r="EF67" s="177">
        <v>0</v>
      </c>
      <c r="EG67" s="177">
        <v>0</v>
      </c>
      <c r="EH67" s="177">
        <v>0</v>
      </c>
      <c r="EI67" s="177">
        <v>0</v>
      </c>
      <c r="EJ67" s="177">
        <v>0</v>
      </c>
      <c r="EK67" s="177">
        <v>0</v>
      </c>
      <c r="EL67" s="177">
        <v>0</v>
      </c>
      <c r="EM67" s="177">
        <v>0</v>
      </c>
      <c r="EN67" s="177">
        <v>0</v>
      </c>
      <c r="EO67" s="177">
        <v>0</v>
      </c>
      <c r="EP67" s="177">
        <v>0</v>
      </c>
      <c r="EQ67" s="177">
        <v>0</v>
      </c>
      <c r="ER67" s="177">
        <v>0</v>
      </c>
      <c r="ES67" s="177">
        <v>0</v>
      </c>
      <c r="ET67" s="177">
        <v>0</v>
      </c>
      <c r="EU67" s="177">
        <v>0</v>
      </c>
      <c r="EV67" s="177">
        <v>0</v>
      </c>
      <c r="EW67" s="177">
        <v>0</v>
      </c>
      <c r="EX67" s="177">
        <v>0</v>
      </c>
      <c r="EY67" s="177">
        <v>0</v>
      </c>
      <c r="EZ67" s="177">
        <v>0</v>
      </c>
      <c r="FA67" s="177">
        <v>0</v>
      </c>
      <c r="FB67" s="177">
        <v>0</v>
      </c>
      <c r="FC67" s="242">
        <v>226</v>
      </c>
      <c r="FD67" s="242">
        <v>5</v>
      </c>
      <c r="FE67" s="244">
        <v>0</v>
      </c>
      <c r="FF67" s="244">
        <v>0</v>
      </c>
      <c r="FG67" s="244">
        <v>0</v>
      </c>
      <c r="FH67" s="246">
        <v>1</v>
      </c>
      <c r="FI67" s="199">
        <v>0</v>
      </c>
      <c r="FJ67" s="199">
        <v>0</v>
      </c>
      <c r="FK67" s="251">
        <v>300</v>
      </c>
      <c r="FL67" s="251">
        <v>300</v>
      </c>
      <c r="FM67" s="246">
        <v>39</v>
      </c>
      <c r="FN67" s="246">
        <v>1</v>
      </c>
      <c r="FO67" s="246">
        <v>1</v>
      </c>
      <c r="FP67" s="246">
        <v>1</v>
      </c>
      <c r="FQ67" s="245">
        <v>537</v>
      </c>
      <c r="FR67" s="245">
        <v>529</v>
      </c>
      <c r="FS67" s="245">
        <v>526</v>
      </c>
      <c r="FT67" s="245">
        <v>399</v>
      </c>
      <c r="FU67" s="242">
        <v>90</v>
      </c>
      <c r="FV67" s="242">
        <v>30</v>
      </c>
      <c r="FW67" s="249">
        <v>530</v>
      </c>
      <c r="FX67" s="245">
        <v>470</v>
      </c>
      <c r="FY67" s="245">
        <v>432</v>
      </c>
      <c r="FZ67" s="245">
        <v>432</v>
      </c>
      <c r="GA67" s="245">
        <v>432</v>
      </c>
      <c r="GB67" s="245">
        <v>432</v>
      </c>
      <c r="GC67" s="251">
        <v>419</v>
      </c>
      <c r="GD67" s="243"/>
      <c r="GE67" s="248">
        <v>644</v>
      </c>
      <c r="GF67" s="248"/>
      <c r="GG67" s="248">
        <v>644</v>
      </c>
      <c r="GH67" s="248">
        <v>644</v>
      </c>
      <c r="GI67" s="248">
        <v>644</v>
      </c>
      <c r="GJ67" s="248">
        <v>644</v>
      </c>
      <c r="GK67" s="248">
        <v>644</v>
      </c>
      <c r="GL67" s="248">
        <v>644</v>
      </c>
      <c r="GM67" s="248">
        <v>644</v>
      </c>
      <c r="GN67" s="248">
        <v>644</v>
      </c>
      <c r="GO67" s="248">
        <v>644</v>
      </c>
      <c r="GP67" s="248">
        <v>644</v>
      </c>
      <c r="GQ67" s="248">
        <v>644</v>
      </c>
      <c r="GR67" s="248">
        <v>644</v>
      </c>
      <c r="GS67" s="248">
        <v>644</v>
      </c>
      <c r="GT67" s="248">
        <v>644</v>
      </c>
      <c r="GU67" s="248">
        <v>644</v>
      </c>
      <c r="GV67" s="248">
        <v>644</v>
      </c>
      <c r="GW67" s="248">
        <v>644</v>
      </c>
      <c r="GX67" s="248">
        <v>644</v>
      </c>
      <c r="GY67" s="248">
        <v>644</v>
      </c>
      <c r="GZ67" s="248">
        <v>644</v>
      </c>
      <c r="HA67" s="248">
        <v>644</v>
      </c>
      <c r="HB67" s="248">
        <v>644</v>
      </c>
      <c r="HC67" s="248">
        <v>644</v>
      </c>
      <c r="HD67" s="248">
        <v>644</v>
      </c>
      <c r="HE67" s="248">
        <v>644</v>
      </c>
      <c r="HF67" s="248">
        <v>644</v>
      </c>
      <c r="HG67" s="248">
        <v>644</v>
      </c>
      <c r="HH67" s="248">
        <v>644</v>
      </c>
      <c r="HI67" s="248">
        <v>644</v>
      </c>
      <c r="HJ67" s="248">
        <v>644</v>
      </c>
      <c r="HK67" s="248">
        <v>644</v>
      </c>
      <c r="HL67" s="248">
        <v>644</v>
      </c>
      <c r="HM67" s="248">
        <v>644</v>
      </c>
      <c r="HN67" s="248">
        <v>644</v>
      </c>
      <c r="HO67" s="248">
        <v>644</v>
      </c>
      <c r="HP67" s="248">
        <v>644</v>
      </c>
      <c r="HQ67" s="248">
        <v>644</v>
      </c>
      <c r="HR67" s="248">
        <v>644</v>
      </c>
      <c r="HS67" s="248">
        <v>644</v>
      </c>
      <c r="HT67" s="248">
        <v>644</v>
      </c>
      <c r="HU67" s="248">
        <v>644</v>
      </c>
      <c r="HV67" s="248">
        <v>644</v>
      </c>
      <c r="HW67" s="248">
        <v>644</v>
      </c>
      <c r="HX67" s="248">
        <v>644</v>
      </c>
      <c r="HY67" s="248">
        <v>644</v>
      </c>
      <c r="HZ67" s="248">
        <v>644</v>
      </c>
      <c r="IA67" s="248">
        <v>644</v>
      </c>
      <c r="IB67" s="248">
        <v>644</v>
      </c>
      <c r="IC67" s="248">
        <v>644</v>
      </c>
      <c r="ID67" s="248">
        <v>644</v>
      </c>
      <c r="IE67" s="248">
        <v>644</v>
      </c>
      <c r="IF67" s="248">
        <v>644</v>
      </c>
      <c r="IG67" s="248">
        <v>644</v>
      </c>
      <c r="IH67" s="248">
        <v>644</v>
      </c>
      <c r="II67" s="248">
        <v>624</v>
      </c>
      <c r="IJ67" s="248">
        <v>624</v>
      </c>
      <c r="IK67" s="248">
        <v>624</v>
      </c>
      <c r="IL67" s="248">
        <v>624</v>
      </c>
      <c r="IM67" s="248">
        <v>624</v>
      </c>
      <c r="IN67" s="248">
        <v>624</v>
      </c>
      <c r="IO67" s="248">
        <v>624</v>
      </c>
      <c r="IP67" s="248">
        <v>624</v>
      </c>
      <c r="IQ67" s="248">
        <v>624</v>
      </c>
      <c r="IR67" s="248">
        <v>624</v>
      </c>
      <c r="IS67" s="248">
        <v>624</v>
      </c>
      <c r="IT67" s="248">
        <v>624</v>
      </c>
      <c r="IU67" s="248">
        <v>624</v>
      </c>
      <c r="IV67" s="248">
        <v>624</v>
      </c>
      <c r="IW67" s="248">
        <v>624</v>
      </c>
      <c r="IX67" s="248">
        <v>624</v>
      </c>
      <c r="IY67" s="248">
        <v>624</v>
      </c>
      <c r="IZ67" s="248">
        <v>624</v>
      </c>
      <c r="JA67" s="248">
        <v>624</v>
      </c>
      <c r="JB67" s="248">
        <v>624</v>
      </c>
      <c r="JC67" s="248">
        <v>624</v>
      </c>
      <c r="JD67" s="248">
        <v>624</v>
      </c>
      <c r="JE67" s="248">
        <v>624</v>
      </c>
      <c r="JF67" s="248">
        <v>624</v>
      </c>
      <c r="JG67" s="248">
        <v>624</v>
      </c>
      <c r="JH67" s="248">
        <v>624</v>
      </c>
      <c r="JI67" s="248">
        <v>624</v>
      </c>
      <c r="JJ67" s="248">
        <v>624</v>
      </c>
      <c r="JK67" s="248">
        <v>624</v>
      </c>
      <c r="JL67" s="248">
        <v>624</v>
      </c>
      <c r="JM67" s="248">
        <v>624</v>
      </c>
      <c r="JN67" s="248">
        <v>624</v>
      </c>
      <c r="JO67" s="248">
        <v>624</v>
      </c>
      <c r="JP67" s="248">
        <v>624</v>
      </c>
      <c r="JQ67" s="248">
        <v>624</v>
      </c>
      <c r="JR67" s="248">
        <v>624</v>
      </c>
      <c r="JS67" s="248">
        <v>624</v>
      </c>
      <c r="JT67" s="248">
        <v>624</v>
      </c>
      <c r="JU67" s="248">
        <v>624</v>
      </c>
      <c r="JV67" s="248">
        <v>624</v>
      </c>
      <c r="JW67" s="248">
        <v>624</v>
      </c>
      <c r="JX67" s="248">
        <v>624</v>
      </c>
      <c r="JY67" s="248">
        <v>624</v>
      </c>
      <c r="JZ67" s="248">
        <v>624</v>
      </c>
      <c r="KA67" s="248">
        <v>624</v>
      </c>
      <c r="KB67" s="248">
        <v>624</v>
      </c>
      <c r="KC67" s="243"/>
      <c r="KD67" s="248">
        <v>621</v>
      </c>
      <c r="KE67" s="248">
        <v>621</v>
      </c>
      <c r="KF67" s="248">
        <v>621</v>
      </c>
      <c r="KG67" s="248">
        <v>621</v>
      </c>
      <c r="KH67" s="248">
        <v>621</v>
      </c>
      <c r="KI67" s="248">
        <v>621</v>
      </c>
      <c r="KJ67" s="248">
        <v>618</v>
      </c>
      <c r="KK67" s="248">
        <v>618</v>
      </c>
      <c r="KL67" s="248">
        <v>618</v>
      </c>
      <c r="KM67" s="248">
        <v>618</v>
      </c>
      <c r="KN67" s="248">
        <v>618</v>
      </c>
      <c r="KO67" s="248">
        <v>618</v>
      </c>
      <c r="KP67" s="248">
        <v>618</v>
      </c>
      <c r="KQ67" s="248">
        <v>618</v>
      </c>
      <c r="KR67" s="248">
        <v>618</v>
      </c>
      <c r="KS67" s="248">
        <v>618</v>
      </c>
      <c r="KT67" s="248">
        <v>618</v>
      </c>
      <c r="KU67" s="248">
        <v>618</v>
      </c>
      <c r="KV67" s="248">
        <v>618</v>
      </c>
      <c r="KW67" s="248">
        <v>618</v>
      </c>
      <c r="KX67" s="248">
        <v>618</v>
      </c>
      <c r="KY67" s="248">
        <v>618</v>
      </c>
      <c r="KZ67" s="248">
        <v>618</v>
      </c>
      <c r="LA67" s="248">
        <v>618</v>
      </c>
      <c r="LB67" s="248">
        <v>618</v>
      </c>
      <c r="LC67" s="248">
        <v>618</v>
      </c>
      <c r="LD67" s="248">
        <v>618</v>
      </c>
      <c r="LE67" s="248">
        <v>618</v>
      </c>
      <c r="LF67" s="248">
        <v>618</v>
      </c>
      <c r="LG67" s="248">
        <v>618</v>
      </c>
      <c r="LH67" s="248">
        <v>618</v>
      </c>
      <c r="LI67" s="248">
        <v>618</v>
      </c>
      <c r="LJ67" s="248">
        <v>618</v>
      </c>
      <c r="LK67" s="248">
        <v>618</v>
      </c>
      <c r="LL67" s="248">
        <v>618</v>
      </c>
      <c r="LM67" s="248">
        <v>618</v>
      </c>
      <c r="LN67" s="248">
        <v>618</v>
      </c>
      <c r="LO67" s="248">
        <v>618</v>
      </c>
      <c r="LP67" s="248">
        <v>618</v>
      </c>
      <c r="LQ67" s="248">
        <v>618</v>
      </c>
      <c r="LR67" s="248">
        <v>618</v>
      </c>
      <c r="LS67" s="248">
        <v>618</v>
      </c>
      <c r="LT67" s="248">
        <v>618</v>
      </c>
      <c r="LU67" s="248">
        <v>613</v>
      </c>
      <c r="LV67" s="248">
        <v>612</v>
      </c>
      <c r="LW67" s="248">
        <v>612</v>
      </c>
      <c r="LX67" s="248">
        <v>612</v>
      </c>
      <c r="LY67" s="248">
        <v>612</v>
      </c>
      <c r="LZ67" s="248">
        <v>612</v>
      </c>
      <c r="MA67" s="248">
        <v>612</v>
      </c>
      <c r="MB67" s="248">
        <v>612</v>
      </c>
      <c r="MC67" s="248">
        <v>612</v>
      </c>
      <c r="MD67" s="248">
        <v>612</v>
      </c>
      <c r="ME67" s="248">
        <v>612</v>
      </c>
      <c r="MF67" s="248">
        <v>612</v>
      </c>
      <c r="MG67" s="248">
        <v>612</v>
      </c>
      <c r="MH67" s="248">
        <v>612</v>
      </c>
      <c r="MI67" s="248">
        <v>612</v>
      </c>
      <c r="MJ67" s="248">
        <v>612</v>
      </c>
      <c r="MK67" s="248">
        <v>612</v>
      </c>
      <c r="ML67" s="243"/>
      <c r="MM67" s="248">
        <v>612</v>
      </c>
      <c r="MN67" s="248">
        <v>612</v>
      </c>
      <c r="MO67" s="248">
        <v>582</v>
      </c>
      <c r="MP67" s="248">
        <v>612</v>
      </c>
      <c r="MQ67" s="248">
        <v>582</v>
      </c>
      <c r="MR67" s="248">
        <v>582</v>
      </c>
      <c r="MS67" s="248">
        <v>582</v>
      </c>
      <c r="MT67" s="248">
        <v>582</v>
      </c>
      <c r="MU67" s="248">
        <v>582</v>
      </c>
      <c r="MV67" s="248">
        <v>582</v>
      </c>
      <c r="MW67" s="243"/>
      <c r="MX67" s="248">
        <v>582</v>
      </c>
      <c r="MY67" s="248">
        <v>582</v>
      </c>
      <c r="MZ67" s="248">
        <v>551</v>
      </c>
      <c r="NA67" s="248">
        <v>551</v>
      </c>
      <c r="NB67" s="248">
        <v>551</v>
      </c>
      <c r="NC67" s="248">
        <v>551</v>
      </c>
      <c r="ND67" s="248">
        <v>551</v>
      </c>
      <c r="NE67" s="248">
        <v>551</v>
      </c>
      <c r="NF67" s="248">
        <v>551</v>
      </c>
      <c r="NG67" s="248">
        <v>551</v>
      </c>
      <c r="NH67" s="248">
        <v>551</v>
      </c>
      <c r="NI67" s="244">
        <v>0</v>
      </c>
      <c r="NJ67" s="243"/>
      <c r="NK67" s="243"/>
      <c r="NL67" s="243"/>
      <c r="NM67" s="243"/>
      <c r="NN67" s="243"/>
      <c r="NO67" s="243"/>
      <c r="NP67" s="243"/>
      <c r="NQ67" s="243"/>
      <c r="NR67" s="243"/>
      <c r="NS67" s="243"/>
      <c r="NT67" s="243"/>
      <c r="NU67" s="243"/>
      <c r="NV67" s="243"/>
      <c r="NW67" s="243"/>
      <c r="NX67" s="243"/>
      <c r="NY67" s="243"/>
      <c r="NZ67" s="243"/>
      <c r="OA67" s="243"/>
      <c r="OB67" s="243"/>
      <c r="OC67" s="243"/>
      <c r="OD67" s="243"/>
      <c r="OE67" s="243"/>
      <c r="OF67" s="243"/>
      <c r="OG67" s="243"/>
      <c r="OH67" s="243"/>
      <c r="OI67" s="243"/>
      <c r="OJ67" s="243"/>
      <c r="OK67" s="243"/>
      <c r="OL67" s="243"/>
      <c r="OM67" s="243"/>
      <c r="ON67" s="243"/>
      <c r="OO67" s="243"/>
      <c r="OP67" s="243"/>
      <c r="OQ67" s="243"/>
      <c r="OR67" s="243"/>
      <c r="OS67" s="243"/>
      <c r="OT67" s="243"/>
      <c r="OU67" s="243"/>
      <c r="OV67" s="243"/>
      <c r="OW67" s="243"/>
      <c r="OX67" s="243"/>
      <c r="OY67" s="243"/>
      <c r="OZ67" s="243"/>
      <c r="PA67" s="243"/>
      <c r="PB67" s="243"/>
      <c r="PC67" s="243"/>
      <c r="PD67" s="243"/>
      <c r="PE67" s="243"/>
      <c r="PF67" s="243"/>
      <c r="PG67" s="243"/>
      <c r="PH67" s="243"/>
      <c r="PI67" s="243"/>
      <c r="PJ67" s="243"/>
      <c r="PK67" s="243"/>
      <c r="PL67" s="243"/>
      <c r="PM67" s="243"/>
      <c r="PN67" s="243"/>
      <c r="PO67" s="243"/>
      <c r="PP67" s="243"/>
      <c r="PQ67" s="243"/>
      <c r="PR67" s="243"/>
      <c r="PS67" s="243"/>
      <c r="PT67" s="243"/>
      <c r="PU67" s="243"/>
      <c r="PV67" s="243"/>
      <c r="PW67" s="243"/>
      <c r="PX67" s="243"/>
      <c r="PY67" s="243"/>
      <c r="PZ67" s="243"/>
      <c r="QA67" s="243"/>
      <c r="QB67" s="243"/>
      <c r="QC67" s="243"/>
      <c r="QD67" s="243"/>
      <c r="QE67" s="243"/>
      <c r="QF67" s="243"/>
      <c r="QG67" s="243"/>
      <c r="QH67" s="243"/>
      <c r="QI67" s="243"/>
      <c r="QJ67" s="243"/>
      <c r="QK67" s="243"/>
      <c r="QL67" s="243"/>
      <c r="QM67" s="243"/>
      <c r="QN67" s="243"/>
      <c r="QO67" s="243"/>
      <c r="QP67" s="243"/>
      <c r="QQ67" s="243"/>
      <c r="QR67" s="243"/>
      <c r="QS67" s="243"/>
      <c r="QT67" s="243"/>
      <c r="QU67" s="243"/>
      <c r="QV67" s="243"/>
      <c r="QW67" s="243"/>
      <c r="QX67" s="243"/>
      <c r="QY67" s="243"/>
      <c r="QZ67" s="243"/>
      <c r="RA67" s="243"/>
      <c r="RB67" s="243"/>
      <c r="RC67" s="243"/>
      <c r="RD67" s="243"/>
      <c r="RE67" s="243"/>
      <c r="RF67" s="243"/>
      <c r="RG67" s="243"/>
      <c r="RH67" s="243"/>
      <c r="RI67" s="243"/>
      <c r="RJ67" s="243"/>
      <c r="RK67" s="243"/>
      <c r="RL67" s="243"/>
      <c r="RM67" s="243"/>
      <c r="RN67" s="243"/>
      <c r="RO67" s="243"/>
      <c r="RP67" s="243"/>
      <c r="RQ67" s="243"/>
      <c r="RR67" s="243"/>
      <c r="RS67" s="243"/>
      <c r="RT67" s="243"/>
      <c r="RU67" s="243"/>
      <c r="RV67" s="243"/>
      <c r="RW67" s="243"/>
      <c r="RX67" s="243"/>
    </row>
    <row r="68" spans="1:492" x14ac:dyDescent="0.2">
      <c r="A68" s="230" t="s">
        <v>962</v>
      </c>
      <c r="B68" s="231" t="s">
        <v>4041</v>
      </c>
      <c r="C68" s="225"/>
      <c r="D68" s="225"/>
      <c r="E68" s="225"/>
      <c r="F68" s="226"/>
      <c r="G68" s="226"/>
      <c r="H68" s="226"/>
      <c r="I68" s="226"/>
      <c r="J68" s="226"/>
      <c r="K68" s="226"/>
      <c r="L68" s="226"/>
      <c r="M68" s="226"/>
      <c r="N68" s="226"/>
      <c r="O68" s="226"/>
      <c r="P68" s="226"/>
      <c r="Q68" s="237">
        <v>0</v>
      </c>
      <c r="R68" s="238"/>
      <c r="S68" s="238"/>
      <c r="T68" s="238"/>
      <c r="U68" s="238"/>
      <c r="V68" s="238"/>
      <c r="W68" s="232"/>
      <c r="X68" s="232"/>
      <c r="Y68" s="232"/>
      <c r="Z68" s="235">
        <v>0</v>
      </c>
      <c r="AA68" s="235">
        <v>0</v>
      </c>
      <c r="AB68" s="235">
        <v>0</v>
      </c>
      <c r="AC68" s="224"/>
      <c r="AD68" s="224"/>
      <c r="AE68" s="125"/>
      <c r="AF68" s="125"/>
      <c r="AG68" s="125"/>
      <c r="AH68" s="236">
        <v>1</v>
      </c>
      <c r="AI68" s="236" t="s">
        <v>941</v>
      </c>
      <c r="AJ68" s="125"/>
      <c r="AK68" s="175" t="s">
        <v>5315</v>
      </c>
      <c r="AL68" s="125" t="s">
        <v>942</v>
      </c>
      <c r="AM68" s="27" t="s">
        <v>942</v>
      </c>
      <c r="AN68" s="126">
        <v>0</v>
      </c>
      <c r="AO68" s="126">
        <v>0</v>
      </c>
      <c r="AP68" s="126">
        <v>0</v>
      </c>
      <c r="AQ68" s="126">
        <v>0</v>
      </c>
      <c r="AR68" s="125">
        <v>24</v>
      </c>
      <c r="AS68" s="125">
        <v>0</v>
      </c>
      <c r="AT68" s="178">
        <v>43353</v>
      </c>
      <c r="AU68" s="178"/>
      <c r="AV68" s="178">
        <v>43406</v>
      </c>
      <c r="AW68" s="239" t="s">
        <v>989</v>
      </c>
      <c r="AX68" s="239" t="s">
        <v>980</v>
      </c>
      <c r="AY68" s="127"/>
      <c r="AZ68" s="127"/>
      <c r="BA68" s="128">
        <v>500</v>
      </c>
      <c r="BB68" s="128" t="s">
        <v>489</v>
      </c>
      <c r="BC68" s="128"/>
      <c r="BD68" s="128">
        <v>1</v>
      </c>
      <c r="BE68" s="129" t="s">
        <v>541</v>
      </c>
      <c r="BF68" s="130">
        <v>1</v>
      </c>
      <c r="BG68" s="240"/>
      <c r="BH68" s="241"/>
      <c r="BI68" s="190"/>
      <c r="BJ68" s="131">
        <v>525</v>
      </c>
      <c r="BK68" s="191"/>
      <c r="BL68" s="13"/>
      <c r="BM68" s="13"/>
      <c r="BN68" s="27" t="s">
        <v>801</v>
      </c>
      <c r="BO68" s="13" t="s">
        <v>801</v>
      </c>
      <c r="BP68" s="222">
        <v>0</v>
      </c>
      <c r="BQ68" s="132"/>
      <c r="BR68" s="133"/>
      <c r="BS68" s="125">
        <v>0</v>
      </c>
      <c r="BT68" s="134">
        <v>0</v>
      </c>
      <c r="BU68" s="135">
        <v>1</v>
      </c>
      <c r="BV68" s="134">
        <v>0</v>
      </c>
      <c r="BW68" s="136">
        <v>0</v>
      </c>
      <c r="BX68" s="136">
        <v>0</v>
      </c>
      <c r="BY68" s="136">
        <v>0</v>
      </c>
      <c r="BZ68" s="134">
        <v>0</v>
      </c>
      <c r="CA68" s="134">
        <v>0</v>
      </c>
      <c r="CB68" s="134">
        <v>0</v>
      </c>
      <c r="CC68" s="135">
        <v>1</v>
      </c>
      <c r="CD68" s="134"/>
      <c r="CE68" s="134"/>
      <c r="CF68" s="137">
        <v>525</v>
      </c>
      <c r="CG68" s="134">
        <v>0</v>
      </c>
      <c r="CH68" s="132"/>
      <c r="CI68" s="132"/>
      <c r="CJ68" s="229" t="s">
        <v>942</v>
      </c>
      <c r="CK68" s="233" t="s">
        <v>942</v>
      </c>
      <c r="CL68" s="138">
        <v>0</v>
      </c>
      <c r="CM68" s="138">
        <v>0</v>
      </c>
      <c r="CN68" s="135">
        <v>0</v>
      </c>
      <c r="CO68" s="135">
        <v>0</v>
      </c>
      <c r="CP68" s="139"/>
      <c r="CQ68" s="135">
        <v>1</v>
      </c>
      <c r="CR68" s="179">
        <v>42940</v>
      </c>
      <c r="CS68" s="180">
        <v>43220</v>
      </c>
      <c r="CT68" s="181">
        <v>43346</v>
      </c>
      <c r="CU68" s="181">
        <v>43311</v>
      </c>
      <c r="CV68" s="181">
        <v>43395</v>
      </c>
      <c r="CW68" s="181"/>
      <c r="CX68" s="181">
        <v>43395</v>
      </c>
      <c r="CY68" s="135">
        <v>3.1915034771161452</v>
      </c>
      <c r="CZ68" s="134">
        <v>0</v>
      </c>
      <c r="DA68" s="135">
        <v>0.88429752066115708</v>
      </c>
      <c r="DB68" s="135">
        <v>0</v>
      </c>
      <c r="DC68" s="135">
        <v>0</v>
      </c>
      <c r="DD68" s="135">
        <v>0</v>
      </c>
      <c r="DE68" s="140">
        <v>0</v>
      </c>
      <c r="DF68" s="13" t="s">
        <v>942</v>
      </c>
      <c r="DG68" s="80" t="s">
        <v>942</v>
      </c>
      <c r="DH68" s="18" t="b">
        <v>0</v>
      </c>
      <c r="DI68" s="79"/>
      <c r="DJ68" s="79"/>
      <c r="DK68" s="192"/>
      <c r="DL68" s="174"/>
      <c r="DM68" s="193"/>
      <c r="DN68" s="135"/>
      <c r="DO68" s="79"/>
      <c r="DP68" s="79"/>
      <c r="DQ68" s="79"/>
      <c r="DR68" s="79"/>
      <c r="DS68" s="79"/>
      <c r="DT68" s="79"/>
      <c r="DU68" s="79"/>
      <c r="DV68" s="18"/>
      <c r="DW68" s="18"/>
      <c r="DX68" s="18"/>
      <c r="DY68" s="177"/>
      <c r="DZ68" s="177">
        <v>0</v>
      </c>
      <c r="EA68" s="177">
        <v>0</v>
      </c>
      <c r="EB68" s="177">
        <v>0</v>
      </c>
      <c r="EC68" s="177">
        <v>0</v>
      </c>
      <c r="ED68" s="177">
        <v>0</v>
      </c>
      <c r="EE68" s="177">
        <v>0</v>
      </c>
      <c r="EF68" s="177">
        <v>0</v>
      </c>
      <c r="EG68" s="177">
        <v>0</v>
      </c>
      <c r="EH68" s="177">
        <v>0</v>
      </c>
      <c r="EI68" s="177">
        <v>0</v>
      </c>
      <c r="EJ68" s="177">
        <v>0</v>
      </c>
      <c r="EK68" s="177">
        <v>0</v>
      </c>
      <c r="EL68" s="177">
        <v>0</v>
      </c>
      <c r="EM68" s="177">
        <v>0</v>
      </c>
      <c r="EN68" s="177">
        <v>0</v>
      </c>
      <c r="EO68" s="177">
        <v>0</v>
      </c>
      <c r="EP68" s="177">
        <v>0</v>
      </c>
      <c r="EQ68" s="177">
        <v>0</v>
      </c>
      <c r="ER68" s="177">
        <v>0</v>
      </c>
      <c r="ES68" s="177">
        <v>0</v>
      </c>
      <c r="ET68" s="177">
        <v>0</v>
      </c>
      <c r="EU68" s="177">
        <v>0</v>
      </c>
      <c r="EV68" s="177">
        <v>0</v>
      </c>
      <c r="EW68" s="177">
        <v>0</v>
      </c>
      <c r="EX68" s="177">
        <v>0</v>
      </c>
      <c r="EY68" s="177">
        <v>0</v>
      </c>
      <c r="EZ68" s="177">
        <v>0</v>
      </c>
      <c r="FA68" s="177">
        <v>0</v>
      </c>
      <c r="FB68" s="177">
        <v>525</v>
      </c>
      <c r="FC68" s="242">
        <v>46</v>
      </c>
      <c r="FD68" s="242">
        <v>2</v>
      </c>
      <c r="FE68" s="242">
        <v>230</v>
      </c>
      <c r="FF68" s="242">
        <v>198</v>
      </c>
      <c r="FG68" s="242">
        <v>109</v>
      </c>
      <c r="FH68" s="245">
        <v>289</v>
      </c>
      <c r="FI68" s="245">
        <v>282</v>
      </c>
      <c r="FJ68" s="245">
        <v>180</v>
      </c>
      <c r="FK68" s="242">
        <v>84</v>
      </c>
      <c r="FL68" s="242">
        <v>84</v>
      </c>
      <c r="FM68" s="248">
        <v>519</v>
      </c>
      <c r="FN68" s="249">
        <v>509</v>
      </c>
      <c r="FO68" s="249">
        <v>499</v>
      </c>
      <c r="FP68" s="249">
        <v>469</v>
      </c>
      <c r="FQ68" s="245">
        <v>287</v>
      </c>
      <c r="FR68" s="197">
        <v>287</v>
      </c>
      <c r="FS68" s="197">
        <v>281</v>
      </c>
      <c r="FT68" s="197">
        <v>126</v>
      </c>
      <c r="FU68" s="197">
        <v>266</v>
      </c>
      <c r="FV68" s="197">
        <v>236</v>
      </c>
      <c r="FW68" s="197">
        <v>236</v>
      </c>
      <c r="FX68" s="245">
        <v>188</v>
      </c>
      <c r="FY68" s="242">
        <v>169</v>
      </c>
      <c r="FZ68" s="242">
        <v>142</v>
      </c>
      <c r="GA68" s="242">
        <v>106</v>
      </c>
      <c r="GB68" s="242">
        <v>106</v>
      </c>
      <c r="GC68" s="246">
        <v>21</v>
      </c>
      <c r="GD68" s="243"/>
      <c r="GE68" s="251">
        <v>188</v>
      </c>
      <c r="GF68" s="246"/>
      <c r="GG68" s="246">
        <v>168</v>
      </c>
      <c r="GH68" s="246">
        <v>168</v>
      </c>
      <c r="GI68" s="246">
        <v>168</v>
      </c>
      <c r="GJ68" s="246">
        <v>168</v>
      </c>
      <c r="GK68" s="246">
        <v>168</v>
      </c>
      <c r="GL68" s="246">
        <v>168</v>
      </c>
      <c r="GM68" s="246">
        <v>148</v>
      </c>
      <c r="GN68" s="246">
        <v>148</v>
      </c>
      <c r="GO68" s="246">
        <v>148</v>
      </c>
      <c r="GP68" s="246">
        <v>148</v>
      </c>
      <c r="GQ68" s="246">
        <v>148</v>
      </c>
      <c r="GR68" s="246">
        <v>148</v>
      </c>
      <c r="GS68" s="246">
        <v>148</v>
      </c>
      <c r="GT68" s="246">
        <v>148</v>
      </c>
      <c r="GU68" s="246">
        <v>148</v>
      </c>
      <c r="GV68" s="246">
        <v>148</v>
      </c>
      <c r="GW68" s="246">
        <v>148</v>
      </c>
      <c r="GX68" s="246">
        <v>148</v>
      </c>
      <c r="GY68" s="246">
        <v>140</v>
      </c>
      <c r="GZ68" s="246">
        <v>140</v>
      </c>
      <c r="HA68" s="246">
        <v>140</v>
      </c>
      <c r="HB68" s="246">
        <v>140</v>
      </c>
      <c r="HC68" s="246">
        <v>140</v>
      </c>
      <c r="HD68" s="246">
        <v>130</v>
      </c>
      <c r="HE68" s="246">
        <v>130</v>
      </c>
      <c r="HF68" s="246">
        <v>130</v>
      </c>
      <c r="HG68" s="246">
        <v>130</v>
      </c>
      <c r="HH68" s="246">
        <v>130</v>
      </c>
      <c r="HI68" s="246">
        <v>130</v>
      </c>
      <c r="HJ68" s="246">
        <v>130</v>
      </c>
      <c r="HK68" s="246">
        <v>130</v>
      </c>
      <c r="HL68" s="246">
        <v>130</v>
      </c>
      <c r="HM68" s="246">
        <v>130</v>
      </c>
      <c r="HN68" s="246">
        <v>130</v>
      </c>
      <c r="HO68" s="246">
        <v>130</v>
      </c>
      <c r="HP68" s="246">
        <v>130</v>
      </c>
      <c r="HQ68" s="246">
        <v>130</v>
      </c>
      <c r="HR68" s="246">
        <v>130</v>
      </c>
      <c r="HS68" s="246">
        <v>130</v>
      </c>
      <c r="HT68" s="246">
        <v>130</v>
      </c>
      <c r="HU68" s="246">
        <v>130</v>
      </c>
      <c r="HV68" s="246">
        <v>130</v>
      </c>
      <c r="HW68" s="246">
        <v>130</v>
      </c>
      <c r="HX68" s="246">
        <v>130</v>
      </c>
      <c r="HY68" s="246">
        <v>130</v>
      </c>
      <c r="HZ68" s="246">
        <v>130</v>
      </c>
      <c r="IA68" s="246">
        <v>130</v>
      </c>
      <c r="IB68" s="246">
        <v>130</v>
      </c>
      <c r="IC68" s="246">
        <v>130</v>
      </c>
      <c r="ID68" s="246">
        <v>130</v>
      </c>
      <c r="IE68" s="246">
        <v>130</v>
      </c>
      <c r="IF68" s="246">
        <v>130</v>
      </c>
      <c r="IG68" s="246">
        <v>130</v>
      </c>
      <c r="IH68" s="246">
        <v>130</v>
      </c>
      <c r="II68" s="246">
        <v>100</v>
      </c>
      <c r="IJ68" s="246">
        <v>100</v>
      </c>
      <c r="IK68" s="246">
        <v>100</v>
      </c>
      <c r="IL68" s="246">
        <v>100</v>
      </c>
      <c r="IM68" s="246">
        <v>100</v>
      </c>
      <c r="IN68" s="246">
        <v>100</v>
      </c>
      <c r="IO68" s="246">
        <v>100</v>
      </c>
      <c r="IP68" s="246">
        <v>100</v>
      </c>
      <c r="IQ68" s="246">
        <v>100</v>
      </c>
      <c r="IR68" s="246">
        <v>100</v>
      </c>
      <c r="IS68" s="246">
        <v>100</v>
      </c>
      <c r="IT68" s="246">
        <v>100</v>
      </c>
      <c r="IU68" s="246">
        <v>80</v>
      </c>
      <c r="IV68" s="246">
        <v>65</v>
      </c>
      <c r="IW68" s="246">
        <v>65</v>
      </c>
      <c r="IX68" s="246">
        <v>65</v>
      </c>
      <c r="IY68" s="246">
        <v>65</v>
      </c>
      <c r="IZ68" s="246">
        <v>65</v>
      </c>
      <c r="JA68" s="246">
        <v>65</v>
      </c>
      <c r="JB68" s="246">
        <v>65</v>
      </c>
      <c r="JC68" s="246">
        <v>65</v>
      </c>
      <c r="JD68" s="199">
        <v>0</v>
      </c>
      <c r="JE68" s="199">
        <v>0</v>
      </c>
      <c r="JF68" s="199">
        <v>0</v>
      </c>
      <c r="JG68" s="244">
        <v>0</v>
      </c>
      <c r="JH68" s="244">
        <v>0</v>
      </c>
      <c r="JI68" s="244">
        <v>0</v>
      </c>
      <c r="JJ68" s="244">
        <v>0</v>
      </c>
      <c r="JK68" s="244">
        <v>0</v>
      </c>
      <c r="JL68" s="244">
        <v>0</v>
      </c>
      <c r="JM68" s="244">
        <v>0</v>
      </c>
      <c r="JN68" s="244">
        <v>0</v>
      </c>
      <c r="JO68" s="244">
        <v>0</v>
      </c>
      <c r="JP68" s="244">
        <v>0</v>
      </c>
      <c r="JQ68" s="244">
        <v>0</v>
      </c>
      <c r="JR68" s="244">
        <v>0</v>
      </c>
      <c r="JS68" s="244">
        <v>0</v>
      </c>
      <c r="JT68" s="244">
        <v>0</v>
      </c>
      <c r="JU68" s="244">
        <v>0</v>
      </c>
      <c r="JV68" s="244">
        <v>0</v>
      </c>
      <c r="JW68" s="244">
        <v>0</v>
      </c>
      <c r="JX68" s="244">
        <v>0</v>
      </c>
      <c r="JY68" s="244">
        <v>0</v>
      </c>
      <c r="JZ68" s="244">
        <v>0</v>
      </c>
      <c r="KA68" s="244">
        <v>0</v>
      </c>
      <c r="KB68" s="244">
        <v>0</v>
      </c>
      <c r="KC68" s="243"/>
      <c r="KD68" s="244">
        <v>0</v>
      </c>
      <c r="KE68" s="244">
        <v>0</v>
      </c>
      <c r="KF68" s="244">
        <v>0</v>
      </c>
      <c r="KG68" s="244">
        <v>0</v>
      </c>
      <c r="KH68" s="244">
        <v>0</v>
      </c>
      <c r="KI68" s="244">
        <v>0</v>
      </c>
      <c r="KJ68" s="244">
        <v>0</v>
      </c>
      <c r="KK68" s="244">
        <v>0</v>
      </c>
      <c r="KL68" s="244">
        <v>0</v>
      </c>
      <c r="KM68" s="244">
        <v>0</v>
      </c>
      <c r="KN68" s="244">
        <v>0</v>
      </c>
      <c r="KO68" s="244">
        <v>0</v>
      </c>
      <c r="KP68" s="244">
        <v>0</v>
      </c>
      <c r="KQ68" s="244">
        <v>0</v>
      </c>
      <c r="KR68" s="244">
        <v>0</v>
      </c>
      <c r="KS68" s="244">
        <v>0</v>
      </c>
      <c r="KT68" s="244">
        <v>0</v>
      </c>
      <c r="KU68" s="244">
        <v>0</v>
      </c>
      <c r="KV68" s="244">
        <v>0</v>
      </c>
      <c r="KW68" s="244">
        <v>0</v>
      </c>
      <c r="KX68" s="244">
        <v>0</v>
      </c>
      <c r="KY68" s="244">
        <v>0</v>
      </c>
      <c r="KZ68" s="244">
        <v>0</v>
      </c>
      <c r="LA68" s="244">
        <v>0</v>
      </c>
      <c r="LB68" s="244">
        <v>0</v>
      </c>
      <c r="LC68" s="244">
        <v>0</v>
      </c>
      <c r="LD68" s="244">
        <v>0</v>
      </c>
      <c r="LE68" s="244">
        <v>0</v>
      </c>
      <c r="LF68" s="244">
        <v>0</v>
      </c>
      <c r="LG68" s="244">
        <v>0</v>
      </c>
      <c r="LH68" s="244">
        <v>0</v>
      </c>
      <c r="LI68" s="244">
        <v>0</v>
      </c>
      <c r="LJ68" s="244">
        <v>0</v>
      </c>
      <c r="LK68" s="244">
        <v>0</v>
      </c>
      <c r="LL68" s="244">
        <v>0</v>
      </c>
      <c r="LM68" s="244">
        <v>0</v>
      </c>
      <c r="LN68" s="244">
        <v>0</v>
      </c>
      <c r="LO68" s="244">
        <v>0</v>
      </c>
      <c r="LP68" s="244">
        <v>0</v>
      </c>
      <c r="LQ68" s="244">
        <v>0</v>
      </c>
      <c r="LR68" s="244">
        <v>0</v>
      </c>
      <c r="LS68" s="244">
        <v>0</v>
      </c>
      <c r="LT68" s="244">
        <v>0</v>
      </c>
      <c r="LU68" s="244">
        <v>0</v>
      </c>
      <c r="LV68" s="244">
        <v>0</v>
      </c>
      <c r="LW68" s="244">
        <v>0</v>
      </c>
      <c r="LX68" s="244">
        <v>0</v>
      </c>
      <c r="LY68" s="244">
        <v>0</v>
      </c>
      <c r="LZ68" s="244">
        <v>0</v>
      </c>
      <c r="MA68" s="244">
        <v>0</v>
      </c>
      <c r="MB68" s="244">
        <v>0</v>
      </c>
      <c r="MC68" s="244">
        <v>0</v>
      </c>
      <c r="MD68" s="244">
        <v>0</v>
      </c>
      <c r="ME68" s="244">
        <v>0</v>
      </c>
      <c r="MF68" s="244">
        <v>0</v>
      </c>
      <c r="MG68" s="244">
        <v>0</v>
      </c>
      <c r="MH68" s="244">
        <v>0</v>
      </c>
      <c r="MI68" s="244">
        <v>0</v>
      </c>
      <c r="MJ68" s="244">
        <v>0</v>
      </c>
      <c r="MK68" s="244">
        <v>0</v>
      </c>
      <c r="ML68" s="243"/>
      <c r="MM68" s="244">
        <v>0</v>
      </c>
      <c r="MN68" s="244">
        <v>0</v>
      </c>
      <c r="MO68" s="244">
        <v>0</v>
      </c>
      <c r="MP68" s="244">
        <v>0</v>
      </c>
      <c r="MQ68" s="244">
        <v>0</v>
      </c>
      <c r="MR68" s="244">
        <v>0</v>
      </c>
      <c r="MS68" s="244">
        <v>0</v>
      </c>
      <c r="MT68" s="244">
        <v>0</v>
      </c>
      <c r="MU68" s="244">
        <v>0</v>
      </c>
      <c r="MV68" s="244">
        <v>0</v>
      </c>
      <c r="MW68" s="243"/>
      <c r="MX68" s="244">
        <v>0</v>
      </c>
      <c r="MY68" s="244">
        <v>0</v>
      </c>
      <c r="MZ68" s="244">
        <v>0</v>
      </c>
      <c r="NA68" s="244">
        <v>0</v>
      </c>
      <c r="NB68" s="244">
        <v>0</v>
      </c>
      <c r="NC68" s="244">
        <v>0</v>
      </c>
      <c r="ND68" s="244">
        <v>0</v>
      </c>
      <c r="NE68" s="244">
        <v>0</v>
      </c>
      <c r="NF68" s="244">
        <v>0</v>
      </c>
      <c r="NG68" s="244">
        <v>0</v>
      </c>
      <c r="NH68" s="244">
        <v>0</v>
      </c>
      <c r="NI68" s="244">
        <v>0</v>
      </c>
      <c r="NJ68" s="243"/>
      <c r="NK68" s="243"/>
      <c r="NL68" s="243"/>
      <c r="NM68" s="243"/>
      <c r="NN68" s="243"/>
      <c r="NO68" s="243"/>
      <c r="NP68" s="243"/>
      <c r="NQ68" s="243"/>
      <c r="NR68" s="243"/>
      <c r="NS68" s="243"/>
      <c r="NT68" s="243"/>
      <c r="NU68" s="243"/>
      <c r="NV68" s="243"/>
      <c r="NW68" s="243"/>
      <c r="NX68" s="243"/>
      <c r="NY68" s="243"/>
      <c r="NZ68" s="243"/>
      <c r="OA68" s="243"/>
      <c r="OB68" s="243"/>
      <c r="OC68" s="243"/>
      <c r="OD68" s="243"/>
      <c r="OE68" s="243"/>
      <c r="OF68" s="243"/>
      <c r="OG68" s="243"/>
      <c r="OH68" s="243"/>
      <c r="OI68" s="243"/>
      <c r="OJ68" s="243"/>
      <c r="OK68" s="243"/>
      <c r="OL68" s="243"/>
      <c r="OM68" s="243"/>
      <c r="ON68" s="243"/>
      <c r="OO68" s="243"/>
      <c r="OP68" s="243"/>
      <c r="OQ68" s="243"/>
      <c r="OR68" s="243"/>
      <c r="OS68" s="243"/>
      <c r="OT68" s="243"/>
      <c r="OU68" s="243"/>
      <c r="OV68" s="243"/>
      <c r="OW68" s="243"/>
      <c r="OX68" s="243"/>
      <c r="OY68" s="243"/>
      <c r="OZ68" s="243"/>
      <c r="PA68" s="243"/>
      <c r="PB68" s="243"/>
      <c r="PC68" s="243"/>
      <c r="PD68" s="243"/>
      <c r="PE68" s="243"/>
      <c r="PF68" s="243"/>
      <c r="PG68" s="243"/>
      <c r="PH68" s="243"/>
      <c r="PI68" s="243"/>
      <c r="PJ68" s="243"/>
      <c r="PK68" s="243"/>
      <c r="PL68" s="243"/>
      <c r="PM68" s="243"/>
      <c r="PN68" s="243"/>
      <c r="PO68" s="243"/>
      <c r="PP68" s="243"/>
      <c r="PQ68" s="252"/>
      <c r="PR68" s="252"/>
      <c r="PS68" s="252"/>
      <c r="PT68" s="252"/>
      <c r="PU68" s="252"/>
      <c r="PV68" s="252"/>
      <c r="PW68" s="252"/>
      <c r="PX68" s="252"/>
      <c r="PY68" s="252"/>
      <c r="PZ68" s="252"/>
      <c r="QA68" s="252"/>
      <c r="QB68" s="252"/>
      <c r="QC68" s="252"/>
      <c r="QD68" s="252"/>
      <c r="QE68" s="252"/>
      <c r="QF68" s="252"/>
      <c r="QG68" s="252"/>
      <c r="QH68" s="252"/>
      <c r="QI68" s="252"/>
      <c r="QJ68" s="252"/>
      <c r="QK68" s="252"/>
      <c r="QL68" s="252"/>
      <c r="QM68" s="252"/>
      <c r="QN68" s="252"/>
      <c r="QO68" s="252"/>
      <c r="QP68" s="252"/>
      <c r="QQ68" s="252"/>
      <c r="QR68" s="252"/>
      <c r="QS68" s="252"/>
      <c r="QT68" s="252"/>
      <c r="QU68" s="252"/>
      <c r="QV68" s="252"/>
      <c r="QW68" s="252"/>
      <c r="QX68" s="252"/>
      <c r="QY68" s="252"/>
      <c r="QZ68" s="252"/>
      <c r="RA68" s="252"/>
      <c r="RB68" s="252"/>
      <c r="RC68" s="252"/>
      <c r="RD68" s="252"/>
      <c r="RE68" s="252"/>
      <c r="RF68" s="252"/>
      <c r="RG68" s="252"/>
      <c r="RH68" s="252"/>
      <c r="RI68" s="252"/>
      <c r="RJ68" s="252"/>
      <c r="RK68" s="252"/>
      <c r="RL68" s="252"/>
      <c r="RM68" s="252"/>
      <c r="RN68" s="252"/>
      <c r="RO68" s="252"/>
      <c r="RP68" s="252"/>
      <c r="RQ68" s="252"/>
      <c r="RR68" s="252"/>
      <c r="RS68" s="252"/>
      <c r="RT68" s="252"/>
      <c r="RU68" s="252"/>
      <c r="RV68" s="252"/>
      <c r="RW68" s="252"/>
      <c r="RX68" s="252"/>
    </row>
    <row r="69" spans="1:492" x14ac:dyDescent="0.2">
      <c r="A69" s="230" t="s">
        <v>962</v>
      </c>
      <c r="B69" s="231" t="s">
        <v>2426</v>
      </c>
      <c r="C69" s="225"/>
      <c r="D69" s="225"/>
      <c r="E69" s="225"/>
      <c r="F69" s="226"/>
      <c r="G69" s="226"/>
      <c r="H69" s="226"/>
      <c r="I69" s="226"/>
      <c r="J69" s="226"/>
      <c r="K69" s="226"/>
      <c r="L69" s="226"/>
      <c r="M69" s="226"/>
      <c r="N69" s="226"/>
      <c r="O69" s="226"/>
      <c r="P69" s="226"/>
      <c r="Q69" s="237">
        <v>0</v>
      </c>
      <c r="R69" s="238"/>
      <c r="S69" s="238"/>
      <c r="T69" s="238"/>
      <c r="U69" s="238"/>
      <c r="V69" s="238"/>
      <c r="W69" s="232"/>
      <c r="X69" s="232"/>
      <c r="Y69" s="232"/>
      <c r="Z69" s="235">
        <v>0</v>
      </c>
      <c r="AA69" s="235">
        <v>0</v>
      </c>
      <c r="AB69" s="235">
        <v>0</v>
      </c>
      <c r="AC69" s="224"/>
      <c r="AD69" s="224"/>
      <c r="AE69" s="125"/>
      <c r="AF69" s="125"/>
      <c r="AG69" s="125"/>
      <c r="AH69" s="236">
        <v>1</v>
      </c>
      <c r="AI69" s="236" t="s">
        <v>941</v>
      </c>
      <c r="AJ69" s="125"/>
      <c r="AK69" s="175" t="s">
        <v>5316</v>
      </c>
      <c r="AL69" s="125" t="s">
        <v>942</v>
      </c>
      <c r="AM69" s="27" t="s">
        <v>5321</v>
      </c>
      <c r="AN69" s="126">
        <v>0</v>
      </c>
      <c r="AO69" s="126">
        <v>0</v>
      </c>
      <c r="AP69" s="126">
        <v>0</v>
      </c>
      <c r="AQ69" s="126">
        <v>0</v>
      </c>
      <c r="AR69" s="125">
        <v>1</v>
      </c>
      <c r="AS69" s="125">
        <v>0</v>
      </c>
      <c r="AT69" s="178">
        <v>42807</v>
      </c>
      <c r="AU69" s="178"/>
      <c r="AV69" s="178">
        <v>43076</v>
      </c>
      <c r="AW69" s="239" t="s">
        <v>989</v>
      </c>
      <c r="AX69" s="239" t="s">
        <v>980</v>
      </c>
      <c r="AY69" s="127"/>
      <c r="AZ69" s="127"/>
      <c r="BA69" s="128">
        <v>500</v>
      </c>
      <c r="BB69" s="128" t="s">
        <v>489</v>
      </c>
      <c r="BC69" s="128"/>
      <c r="BD69" s="128">
        <v>1</v>
      </c>
      <c r="BE69" s="129" t="s">
        <v>541</v>
      </c>
      <c r="BF69" s="130">
        <v>1</v>
      </c>
      <c r="BG69" s="240"/>
      <c r="BH69" s="241"/>
      <c r="BI69" s="190"/>
      <c r="BJ69" s="131">
        <v>675</v>
      </c>
      <c r="BK69" s="191"/>
      <c r="BL69" s="13"/>
      <c r="BM69" s="13"/>
      <c r="BN69" s="27" t="s">
        <v>801</v>
      </c>
      <c r="BO69" s="13" t="s">
        <v>801</v>
      </c>
      <c r="BP69" s="222">
        <v>765</v>
      </c>
      <c r="BQ69" s="132"/>
      <c r="BR69" s="133"/>
      <c r="BS69" s="125">
        <v>0</v>
      </c>
      <c r="BT69" s="134">
        <v>0</v>
      </c>
      <c r="BU69" s="135">
        <v>1</v>
      </c>
      <c r="BV69" s="134">
        <v>0</v>
      </c>
      <c r="BW69" s="136">
        <v>0</v>
      </c>
      <c r="BX69" s="136">
        <v>0</v>
      </c>
      <c r="BY69" s="136">
        <v>0</v>
      </c>
      <c r="BZ69" s="134">
        <v>0</v>
      </c>
      <c r="CA69" s="134">
        <v>0</v>
      </c>
      <c r="CB69" s="134">
        <v>0</v>
      </c>
      <c r="CC69" s="135">
        <v>1</v>
      </c>
      <c r="CD69" s="134"/>
      <c r="CE69" s="134"/>
      <c r="CF69" s="137">
        <v>675</v>
      </c>
      <c r="CG69" s="134">
        <v>0</v>
      </c>
      <c r="CH69" s="132"/>
      <c r="CI69" s="132"/>
      <c r="CJ69" s="229" t="s">
        <v>942</v>
      </c>
      <c r="CK69" s="233" t="s">
        <v>942</v>
      </c>
      <c r="CL69" s="138">
        <v>0</v>
      </c>
      <c r="CM69" s="138">
        <v>0</v>
      </c>
      <c r="CN69" s="135">
        <v>0</v>
      </c>
      <c r="CO69" s="135">
        <v>0</v>
      </c>
      <c r="CP69" s="139"/>
      <c r="CQ69" s="135">
        <v>0</v>
      </c>
      <c r="CR69" s="179">
        <v>43242</v>
      </c>
      <c r="CS69" s="180">
        <v>43242</v>
      </c>
      <c r="CT69" s="181">
        <v>43346</v>
      </c>
      <c r="CU69" s="181">
        <v>42886</v>
      </c>
      <c r="CV69" s="181">
        <v>0</v>
      </c>
      <c r="CW69" s="181"/>
      <c r="CX69" s="181"/>
      <c r="CY69" s="135">
        <v>0.42823416831463929</v>
      </c>
      <c r="CZ69" s="134">
        <v>0</v>
      </c>
      <c r="DA69" s="135">
        <v>1.0101010101010102E-2</v>
      </c>
      <c r="DB69" s="135">
        <v>0</v>
      </c>
      <c r="DC69" s="135">
        <v>0</v>
      </c>
      <c r="DD69" s="135">
        <v>0</v>
      </c>
      <c r="DE69" s="140">
        <v>0</v>
      </c>
      <c r="DF69" s="13" t="s">
        <v>942</v>
      </c>
      <c r="DG69" s="80" t="s">
        <v>942</v>
      </c>
      <c r="DH69" s="18" t="b">
        <v>0</v>
      </c>
      <c r="DI69" s="79"/>
      <c r="DJ69" s="79"/>
      <c r="DK69" s="192"/>
      <c r="DL69" s="174"/>
      <c r="DM69" s="193"/>
      <c r="DN69" s="135"/>
      <c r="DO69" s="79"/>
      <c r="DP69" s="79"/>
      <c r="DQ69" s="79"/>
      <c r="DR69" s="79"/>
      <c r="DS69" s="79"/>
      <c r="DT69" s="79"/>
      <c r="DU69" s="79"/>
      <c r="DV69" s="18"/>
      <c r="DW69" s="18"/>
      <c r="DX69" s="18"/>
      <c r="DY69" s="177"/>
      <c r="DZ69" s="177">
        <v>0</v>
      </c>
      <c r="EA69" s="177">
        <v>0</v>
      </c>
      <c r="EB69" s="177">
        <v>0</v>
      </c>
      <c r="EC69" s="177">
        <v>0</v>
      </c>
      <c r="ED69" s="177">
        <v>0</v>
      </c>
      <c r="EE69" s="177">
        <v>0</v>
      </c>
      <c r="EF69" s="177">
        <v>0</v>
      </c>
      <c r="EG69" s="177">
        <v>0</v>
      </c>
      <c r="EH69" s="177">
        <v>0</v>
      </c>
      <c r="EI69" s="177">
        <v>0</v>
      </c>
      <c r="EJ69" s="177">
        <v>0</v>
      </c>
      <c r="EK69" s="177">
        <v>0</v>
      </c>
      <c r="EL69" s="177">
        <v>0</v>
      </c>
      <c r="EM69" s="177">
        <v>0</v>
      </c>
      <c r="EN69" s="177">
        <v>0</v>
      </c>
      <c r="EO69" s="177">
        <v>0</v>
      </c>
      <c r="EP69" s="177">
        <v>0</v>
      </c>
      <c r="EQ69" s="177">
        <v>0</v>
      </c>
      <c r="ER69" s="177">
        <v>0</v>
      </c>
      <c r="ES69" s="177">
        <v>0</v>
      </c>
      <c r="ET69" s="177">
        <v>0</v>
      </c>
      <c r="EU69" s="177">
        <v>0</v>
      </c>
      <c r="EV69" s="177">
        <v>0</v>
      </c>
      <c r="EW69" s="177">
        <v>0</v>
      </c>
      <c r="EX69" s="177">
        <v>0</v>
      </c>
      <c r="EY69" s="177">
        <v>0</v>
      </c>
      <c r="EZ69" s="177">
        <v>0</v>
      </c>
      <c r="FA69" s="177">
        <v>0</v>
      </c>
      <c r="FB69" s="177">
        <v>0</v>
      </c>
      <c r="FC69" s="242">
        <v>324</v>
      </c>
      <c r="FD69" s="242">
        <v>125</v>
      </c>
      <c r="FE69" s="242">
        <v>84</v>
      </c>
      <c r="FF69" s="244">
        <v>0</v>
      </c>
      <c r="FG69" s="244">
        <v>0</v>
      </c>
      <c r="FH69" s="244">
        <v>0</v>
      </c>
      <c r="FI69" s="245">
        <v>290</v>
      </c>
      <c r="FJ69" s="249">
        <v>584</v>
      </c>
      <c r="FK69" s="249">
        <v>542</v>
      </c>
      <c r="FL69" s="249">
        <v>542</v>
      </c>
      <c r="FM69" s="249">
        <v>467</v>
      </c>
      <c r="FN69" s="249">
        <v>447</v>
      </c>
      <c r="FO69" s="249">
        <v>417</v>
      </c>
      <c r="FP69" s="245">
        <v>315</v>
      </c>
      <c r="FQ69" s="242">
        <v>135</v>
      </c>
      <c r="FR69" s="242">
        <v>119</v>
      </c>
      <c r="FS69" s="242">
        <v>119</v>
      </c>
      <c r="FT69" s="242">
        <v>244</v>
      </c>
      <c r="FU69" s="242">
        <v>325</v>
      </c>
      <c r="FV69" s="242">
        <v>282</v>
      </c>
      <c r="FW69" s="242">
        <v>282</v>
      </c>
      <c r="FX69" s="242">
        <v>241</v>
      </c>
      <c r="FY69" s="249">
        <v>702</v>
      </c>
      <c r="FZ69" s="249">
        <v>655</v>
      </c>
      <c r="GA69" s="249">
        <v>639</v>
      </c>
      <c r="GB69" s="249">
        <v>608</v>
      </c>
      <c r="GC69" s="250">
        <v>558</v>
      </c>
      <c r="GD69" s="243"/>
      <c r="GE69" s="251">
        <v>435</v>
      </c>
      <c r="GF69" s="251"/>
      <c r="GG69" s="251">
        <v>431</v>
      </c>
      <c r="GH69" s="251">
        <v>431</v>
      </c>
      <c r="GI69" s="251">
        <v>431</v>
      </c>
      <c r="GJ69" s="251">
        <v>431</v>
      </c>
      <c r="GK69" s="251">
        <v>411</v>
      </c>
      <c r="GL69" s="251">
        <v>411</v>
      </c>
      <c r="GM69" s="251">
        <v>403</v>
      </c>
      <c r="GN69" s="251">
        <v>403</v>
      </c>
      <c r="GO69" s="251">
        <v>403</v>
      </c>
      <c r="GP69" s="251">
        <v>403</v>
      </c>
      <c r="GQ69" s="251">
        <v>403</v>
      </c>
      <c r="GR69" s="251">
        <v>403</v>
      </c>
      <c r="GS69" s="251">
        <v>403</v>
      </c>
      <c r="GT69" s="251">
        <v>403</v>
      </c>
      <c r="GU69" s="251">
        <v>403</v>
      </c>
      <c r="GV69" s="251">
        <v>403</v>
      </c>
      <c r="GW69" s="251">
        <v>403</v>
      </c>
      <c r="GX69" s="251">
        <v>403</v>
      </c>
      <c r="GY69" s="251">
        <v>393</v>
      </c>
      <c r="GZ69" s="251">
        <v>363</v>
      </c>
      <c r="HA69" s="251">
        <v>363</v>
      </c>
      <c r="HB69" s="251">
        <v>363</v>
      </c>
      <c r="HC69" s="245">
        <v>363</v>
      </c>
      <c r="HD69" s="245">
        <v>363</v>
      </c>
      <c r="HE69" s="245">
        <v>363</v>
      </c>
      <c r="HF69" s="245">
        <v>363</v>
      </c>
      <c r="HG69" s="245">
        <v>363</v>
      </c>
      <c r="HH69" s="245">
        <v>363</v>
      </c>
      <c r="HI69" s="245">
        <v>363</v>
      </c>
      <c r="HJ69" s="245">
        <v>363</v>
      </c>
      <c r="HK69" s="245">
        <v>363</v>
      </c>
      <c r="HL69" s="245">
        <v>363</v>
      </c>
      <c r="HM69" s="245">
        <v>363</v>
      </c>
      <c r="HN69" s="245">
        <v>363</v>
      </c>
      <c r="HO69" s="245">
        <v>363</v>
      </c>
      <c r="HP69" s="245">
        <v>363</v>
      </c>
      <c r="HQ69" s="245">
        <v>363</v>
      </c>
      <c r="HR69" s="245">
        <v>363</v>
      </c>
      <c r="HS69" s="245">
        <v>333</v>
      </c>
      <c r="HT69" s="245">
        <v>333</v>
      </c>
      <c r="HU69" s="245">
        <v>333</v>
      </c>
      <c r="HV69" s="245">
        <v>333</v>
      </c>
      <c r="HW69" s="245">
        <v>333</v>
      </c>
      <c r="HX69" s="245">
        <v>333</v>
      </c>
      <c r="HY69" s="245">
        <v>333</v>
      </c>
      <c r="HZ69" s="245">
        <v>333</v>
      </c>
      <c r="IA69" s="245">
        <v>333</v>
      </c>
      <c r="IB69" s="245">
        <v>333</v>
      </c>
      <c r="IC69" s="245">
        <v>331</v>
      </c>
      <c r="ID69" s="245">
        <v>331</v>
      </c>
      <c r="IE69" s="245">
        <v>331</v>
      </c>
      <c r="IF69" s="245">
        <v>331</v>
      </c>
      <c r="IG69" s="245">
        <v>331</v>
      </c>
      <c r="IH69" s="245">
        <v>331</v>
      </c>
      <c r="II69" s="245">
        <v>331</v>
      </c>
      <c r="IJ69" s="245">
        <v>331</v>
      </c>
      <c r="IK69" s="245">
        <v>331</v>
      </c>
      <c r="IL69" s="245">
        <v>331</v>
      </c>
      <c r="IM69" s="245">
        <v>331</v>
      </c>
      <c r="IN69" s="245">
        <v>331</v>
      </c>
      <c r="IO69" s="245">
        <v>328</v>
      </c>
      <c r="IP69" s="245">
        <v>328</v>
      </c>
      <c r="IQ69" s="245">
        <v>328</v>
      </c>
      <c r="IR69" s="245">
        <v>328</v>
      </c>
      <c r="IS69" s="245">
        <v>328</v>
      </c>
      <c r="IT69" s="245">
        <v>328</v>
      </c>
      <c r="IU69" s="245">
        <v>322</v>
      </c>
      <c r="IV69" s="245">
        <v>322</v>
      </c>
      <c r="IW69" s="245">
        <v>322</v>
      </c>
      <c r="IX69" s="245">
        <v>322</v>
      </c>
      <c r="IY69" s="245">
        <v>322</v>
      </c>
      <c r="IZ69" s="245">
        <v>322</v>
      </c>
      <c r="JA69" s="245">
        <v>322</v>
      </c>
      <c r="JB69" s="245">
        <v>317</v>
      </c>
      <c r="JC69" s="245">
        <v>317</v>
      </c>
      <c r="JD69" s="245">
        <v>317</v>
      </c>
      <c r="JE69" s="245">
        <v>317</v>
      </c>
      <c r="JF69" s="245">
        <v>317</v>
      </c>
      <c r="JG69" s="245">
        <v>317</v>
      </c>
      <c r="JH69" s="245">
        <v>317</v>
      </c>
      <c r="JI69" s="245">
        <v>317</v>
      </c>
      <c r="JJ69" s="245">
        <v>307</v>
      </c>
      <c r="JK69" s="245">
        <v>257</v>
      </c>
      <c r="JL69" s="245">
        <v>257</v>
      </c>
      <c r="JM69" s="245">
        <v>257</v>
      </c>
      <c r="JN69" s="245">
        <v>257</v>
      </c>
      <c r="JO69" s="245">
        <v>257</v>
      </c>
      <c r="JP69" s="245">
        <v>257</v>
      </c>
      <c r="JQ69" s="245">
        <v>257</v>
      </c>
      <c r="JR69" s="245">
        <v>257</v>
      </c>
      <c r="JS69" s="245">
        <v>257</v>
      </c>
      <c r="JT69" s="245">
        <v>257</v>
      </c>
      <c r="JU69" s="245">
        <v>257</v>
      </c>
      <c r="JV69" s="245">
        <v>257</v>
      </c>
      <c r="JW69" s="245">
        <v>257</v>
      </c>
      <c r="JX69" s="245">
        <v>257</v>
      </c>
      <c r="JY69" s="245">
        <v>257</v>
      </c>
      <c r="JZ69" s="245">
        <v>257</v>
      </c>
      <c r="KA69" s="245">
        <v>257</v>
      </c>
      <c r="KB69" s="245">
        <v>257</v>
      </c>
      <c r="KC69" s="243"/>
      <c r="KD69" s="245">
        <v>251</v>
      </c>
      <c r="KE69" s="245">
        <v>251</v>
      </c>
      <c r="KF69" s="245">
        <v>251</v>
      </c>
      <c r="KG69" s="245">
        <v>251</v>
      </c>
      <c r="KH69" s="245">
        <v>251</v>
      </c>
      <c r="KI69" s="245">
        <v>251</v>
      </c>
      <c r="KJ69" s="245">
        <v>251</v>
      </c>
      <c r="KK69" s="245">
        <v>239</v>
      </c>
      <c r="KL69" s="245">
        <v>239</v>
      </c>
      <c r="KM69" s="245">
        <v>239</v>
      </c>
      <c r="KN69" s="245">
        <v>239</v>
      </c>
      <c r="KO69" s="245">
        <v>239</v>
      </c>
      <c r="KP69" s="245">
        <v>239</v>
      </c>
      <c r="KQ69" s="245">
        <v>239</v>
      </c>
      <c r="KR69" s="245">
        <v>239</v>
      </c>
      <c r="KS69" s="245">
        <v>239</v>
      </c>
      <c r="KT69" s="245">
        <v>239</v>
      </c>
      <c r="KU69" s="245">
        <v>239</v>
      </c>
      <c r="KV69" s="245">
        <v>239</v>
      </c>
      <c r="KW69" s="245">
        <v>239</v>
      </c>
      <c r="KX69" s="245">
        <v>239</v>
      </c>
      <c r="KY69" s="245">
        <v>239</v>
      </c>
      <c r="KZ69" s="245">
        <v>239</v>
      </c>
      <c r="LA69" s="245">
        <v>239</v>
      </c>
      <c r="LB69" s="245">
        <v>239</v>
      </c>
      <c r="LC69" s="245">
        <v>239</v>
      </c>
      <c r="LD69" s="245">
        <v>239</v>
      </c>
      <c r="LE69" s="242">
        <v>205</v>
      </c>
      <c r="LF69" s="242">
        <v>205</v>
      </c>
      <c r="LG69" s="242">
        <v>205</v>
      </c>
      <c r="LH69" s="242">
        <v>205</v>
      </c>
      <c r="LI69" s="242">
        <v>200</v>
      </c>
      <c r="LJ69" s="242">
        <v>200</v>
      </c>
      <c r="LK69" s="242">
        <v>200</v>
      </c>
      <c r="LL69" s="242">
        <v>200</v>
      </c>
      <c r="LM69" s="242">
        <v>190</v>
      </c>
      <c r="LN69" s="242">
        <v>190</v>
      </c>
      <c r="LO69" s="242">
        <v>190</v>
      </c>
      <c r="LP69" s="242">
        <v>190</v>
      </c>
      <c r="LQ69" s="242">
        <v>190</v>
      </c>
      <c r="LR69" s="242">
        <v>190</v>
      </c>
      <c r="LS69" s="242">
        <v>190</v>
      </c>
      <c r="LT69" s="242">
        <v>175</v>
      </c>
      <c r="LU69" s="242">
        <v>170</v>
      </c>
      <c r="LV69" s="242">
        <v>149</v>
      </c>
      <c r="LW69" s="242">
        <v>149</v>
      </c>
      <c r="LX69" s="242">
        <v>149</v>
      </c>
      <c r="LY69" s="242">
        <v>149</v>
      </c>
      <c r="LZ69" s="242">
        <v>139</v>
      </c>
      <c r="MA69" s="242">
        <v>127</v>
      </c>
      <c r="MB69" s="242">
        <v>127</v>
      </c>
      <c r="MC69" s="242">
        <v>121</v>
      </c>
      <c r="MD69" s="242">
        <v>121</v>
      </c>
      <c r="ME69" s="242">
        <v>121</v>
      </c>
      <c r="MF69" s="242">
        <v>121</v>
      </c>
      <c r="MG69" s="242">
        <v>121</v>
      </c>
      <c r="MH69" s="242">
        <v>121</v>
      </c>
      <c r="MI69" s="242">
        <v>121</v>
      </c>
      <c r="MJ69" s="242">
        <v>121</v>
      </c>
      <c r="MK69" s="242">
        <v>101</v>
      </c>
      <c r="ML69" s="243"/>
      <c r="MM69" s="242">
        <v>101</v>
      </c>
      <c r="MN69" s="242">
        <v>71</v>
      </c>
      <c r="MO69" s="242">
        <v>71</v>
      </c>
      <c r="MP69" s="242">
        <v>121</v>
      </c>
      <c r="MQ69" s="242">
        <v>71</v>
      </c>
      <c r="MR69" s="242">
        <v>71</v>
      </c>
      <c r="MS69" s="242">
        <v>61</v>
      </c>
      <c r="MT69" s="242">
        <v>61</v>
      </c>
      <c r="MU69" s="242">
        <v>61</v>
      </c>
      <c r="MV69" s="242">
        <v>61</v>
      </c>
      <c r="MW69" s="243"/>
      <c r="MX69" s="242">
        <v>61</v>
      </c>
      <c r="MY69" s="242">
        <v>61</v>
      </c>
      <c r="MZ69" s="242">
        <v>61</v>
      </c>
      <c r="NA69" s="242">
        <v>61</v>
      </c>
      <c r="NB69" s="242">
        <v>61</v>
      </c>
      <c r="NC69" s="242">
        <v>61</v>
      </c>
      <c r="ND69" s="242">
        <v>61</v>
      </c>
      <c r="NE69" s="242">
        <v>61</v>
      </c>
      <c r="NF69" s="242">
        <v>61</v>
      </c>
      <c r="NG69" s="242">
        <v>58</v>
      </c>
      <c r="NH69" s="242">
        <v>58</v>
      </c>
      <c r="NI69" s="244">
        <v>0</v>
      </c>
      <c r="NJ69" s="243"/>
      <c r="NK69" s="243"/>
      <c r="NL69" s="243"/>
      <c r="NM69" s="243"/>
      <c r="NN69" s="243"/>
      <c r="NO69" s="243"/>
      <c r="NP69" s="243"/>
      <c r="NQ69" s="243"/>
      <c r="NR69" s="243"/>
      <c r="NS69" s="243"/>
      <c r="NT69" s="243"/>
      <c r="NU69" s="243"/>
      <c r="NV69" s="243"/>
      <c r="NW69" s="243"/>
      <c r="NX69" s="243"/>
      <c r="NY69" s="243"/>
      <c r="NZ69" s="243"/>
      <c r="OA69" s="243"/>
      <c r="OB69" s="243"/>
      <c r="OC69" s="243"/>
      <c r="OD69" s="243"/>
      <c r="OE69" s="243"/>
      <c r="OF69" s="243"/>
      <c r="OG69" s="243"/>
      <c r="OH69" s="243"/>
      <c r="OI69" s="243"/>
      <c r="OJ69" s="243"/>
      <c r="OK69" s="243"/>
      <c r="OL69" s="243"/>
      <c r="OM69" s="243"/>
      <c r="ON69" s="243"/>
      <c r="OO69" s="243"/>
      <c r="OP69" s="243"/>
      <c r="OQ69" s="243"/>
      <c r="OR69" s="243"/>
      <c r="OS69" s="243"/>
      <c r="OT69" s="243"/>
      <c r="OU69" s="243"/>
      <c r="OV69" s="243"/>
      <c r="OW69" s="243"/>
      <c r="OX69" s="243"/>
      <c r="OY69" s="243"/>
      <c r="OZ69" s="243"/>
      <c r="PA69" s="243"/>
      <c r="PB69" s="243"/>
      <c r="PC69" s="243"/>
      <c r="PD69" s="243"/>
      <c r="PE69" s="243"/>
      <c r="PF69" s="243"/>
      <c r="PG69" s="243"/>
      <c r="PH69" s="243"/>
      <c r="PI69" s="243"/>
      <c r="PJ69" s="243"/>
      <c r="PK69" s="243"/>
      <c r="PL69" s="243"/>
      <c r="PM69" s="243"/>
      <c r="PN69" s="243"/>
      <c r="PO69" s="243"/>
      <c r="PP69" s="243"/>
      <c r="PQ69" s="243"/>
      <c r="PR69" s="243"/>
      <c r="PS69" s="243"/>
      <c r="PT69" s="243"/>
      <c r="PU69" s="243"/>
      <c r="PV69" s="243"/>
      <c r="PW69" s="243"/>
      <c r="PX69" s="243"/>
      <c r="PY69" s="243"/>
      <c r="PZ69" s="243"/>
      <c r="QA69" s="243"/>
      <c r="QB69" s="243"/>
      <c r="QC69" s="243"/>
      <c r="QD69" s="243"/>
      <c r="QE69" s="243"/>
      <c r="QF69" s="243"/>
      <c r="QG69" s="243"/>
      <c r="QH69" s="243"/>
      <c r="QI69" s="243"/>
      <c r="QJ69" s="243"/>
      <c r="QK69" s="243"/>
      <c r="QL69" s="243"/>
      <c r="QM69" s="243"/>
      <c r="QN69" s="243"/>
      <c r="QO69" s="243"/>
      <c r="QP69" s="243"/>
      <c r="QQ69" s="243"/>
      <c r="QR69" s="243"/>
      <c r="QS69" s="243"/>
      <c r="QT69" s="243"/>
      <c r="QU69" s="243"/>
      <c r="QV69" s="243"/>
      <c r="QW69" s="243"/>
      <c r="QX69" s="243"/>
      <c r="QY69" s="243"/>
      <c r="QZ69" s="243"/>
      <c r="RA69" s="243"/>
      <c r="RB69" s="243"/>
      <c r="RC69" s="243"/>
      <c r="RD69" s="243"/>
      <c r="RE69" s="243"/>
      <c r="RF69" s="243"/>
      <c r="RG69" s="243"/>
      <c r="RH69" s="243"/>
      <c r="RI69" s="243"/>
      <c r="RJ69" s="243"/>
      <c r="RK69" s="243"/>
      <c r="RL69" s="243"/>
      <c r="RM69" s="243"/>
      <c r="RN69" s="243"/>
      <c r="RO69" s="243"/>
      <c r="RP69" s="243"/>
      <c r="RQ69" s="243"/>
      <c r="RR69" s="243"/>
      <c r="RS69" s="243"/>
      <c r="RT69" s="243"/>
      <c r="RU69" s="243"/>
      <c r="RV69" s="243"/>
      <c r="RW69" s="243"/>
      <c r="RX69" s="243"/>
    </row>
    <row r="70" spans="1:492" x14ac:dyDescent="0.2">
      <c r="A70" s="230" t="s">
        <v>962</v>
      </c>
      <c r="B70" s="231" t="s">
        <v>5243</v>
      </c>
      <c r="C70" s="225"/>
      <c r="D70" s="225"/>
      <c r="E70" s="225"/>
      <c r="F70" s="226"/>
      <c r="G70" s="226"/>
      <c r="H70" s="226"/>
      <c r="I70" s="226"/>
      <c r="J70" s="226"/>
      <c r="K70" s="226"/>
      <c r="L70" s="226"/>
      <c r="M70" s="226"/>
      <c r="N70" s="226"/>
      <c r="O70" s="226"/>
      <c r="P70" s="226"/>
      <c r="Q70" s="237">
        <v>0</v>
      </c>
      <c r="R70" s="238"/>
      <c r="S70" s="238"/>
      <c r="T70" s="238"/>
      <c r="U70" s="238"/>
      <c r="V70" s="238"/>
      <c r="W70" s="232"/>
      <c r="X70" s="232"/>
      <c r="Y70" s="232"/>
      <c r="Z70" s="235">
        <v>0</v>
      </c>
      <c r="AA70" s="235">
        <v>0</v>
      </c>
      <c r="AB70" s="235">
        <v>0</v>
      </c>
      <c r="AC70" s="224"/>
      <c r="AD70" s="224"/>
      <c r="AE70" s="125"/>
      <c r="AF70" s="125"/>
      <c r="AG70" s="125"/>
      <c r="AH70" s="236">
        <v>1</v>
      </c>
      <c r="AI70" s="236"/>
      <c r="AJ70" s="125"/>
      <c r="AK70" s="175"/>
      <c r="AL70" s="125" t="s">
        <v>942</v>
      </c>
      <c r="AM70" s="27" t="s">
        <v>942</v>
      </c>
      <c r="AN70" s="126">
        <v>0</v>
      </c>
      <c r="AO70" s="126">
        <v>0</v>
      </c>
      <c r="AP70" s="126">
        <v>0</v>
      </c>
      <c r="AQ70" s="126">
        <v>0</v>
      </c>
      <c r="AR70" s="125">
        <v>0</v>
      </c>
      <c r="AS70" s="125">
        <v>0</v>
      </c>
      <c r="AT70" s="178"/>
      <c r="AU70" s="178"/>
      <c r="AV70" s="178"/>
      <c r="AW70" s="239" t="s">
        <v>989</v>
      </c>
      <c r="AX70" s="239" t="s">
        <v>980</v>
      </c>
      <c r="AY70" s="127"/>
      <c r="AZ70" s="127"/>
      <c r="BA70" s="128">
        <v>200</v>
      </c>
      <c r="BB70" s="128" t="s">
        <v>489</v>
      </c>
      <c r="BC70" s="128"/>
      <c r="BD70" s="128">
        <v>1</v>
      </c>
      <c r="BE70" s="129" t="s">
        <v>541</v>
      </c>
      <c r="BF70" s="130">
        <v>1</v>
      </c>
      <c r="BG70" s="240"/>
      <c r="BH70" s="241"/>
      <c r="BI70" s="190"/>
      <c r="BJ70" s="131">
        <v>0</v>
      </c>
      <c r="BK70" s="191"/>
      <c r="BL70" s="13"/>
      <c r="BM70" s="13"/>
      <c r="BN70" s="27" t="s">
        <v>767</v>
      </c>
      <c r="BO70" s="13" t="s">
        <v>767</v>
      </c>
      <c r="BP70" s="222">
        <v>0</v>
      </c>
      <c r="BQ70" s="132"/>
      <c r="BR70" s="133"/>
      <c r="BS70" s="125">
        <v>0</v>
      </c>
      <c r="BT70" s="134">
        <v>0</v>
      </c>
      <c r="BU70" s="135">
        <v>0</v>
      </c>
      <c r="BV70" s="134">
        <v>0</v>
      </c>
      <c r="BW70" s="136">
        <v>0</v>
      </c>
      <c r="BX70" s="136">
        <v>0</v>
      </c>
      <c r="BY70" s="136">
        <v>0</v>
      </c>
      <c r="BZ70" s="134">
        <v>0</v>
      </c>
      <c r="CA70" s="134">
        <v>0</v>
      </c>
      <c r="CB70" s="134">
        <v>0</v>
      </c>
      <c r="CC70" s="135">
        <v>0</v>
      </c>
      <c r="CD70" s="134"/>
      <c r="CE70" s="134"/>
      <c r="CF70" s="137">
        <v>0</v>
      </c>
      <c r="CG70" s="134">
        <v>0</v>
      </c>
      <c r="CH70" s="132"/>
      <c r="CI70" s="132"/>
      <c r="CJ70" s="229" t="s">
        <v>942</v>
      </c>
      <c r="CK70" s="233" t="s">
        <v>942</v>
      </c>
      <c r="CL70" s="138">
        <v>0</v>
      </c>
      <c r="CM70" s="138">
        <v>0</v>
      </c>
      <c r="CN70" s="135">
        <v>0</v>
      </c>
      <c r="CO70" s="135">
        <v>0</v>
      </c>
      <c r="CP70" s="139"/>
      <c r="CQ70" s="135">
        <v>0</v>
      </c>
      <c r="CR70" s="179">
        <v>43278</v>
      </c>
      <c r="CS70" s="180">
        <v>43278</v>
      </c>
      <c r="CT70" s="181">
        <v>43346</v>
      </c>
      <c r="CU70" s="181">
        <v>36526</v>
      </c>
      <c r="CV70" s="181">
        <v>36526</v>
      </c>
      <c r="CW70" s="181">
        <v>36526</v>
      </c>
      <c r="CX70" s="181"/>
      <c r="CY70" s="135">
        <v>1</v>
      </c>
      <c r="CZ70" s="134">
        <v>0</v>
      </c>
      <c r="DA70" s="135">
        <v>0.96825396825396826</v>
      </c>
      <c r="DB70" s="135">
        <v>0</v>
      </c>
      <c r="DC70" s="135">
        <v>0</v>
      </c>
      <c r="DD70" s="135">
        <v>0</v>
      </c>
      <c r="DE70" s="140">
        <v>0</v>
      </c>
      <c r="DF70" s="13" t="s">
        <v>942</v>
      </c>
      <c r="DG70" s="80" t="s">
        <v>942</v>
      </c>
      <c r="DH70" s="18" t="b">
        <v>0</v>
      </c>
      <c r="DI70" s="79"/>
      <c r="DJ70" s="79"/>
      <c r="DK70" s="192"/>
      <c r="DL70" s="174"/>
      <c r="DM70" s="193"/>
      <c r="DN70" s="135"/>
      <c r="DO70" s="79"/>
      <c r="DP70" s="79"/>
      <c r="DQ70" s="79"/>
      <c r="DR70" s="79"/>
      <c r="DS70" s="79"/>
      <c r="DT70" s="79"/>
      <c r="DU70" s="79"/>
      <c r="DV70" s="18"/>
      <c r="DW70" s="18"/>
      <c r="DX70" s="18"/>
      <c r="DY70" s="177"/>
      <c r="DZ70" s="177">
        <v>0</v>
      </c>
      <c r="EA70" s="177">
        <v>0</v>
      </c>
      <c r="EB70" s="177">
        <v>0</v>
      </c>
      <c r="EC70" s="177">
        <v>0</v>
      </c>
      <c r="ED70" s="177">
        <v>0</v>
      </c>
      <c r="EE70" s="177">
        <v>0</v>
      </c>
      <c r="EF70" s="177">
        <v>0</v>
      </c>
      <c r="EG70" s="177">
        <v>0</v>
      </c>
      <c r="EH70" s="177">
        <v>0</v>
      </c>
      <c r="EI70" s="177">
        <v>0</v>
      </c>
      <c r="EJ70" s="177">
        <v>0</v>
      </c>
      <c r="EK70" s="177">
        <v>0</v>
      </c>
      <c r="EL70" s="177">
        <v>0</v>
      </c>
      <c r="EM70" s="177">
        <v>0</v>
      </c>
      <c r="EN70" s="177">
        <v>0</v>
      </c>
      <c r="EO70" s="177">
        <v>0</v>
      </c>
      <c r="EP70" s="177">
        <v>0</v>
      </c>
      <c r="EQ70" s="177">
        <v>0</v>
      </c>
      <c r="ER70" s="177">
        <v>0</v>
      </c>
      <c r="ES70" s="177">
        <v>0</v>
      </c>
      <c r="ET70" s="177">
        <v>0</v>
      </c>
      <c r="EU70" s="177">
        <v>0</v>
      </c>
      <c r="EV70" s="177">
        <v>0</v>
      </c>
      <c r="EW70" s="177">
        <v>0</v>
      </c>
      <c r="EX70" s="177">
        <v>0</v>
      </c>
      <c r="EY70" s="177">
        <v>0</v>
      </c>
      <c r="EZ70" s="177">
        <v>0</v>
      </c>
      <c r="FA70" s="177">
        <v>0</v>
      </c>
      <c r="FB70" s="177">
        <v>0</v>
      </c>
      <c r="FC70" s="198"/>
      <c r="FD70" s="198"/>
      <c r="FE70" s="198"/>
      <c r="FF70" s="198"/>
      <c r="FG70" s="198"/>
      <c r="FH70" s="198"/>
      <c r="FI70" s="198"/>
      <c r="FJ70" s="198"/>
      <c r="FK70" s="198"/>
      <c r="FL70" s="198"/>
      <c r="FM70" s="198"/>
      <c r="FN70" s="198"/>
      <c r="FO70" s="198"/>
      <c r="FP70" s="198"/>
      <c r="FQ70" s="198"/>
      <c r="FR70" s="198"/>
      <c r="FS70" s="198"/>
      <c r="FT70" s="198"/>
      <c r="FU70" s="198"/>
      <c r="FV70" s="198"/>
      <c r="FW70" s="243"/>
      <c r="FX70" s="243"/>
      <c r="FY70" s="243"/>
      <c r="FZ70" s="198"/>
      <c r="GA70" s="198"/>
      <c r="GB70" s="198"/>
      <c r="GC70" s="199"/>
      <c r="GD70" s="198"/>
      <c r="GE70" s="196"/>
      <c r="GF70" s="198"/>
      <c r="GG70" s="196"/>
      <c r="GH70" s="196"/>
      <c r="GI70" s="196"/>
      <c r="GJ70" s="196"/>
      <c r="GK70" s="196"/>
      <c r="GL70" s="245"/>
      <c r="GM70" s="198"/>
      <c r="GN70" s="245"/>
      <c r="GO70" s="245"/>
      <c r="GP70" s="245"/>
      <c r="GQ70" s="245"/>
      <c r="GR70" s="245"/>
      <c r="GS70" s="196"/>
      <c r="GT70" s="196"/>
      <c r="GU70" s="196"/>
      <c r="GV70" s="196"/>
      <c r="GW70" s="196"/>
      <c r="GX70" s="196"/>
      <c r="GY70" s="196"/>
      <c r="GZ70" s="196"/>
      <c r="HA70" s="196"/>
      <c r="HB70" s="196"/>
      <c r="HC70" s="196"/>
      <c r="HD70" s="196"/>
      <c r="HE70" s="196"/>
      <c r="HF70" s="196"/>
      <c r="HG70" s="196"/>
      <c r="HH70" s="196"/>
      <c r="HI70" s="196"/>
      <c r="HJ70" s="196"/>
      <c r="HK70" s="196"/>
      <c r="HL70" s="196"/>
      <c r="HM70" s="196"/>
      <c r="HN70" s="196"/>
      <c r="HO70" s="196"/>
      <c r="HP70" s="196"/>
      <c r="HQ70" s="196"/>
      <c r="HR70" s="196"/>
      <c r="HS70" s="196"/>
      <c r="HT70" s="196"/>
      <c r="HU70" s="196"/>
      <c r="HV70" s="196"/>
      <c r="HW70" s="196"/>
      <c r="HX70" s="196"/>
      <c r="HY70" s="196"/>
      <c r="HZ70" s="196"/>
      <c r="IA70" s="196"/>
      <c r="IB70" s="196"/>
      <c r="IC70" s="196"/>
      <c r="ID70" s="196"/>
      <c r="IE70" s="196"/>
      <c r="IF70" s="196"/>
      <c r="IG70" s="196"/>
      <c r="IH70" s="196"/>
      <c r="II70" s="196"/>
      <c r="IJ70" s="196"/>
      <c r="IK70" s="196"/>
      <c r="IL70" s="196"/>
      <c r="IM70" s="196"/>
      <c r="IN70" s="196"/>
      <c r="IO70" s="196"/>
      <c r="IP70" s="196"/>
      <c r="IQ70" s="196"/>
      <c r="IR70" s="196"/>
      <c r="IS70" s="196"/>
      <c r="IT70" s="196"/>
      <c r="IU70" s="196"/>
      <c r="IV70" s="196"/>
      <c r="IW70" s="196"/>
      <c r="IX70" s="242"/>
      <c r="IY70" s="242"/>
      <c r="IZ70" s="242"/>
      <c r="JA70" s="242"/>
      <c r="JB70" s="242"/>
      <c r="JC70" s="242"/>
      <c r="JD70" s="242"/>
      <c r="JE70" s="242"/>
      <c r="JF70" s="242"/>
      <c r="JG70" s="242"/>
      <c r="JH70" s="242"/>
      <c r="JI70" s="242"/>
      <c r="JJ70" s="242"/>
      <c r="JK70" s="246"/>
      <c r="JL70" s="246"/>
      <c r="JM70" s="246"/>
      <c r="JN70" s="246"/>
      <c r="JO70" s="246"/>
      <c r="JP70" s="246"/>
      <c r="JQ70" s="246"/>
      <c r="JR70" s="246"/>
      <c r="JS70" s="246"/>
      <c r="JT70" s="246"/>
      <c r="JU70" s="246"/>
      <c r="JV70" s="246"/>
      <c r="JW70" s="246"/>
      <c r="JX70" s="246"/>
      <c r="JY70" s="242"/>
      <c r="JZ70" s="242"/>
      <c r="KA70" s="242"/>
      <c r="KB70" s="198"/>
      <c r="KC70" s="198"/>
      <c r="KD70" s="198"/>
      <c r="KE70" s="198"/>
      <c r="KF70" s="198"/>
      <c r="KG70" s="198"/>
      <c r="KH70" s="196"/>
      <c r="KI70" s="198"/>
      <c r="KJ70" s="198"/>
      <c r="KK70" s="198"/>
      <c r="KL70" s="198"/>
      <c r="KM70" s="198"/>
      <c r="KN70" s="196"/>
      <c r="KO70" s="196"/>
      <c r="KP70" s="198"/>
      <c r="KQ70" s="198"/>
      <c r="KR70" s="198"/>
      <c r="KS70" s="198"/>
      <c r="KT70" s="198"/>
      <c r="KU70" s="196"/>
      <c r="KV70" s="196"/>
      <c r="KW70" s="198"/>
      <c r="KX70" s="198"/>
      <c r="KY70" s="197">
        <v>0</v>
      </c>
      <c r="KZ70" s="197">
        <v>0</v>
      </c>
      <c r="LA70" s="197">
        <v>0</v>
      </c>
      <c r="LB70" s="197">
        <v>0</v>
      </c>
      <c r="LC70" s="197">
        <v>0</v>
      </c>
      <c r="LD70" s="197">
        <v>0</v>
      </c>
      <c r="LE70" s="197">
        <v>0</v>
      </c>
      <c r="LF70" s="197">
        <v>0</v>
      </c>
      <c r="LG70" s="197">
        <v>0</v>
      </c>
      <c r="LH70" s="197">
        <v>0</v>
      </c>
      <c r="LI70" s="197">
        <v>0</v>
      </c>
      <c r="LJ70" s="197">
        <v>0</v>
      </c>
      <c r="LK70" s="197">
        <v>0</v>
      </c>
      <c r="LL70" s="197">
        <v>0</v>
      </c>
      <c r="LM70" s="197">
        <v>0</v>
      </c>
      <c r="LN70" s="197">
        <v>0</v>
      </c>
      <c r="LO70" s="197">
        <v>0</v>
      </c>
      <c r="LP70" s="197">
        <v>0</v>
      </c>
      <c r="LQ70" s="197">
        <v>0</v>
      </c>
      <c r="LR70" s="197">
        <v>0</v>
      </c>
      <c r="LS70" s="197">
        <v>0</v>
      </c>
      <c r="LT70" s="197">
        <v>0</v>
      </c>
      <c r="LU70" s="197">
        <v>0</v>
      </c>
      <c r="LV70" s="197">
        <v>0</v>
      </c>
      <c r="LW70" s="197">
        <v>0</v>
      </c>
      <c r="LX70" s="197">
        <v>0</v>
      </c>
      <c r="LY70" s="197">
        <v>0</v>
      </c>
      <c r="LZ70" s="197">
        <v>0</v>
      </c>
      <c r="MA70" s="197">
        <v>0</v>
      </c>
      <c r="MB70" s="197">
        <v>0</v>
      </c>
      <c r="MC70" s="197">
        <v>0</v>
      </c>
      <c r="MD70" s="197">
        <v>0</v>
      </c>
      <c r="ME70" s="197">
        <v>0</v>
      </c>
      <c r="MF70" s="197">
        <v>0</v>
      </c>
      <c r="MG70" s="197">
        <v>0</v>
      </c>
      <c r="MH70" s="197">
        <v>0</v>
      </c>
      <c r="MI70" s="197">
        <v>0</v>
      </c>
      <c r="MJ70" s="197">
        <v>0</v>
      </c>
      <c r="MK70" s="197">
        <v>0</v>
      </c>
      <c r="ML70" s="198"/>
      <c r="MM70" s="197">
        <v>0</v>
      </c>
      <c r="MN70" s="197">
        <v>0</v>
      </c>
      <c r="MO70" s="197">
        <v>0</v>
      </c>
      <c r="MP70" s="197">
        <v>0</v>
      </c>
      <c r="MQ70" s="197">
        <v>0</v>
      </c>
      <c r="MR70" s="197">
        <v>0</v>
      </c>
      <c r="MS70" s="197">
        <v>0</v>
      </c>
      <c r="MT70" s="197">
        <v>0</v>
      </c>
      <c r="MU70" s="197">
        <v>0</v>
      </c>
      <c r="MV70" s="197">
        <v>0</v>
      </c>
      <c r="MW70" s="198"/>
      <c r="MX70" s="197">
        <v>0</v>
      </c>
      <c r="MY70" s="197">
        <v>0</v>
      </c>
      <c r="MZ70" s="197">
        <v>0</v>
      </c>
      <c r="NA70" s="197">
        <v>0</v>
      </c>
      <c r="NB70" s="197">
        <v>0</v>
      </c>
      <c r="NC70" s="197">
        <v>0</v>
      </c>
      <c r="ND70" s="197">
        <v>0</v>
      </c>
      <c r="NE70" s="197">
        <v>0</v>
      </c>
      <c r="NF70" s="197">
        <v>0</v>
      </c>
      <c r="NG70" s="197">
        <v>0</v>
      </c>
      <c r="NH70" s="197">
        <v>0</v>
      </c>
      <c r="NI70" s="197">
        <v>0</v>
      </c>
      <c r="NJ70" s="198"/>
      <c r="NK70" s="198"/>
      <c r="NL70" s="198"/>
      <c r="NM70" s="198"/>
      <c r="NN70" s="198"/>
      <c r="NO70" s="198"/>
      <c r="NP70" s="198"/>
      <c r="NQ70" s="198"/>
      <c r="NR70" s="198"/>
      <c r="NS70" s="198"/>
      <c r="NT70" s="198"/>
      <c r="NU70" s="198"/>
      <c r="NV70" s="198"/>
      <c r="NW70" s="198"/>
      <c r="NX70" s="198"/>
      <c r="NY70" s="198"/>
      <c r="NZ70" s="198"/>
      <c r="OA70" s="198"/>
      <c r="OB70" s="198"/>
      <c r="OC70" s="198"/>
      <c r="OD70" s="198"/>
      <c r="OE70" s="198"/>
      <c r="OF70" s="198"/>
      <c r="OG70" s="198"/>
      <c r="OH70" s="198"/>
      <c r="OI70" s="198"/>
      <c r="OJ70" s="198"/>
      <c r="OK70" s="198"/>
      <c r="OL70" s="198"/>
      <c r="OM70" s="198"/>
      <c r="ON70" s="198"/>
      <c r="OO70" s="198"/>
      <c r="OP70" s="198"/>
      <c r="OQ70" s="198"/>
      <c r="OR70" s="198"/>
      <c r="OS70" s="198"/>
      <c r="OT70" s="198"/>
      <c r="OU70" s="198"/>
      <c r="OV70" s="198"/>
      <c r="OW70" s="198"/>
      <c r="OX70" s="198"/>
      <c r="OY70" s="198"/>
      <c r="OZ70" s="198"/>
      <c r="PA70" s="198"/>
      <c r="PB70" s="198"/>
      <c r="PC70" s="198"/>
      <c r="PD70" s="198"/>
      <c r="PE70" s="198"/>
      <c r="PF70" s="198"/>
      <c r="PG70" s="198"/>
      <c r="PH70" s="198"/>
      <c r="PI70" s="198"/>
      <c r="PJ70" s="198"/>
      <c r="PK70" s="198"/>
      <c r="PL70" s="198"/>
      <c r="PM70" s="198"/>
      <c r="PN70" s="198"/>
      <c r="PO70" s="198"/>
      <c r="PP70" s="198"/>
      <c r="PQ70" s="196"/>
      <c r="PR70" s="196"/>
      <c r="PS70" s="196"/>
      <c r="PT70" s="196"/>
      <c r="PU70" s="196"/>
      <c r="PV70" s="196"/>
      <c r="PW70" s="196"/>
      <c r="PX70" s="196"/>
      <c r="PY70" s="196"/>
      <c r="PZ70" s="196"/>
      <c r="QA70" s="196"/>
      <c r="QB70" s="196"/>
      <c r="QC70" s="196"/>
      <c r="QD70" s="196"/>
      <c r="QE70" s="196"/>
      <c r="QF70" s="196"/>
      <c r="QG70" s="196"/>
      <c r="QH70" s="196"/>
      <c r="QI70" s="196"/>
      <c r="QJ70" s="196"/>
      <c r="QK70" s="196"/>
      <c r="QL70" s="196"/>
      <c r="QM70" s="196"/>
      <c r="QN70" s="196"/>
      <c r="QO70" s="196"/>
      <c r="QP70" s="196"/>
      <c r="QQ70" s="196"/>
      <c r="QR70" s="196"/>
      <c r="QS70" s="196"/>
      <c r="QT70" s="196"/>
      <c r="QU70" s="196"/>
      <c r="QV70" s="196"/>
      <c r="QW70" s="196"/>
      <c r="QX70" s="196"/>
      <c r="QY70" s="196"/>
      <c r="QZ70" s="196"/>
      <c r="RA70" s="196"/>
      <c r="RB70" s="196"/>
      <c r="RC70" s="196"/>
      <c r="RD70" s="196"/>
      <c r="RE70" s="196"/>
      <c r="RF70" s="196"/>
      <c r="RG70" s="196"/>
      <c r="RH70" s="196"/>
      <c r="RI70" s="196"/>
      <c r="RJ70" s="196"/>
      <c r="RK70" s="196"/>
      <c r="RL70" s="196"/>
      <c r="RM70" s="196"/>
      <c r="RN70" s="196"/>
      <c r="RO70" s="196"/>
      <c r="RP70" s="196"/>
      <c r="RQ70" s="196"/>
      <c r="RR70" s="196"/>
      <c r="RS70" s="196"/>
      <c r="RT70" s="196"/>
      <c r="RU70" s="196"/>
      <c r="RV70" s="196"/>
      <c r="RW70" s="196"/>
      <c r="RX70" s="196"/>
    </row>
    <row r="71" spans="1:492" x14ac:dyDescent="0.2">
      <c r="A71" s="230" t="s">
        <v>962</v>
      </c>
      <c r="B71" s="231" t="s">
        <v>3211</v>
      </c>
      <c r="C71" s="225"/>
      <c r="D71" s="225"/>
      <c r="E71" s="225"/>
      <c r="F71" s="226"/>
      <c r="G71" s="226"/>
      <c r="H71" s="226"/>
      <c r="I71" s="226"/>
      <c r="J71" s="226"/>
      <c r="K71" s="226"/>
      <c r="L71" s="226"/>
      <c r="M71" s="226"/>
      <c r="N71" s="226"/>
      <c r="O71" s="226"/>
      <c r="P71" s="226"/>
      <c r="Q71" s="237">
        <v>0</v>
      </c>
      <c r="R71" s="238"/>
      <c r="S71" s="238"/>
      <c r="T71" s="238"/>
      <c r="U71" s="238"/>
      <c r="V71" s="238"/>
      <c r="W71" s="232"/>
      <c r="X71" s="232"/>
      <c r="Y71" s="232"/>
      <c r="Z71" s="235">
        <v>0</v>
      </c>
      <c r="AA71" s="235">
        <v>0</v>
      </c>
      <c r="AB71" s="235">
        <v>0</v>
      </c>
      <c r="AC71" s="224"/>
      <c r="AD71" s="224"/>
      <c r="AE71" s="125"/>
      <c r="AF71" s="125"/>
      <c r="AG71" s="125"/>
      <c r="AH71" s="236">
        <v>1</v>
      </c>
      <c r="AI71" s="236" t="s">
        <v>941</v>
      </c>
      <c r="AJ71" s="125"/>
      <c r="AK71" s="175" t="s">
        <v>5316</v>
      </c>
      <c r="AL71" s="125" t="s">
        <v>942</v>
      </c>
      <c r="AM71" s="27" t="s">
        <v>942</v>
      </c>
      <c r="AN71" s="126">
        <v>0</v>
      </c>
      <c r="AO71" s="126">
        <v>0</v>
      </c>
      <c r="AP71" s="126">
        <v>0</v>
      </c>
      <c r="AQ71" s="126">
        <v>0</v>
      </c>
      <c r="AR71" s="125">
        <v>1</v>
      </c>
      <c r="AS71" s="125">
        <v>0</v>
      </c>
      <c r="AT71" s="178">
        <v>43406</v>
      </c>
      <c r="AU71" s="178"/>
      <c r="AV71" s="178"/>
      <c r="AW71" s="239" t="s">
        <v>989</v>
      </c>
      <c r="AX71" s="239" t="s">
        <v>980</v>
      </c>
      <c r="AY71" s="127"/>
      <c r="AZ71" s="127"/>
      <c r="BA71" s="128">
        <v>300</v>
      </c>
      <c r="BB71" s="128" t="s">
        <v>489</v>
      </c>
      <c r="BC71" s="128"/>
      <c r="BD71" s="128">
        <v>1</v>
      </c>
      <c r="BE71" s="129" t="s">
        <v>541</v>
      </c>
      <c r="BF71" s="130">
        <v>1</v>
      </c>
      <c r="BG71" s="240"/>
      <c r="BH71" s="241"/>
      <c r="BI71" s="190"/>
      <c r="BJ71" s="131">
        <v>180</v>
      </c>
      <c r="BK71" s="191"/>
      <c r="BL71" s="13"/>
      <c r="BM71" s="13"/>
      <c r="BN71" s="27" t="s">
        <v>801</v>
      </c>
      <c r="BO71" s="13" t="s">
        <v>801</v>
      </c>
      <c r="BP71" s="222">
        <v>0</v>
      </c>
      <c r="BQ71" s="132"/>
      <c r="BR71" s="133"/>
      <c r="BS71" s="125">
        <v>0</v>
      </c>
      <c r="BT71" s="134">
        <v>0</v>
      </c>
      <c r="BU71" s="135">
        <v>1</v>
      </c>
      <c r="BV71" s="134">
        <v>0</v>
      </c>
      <c r="BW71" s="136">
        <v>0</v>
      </c>
      <c r="BX71" s="136">
        <v>0</v>
      </c>
      <c r="BY71" s="136">
        <v>0</v>
      </c>
      <c r="BZ71" s="134">
        <v>0</v>
      </c>
      <c r="CA71" s="134">
        <v>0</v>
      </c>
      <c r="CB71" s="134">
        <v>0</v>
      </c>
      <c r="CC71" s="135">
        <v>1</v>
      </c>
      <c r="CD71" s="134"/>
      <c r="CE71" s="134"/>
      <c r="CF71" s="137">
        <v>300</v>
      </c>
      <c r="CG71" s="134">
        <v>0</v>
      </c>
      <c r="CH71" s="132"/>
      <c r="CI71" s="132"/>
      <c r="CJ71" s="229" t="s">
        <v>942</v>
      </c>
      <c r="CK71" s="233" t="s">
        <v>942</v>
      </c>
      <c r="CL71" s="138">
        <v>0</v>
      </c>
      <c r="CM71" s="138">
        <v>0</v>
      </c>
      <c r="CN71" s="135">
        <v>0</v>
      </c>
      <c r="CO71" s="135">
        <v>0</v>
      </c>
      <c r="CP71" s="139"/>
      <c r="CQ71" s="135">
        <v>0</v>
      </c>
      <c r="CR71" s="179">
        <v>43278</v>
      </c>
      <c r="CS71" s="180">
        <v>43278</v>
      </c>
      <c r="CT71" s="181">
        <v>43346</v>
      </c>
      <c r="CU71" s="181">
        <v>43067</v>
      </c>
      <c r="CV71" s="181">
        <v>0</v>
      </c>
      <c r="CW71" s="181"/>
      <c r="CX71" s="181"/>
      <c r="CY71" s="135">
        <v>0.45544773997701371</v>
      </c>
      <c r="CZ71" s="134">
        <v>0</v>
      </c>
      <c r="DA71" s="135">
        <v>1.5873015873015872E-2</v>
      </c>
      <c r="DB71" s="135">
        <v>0</v>
      </c>
      <c r="DC71" s="135">
        <v>0</v>
      </c>
      <c r="DD71" s="135">
        <v>0</v>
      </c>
      <c r="DE71" s="140">
        <v>0</v>
      </c>
      <c r="DF71" s="13" t="s">
        <v>942</v>
      </c>
      <c r="DG71" s="80" t="s">
        <v>942</v>
      </c>
      <c r="DH71" s="18" t="b">
        <v>0</v>
      </c>
      <c r="DI71" s="79"/>
      <c r="DJ71" s="79"/>
      <c r="DK71" s="192"/>
      <c r="DL71" s="174"/>
      <c r="DM71" s="193"/>
      <c r="DN71" s="135"/>
      <c r="DO71" s="79"/>
      <c r="DP71" s="79"/>
      <c r="DQ71" s="79"/>
      <c r="DR71" s="79"/>
      <c r="DS71" s="79"/>
      <c r="DT71" s="79"/>
      <c r="DU71" s="79"/>
      <c r="DV71" s="18"/>
      <c r="DW71" s="18"/>
      <c r="DX71" s="18"/>
      <c r="DY71" s="177"/>
      <c r="DZ71" s="177">
        <v>0</v>
      </c>
      <c r="EA71" s="177">
        <v>0</v>
      </c>
      <c r="EB71" s="177">
        <v>0</v>
      </c>
      <c r="EC71" s="177">
        <v>0</v>
      </c>
      <c r="ED71" s="177">
        <v>0</v>
      </c>
      <c r="EE71" s="177">
        <v>0</v>
      </c>
      <c r="EF71" s="177">
        <v>0</v>
      </c>
      <c r="EG71" s="177">
        <v>0</v>
      </c>
      <c r="EH71" s="177">
        <v>0</v>
      </c>
      <c r="EI71" s="177">
        <v>0</v>
      </c>
      <c r="EJ71" s="177">
        <v>0</v>
      </c>
      <c r="EK71" s="177">
        <v>0</v>
      </c>
      <c r="EL71" s="177">
        <v>0</v>
      </c>
      <c r="EM71" s="177">
        <v>0</v>
      </c>
      <c r="EN71" s="177">
        <v>0</v>
      </c>
      <c r="EO71" s="177">
        <v>0</v>
      </c>
      <c r="EP71" s="177">
        <v>0</v>
      </c>
      <c r="EQ71" s="177">
        <v>0</v>
      </c>
      <c r="ER71" s="177">
        <v>0</v>
      </c>
      <c r="ES71" s="177">
        <v>0</v>
      </c>
      <c r="ET71" s="177">
        <v>0</v>
      </c>
      <c r="EU71" s="177">
        <v>0</v>
      </c>
      <c r="EV71" s="177">
        <v>0</v>
      </c>
      <c r="EW71" s="177">
        <v>0</v>
      </c>
      <c r="EX71" s="177">
        <v>0</v>
      </c>
      <c r="EY71" s="177">
        <v>0</v>
      </c>
      <c r="EZ71" s="177">
        <v>0</v>
      </c>
      <c r="FA71" s="177">
        <v>0</v>
      </c>
      <c r="FB71" s="177">
        <v>0</v>
      </c>
      <c r="FC71" s="198"/>
      <c r="FD71" s="198"/>
      <c r="FE71" s="198"/>
      <c r="FF71" s="198"/>
      <c r="FG71" s="198"/>
      <c r="FH71" s="198"/>
      <c r="FI71" s="198"/>
      <c r="FJ71" s="198"/>
      <c r="FK71" s="198"/>
      <c r="FL71" s="198"/>
      <c r="FM71" s="198"/>
      <c r="FN71" s="198"/>
      <c r="FO71" s="198"/>
      <c r="FP71" s="198"/>
      <c r="FQ71" s="198"/>
      <c r="FR71" s="198"/>
      <c r="FS71" s="198"/>
      <c r="FT71" s="198"/>
      <c r="FU71" s="198"/>
      <c r="FV71" s="198"/>
      <c r="FW71" s="243"/>
      <c r="FX71" s="243"/>
      <c r="FY71" s="243"/>
      <c r="FZ71" s="198"/>
      <c r="GA71" s="198"/>
      <c r="GB71" s="198"/>
      <c r="GC71" s="199"/>
      <c r="GD71" s="198"/>
      <c r="GE71" s="198"/>
      <c r="GF71" s="198"/>
      <c r="GG71" s="198"/>
      <c r="GH71" s="198"/>
      <c r="GI71" s="198"/>
      <c r="GJ71" s="198"/>
      <c r="GK71" s="198"/>
      <c r="GL71" s="245"/>
      <c r="GM71" s="198"/>
      <c r="GN71" s="245"/>
      <c r="GO71" s="245"/>
      <c r="GP71" s="245"/>
      <c r="GQ71" s="245"/>
      <c r="GR71" s="245"/>
      <c r="GS71" s="198"/>
      <c r="GT71" s="198"/>
      <c r="GU71" s="198"/>
      <c r="GV71" s="198"/>
      <c r="GW71" s="198"/>
      <c r="GX71" s="198"/>
      <c r="GY71" s="198"/>
      <c r="GZ71" s="198"/>
      <c r="HA71" s="198"/>
      <c r="HB71" s="198"/>
      <c r="HC71" s="198"/>
      <c r="HD71" s="198"/>
      <c r="HE71" s="198"/>
      <c r="HF71" s="198"/>
      <c r="HG71" s="198"/>
      <c r="HH71" s="198"/>
      <c r="HI71" s="198"/>
      <c r="HJ71" s="198"/>
      <c r="HK71" s="198"/>
      <c r="HL71" s="198"/>
      <c r="HM71" s="198"/>
      <c r="HN71" s="198"/>
      <c r="HO71" s="198"/>
      <c r="HP71" s="198"/>
      <c r="HQ71" s="198"/>
      <c r="HR71" s="198"/>
      <c r="HS71" s="198"/>
      <c r="HT71" s="198"/>
      <c r="HU71" s="198"/>
      <c r="HV71" s="198"/>
      <c r="HW71" s="198"/>
      <c r="HX71" s="198"/>
      <c r="HY71" s="198"/>
      <c r="HZ71" s="198"/>
      <c r="IA71" s="198"/>
      <c r="IB71" s="198"/>
      <c r="IC71" s="198"/>
      <c r="ID71" s="198"/>
      <c r="IE71" s="198"/>
      <c r="IF71" s="198"/>
      <c r="IG71" s="198"/>
      <c r="IH71" s="198"/>
      <c r="II71" s="198"/>
      <c r="IJ71" s="198"/>
      <c r="IK71" s="198"/>
      <c r="IL71" s="198"/>
      <c r="IM71" s="198"/>
      <c r="IN71" s="198"/>
      <c r="IO71" s="198"/>
      <c r="IP71" s="198"/>
      <c r="IQ71" s="198"/>
      <c r="IR71" s="198"/>
      <c r="IS71" s="198"/>
      <c r="IT71" s="198"/>
      <c r="IU71" s="198"/>
      <c r="IV71" s="198"/>
      <c r="IW71" s="198"/>
      <c r="IX71" s="242"/>
      <c r="IY71" s="242"/>
      <c r="IZ71" s="242"/>
      <c r="JA71" s="242"/>
      <c r="JB71" s="242"/>
      <c r="JC71" s="242"/>
      <c r="JD71" s="242"/>
      <c r="JE71" s="242"/>
      <c r="JF71" s="242"/>
      <c r="JG71" s="242"/>
      <c r="JH71" s="242"/>
      <c r="JI71" s="242"/>
      <c r="JJ71" s="242"/>
      <c r="JK71" s="246"/>
      <c r="JL71" s="246"/>
      <c r="JM71" s="246"/>
      <c r="JN71" s="246"/>
      <c r="JO71" s="246"/>
      <c r="JP71" s="246"/>
      <c r="JQ71" s="246"/>
      <c r="JR71" s="246"/>
      <c r="JS71" s="246"/>
      <c r="JT71" s="246"/>
      <c r="JU71" s="246"/>
      <c r="JV71" s="246"/>
      <c r="JW71" s="246"/>
      <c r="JX71" s="246"/>
      <c r="JY71" s="242"/>
      <c r="JZ71" s="242"/>
      <c r="KA71" s="242"/>
      <c r="KB71" s="198"/>
      <c r="KC71" s="198"/>
      <c r="KD71" s="198"/>
      <c r="KE71" s="198"/>
      <c r="KF71" s="198"/>
      <c r="KG71" s="198"/>
      <c r="KH71" s="198"/>
      <c r="KI71" s="198"/>
      <c r="KJ71" s="198"/>
      <c r="KK71" s="198"/>
      <c r="KL71" s="198"/>
      <c r="KM71" s="198"/>
      <c r="KN71" s="198"/>
      <c r="KO71" s="198"/>
      <c r="KP71" s="198"/>
      <c r="KQ71" s="198"/>
      <c r="KR71" s="198"/>
      <c r="KS71" s="198"/>
      <c r="KT71" s="198"/>
      <c r="KU71" s="198"/>
      <c r="KV71" s="198"/>
      <c r="KW71" s="198"/>
      <c r="KX71" s="198"/>
      <c r="KY71" s="242">
        <v>14</v>
      </c>
      <c r="KZ71" s="242">
        <v>14</v>
      </c>
      <c r="LA71" s="242">
        <v>14</v>
      </c>
      <c r="LB71" s="242">
        <v>14</v>
      </c>
      <c r="LC71" s="242">
        <v>14</v>
      </c>
      <c r="LD71" s="242">
        <v>14</v>
      </c>
      <c r="LE71" s="245">
        <v>107</v>
      </c>
      <c r="LF71" s="245">
        <v>107</v>
      </c>
      <c r="LG71" s="245">
        <v>107</v>
      </c>
      <c r="LH71" s="245">
        <v>107</v>
      </c>
      <c r="LI71" s="245">
        <v>107</v>
      </c>
      <c r="LJ71" s="245">
        <v>107</v>
      </c>
      <c r="LK71" s="245">
        <v>107</v>
      </c>
      <c r="LL71" s="245">
        <v>107</v>
      </c>
      <c r="LM71" s="245">
        <v>107</v>
      </c>
      <c r="LN71" s="245">
        <v>107</v>
      </c>
      <c r="LO71" s="245">
        <v>107</v>
      </c>
      <c r="LP71" s="245">
        <v>107</v>
      </c>
      <c r="LQ71" s="245">
        <v>107</v>
      </c>
      <c r="LR71" s="245">
        <v>107</v>
      </c>
      <c r="LS71" s="245">
        <v>102</v>
      </c>
      <c r="LT71" s="245">
        <v>100</v>
      </c>
      <c r="LU71" s="245">
        <v>100</v>
      </c>
      <c r="LV71" s="245">
        <v>100</v>
      </c>
      <c r="LW71" s="245">
        <v>100</v>
      </c>
      <c r="LX71" s="245">
        <v>100</v>
      </c>
      <c r="LY71" s="245">
        <v>100</v>
      </c>
      <c r="LZ71" s="245">
        <v>99</v>
      </c>
      <c r="MA71" s="245">
        <v>96</v>
      </c>
      <c r="MB71" s="245">
        <v>86</v>
      </c>
      <c r="MC71" s="245">
        <v>86</v>
      </c>
      <c r="MD71" s="245">
        <v>86</v>
      </c>
      <c r="ME71" s="245">
        <v>86</v>
      </c>
      <c r="MF71" s="245">
        <v>86</v>
      </c>
      <c r="MG71" s="245">
        <v>86</v>
      </c>
      <c r="MH71" s="245">
        <v>86</v>
      </c>
      <c r="MI71" s="245">
        <v>86</v>
      </c>
      <c r="MJ71" s="245">
        <v>86</v>
      </c>
      <c r="MK71" s="245">
        <v>86</v>
      </c>
      <c r="ML71" s="198"/>
      <c r="MM71" s="245">
        <v>86</v>
      </c>
      <c r="MN71" s="245">
        <v>79</v>
      </c>
      <c r="MO71" s="242">
        <v>49</v>
      </c>
      <c r="MP71" s="245">
        <v>86</v>
      </c>
      <c r="MQ71" s="242">
        <v>49</v>
      </c>
      <c r="MR71" s="242">
        <v>49</v>
      </c>
      <c r="MS71" s="242">
        <v>49</v>
      </c>
      <c r="MT71" s="242">
        <v>49</v>
      </c>
      <c r="MU71" s="242">
        <v>49</v>
      </c>
      <c r="MV71" s="242">
        <v>49</v>
      </c>
      <c r="MW71" s="198"/>
      <c r="MX71" s="242">
        <v>49</v>
      </c>
      <c r="MY71" s="242">
        <v>46</v>
      </c>
      <c r="MZ71" s="242">
        <v>46</v>
      </c>
      <c r="NA71" s="242">
        <v>46</v>
      </c>
      <c r="NB71" s="242">
        <v>46</v>
      </c>
      <c r="NC71" s="242">
        <v>46</v>
      </c>
      <c r="ND71" s="242">
        <v>46</v>
      </c>
      <c r="NE71" s="242">
        <v>41</v>
      </c>
      <c r="NF71" s="242">
        <v>36</v>
      </c>
      <c r="NG71" s="242">
        <v>36</v>
      </c>
      <c r="NH71" s="242">
        <v>36</v>
      </c>
      <c r="NI71" s="244">
        <v>0</v>
      </c>
      <c r="NJ71" s="198"/>
      <c r="NK71" s="198"/>
      <c r="NL71" s="198"/>
      <c r="NM71" s="198"/>
      <c r="NN71" s="198"/>
      <c r="NO71" s="198"/>
      <c r="NP71" s="198"/>
      <c r="NQ71" s="198"/>
      <c r="NR71" s="198"/>
      <c r="NS71" s="198"/>
      <c r="NT71" s="198"/>
      <c r="NU71" s="198"/>
      <c r="NV71" s="198"/>
      <c r="NW71" s="198"/>
      <c r="NX71" s="198"/>
      <c r="NY71" s="198"/>
      <c r="NZ71" s="198"/>
      <c r="OA71" s="198"/>
      <c r="OB71" s="198"/>
      <c r="OC71" s="198"/>
      <c r="OD71" s="198"/>
      <c r="OE71" s="198"/>
      <c r="OF71" s="198"/>
      <c r="OG71" s="198"/>
      <c r="OH71" s="198"/>
      <c r="OI71" s="198"/>
      <c r="OJ71" s="198"/>
      <c r="OK71" s="198"/>
      <c r="OL71" s="198"/>
      <c r="OM71" s="198"/>
      <c r="ON71" s="198"/>
      <c r="OO71" s="198"/>
      <c r="OP71" s="198"/>
      <c r="OQ71" s="198"/>
      <c r="OR71" s="198"/>
      <c r="OS71" s="198"/>
      <c r="OT71" s="198"/>
      <c r="OU71" s="198"/>
      <c r="OV71" s="198"/>
      <c r="OW71" s="198"/>
      <c r="OX71" s="198"/>
      <c r="OY71" s="198"/>
      <c r="OZ71" s="198"/>
      <c r="PA71" s="198"/>
      <c r="PB71" s="198"/>
      <c r="PC71" s="198"/>
      <c r="PD71" s="198"/>
      <c r="PE71" s="198"/>
      <c r="PF71" s="198"/>
      <c r="PG71" s="198"/>
      <c r="PH71" s="198"/>
      <c r="PI71" s="198"/>
      <c r="PJ71" s="198"/>
      <c r="PK71" s="198"/>
      <c r="PL71" s="198"/>
      <c r="PM71" s="198"/>
      <c r="PN71" s="198"/>
      <c r="PO71" s="198"/>
      <c r="PP71" s="198"/>
      <c r="PQ71" s="198"/>
      <c r="PR71" s="198"/>
      <c r="PS71" s="198"/>
      <c r="PT71" s="198"/>
      <c r="PU71" s="198"/>
      <c r="PV71" s="198"/>
      <c r="PW71" s="198"/>
      <c r="PX71" s="198"/>
      <c r="PY71" s="198"/>
      <c r="PZ71" s="198"/>
      <c r="QA71" s="198"/>
      <c r="QB71" s="198"/>
      <c r="QC71" s="198"/>
      <c r="QD71" s="198"/>
      <c r="QE71" s="198"/>
      <c r="QF71" s="198"/>
      <c r="QG71" s="198"/>
      <c r="QH71" s="198"/>
      <c r="QI71" s="198"/>
      <c r="QJ71" s="198"/>
      <c r="QK71" s="198"/>
      <c r="QL71" s="198"/>
      <c r="QM71" s="198"/>
      <c r="QN71" s="198"/>
      <c r="QO71" s="198"/>
      <c r="QP71" s="198"/>
      <c r="QQ71" s="198"/>
      <c r="QR71" s="198"/>
      <c r="QS71" s="198"/>
      <c r="QT71" s="198"/>
      <c r="QU71" s="198"/>
      <c r="QV71" s="198"/>
      <c r="QW71" s="198"/>
      <c r="QX71" s="198"/>
      <c r="QY71" s="198"/>
      <c r="QZ71" s="198"/>
      <c r="RA71" s="198"/>
      <c r="RB71" s="198"/>
      <c r="RC71" s="198"/>
      <c r="RD71" s="198"/>
      <c r="RE71" s="198"/>
      <c r="RF71" s="198"/>
      <c r="RG71" s="198"/>
      <c r="RH71" s="198"/>
      <c r="RI71" s="198"/>
      <c r="RJ71" s="198"/>
      <c r="RK71" s="198"/>
      <c r="RL71" s="198"/>
      <c r="RM71" s="198"/>
      <c r="RN71" s="198"/>
      <c r="RO71" s="198"/>
      <c r="RP71" s="198"/>
      <c r="RQ71" s="198"/>
      <c r="RR71" s="198"/>
      <c r="RS71" s="198"/>
      <c r="RT71" s="198"/>
      <c r="RU71" s="198"/>
      <c r="RV71" s="198"/>
      <c r="RW71" s="198"/>
      <c r="RX71" s="198"/>
    </row>
    <row r="72" spans="1:492" x14ac:dyDescent="0.2">
      <c r="A72" s="230" t="s">
        <v>962</v>
      </c>
      <c r="B72" s="231" t="s">
        <v>2711</v>
      </c>
      <c r="C72" s="225"/>
      <c r="D72" s="225"/>
      <c r="E72" s="225"/>
      <c r="F72" s="226"/>
      <c r="G72" s="226"/>
      <c r="H72" s="226"/>
      <c r="I72" s="226"/>
      <c r="J72" s="226"/>
      <c r="K72" s="226"/>
      <c r="L72" s="226"/>
      <c r="M72" s="226"/>
      <c r="N72" s="226"/>
      <c r="O72" s="226"/>
      <c r="P72" s="226"/>
      <c r="Q72" s="237">
        <v>0</v>
      </c>
      <c r="R72" s="238"/>
      <c r="S72" s="238"/>
      <c r="T72" s="238"/>
      <c r="U72" s="238"/>
      <c r="V72" s="238"/>
      <c r="W72" s="232"/>
      <c r="X72" s="232"/>
      <c r="Y72" s="232"/>
      <c r="Z72" s="235">
        <v>0</v>
      </c>
      <c r="AA72" s="235">
        <v>0</v>
      </c>
      <c r="AB72" s="235">
        <v>0</v>
      </c>
      <c r="AC72" s="224"/>
      <c r="AD72" s="224"/>
      <c r="AE72" s="125"/>
      <c r="AF72" s="125"/>
      <c r="AG72" s="125"/>
      <c r="AH72" s="236">
        <v>1</v>
      </c>
      <c r="AI72" s="236" t="s">
        <v>941</v>
      </c>
      <c r="AJ72" s="125"/>
      <c r="AK72" s="175" t="s">
        <v>5316</v>
      </c>
      <c r="AL72" s="125" t="s">
        <v>942</v>
      </c>
      <c r="AM72" s="27" t="s">
        <v>5321</v>
      </c>
      <c r="AN72" s="126">
        <v>0</v>
      </c>
      <c r="AO72" s="126">
        <v>0</v>
      </c>
      <c r="AP72" s="126">
        <v>0</v>
      </c>
      <c r="AQ72" s="126">
        <v>0</v>
      </c>
      <c r="AR72" s="125">
        <v>1</v>
      </c>
      <c r="AS72" s="125">
        <v>0</v>
      </c>
      <c r="AT72" s="178"/>
      <c r="AU72" s="178"/>
      <c r="AV72" s="178"/>
      <c r="AW72" s="239" t="s">
        <v>989</v>
      </c>
      <c r="AX72" s="239" t="s">
        <v>980</v>
      </c>
      <c r="AY72" s="127"/>
      <c r="AZ72" s="127"/>
      <c r="BA72" s="128">
        <v>100</v>
      </c>
      <c r="BB72" s="128" t="s">
        <v>489</v>
      </c>
      <c r="BC72" s="128"/>
      <c r="BD72" s="128">
        <v>1</v>
      </c>
      <c r="BE72" s="129" t="s">
        <v>541</v>
      </c>
      <c r="BF72" s="130">
        <v>1</v>
      </c>
      <c r="BG72" s="240"/>
      <c r="BH72" s="241"/>
      <c r="BI72" s="190"/>
      <c r="BJ72" s="131">
        <v>165</v>
      </c>
      <c r="BK72" s="191"/>
      <c r="BL72" s="13"/>
      <c r="BM72" s="13"/>
      <c r="BN72" s="27" t="s">
        <v>801</v>
      </c>
      <c r="BO72" s="13" t="s">
        <v>801</v>
      </c>
      <c r="BP72" s="222">
        <v>0</v>
      </c>
      <c r="BQ72" s="132"/>
      <c r="BR72" s="133"/>
      <c r="BS72" s="125">
        <v>0</v>
      </c>
      <c r="BT72" s="134">
        <v>0</v>
      </c>
      <c r="BU72" s="135">
        <v>1</v>
      </c>
      <c r="BV72" s="134">
        <v>0</v>
      </c>
      <c r="BW72" s="136">
        <v>0</v>
      </c>
      <c r="BX72" s="136">
        <v>0</v>
      </c>
      <c r="BY72" s="136">
        <v>0</v>
      </c>
      <c r="BZ72" s="134">
        <v>0</v>
      </c>
      <c r="CA72" s="134">
        <v>0</v>
      </c>
      <c r="CB72" s="134">
        <v>0</v>
      </c>
      <c r="CC72" s="135">
        <v>1</v>
      </c>
      <c r="CD72" s="134"/>
      <c r="CE72" s="134"/>
      <c r="CF72" s="137">
        <v>165</v>
      </c>
      <c r="CG72" s="134">
        <v>0</v>
      </c>
      <c r="CH72" s="132"/>
      <c r="CI72" s="132"/>
      <c r="CJ72" s="229" t="s">
        <v>942</v>
      </c>
      <c r="CK72" s="233" t="s">
        <v>942</v>
      </c>
      <c r="CL72" s="138">
        <v>0</v>
      </c>
      <c r="CM72" s="138">
        <v>0</v>
      </c>
      <c r="CN72" s="135">
        <v>0</v>
      </c>
      <c r="CO72" s="135">
        <v>0</v>
      </c>
      <c r="CP72" s="139"/>
      <c r="CQ72" s="135">
        <v>0</v>
      </c>
      <c r="CR72" s="179">
        <v>43242</v>
      </c>
      <c r="CS72" s="180">
        <v>43242</v>
      </c>
      <c r="CT72" s="181">
        <v>43346</v>
      </c>
      <c r="CU72" s="181">
        <v>43067</v>
      </c>
      <c r="CV72" s="181">
        <v>0</v>
      </c>
      <c r="CW72" s="181"/>
      <c r="CX72" s="181"/>
      <c r="CY72" s="135">
        <v>0.30714243510911149</v>
      </c>
      <c r="CZ72" s="134">
        <v>0</v>
      </c>
      <c r="DA72" s="135">
        <v>1.0101010101010102E-2</v>
      </c>
      <c r="DB72" s="135">
        <v>0</v>
      </c>
      <c r="DC72" s="135">
        <v>0</v>
      </c>
      <c r="DD72" s="135">
        <v>0</v>
      </c>
      <c r="DE72" s="140">
        <v>0</v>
      </c>
      <c r="DF72" s="13" t="s">
        <v>942</v>
      </c>
      <c r="DG72" s="80" t="s">
        <v>942</v>
      </c>
      <c r="DH72" s="18" t="b">
        <v>0</v>
      </c>
      <c r="DI72" s="79"/>
      <c r="DJ72" s="79"/>
      <c r="DK72" s="192"/>
      <c r="DL72" s="174"/>
      <c r="DM72" s="193"/>
      <c r="DN72" s="135"/>
      <c r="DO72" s="79"/>
      <c r="DP72" s="79"/>
      <c r="DQ72" s="79"/>
      <c r="DR72" s="79"/>
      <c r="DS72" s="79"/>
      <c r="DT72" s="79"/>
      <c r="DU72" s="79"/>
      <c r="DV72" s="18"/>
      <c r="DW72" s="18"/>
      <c r="DX72" s="18"/>
      <c r="DY72" s="177"/>
      <c r="DZ72" s="177">
        <v>0</v>
      </c>
      <c r="EA72" s="177">
        <v>0</v>
      </c>
      <c r="EB72" s="177">
        <v>0</v>
      </c>
      <c r="EC72" s="177">
        <v>0</v>
      </c>
      <c r="ED72" s="177">
        <v>0</v>
      </c>
      <c r="EE72" s="177">
        <v>0</v>
      </c>
      <c r="EF72" s="177">
        <v>0</v>
      </c>
      <c r="EG72" s="177">
        <v>0</v>
      </c>
      <c r="EH72" s="177">
        <v>0</v>
      </c>
      <c r="EI72" s="177">
        <v>0</v>
      </c>
      <c r="EJ72" s="177">
        <v>0</v>
      </c>
      <c r="EK72" s="177">
        <v>0</v>
      </c>
      <c r="EL72" s="177">
        <v>0</v>
      </c>
      <c r="EM72" s="177">
        <v>0</v>
      </c>
      <c r="EN72" s="177">
        <v>0</v>
      </c>
      <c r="EO72" s="177">
        <v>0</v>
      </c>
      <c r="EP72" s="177">
        <v>0</v>
      </c>
      <c r="EQ72" s="177">
        <v>0</v>
      </c>
      <c r="ER72" s="177">
        <v>0</v>
      </c>
      <c r="ES72" s="177">
        <v>0</v>
      </c>
      <c r="ET72" s="177">
        <v>0</v>
      </c>
      <c r="EU72" s="177">
        <v>0</v>
      </c>
      <c r="EV72" s="177">
        <v>0</v>
      </c>
      <c r="EW72" s="177">
        <v>0</v>
      </c>
      <c r="EX72" s="177">
        <v>0</v>
      </c>
      <c r="EY72" s="177">
        <v>0</v>
      </c>
      <c r="EZ72" s="177">
        <v>0</v>
      </c>
      <c r="FA72" s="177">
        <v>0</v>
      </c>
      <c r="FB72" s="177">
        <v>0</v>
      </c>
      <c r="FC72" s="197"/>
      <c r="FD72" s="198"/>
      <c r="FE72" s="198"/>
      <c r="FF72" s="197"/>
      <c r="FG72" s="198"/>
      <c r="FH72" s="197"/>
      <c r="FI72" s="197"/>
      <c r="FJ72" s="197"/>
      <c r="FK72" s="197"/>
      <c r="FL72" s="197"/>
      <c r="FM72" s="197"/>
      <c r="FN72" s="197"/>
      <c r="FO72" s="197"/>
      <c r="FP72" s="198"/>
      <c r="FQ72" s="198"/>
      <c r="FR72" s="198"/>
      <c r="FS72" s="197"/>
      <c r="FT72" s="198"/>
      <c r="FU72" s="198"/>
      <c r="FV72" s="198"/>
      <c r="FW72" s="198"/>
      <c r="FX72" s="198"/>
      <c r="FY72" s="244"/>
      <c r="FZ72" s="198"/>
      <c r="GA72" s="198"/>
      <c r="GB72" s="198"/>
      <c r="GC72" s="244"/>
      <c r="GD72" s="244"/>
      <c r="GE72" s="198"/>
      <c r="GF72" s="198"/>
      <c r="GG72" s="198"/>
      <c r="GH72" s="198"/>
      <c r="GI72" s="198"/>
      <c r="GJ72" s="198"/>
      <c r="GK72" s="198"/>
      <c r="GL72" s="198"/>
      <c r="GM72" s="198"/>
      <c r="GN72" s="198"/>
      <c r="GO72" s="198"/>
      <c r="GP72" s="198"/>
      <c r="GQ72" s="198"/>
      <c r="GR72" s="198"/>
      <c r="GS72" s="198"/>
      <c r="GT72" s="198"/>
      <c r="GU72" s="198"/>
      <c r="GV72" s="198"/>
      <c r="GW72" s="198"/>
      <c r="GX72" s="198"/>
      <c r="GY72" s="198"/>
      <c r="GZ72" s="198"/>
      <c r="HA72" s="198"/>
      <c r="HB72" s="198"/>
      <c r="HC72" s="198"/>
      <c r="HD72" s="198"/>
      <c r="HE72" s="198"/>
      <c r="HF72" s="198"/>
      <c r="HG72" s="198"/>
      <c r="HH72" s="198"/>
      <c r="HI72" s="198"/>
      <c r="HJ72" s="198"/>
      <c r="HK72" s="198"/>
      <c r="HL72" s="198"/>
      <c r="HM72" s="198"/>
      <c r="HN72" s="198"/>
      <c r="HO72" s="198"/>
      <c r="HP72" s="198"/>
      <c r="HQ72" s="198"/>
      <c r="HR72" s="198"/>
      <c r="HS72" s="198"/>
      <c r="HT72" s="198"/>
      <c r="HU72" s="198"/>
      <c r="HV72" s="198"/>
      <c r="HW72" s="198"/>
      <c r="HX72" s="198"/>
      <c r="HY72" s="198"/>
      <c r="HZ72" s="198"/>
      <c r="IA72" s="198"/>
      <c r="IB72" s="198"/>
      <c r="IC72" s="198"/>
      <c r="ID72" s="198"/>
      <c r="IE72" s="198"/>
      <c r="IF72" s="198"/>
      <c r="IG72" s="198"/>
      <c r="IH72" s="198"/>
      <c r="II72" s="198"/>
      <c r="IJ72" s="198"/>
      <c r="IK72" s="198"/>
      <c r="IL72" s="198"/>
      <c r="IM72" s="198"/>
      <c r="IN72" s="198"/>
      <c r="IO72" s="198"/>
      <c r="IP72" s="198"/>
      <c r="IQ72" s="198"/>
      <c r="IR72" s="198"/>
      <c r="IS72" s="198"/>
      <c r="IT72" s="198"/>
      <c r="IU72" s="198"/>
      <c r="IV72" s="198"/>
      <c r="IW72" s="198"/>
      <c r="IX72" s="198"/>
      <c r="IY72" s="198"/>
      <c r="IZ72" s="198"/>
      <c r="JA72" s="198"/>
      <c r="JB72" s="198"/>
      <c r="JC72" s="198"/>
      <c r="JD72" s="198"/>
      <c r="JE72" s="198"/>
      <c r="JF72" s="198"/>
      <c r="JG72" s="198"/>
      <c r="JH72" s="247"/>
      <c r="JI72" s="247"/>
      <c r="JJ72" s="247"/>
      <c r="JK72" s="198"/>
      <c r="JL72" s="198"/>
      <c r="JM72" s="198"/>
      <c r="JN72" s="198"/>
      <c r="JO72" s="250">
        <v>115</v>
      </c>
      <c r="JP72" s="249">
        <v>115</v>
      </c>
      <c r="JQ72" s="249">
        <v>115</v>
      </c>
      <c r="JR72" s="249">
        <v>115</v>
      </c>
      <c r="JS72" s="249">
        <v>115</v>
      </c>
      <c r="JT72" s="249">
        <v>115</v>
      </c>
      <c r="JU72" s="249">
        <v>115</v>
      </c>
      <c r="JV72" s="249">
        <v>115</v>
      </c>
      <c r="JW72" s="249">
        <v>115</v>
      </c>
      <c r="JX72" s="249">
        <v>115</v>
      </c>
      <c r="JY72" s="249">
        <v>115</v>
      </c>
      <c r="JZ72" s="249">
        <v>115</v>
      </c>
      <c r="KA72" s="249">
        <v>115</v>
      </c>
      <c r="KB72" s="249">
        <v>115</v>
      </c>
      <c r="KC72" s="198"/>
      <c r="KD72" s="245">
        <v>104</v>
      </c>
      <c r="KE72" s="245">
        <v>104</v>
      </c>
      <c r="KF72" s="245">
        <v>104</v>
      </c>
      <c r="KG72" s="245">
        <v>104</v>
      </c>
      <c r="KH72" s="245">
        <v>104</v>
      </c>
      <c r="KI72" s="245">
        <v>104</v>
      </c>
      <c r="KJ72" s="245">
        <v>96</v>
      </c>
      <c r="KK72" s="245">
        <v>96</v>
      </c>
      <c r="KL72" s="245">
        <v>96</v>
      </c>
      <c r="KM72" s="245">
        <v>96</v>
      </c>
      <c r="KN72" s="245">
        <v>96</v>
      </c>
      <c r="KO72" s="245">
        <v>96</v>
      </c>
      <c r="KP72" s="245">
        <v>96</v>
      </c>
      <c r="KQ72" s="245">
        <v>96</v>
      </c>
      <c r="KR72" s="245">
        <v>96</v>
      </c>
      <c r="KS72" s="245">
        <v>96</v>
      </c>
      <c r="KT72" s="245">
        <v>96</v>
      </c>
      <c r="KU72" s="245">
        <v>96</v>
      </c>
      <c r="KV72" s="245">
        <v>96</v>
      </c>
      <c r="KW72" s="245">
        <v>96</v>
      </c>
      <c r="KX72" s="245">
        <v>96</v>
      </c>
      <c r="KY72" s="245">
        <v>96</v>
      </c>
      <c r="KZ72" s="245">
        <v>96</v>
      </c>
      <c r="LA72" s="245">
        <v>96</v>
      </c>
      <c r="LB72" s="245">
        <v>96</v>
      </c>
      <c r="LC72" s="245">
        <v>96</v>
      </c>
      <c r="LD72" s="245">
        <v>96</v>
      </c>
      <c r="LE72" s="245">
        <v>71</v>
      </c>
      <c r="LF72" s="245">
        <v>71</v>
      </c>
      <c r="LG72" s="245">
        <v>71</v>
      </c>
      <c r="LH72" s="245">
        <v>68</v>
      </c>
      <c r="LI72" s="245">
        <v>68</v>
      </c>
      <c r="LJ72" s="245">
        <v>68</v>
      </c>
      <c r="LK72" s="245">
        <v>68</v>
      </c>
      <c r="LL72" s="245">
        <v>68</v>
      </c>
      <c r="LM72" s="245">
        <v>68</v>
      </c>
      <c r="LN72" s="245">
        <v>65</v>
      </c>
      <c r="LO72" s="245">
        <v>65</v>
      </c>
      <c r="LP72" s="245">
        <v>65</v>
      </c>
      <c r="LQ72" s="245">
        <v>65</v>
      </c>
      <c r="LR72" s="245">
        <v>65</v>
      </c>
      <c r="LS72" s="245">
        <v>65</v>
      </c>
      <c r="LT72" s="245">
        <v>65</v>
      </c>
      <c r="LU72" s="245">
        <v>65</v>
      </c>
      <c r="LV72" s="245">
        <v>65</v>
      </c>
      <c r="LW72" s="245">
        <v>65</v>
      </c>
      <c r="LX72" s="245">
        <v>65</v>
      </c>
      <c r="LY72" s="245">
        <v>65</v>
      </c>
      <c r="LZ72" s="245">
        <v>65</v>
      </c>
      <c r="MA72" s="245">
        <v>65</v>
      </c>
      <c r="MB72" s="245">
        <v>65</v>
      </c>
      <c r="MC72" s="245">
        <v>65</v>
      </c>
      <c r="MD72" s="245">
        <v>65</v>
      </c>
      <c r="ME72" s="245">
        <v>65</v>
      </c>
      <c r="MF72" s="245">
        <v>60</v>
      </c>
      <c r="MG72" s="245">
        <v>60</v>
      </c>
      <c r="MH72" s="245">
        <v>60</v>
      </c>
      <c r="MI72" s="245">
        <v>60</v>
      </c>
      <c r="MJ72" s="245">
        <v>60</v>
      </c>
      <c r="MK72" s="245">
        <v>58</v>
      </c>
      <c r="ML72" s="198"/>
      <c r="MM72" s="245">
        <v>58</v>
      </c>
      <c r="MN72" s="245">
        <v>56</v>
      </c>
      <c r="MO72" s="245">
        <v>56</v>
      </c>
      <c r="MP72" s="245">
        <v>60</v>
      </c>
      <c r="MQ72" s="245">
        <v>56</v>
      </c>
      <c r="MR72" s="245">
        <v>56</v>
      </c>
      <c r="MS72" s="245">
        <v>56</v>
      </c>
      <c r="MT72" s="245">
        <v>56</v>
      </c>
      <c r="MU72" s="245">
        <v>56</v>
      </c>
      <c r="MV72" s="242">
        <v>54</v>
      </c>
      <c r="MW72" s="198"/>
      <c r="MX72" s="242">
        <v>54</v>
      </c>
      <c r="MY72" s="242">
        <v>52</v>
      </c>
      <c r="MZ72" s="242">
        <v>52</v>
      </c>
      <c r="NA72" s="242">
        <v>52</v>
      </c>
      <c r="NB72" s="242">
        <v>52</v>
      </c>
      <c r="NC72" s="242">
        <v>52</v>
      </c>
      <c r="ND72" s="242">
        <v>52</v>
      </c>
      <c r="NE72" s="242">
        <v>52</v>
      </c>
      <c r="NF72" s="242">
        <v>46</v>
      </c>
      <c r="NG72" s="242">
        <v>46</v>
      </c>
      <c r="NH72" s="242">
        <v>46</v>
      </c>
      <c r="NI72" s="244">
        <v>0</v>
      </c>
      <c r="NJ72" s="198"/>
      <c r="NK72" s="198"/>
      <c r="NL72" s="198"/>
      <c r="NM72" s="198"/>
      <c r="NN72" s="198"/>
      <c r="NO72" s="198"/>
      <c r="NP72" s="198"/>
      <c r="NQ72" s="198"/>
      <c r="NR72" s="198"/>
      <c r="NS72" s="198"/>
      <c r="NT72" s="198"/>
      <c r="NU72" s="198"/>
      <c r="NV72" s="198"/>
      <c r="NW72" s="198"/>
      <c r="NX72" s="198"/>
      <c r="NY72" s="198"/>
      <c r="NZ72" s="198"/>
      <c r="OA72" s="198"/>
      <c r="OB72" s="198"/>
      <c r="OC72" s="198"/>
      <c r="OD72" s="198"/>
      <c r="OE72" s="198"/>
      <c r="OF72" s="198"/>
      <c r="OG72" s="198"/>
      <c r="OH72" s="198"/>
      <c r="OI72" s="198"/>
      <c r="OJ72" s="198"/>
      <c r="OK72" s="198"/>
      <c r="OL72" s="198"/>
      <c r="OM72" s="198"/>
      <c r="ON72" s="198"/>
      <c r="OO72" s="198"/>
      <c r="OP72" s="198"/>
      <c r="OQ72" s="198"/>
      <c r="OR72" s="198"/>
      <c r="OS72" s="198"/>
      <c r="OT72" s="198"/>
      <c r="OU72" s="198"/>
      <c r="OV72" s="198"/>
      <c r="OW72" s="198"/>
      <c r="OX72" s="198"/>
      <c r="OY72" s="198"/>
      <c r="OZ72" s="198"/>
      <c r="PA72" s="198"/>
      <c r="PB72" s="198"/>
      <c r="PC72" s="198"/>
      <c r="PD72" s="198"/>
      <c r="PE72" s="198"/>
      <c r="PF72" s="198"/>
      <c r="PG72" s="198"/>
      <c r="PH72" s="198"/>
      <c r="PI72" s="198"/>
      <c r="PJ72" s="198"/>
      <c r="PK72" s="198"/>
      <c r="PL72" s="198"/>
      <c r="PM72" s="198"/>
      <c r="PN72" s="198"/>
      <c r="PO72" s="198"/>
      <c r="PP72" s="198"/>
      <c r="PQ72" s="196"/>
      <c r="PR72" s="196"/>
      <c r="PS72" s="196"/>
      <c r="PT72" s="196"/>
      <c r="PU72" s="196"/>
      <c r="PV72" s="196"/>
      <c r="PW72" s="196"/>
      <c r="PX72" s="196"/>
      <c r="PY72" s="196"/>
      <c r="PZ72" s="196"/>
      <c r="QA72" s="196"/>
      <c r="QB72" s="196"/>
      <c r="QC72" s="196"/>
      <c r="QD72" s="196"/>
      <c r="QE72" s="196"/>
      <c r="QF72" s="196"/>
      <c r="QG72" s="196"/>
      <c r="QH72" s="196"/>
      <c r="QI72" s="196"/>
      <c r="QJ72" s="196"/>
      <c r="QK72" s="196"/>
      <c r="QL72" s="196"/>
      <c r="QM72" s="196"/>
      <c r="QN72" s="196"/>
      <c r="QO72" s="196"/>
      <c r="QP72" s="196"/>
      <c r="QQ72" s="196"/>
      <c r="QR72" s="196"/>
      <c r="QS72" s="196"/>
      <c r="QT72" s="196"/>
      <c r="QU72" s="196"/>
      <c r="QV72" s="196"/>
      <c r="QW72" s="196"/>
      <c r="QX72" s="196"/>
      <c r="QY72" s="196"/>
      <c r="QZ72" s="196"/>
      <c r="RA72" s="196"/>
      <c r="RB72" s="196"/>
      <c r="RC72" s="196"/>
      <c r="RD72" s="196"/>
      <c r="RE72" s="196"/>
      <c r="RF72" s="196"/>
      <c r="RG72" s="196"/>
      <c r="RH72" s="196"/>
      <c r="RI72" s="196"/>
      <c r="RJ72" s="196"/>
      <c r="RK72" s="196"/>
      <c r="RL72" s="196"/>
      <c r="RM72" s="196"/>
      <c r="RN72" s="196"/>
      <c r="RO72" s="196"/>
      <c r="RP72" s="196"/>
      <c r="RQ72" s="196"/>
      <c r="RR72" s="196"/>
      <c r="RS72" s="196"/>
      <c r="RT72" s="196"/>
      <c r="RU72" s="196"/>
      <c r="RV72" s="196"/>
      <c r="RW72" s="196"/>
      <c r="RX72" s="196"/>
    </row>
    <row r="73" spans="1:492" x14ac:dyDescent="0.2">
      <c r="A73" s="230" t="s">
        <v>962</v>
      </c>
      <c r="B73" s="231" t="s">
        <v>3209</v>
      </c>
      <c r="C73" s="225"/>
      <c r="D73" s="225"/>
      <c r="E73" s="225"/>
      <c r="F73" s="226"/>
      <c r="G73" s="226"/>
      <c r="H73" s="226"/>
      <c r="I73" s="226"/>
      <c r="J73" s="226"/>
      <c r="K73" s="226"/>
      <c r="L73" s="226"/>
      <c r="M73" s="226"/>
      <c r="N73" s="226"/>
      <c r="O73" s="226"/>
      <c r="P73" s="226"/>
      <c r="Q73" s="237">
        <v>0</v>
      </c>
      <c r="R73" s="238"/>
      <c r="S73" s="238"/>
      <c r="T73" s="238"/>
      <c r="U73" s="238"/>
      <c r="V73" s="238"/>
      <c r="W73" s="232"/>
      <c r="X73" s="232"/>
      <c r="Y73" s="232"/>
      <c r="Z73" s="235">
        <v>0</v>
      </c>
      <c r="AA73" s="235">
        <v>0</v>
      </c>
      <c r="AB73" s="235">
        <v>0</v>
      </c>
      <c r="AC73" s="224"/>
      <c r="AD73" s="224"/>
      <c r="AE73" s="125"/>
      <c r="AF73" s="125"/>
      <c r="AG73" s="125"/>
      <c r="AH73" s="236">
        <v>1</v>
      </c>
      <c r="AI73" s="236" t="s">
        <v>941</v>
      </c>
      <c r="AJ73" s="125"/>
      <c r="AK73" s="175" t="s">
        <v>5316</v>
      </c>
      <c r="AL73" s="125" t="s">
        <v>942</v>
      </c>
      <c r="AM73" s="27" t="s">
        <v>5321</v>
      </c>
      <c r="AN73" s="126">
        <v>0</v>
      </c>
      <c r="AO73" s="126">
        <v>0</v>
      </c>
      <c r="AP73" s="126">
        <v>0</v>
      </c>
      <c r="AQ73" s="126">
        <v>0</v>
      </c>
      <c r="AR73" s="125">
        <v>1</v>
      </c>
      <c r="AS73" s="125">
        <v>0</v>
      </c>
      <c r="AT73" s="178"/>
      <c r="AU73" s="178"/>
      <c r="AV73" s="178"/>
      <c r="AW73" s="239" t="s">
        <v>989</v>
      </c>
      <c r="AX73" s="239" t="s">
        <v>980</v>
      </c>
      <c r="AY73" s="127"/>
      <c r="AZ73" s="127"/>
      <c r="BA73" s="128">
        <v>200</v>
      </c>
      <c r="BB73" s="128" t="s">
        <v>489</v>
      </c>
      <c r="BC73" s="128"/>
      <c r="BD73" s="128">
        <v>1</v>
      </c>
      <c r="BE73" s="129" t="s">
        <v>541</v>
      </c>
      <c r="BF73" s="130">
        <v>1</v>
      </c>
      <c r="BG73" s="240"/>
      <c r="BH73" s="241"/>
      <c r="BI73" s="190"/>
      <c r="BJ73" s="131">
        <v>225</v>
      </c>
      <c r="BK73" s="191"/>
      <c r="BL73" s="13"/>
      <c r="BM73" s="13"/>
      <c r="BN73" s="27" t="s">
        <v>801</v>
      </c>
      <c r="BO73" s="13" t="s">
        <v>801</v>
      </c>
      <c r="BP73" s="222">
        <v>0</v>
      </c>
      <c r="BQ73" s="132"/>
      <c r="BR73" s="133"/>
      <c r="BS73" s="125">
        <v>0</v>
      </c>
      <c r="BT73" s="134">
        <v>0</v>
      </c>
      <c r="BU73" s="135">
        <v>1</v>
      </c>
      <c r="BV73" s="134">
        <v>0</v>
      </c>
      <c r="BW73" s="136">
        <v>0</v>
      </c>
      <c r="BX73" s="136">
        <v>0</v>
      </c>
      <c r="BY73" s="136">
        <v>0</v>
      </c>
      <c r="BZ73" s="134">
        <v>0</v>
      </c>
      <c r="CA73" s="134">
        <v>0</v>
      </c>
      <c r="CB73" s="134">
        <v>0</v>
      </c>
      <c r="CC73" s="135">
        <v>1</v>
      </c>
      <c r="CD73" s="134"/>
      <c r="CE73" s="134"/>
      <c r="CF73" s="137">
        <v>225</v>
      </c>
      <c r="CG73" s="134">
        <v>0</v>
      </c>
      <c r="CH73" s="132"/>
      <c r="CI73" s="132"/>
      <c r="CJ73" s="229" t="s">
        <v>942</v>
      </c>
      <c r="CK73" s="233" t="s">
        <v>942</v>
      </c>
      <c r="CL73" s="138">
        <v>0</v>
      </c>
      <c r="CM73" s="138">
        <v>0</v>
      </c>
      <c r="CN73" s="135">
        <v>0</v>
      </c>
      <c r="CO73" s="135">
        <v>0</v>
      </c>
      <c r="CP73" s="139"/>
      <c r="CQ73" s="135">
        <v>0</v>
      </c>
      <c r="CR73" s="179">
        <v>43278</v>
      </c>
      <c r="CS73" s="180">
        <v>43278</v>
      </c>
      <c r="CT73" s="181">
        <v>43346</v>
      </c>
      <c r="CU73" s="181">
        <v>43067</v>
      </c>
      <c r="CV73" s="181">
        <v>0</v>
      </c>
      <c r="CW73" s="181"/>
      <c r="CX73" s="181"/>
      <c r="CY73" s="135">
        <v>0.17880725672344405</v>
      </c>
      <c r="CZ73" s="134">
        <v>0</v>
      </c>
      <c r="DA73" s="135">
        <v>1.5873015873015872E-2</v>
      </c>
      <c r="DB73" s="135">
        <v>0</v>
      </c>
      <c r="DC73" s="135">
        <v>0</v>
      </c>
      <c r="DD73" s="135">
        <v>0</v>
      </c>
      <c r="DE73" s="140">
        <v>9.5238095238095233E-2</v>
      </c>
      <c r="DF73" s="13" t="s">
        <v>942</v>
      </c>
      <c r="DG73" s="80" t="s">
        <v>942</v>
      </c>
      <c r="DH73" s="18" t="b">
        <v>0</v>
      </c>
      <c r="DI73" s="79"/>
      <c r="DJ73" s="79"/>
      <c r="DK73" s="192"/>
      <c r="DL73" s="174"/>
      <c r="DM73" s="193"/>
      <c r="DN73" s="135"/>
      <c r="DO73" s="79"/>
      <c r="DP73" s="79"/>
      <c r="DQ73" s="79"/>
      <c r="DR73" s="79"/>
      <c r="DS73" s="79"/>
      <c r="DT73" s="79"/>
      <c r="DU73" s="79"/>
      <c r="DV73" s="18"/>
      <c r="DW73" s="18"/>
      <c r="DX73" s="18"/>
      <c r="DY73" s="177"/>
      <c r="DZ73" s="177">
        <v>0</v>
      </c>
      <c r="EA73" s="177">
        <v>0</v>
      </c>
      <c r="EB73" s="177">
        <v>0</v>
      </c>
      <c r="EC73" s="177">
        <v>0</v>
      </c>
      <c r="ED73" s="177">
        <v>0</v>
      </c>
      <c r="EE73" s="177">
        <v>0</v>
      </c>
      <c r="EF73" s="177">
        <v>0</v>
      </c>
      <c r="EG73" s="177">
        <v>0</v>
      </c>
      <c r="EH73" s="177">
        <v>0</v>
      </c>
      <c r="EI73" s="177">
        <v>0</v>
      </c>
      <c r="EJ73" s="177">
        <v>0</v>
      </c>
      <c r="EK73" s="177">
        <v>0</v>
      </c>
      <c r="EL73" s="177">
        <v>0</v>
      </c>
      <c r="EM73" s="177">
        <v>0</v>
      </c>
      <c r="EN73" s="177">
        <v>0</v>
      </c>
      <c r="EO73" s="177">
        <v>0</v>
      </c>
      <c r="EP73" s="177">
        <v>0</v>
      </c>
      <c r="EQ73" s="177">
        <v>0</v>
      </c>
      <c r="ER73" s="177">
        <v>0</v>
      </c>
      <c r="ES73" s="177">
        <v>0</v>
      </c>
      <c r="ET73" s="177">
        <v>0</v>
      </c>
      <c r="EU73" s="177">
        <v>0</v>
      </c>
      <c r="EV73" s="177">
        <v>0</v>
      </c>
      <c r="EW73" s="177">
        <v>0</v>
      </c>
      <c r="EX73" s="177">
        <v>0</v>
      </c>
      <c r="EY73" s="177">
        <v>0</v>
      </c>
      <c r="EZ73" s="177">
        <v>0</v>
      </c>
      <c r="FA73" s="177">
        <v>0</v>
      </c>
      <c r="FB73" s="177">
        <v>0</v>
      </c>
      <c r="FC73" s="198"/>
      <c r="FD73" s="198"/>
      <c r="FE73" s="198"/>
      <c r="FF73" s="198"/>
      <c r="FG73" s="198"/>
      <c r="FH73" s="198"/>
      <c r="FI73" s="198"/>
      <c r="FJ73" s="198"/>
      <c r="FK73" s="198"/>
      <c r="FL73" s="198"/>
      <c r="FM73" s="198"/>
      <c r="FN73" s="198"/>
      <c r="FO73" s="198"/>
      <c r="FP73" s="198"/>
      <c r="FQ73" s="198"/>
      <c r="FR73" s="198"/>
      <c r="FS73" s="198"/>
      <c r="FT73" s="198"/>
      <c r="FU73" s="198"/>
      <c r="FV73" s="198"/>
      <c r="FW73" s="243"/>
      <c r="FX73" s="243"/>
      <c r="FY73" s="243"/>
      <c r="FZ73" s="198"/>
      <c r="GA73" s="198"/>
      <c r="GB73" s="198"/>
      <c r="GC73" s="199"/>
      <c r="GD73" s="198"/>
      <c r="GE73" s="198"/>
      <c r="GF73" s="198"/>
      <c r="GG73" s="198"/>
      <c r="GH73" s="198"/>
      <c r="GI73" s="198"/>
      <c r="GJ73" s="198"/>
      <c r="GK73" s="198"/>
      <c r="GL73" s="245"/>
      <c r="GM73" s="198"/>
      <c r="GN73" s="245"/>
      <c r="GO73" s="245"/>
      <c r="GP73" s="245"/>
      <c r="GQ73" s="245"/>
      <c r="GR73" s="245"/>
      <c r="GS73" s="198"/>
      <c r="GT73" s="198"/>
      <c r="GU73" s="198"/>
      <c r="GV73" s="198"/>
      <c r="GW73" s="198"/>
      <c r="GX73" s="198"/>
      <c r="GY73" s="198"/>
      <c r="GZ73" s="198"/>
      <c r="HA73" s="198"/>
      <c r="HB73" s="198"/>
      <c r="HC73" s="198"/>
      <c r="HD73" s="198"/>
      <c r="HE73" s="198"/>
      <c r="HF73" s="198"/>
      <c r="HG73" s="198"/>
      <c r="HH73" s="198"/>
      <c r="HI73" s="198"/>
      <c r="HJ73" s="198"/>
      <c r="HK73" s="198"/>
      <c r="HL73" s="198"/>
      <c r="HM73" s="198"/>
      <c r="HN73" s="198"/>
      <c r="HO73" s="198"/>
      <c r="HP73" s="198"/>
      <c r="HQ73" s="198"/>
      <c r="HR73" s="198"/>
      <c r="HS73" s="198"/>
      <c r="HT73" s="198"/>
      <c r="HU73" s="198"/>
      <c r="HV73" s="198"/>
      <c r="HW73" s="198"/>
      <c r="HX73" s="198"/>
      <c r="HY73" s="198"/>
      <c r="HZ73" s="198"/>
      <c r="IA73" s="198"/>
      <c r="IB73" s="198"/>
      <c r="IC73" s="198"/>
      <c r="ID73" s="198"/>
      <c r="IE73" s="198"/>
      <c r="IF73" s="198"/>
      <c r="IG73" s="198"/>
      <c r="IH73" s="198"/>
      <c r="II73" s="198"/>
      <c r="IJ73" s="198"/>
      <c r="IK73" s="198"/>
      <c r="IL73" s="198"/>
      <c r="IM73" s="198"/>
      <c r="IN73" s="198"/>
      <c r="IO73" s="198"/>
      <c r="IP73" s="198"/>
      <c r="IQ73" s="198"/>
      <c r="IR73" s="198"/>
      <c r="IS73" s="198"/>
      <c r="IT73" s="198"/>
      <c r="IU73" s="198"/>
      <c r="IV73" s="198"/>
      <c r="IW73" s="198"/>
      <c r="IX73" s="242"/>
      <c r="IY73" s="242"/>
      <c r="IZ73" s="242"/>
      <c r="JA73" s="242"/>
      <c r="JB73" s="242"/>
      <c r="JC73" s="242"/>
      <c r="JD73" s="242"/>
      <c r="JE73" s="242"/>
      <c r="JF73" s="242"/>
      <c r="JG73" s="242"/>
      <c r="JH73" s="242"/>
      <c r="JI73" s="242"/>
      <c r="JJ73" s="242"/>
      <c r="JK73" s="246"/>
      <c r="JL73" s="246"/>
      <c r="JM73" s="246"/>
      <c r="JN73" s="246"/>
      <c r="JO73" s="246"/>
      <c r="JP73" s="246"/>
      <c r="JQ73" s="246"/>
      <c r="JR73" s="246"/>
      <c r="JS73" s="246"/>
      <c r="JT73" s="246"/>
      <c r="JU73" s="246"/>
      <c r="JV73" s="246"/>
      <c r="JW73" s="246"/>
      <c r="JX73" s="246"/>
      <c r="JY73" s="242"/>
      <c r="JZ73" s="242"/>
      <c r="KA73" s="242"/>
      <c r="KB73" s="198"/>
      <c r="KC73" s="198"/>
      <c r="KD73" s="198"/>
      <c r="KE73" s="198"/>
      <c r="KF73" s="198"/>
      <c r="KG73" s="198"/>
      <c r="KH73" s="198"/>
      <c r="KI73" s="198"/>
      <c r="KJ73" s="198"/>
      <c r="KK73" s="198"/>
      <c r="KL73" s="198"/>
      <c r="KM73" s="198"/>
      <c r="KN73" s="198"/>
      <c r="KO73" s="198"/>
      <c r="KP73" s="198"/>
      <c r="KQ73" s="198"/>
      <c r="KR73" s="198"/>
      <c r="KS73" s="198"/>
      <c r="KT73" s="198"/>
      <c r="KU73" s="198"/>
      <c r="KV73" s="198"/>
      <c r="KW73" s="198"/>
      <c r="KX73" s="198"/>
      <c r="KY73" s="248">
        <v>234</v>
      </c>
      <c r="KZ73" s="248">
        <v>234</v>
      </c>
      <c r="LA73" s="248">
        <v>234</v>
      </c>
      <c r="LB73" s="248">
        <v>234</v>
      </c>
      <c r="LC73" s="248">
        <v>234</v>
      </c>
      <c r="LD73" s="248">
        <v>234</v>
      </c>
      <c r="LE73" s="248">
        <v>217</v>
      </c>
      <c r="LF73" s="248">
        <v>217</v>
      </c>
      <c r="LG73" s="248">
        <v>207</v>
      </c>
      <c r="LH73" s="248">
        <v>207</v>
      </c>
      <c r="LI73" s="248">
        <v>207</v>
      </c>
      <c r="LJ73" s="248">
        <v>207</v>
      </c>
      <c r="LK73" s="248">
        <v>207</v>
      </c>
      <c r="LL73" s="248">
        <v>207</v>
      </c>
      <c r="LM73" s="248">
        <v>207</v>
      </c>
      <c r="LN73" s="248">
        <v>207</v>
      </c>
      <c r="LO73" s="248">
        <v>207</v>
      </c>
      <c r="LP73" s="248">
        <v>202</v>
      </c>
      <c r="LQ73" s="248">
        <v>202</v>
      </c>
      <c r="LR73" s="248">
        <v>202</v>
      </c>
      <c r="LS73" s="248">
        <v>197</v>
      </c>
      <c r="LT73" s="248">
        <v>197</v>
      </c>
      <c r="LU73" s="248">
        <v>197</v>
      </c>
      <c r="LV73" s="249">
        <v>177</v>
      </c>
      <c r="LW73" s="249">
        <v>177</v>
      </c>
      <c r="LX73" s="249">
        <v>177</v>
      </c>
      <c r="LY73" s="249">
        <v>177</v>
      </c>
      <c r="LZ73" s="249">
        <v>177</v>
      </c>
      <c r="MA73" s="249">
        <v>177</v>
      </c>
      <c r="MB73" s="249">
        <v>177</v>
      </c>
      <c r="MC73" s="249">
        <v>177</v>
      </c>
      <c r="MD73" s="249">
        <v>177</v>
      </c>
      <c r="ME73" s="249">
        <v>177</v>
      </c>
      <c r="MF73" s="249">
        <v>177</v>
      </c>
      <c r="MG73" s="249">
        <v>177</v>
      </c>
      <c r="MH73" s="249">
        <v>177</v>
      </c>
      <c r="MI73" s="249">
        <v>177</v>
      </c>
      <c r="MJ73" s="249">
        <v>177</v>
      </c>
      <c r="MK73" s="249">
        <v>174</v>
      </c>
      <c r="ML73" s="198"/>
      <c r="MM73" s="249">
        <v>174</v>
      </c>
      <c r="MN73" s="249">
        <v>174</v>
      </c>
      <c r="MO73" s="249">
        <v>174</v>
      </c>
      <c r="MP73" s="249">
        <v>177</v>
      </c>
      <c r="MQ73" s="249">
        <v>170</v>
      </c>
      <c r="MR73" s="249">
        <v>170</v>
      </c>
      <c r="MS73" s="249">
        <v>170</v>
      </c>
      <c r="MT73" s="249">
        <v>170</v>
      </c>
      <c r="MU73" s="249">
        <v>170</v>
      </c>
      <c r="MV73" s="249">
        <v>170</v>
      </c>
      <c r="MW73" s="198"/>
      <c r="MX73" s="249">
        <v>168</v>
      </c>
      <c r="MY73" s="249">
        <v>163</v>
      </c>
      <c r="MZ73" s="249">
        <v>163</v>
      </c>
      <c r="NA73" s="249">
        <v>163</v>
      </c>
      <c r="NB73" s="249">
        <v>163</v>
      </c>
      <c r="NC73" s="249">
        <v>163</v>
      </c>
      <c r="ND73" s="249">
        <v>163</v>
      </c>
      <c r="NE73" s="249">
        <v>163</v>
      </c>
      <c r="NF73" s="249">
        <v>158</v>
      </c>
      <c r="NG73" s="249">
        <v>158</v>
      </c>
      <c r="NH73" s="249">
        <v>158</v>
      </c>
      <c r="NI73" s="244">
        <v>0</v>
      </c>
      <c r="NJ73" s="198"/>
      <c r="NK73" s="198"/>
      <c r="NL73" s="198"/>
      <c r="NM73" s="198"/>
      <c r="NN73" s="198"/>
      <c r="NO73" s="198"/>
      <c r="NP73" s="198"/>
      <c r="NQ73" s="198"/>
      <c r="NR73" s="198"/>
      <c r="NS73" s="198"/>
      <c r="NT73" s="198"/>
      <c r="NU73" s="198"/>
      <c r="NV73" s="198"/>
      <c r="NW73" s="198"/>
      <c r="NX73" s="198"/>
      <c r="NY73" s="198"/>
      <c r="NZ73" s="198"/>
      <c r="OA73" s="198"/>
      <c r="OB73" s="198"/>
      <c r="OC73" s="198"/>
      <c r="OD73" s="198"/>
      <c r="OE73" s="198"/>
      <c r="OF73" s="198"/>
      <c r="OG73" s="198"/>
      <c r="OH73" s="198"/>
      <c r="OI73" s="198"/>
      <c r="OJ73" s="198"/>
      <c r="OK73" s="198"/>
      <c r="OL73" s="198"/>
      <c r="OM73" s="198"/>
      <c r="ON73" s="198"/>
      <c r="OO73" s="198"/>
      <c r="OP73" s="198"/>
      <c r="OQ73" s="198"/>
      <c r="OR73" s="198"/>
      <c r="OS73" s="198"/>
      <c r="OT73" s="198"/>
      <c r="OU73" s="198"/>
      <c r="OV73" s="198"/>
      <c r="OW73" s="198"/>
      <c r="OX73" s="198"/>
      <c r="OY73" s="198"/>
      <c r="OZ73" s="198"/>
      <c r="PA73" s="198"/>
      <c r="PB73" s="198"/>
      <c r="PC73" s="198"/>
      <c r="PD73" s="198"/>
      <c r="PE73" s="198"/>
      <c r="PF73" s="198"/>
      <c r="PG73" s="198"/>
      <c r="PH73" s="198"/>
      <c r="PI73" s="198"/>
      <c r="PJ73" s="198"/>
      <c r="PK73" s="198"/>
      <c r="PL73" s="198"/>
      <c r="PM73" s="198"/>
      <c r="PN73" s="198"/>
      <c r="PO73" s="198"/>
      <c r="PP73" s="198"/>
      <c r="PQ73" s="198"/>
      <c r="PR73" s="198"/>
      <c r="PS73" s="198"/>
      <c r="PT73" s="198"/>
      <c r="PU73" s="198"/>
      <c r="PV73" s="198"/>
      <c r="PW73" s="198"/>
      <c r="PX73" s="198"/>
      <c r="PY73" s="198"/>
      <c r="PZ73" s="198"/>
      <c r="QA73" s="198"/>
      <c r="QB73" s="198"/>
      <c r="QC73" s="198"/>
      <c r="QD73" s="198"/>
      <c r="QE73" s="198"/>
      <c r="QF73" s="198"/>
      <c r="QG73" s="198"/>
      <c r="QH73" s="198"/>
      <c r="QI73" s="198"/>
      <c r="QJ73" s="198"/>
      <c r="QK73" s="198"/>
      <c r="QL73" s="198"/>
      <c r="QM73" s="198"/>
      <c r="QN73" s="198"/>
      <c r="QO73" s="198"/>
      <c r="QP73" s="198"/>
      <c r="QQ73" s="198"/>
      <c r="QR73" s="198"/>
      <c r="QS73" s="198"/>
      <c r="QT73" s="198"/>
      <c r="QU73" s="198"/>
      <c r="QV73" s="198"/>
      <c r="QW73" s="198"/>
      <c r="QX73" s="198"/>
      <c r="QY73" s="198"/>
      <c r="QZ73" s="198"/>
      <c r="RA73" s="198"/>
      <c r="RB73" s="198"/>
      <c r="RC73" s="198"/>
      <c r="RD73" s="198"/>
      <c r="RE73" s="198"/>
      <c r="RF73" s="198"/>
      <c r="RG73" s="198"/>
      <c r="RH73" s="198"/>
      <c r="RI73" s="198"/>
      <c r="RJ73" s="198"/>
      <c r="RK73" s="198"/>
      <c r="RL73" s="198"/>
      <c r="RM73" s="198"/>
      <c r="RN73" s="198"/>
      <c r="RO73" s="198"/>
      <c r="RP73" s="198"/>
      <c r="RQ73" s="198"/>
      <c r="RR73" s="198"/>
      <c r="RS73" s="198"/>
      <c r="RT73" s="198"/>
      <c r="RU73" s="198"/>
      <c r="RV73" s="198"/>
      <c r="RW73" s="198"/>
      <c r="RX73" s="198"/>
    </row>
    <row r="74" spans="1:492" x14ac:dyDescent="0.2">
      <c r="A74" s="230" t="s">
        <v>962</v>
      </c>
      <c r="B74" s="231" t="s">
        <v>5244</v>
      </c>
      <c r="C74" s="225"/>
      <c r="D74" s="225"/>
      <c r="E74" s="225"/>
      <c r="F74" s="226"/>
      <c r="G74" s="226"/>
      <c r="H74" s="226"/>
      <c r="I74" s="226"/>
      <c r="J74" s="226"/>
      <c r="K74" s="226"/>
      <c r="L74" s="226"/>
      <c r="M74" s="226"/>
      <c r="N74" s="226"/>
      <c r="O74" s="226"/>
      <c r="P74" s="226"/>
      <c r="Q74" s="237">
        <v>0</v>
      </c>
      <c r="R74" s="238"/>
      <c r="S74" s="238"/>
      <c r="T74" s="238"/>
      <c r="U74" s="238"/>
      <c r="V74" s="238"/>
      <c r="W74" s="232"/>
      <c r="X74" s="232"/>
      <c r="Y74" s="232"/>
      <c r="Z74" s="235">
        <v>0</v>
      </c>
      <c r="AA74" s="235">
        <v>0</v>
      </c>
      <c r="AB74" s="235">
        <v>0</v>
      </c>
      <c r="AC74" s="224"/>
      <c r="AD74" s="224"/>
      <c r="AE74" s="125"/>
      <c r="AF74" s="125"/>
      <c r="AG74" s="125"/>
      <c r="AH74" s="236">
        <v>1</v>
      </c>
      <c r="AI74" s="236" t="s">
        <v>941</v>
      </c>
      <c r="AJ74" s="125"/>
      <c r="AK74" s="175" t="s">
        <v>5315</v>
      </c>
      <c r="AL74" s="125" t="s">
        <v>942</v>
      </c>
      <c r="AM74" s="27" t="s">
        <v>5321</v>
      </c>
      <c r="AN74" s="126">
        <v>0</v>
      </c>
      <c r="AO74" s="126">
        <v>0</v>
      </c>
      <c r="AP74" s="126">
        <v>0</v>
      </c>
      <c r="AQ74" s="126">
        <v>0</v>
      </c>
      <c r="AR74" s="125">
        <v>1</v>
      </c>
      <c r="AS74" s="125">
        <v>0</v>
      </c>
      <c r="AT74" s="178"/>
      <c r="AU74" s="178"/>
      <c r="AV74" s="178"/>
      <c r="AW74" s="239" t="s">
        <v>1051</v>
      </c>
      <c r="AX74" s="239" t="s">
        <v>5212</v>
      </c>
      <c r="AY74" s="127"/>
      <c r="AZ74" s="127"/>
      <c r="BA74" s="128">
        <v>1</v>
      </c>
      <c r="BB74" s="128" t="s">
        <v>489</v>
      </c>
      <c r="BC74" s="128"/>
      <c r="BD74" s="128">
        <v>1</v>
      </c>
      <c r="BE74" s="129" t="s">
        <v>541</v>
      </c>
      <c r="BF74" s="130">
        <v>1</v>
      </c>
      <c r="BG74" s="240"/>
      <c r="BH74" s="241"/>
      <c r="BI74" s="190"/>
      <c r="BJ74" s="131">
        <v>73</v>
      </c>
      <c r="BK74" s="191"/>
      <c r="BL74" s="13"/>
      <c r="BM74" s="13"/>
      <c r="BN74" s="27" t="s">
        <v>801</v>
      </c>
      <c r="BO74" s="13" t="s">
        <v>801</v>
      </c>
      <c r="BP74" s="222">
        <v>105</v>
      </c>
      <c r="BQ74" s="132"/>
      <c r="BR74" s="133"/>
      <c r="BS74" s="125">
        <v>0</v>
      </c>
      <c r="BT74" s="134">
        <v>0</v>
      </c>
      <c r="BU74" s="135">
        <v>1</v>
      </c>
      <c r="BV74" s="134">
        <v>0</v>
      </c>
      <c r="BW74" s="136">
        <v>0</v>
      </c>
      <c r="BX74" s="136">
        <v>0</v>
      </c>
      <c r="BY74" s="136">
        <v>0</v>
      </c>
      <c r="BZ74" s="134">
        <v>0</v>
      </c>
      <c r="CA74" s="134">
        <v>0</v>
      </c>
      <c r="CB74" s="134">
        <v>0</v>
      </c>
      <c r="CC74" s="135">
        <v>1</v>
      </c>
      <c r="CD74" s="134"/>
      <c r="CE74" s="134"/>
      <c r="CF74" s="137">
        <v>73</v>
      </c>
      <c r="CG74" s="134">
        <v>0</v>
      </c>
      <c r="CH74" s="132"/>
      <c r="CI74" s="132"/>
      <c r="CJ74" s="229" t="s">
        <v>942</v>
      </c>
      <c r="CK74" s="233" t="s">
        <v>942</v>
      </c>
      <c r="CL74" s="138">
        <v>0</v>
      </c>
      <c r="CM74" s="138">
        <v>0</v>
      </c>
      <c r="CN74" s="135">
        <v>0</v>
      </c>
      <c r="CO74" s="135">
        <v>0</v>
      </c>
      <c r="CP74" s="139"/>
      <c r="CQ74" s="135">
        <v>0</v>
      </c>
      <c r="CR74" s="179">
        <v>43278</v>
      </c>
      <c r="CS74" s="180">
        <v>43278</v>
      </c>
      <c r="CT74" s="181">
        <v>43346</v>
      </c>
      <c r="CU74" s="181">
        <v>36526</v>
      </c>
      <c r="CV74" s="181">
        <v>36526</v>
      </c>
      <c r="CW74" s="181">
        <v>36526</v>
      </c>
      <c r="CX74" s="181"/>
      <c r="CY74" s="135">
        <v>0.13038742011856211</v>
      </c>
      <c r="CZ74" s="134">
        <v>0</v>
      </c>
      <c r="DA74" s="135">
        <v>1.5873015873015872E-2</v>
      </c>
      <c r="DB74" s="135">
        <v>0</v>
      </c>
      <c r="DC74" s="135">
        <v>0</v>
      </c>
      <c r="DD74" s="135">
        <v>0</v>
      </c>
      <c r="DE74" s="140">
        <v>0.95238095238095233</v>
      </c>
      <c r="DF74" s="13" t="s">
        <v>942</v>
      </c>
      <c r="DG74" s="80" t="s">
        <v>801</v>
      </c>
      <c r="DH74" s="18" t="b">
        <v>0</v>
      </c>
      <c r="DI74" s="79"/>
      <c r="DJ74" s="79"/>
      <c r="DK74" s="192"/>
      <c r="DL74" s="174"/>
      <c r="DM74" s="193"/>
      <c r="DN74" s="135"/>
      <c r="DO74" s="79"/>
      <c r="DP74" s="79"/>
      <c r="DQ74" s="79"/>
      <c r="DR74" s="79"/>
      <c r="DS74" s="79"/>
      <c r="DT74" s="79"/>
      <c r="DU74" s="79"/>
      <c r="DV74" s="18"/>
      <c r="DW74" s="18"/>
      <c r="DX74" s="18"/>
      <c r="DY74" s="177"/>
      <c r="DZ74" s="177">
        <v>0</v>
      </c>
      <c r="EA74" s="177">
        <v>0</v>
      </c>
      <c r="EB74" s="177">
        <v>0</v>
      </c>
      <c r="EC74" s="177">
        <v>0</v>
      </c>
      <c r="ED74" s="177">
        <v>0</v>
      </c>
      <c r="EE74" s="177">
        <v>0</v>
      </c>
      <c r="EF74" s="177">
        <v>0</v>
      </c>
      <c r="EG74" s="177">
        <v>0</v>
      </c>
      <c r="EH74" s="177">
        <v>0</v>
      </c>
      <c r="EI74" s="177">
        <v>0</v>
      </c>
      <c r="EJ74" s="177">
        <v>0</v>
      </c>
      <c r="EK74" s="177">
        <v>0</v>
      </c>
      <c r="EL74" s="177">
        <v>0</v>
      </c>
      <c r="EM74" s="177">
        <v>0</v>
      </c>
      <c r="EN74" s="177">
        <v>0</v>
      </c>
      <c r="EO74" s="177">
        <v>0</v>
      </c>
      <c r="EP74" s="177">
        <v>0</v>
      </c>
      <c r="EQ74" s="177">
        <v>0</v>
      </c>
      <c r="ER74" s="177">
        <v>0</v>
      </c>
      <c r="ES74" s="177">
        <v>0</v>
      </c>
      <c r="ET74" s="177">
        <v>0</v>
      </c>
      <c r="EU74" s="177">
        <v>0</v>
      </c>
      <c r="EV74" s="177">
        <v>0</v>
      </c>
      <c r="EW74" s="177">
        <v>0</v>
      </c>
      <c r="EX74" s="177">
        <v>0</v>
      </c>
      <c r="EY74" s="177">
        <v>0</v>
      </c>
      <c r="EZ74" s="177">
        <v>0</v>
      </c>
      <c r="FA74" s="177">
        <v>0</v>
      </c>
      <c r="FB74" s="177">
        <v>0</v>
      </c>
      <c r="FC74" s="197"/>
      <c r="FD74" s="196"/>
      <c r="FE74" s="196"/>
      <c r="FF74" s="197"/>
      <c r="FG74" s="196"/>
      <c r="FH74" s="197"/>
      <c r="FI74" s="197"/>
      <c r="FJ74" s="197"/>
      <c r="FK74" s="197"/>
      <c r="FL74" s="197"/>
      <c r="FM74" s="197"/>
      <c r="FN74" s="197"/>
      <c r="FO74" s="197"/>
      <c r="FP74" s="196"/>
      <c r="FQ74" s="196"/>
      <c r="FR74" s="196"/>
      <c r="FS74" s="197"/>
      <c r="FT74" s="196"/>
      <c r="FU74" s="196"/>
      <c r="FV74" s="196"/>
      <c r="FW74" s="196"/>
      <c r="FX74" s="196"/>
      <c r="FY74" s="244"/>
      <c r="FZ74" s="196"/>
      <c r="GA74" s="196"/>
      <c r="GB74" s="196"/>
      <c r="GC74" s="244"/>
      <c r="GD74" s="244"/>
      <c r="GE74" s="196"/>
      <c r="GF74" s="196"/>
      <c r="GG74" s="196"/>
      <c r="GH74" s="196"/>
      <c r="GI74" s="196"/>
      <c r="GJ74" s="196"/>
      <c r="GK74" s="196"/>
      <c r="GL74" s="196"/>
      <c r="GM74" s="196"/>
      <c r="GN74" s="196"/>
      <c r="GO74" s="196"/>
      <c r="GP74" s="196"/>
      <c r="GQ74" s="196"/>
      <c r="GR74" s="196"/>
      <c r="GS74" s="196"/>
      <c r="GT74" s="196"/>
      <c r="GU74" s="196"/>
      <c r="GV74" s="196"/>
      <c r="GW74" s="196"/>
      <c r="GX74" s="196"/>
      <c r="GY74" s="196"/>
      <c r="GZ74" s="196"/>
      <c r="HA74" s="196"/>
      <c r="HB74" s="196"/>
      <c r="HC74" s="196"/>
      <c r="HD74" s="196"/>
      <c r="HE74" s="196"/>
      <c r="HF74" s="196"/>
      <c r="HG74" s="196"/>
      <c r="HH74" s="196"/>
      <c r="HI74" s="196"/>
      <c r="HJ74" s="196"/>
      <c r="HK74" s="196"/>
      <c r="HL74" s="196"/>
      <c r="HM74" s="196"/>
      <c r="HN74" s="196"/>
      <c r="HO74" s="196"/>
      <c r="HP74" s="196"/>
      <c r="HQ74" s="196"/>
      <c r="HR74" s="196"/>
      <c r="HS74" s="196"/>
      <c r="HT74" s="196"/>
      <c r="HU74" s="196"/>
      <c r="HV74" s="196"/>
      <c r="HW74" s="196"/>
      <c r="HX74" s="196"/>
      <c r="HY74" s="196"/>
      <c r="HZ74" s="196"/>
      <c r="IA74" s="196"/>
      <c r="IB74" s="196"/>
      <c r="IC74" s="196"/>
      <c r="ID74" s="196"/>
      <c r="IE74" s="196"/>
      <c r="IF74" s="196"/>
      <c r="IG74" s="196"/>
      <c r="IH74" s="196"/>
      <c r="II74" s="196"/>
      <c r="IJ74" s="196"/>
      <c r="IK74" s="196"/>
      <c r="IL74" s="196"/>
      <c r="IM74" s="196"/>
      <c r="IN74" s="196"/>
      <c r="IO74" s="196"/>
      <c r="IP74" s="196"/>
      <c r="IQ74" s="196"/>
      <c r="IR74" s="196"/>
      <c r="IS74" s="196"/>
      <c r="IT74" s="196"/>
      <c r="IU74" s="196"/>
      <c r="IV74" s="196"/>
      <c r="IW74" s="196"/>
      <c r="IX74" s="196"/>
      <c r="IY74" s="196"/>
      <c r="IZ74" s="196"/>
      <c r="JA74" s="196"/>
      <c r="JB74" s="196"/>
      <c r="JC74" s="196"/>
      <c r="JD74" s="196"/>
      <c r="JE74" s="196"/>
      <c r="JF74" s="196"/>
      <c r="JG74" s="196"/>
      <c r="JH74" s="247"/>
      <c r="JI74" s="247"/>
      <c r="JJ74" s="247"/>
      <c r="JK74" s="196"/>
      <c r="JL74" s="196"/>
      <c r="JM74" s="196"/>
      <c r="JN74" s="196"/>
      <c r="JO74" s="196"/>
      <c r="JP74" s="195">
        <v>82</v>
      </c>
      <c r="JQ74" s="195">
        <v>82</v>
      </c>
      <c r="JR74" s="195">
        <v>82</v>
      </c>
      <c r="JS74" s="195">
        <v>82</v>
      </c>
      <c r="JT74" s="195">
        <v>82</v>
      </c>
      <c r="JU74" s="250">
        <v>82</v>
      </c>
      <c r="JV74" s="250">
        <v>82</v>
      </c>
      <c r="JW74" s="250">
        <v>82</v>
      </c>
      <c r="JX74" s="250">
        <v>82</v>
      </c>
      <c r="JY74" s="250">
        <v>82</v>
      </c>
      <c r="JZ74" s="250">
        <v>82</v>
      </c>
      <c r="KA74" s="250">
        <v>82</v>
      </c>
      <c r="KB74" s="250">
        <v>82</v>
      </c>
      <c r="KC74" s="196"/>
      <c r="KD74" s="250">
        <v>82</v>
      </c>
      <c r="KE74" s="250">
        <v>82</v>
      </c>
      <c r="KF74" s="250">
        <v>82</v>
      </c>
      <c r="KG74" s="250">
        <v>82</v>
      </c>
      <c r="KH74" s="250">
        <v>82</v>
      </c>
      <c r="KI74" s="250">
        <v>82</v>
      </c>
      <c r="KJ74" s="250">
        <v>83</v>
      </c>
      <c r="KK74" s="250">
        <v>83</v>
      </c>
      <c r="KL74" s="250">
        <v>83</v>
      </c>
      <c r="KM74" s="250">
        <v>83</v>
      </c>
      <c r="KN74" s="250">
        <v>83</v>
      </c>
      <c r="KO74" s="250">
        <v>83</v>
      </c>
      <c r="KP74" s="250">
        <v>83</v>
      </c>
      <c r="KQ74" s="250">
        <v>83</v>
      </c>
      <c r="KR74" s="250">
        <v>83</v>
      </c>
      <c r="KS74" s="250">
        <v>83</v>
      </c>
      <c r="KT74" s="250">
        <v>83</v>
      </c>
      <c r="KU74" s="250">
        <v>83</v>
      </c>
      <c r="KV74" s="250">
        <v>83</v>
      </c>
      <c r="KW74" s="250">
        <v>83</v>
      </c>
      <c r="KX74" s="250">
        <v>83</v>
      </c>
      <c r="KY74" s="247">
        <v>83</v>
      </c>
      <c r="KZ74" s="247">
        <v>83</v>
      </c>
      <c r="LA74" s="247">
        <v>83</v>
      </c>
      <c r="LB74" s="247">
        <v>83</v>
      </c>
      <c r="LC74" s="247">
        <v>83</v>
      </c>
      <c r="LD74" s="247">
        <v>83</v>
      </c>
      <c r="LE74" s="247">
        <v>81</v>
      </c>
      <c r="LF74" s="247">
        <v>81</v>
      </c>
      <c r="LG74" s="247">
        <v>81</v>
      </c>
      <c r="LH74" s="247">
        <v>81</v>
      </c>
      <c r="LI74" s="247">
        <v>81</v>
      </c>
      <c r="LJ74" s="247">
        <v>81</v>
      </c>
      <c r="LK74" s="247">
        <v>81</v>
      </c>
      <c r="LL74" s="247">
        <v>81</v>
      </c>
      <c r="LM74" s="247">
        <v>81</v>
      </c>
      <c r="LN74" s="247">
        <v>81</v>
      </c>
      <c r="LO74" s="247">
        <v>81</v>
      </c>
      <c r="LP74" s="247">
        <v>81</v>
      </c>
      <c r="LQ74" s="247">
        <v>81</v>
      </c>
      <c r="LR74" s="247">
        <v>81</v>
      </c>
      <c r="LS74" s="247">
        <v>81</v>
      </c>
      <c r="LT74" s="247">
        <v>81</v>
      </c>
      <c r="LU74" s="247">
        <v>81</v>
      </c>
      <c r="LV74" s="247">
        <v>81</v>
      </c>
      <c r="LW74" s="247">
        <v>81</v>
      </c>
      <c r="LX74" s="247">
        <v>81</v>
      </c>
      <c r="LY74" s="247">
        <v>81</v>
      </c>
      <c r="LZ74" s="247">
        <v>81</v>
      </c>
      <c r="MA74" s="247">
        <v>81</v>
      </c>
      <c r="MB74" s="247">
        <v>81</v>
      </c>
      <c r="MC74" s="247">
        <v>81</v>
      </c>
      <c r="MD74" s="247">
        <v>81</v>
      </c>
      <c r="ME74" s="247">
        <v>81</v>
      </c>
      <c r="MF74" s="247">
        <v>81</v>
      </c>
      <c r="MG74" s="247">
        <v>81</v>
      </c>
      <c r="MH74" s="247">
        <v>81</v>
      </c>
      <c r="MI74" s="247">
        <v>81</v>
      </c>
      <c r="MJ74" s="247">
        <v>81</v>
      </c>
      <c r="MK74" s="247">
        <v>81</v>
      </c>
      <c r="ML74" s="196"/>
      <c r="MM74" s="247">
        <v>81</v>
      </c>
      <c r="MN74" s="247">
        <v>81</v>
      </c>
      <c r="MO74" s="247">
        <v>81</v>
      </c>
      <c r="MP74" s="247">
        <v>81</v>
      </c>
      <c r="MQ74" s="247">
        <v>81</v>
      </c>
      <c r="MR74" s="247">
        <v>81</v>
      </c>
      <c r="MS74" s="247">
        <v>81</v>
      </c>
      <c r="MT74" s="247">
        <v>81</v>
      </c>
      <c r="MU74" s="247">
        <v>81</v>
      </c>
      <c r="MV74" s="247">
        <v>81</v>
      </c>
      <c r="MW74" s="196"/>
      <c r="MX74" s="247">
        <v>81</v>
      </c>
      <c r="MY74" s="247">
        <v>81</v>
      </c>
      <c r="MZ74" s="247">
        <v>81</v>
      </c>
      <c r="NA74" s="247">
        <v>81</v>
      </c>
      <c r="NB74" s="247">
        <v>81</v>
      </c>
      <c r="NC74" s="247">
        <v>81</v>
      </c>
      <c r="ND74" s="247">
        <v>81</v>
      </c>
      <c r="NE74" s="247">
        <v>81</v>
      </c>
      <c r="NF74" s="247">
        <v>81</v>
      </c>
      <c r="NG74" s="247">
        <v>81</v>
      </c>
      <c r="NH74" s="247">
        <v>81</v>
      </c>
      <c r="NI74" s="199">
        <v>0</v>
      </c>
      <c r="NJ74" s="196"/>
      <c r="NK74" s="196"/>
      <c r="NL74" s="196"/>
      <c r="NM74" s="196"/>
      <c r="NN74" s="196"/>
      <c r="NO74" s="196"/>
      <c r="NP74" s="196"/>
      <c r="NQ74" s="196"/>
      <c r="NR74" s="196"/>
      <c r="NS74" s="196"/>
      <c r="NT74" s="196"/>
      <c r="NU74" s="196"/>
      <c r="NV74" s="196"/>
      <c r="NW74" s="196"/>
      <c r="NX74" s="196"/>
      <c r="NY74" s="196"/>
      <c r="NZ74" s="196"/>
      <c r="OA74" s="196"/>
      <c r="OB74" s="196"/>
      <c r="OC74" s="196"/>
      <c r="OD74" s="196"/>
      <c r="OE74" s="196"/>
      <c r="OF74" s="196"/>
      <c r="OG74" s="196"/>
      <c r="OH74" s="196"/>
      <c r="OI74" s="196"/>
      <c r="OJ74" s="196"/>
      <c r="OK74" s="196"/>
      <c r="OL74" s="196"/>
      <c r="OM74" s="196"/>
      <c r="ON74" s="196"/>
      <c r="OO74" s="196"/>
      <c r="OP74" s="196"/>
      <c r="OQ74" s="196"/>
      <c r="OR74" s="196"/>
      <c r="OS74" s="196"/>
      <c r="OT74" s="196"/>
      <c r="OU74" s="196"/>
      <c r="OV74" s="196"/>
      <c r="OW74" s="196"/>
      <c r="OX74" s="196"/>
      <c r="OY74" s="196"/>
      <c r="OZ74" s="196"/>
      <c r="PA74" s="196"/>
      <c r="PB74" s="196"/>
      <c r="PC74" s="196"/>
      <c r="PD74" s="196"/>
      <c r="PE74" s="196"/>
      <c r="PF74" s="196"/>
      <c r="PG74" s="196"/>
      <c r="PH74" s="196"/>
      <c r="PI74" s="196"/>
      <c r="PJ74" s="196"/>
      <c r="PK74" s="196"/>
      <c r="PL74" s="196"/>
      <c r="PM74" s="196"/>
      <c r="PN74" s="196"/>
      <c r="PO74" s="196"/>
      <c r="PP74" s="196"/>
      <c r="PQ74" s="196"/>
      <c r="PR74" s="196"/>
      <c r="PS74" s="196"/>
      <c r="PT74" s="196"/>
      <c r="PU74" s="196"/>
      <c r="PV74" s="196"/>
      <c r="PW74" s="196"/>
      <c r="PX74" s="196"/>
      <c r="PY74" s="196"/>
      <c r="PZ74" s="196"/>
      <c r="QA74" s="196"/>
      <c r="QB74" s="196"/>
      <c r="QC74" s="196"/>
      <c r="QD74" s="196"/>
      <c r="QE74" s="196"/>
      <c r="QF74" s="196"/>
      <c r="QG74" s="196"/>
      <c r="QH74" s="196"/>
      <c r="QI74" s="196"/>
      <c r="QJ74" s="196"/>
      <c r="QK74" s="196"/>
      <c r="QL74" s="196"/>
      <c r="QM74" s="196"/>
      <c r="QN74" s="196"/>
      <c r="QO74" s="196"/>
      <c r="QP74" s="196"/>
      <c r="QQ74" s="196"/>
      <c r="QR74" s="196"/>
      <c r="QS74" s="196"/>
      <c r="QT74" s="196"/>
      <c r="QU74" s="196"/>
      <c r="QV74" s="196"/>
      <c r="QW74" s="196"/>
      <c r="QX74" s="196"/>
      <c r="QY74" s="196"/>
      <c r="QZ74" s="196"/>
      <c r="RA74" s="196"/>
      <c r="RB74" s="196"/>
      <c r="RC74" s="196"/>
      <c r="RD74" s="196"/>
      <c r="RE74" s="196"/>
      <c r="RF74" s="196"/>
      <c r="RG74" s="196"/>
      <c r="RH74" s="196"/>
      <c r="RI74" s="196"/>
      <c r="RJ74" s="196"/>
      <c r="RK74" s="196"/>
      <c r="RL74" s="196"/>
      <c r="RM74" s="196"/>
      <c r="RN74" s="196"/>
      <c r="RO74" s="196"/>
      <c r="RP74" s="196"/>
      <c r="RQ74" s="196"/>
      <c r="RR74" s="196"/>
      <c r="RS74" s="196"/>
      <c r="RT74" s="196"/>
      <c r="RU74" s="196"/>
      <c r="RV74" s="196"/>
      <c r="RW74" s="196"/>
      <c r="RX74" s="196"/>
    </row>
    <row r="75" spans="1:492" x14ac:dyDescent="0.2">
      <c r="A75" s="230" t="s">
        <v>962</v>
      </c>
      <c r="B75" s="231" t="s">
        <v>5245</v>
      </c>
      <c r="C75" s="225"/>
      <c r="D75" s="225"/>
      <c r="E75" s="225"/>
      <c r="F75" s="226"/>
      <c r="G75" s="226"/>
      <c r="H75" s="226"/>
      <c r="I75" s="226"/>
      <c r="J75" s="226"/>
      <c r="K75" s="226"/>
      <c r="L75" s="226"/>
      <c r="M75" s="226"/>
      <c r="N75" s="226"/>
      <c r="O75" s="226"/>
      <c r="P75" s="226"/>
      <c r="Q75" s="237">
        <v>0</v>
      </c>
      <c r="R75" s="238"/>
      <c r="S75" s="238"/>
      <c r="T75" s="238"/>
      <c r="U75" s="238"/>
      <c r="V75" s="238"/>
      <c r="W75" s="232"/>
      <c r="X75" s="232"/>
      <c r="Y75" s="232"/>
      <c r="Z75" s="235">
        <v>0</v>
      </c>
      <c r="AA75" s="235">
        <v>0</v>
      </c>
      <c r="AB75" s="235">
        <v>0</v>
      </c>
      <c r="AC75" s="224"/>
      <c r="AD75" s="224"/>
      <c r="AE75" s="125"/>
      <c r="AF75" s="125"/>
      <c r="AG75" s="125"/>
      <c r="AH75" s="236">
        <v>1</v>
      </c>
      <c r="AI75" s="236"/>
      <c r="AJ75" s="125"/>
      <c r="AK75" s="175"/>
      <c r="AL75" s="125" t="s">
        <v>942</v>
      </c>
      <c r="AM75" s="27" t="s">
        <v>942</v>
      </c>
      <c r="AN75" s="126">
        <v>0</v>
      </c>
      <c r="AO75" s="126">
        <v>0</v>
      </c>
      <c r="AP75" s="126">
        <v>0</v>
      </c>
      <c r="AQ75" s="126">
        <v>0</v>
      </c>
      <c r="AR75" s="125">
        <v>0</v>
      </c>
      <c r="AS75" s="125">
        <v>0</v>
      </c>
      <c r="AT75" s="178"/>
      <c r="AU75" s="178"/>
      <c r="AV75" s="178"/>
      <c r="AW75" s="239" t="s">
        <v>989</v>
      </c>
      <c r="AX75" s="239" t="s">
        <v>980</v>
      </c>
      <c r="AY75" s="127"/>
      <c r="AZ75" s="127"/>
      <c r="BA75" s="128">
        <v>200</v>
      </c>
      <c r="BB75" s="128" t="s">
        <v>489</v>
      </c>
      <c r="BC75" s="128"/>
      <c r="BD75" s="128">
        <v>1</v>
      </c>
      <c r="BE75" s="129" t="s">
        <v>541</v>
      </c>
      <c r="BF75" s="130">
        <v>1</v>
      </c>
      <c r="BG75" s="240"/>
      <c r="BH75" s="241"/>
      <c r="BI75" s="190"/>
      <c r="BJ75" s="131">
        <v>0</v>
      </c>
      <c r="BK75" s="191"/>
      <c r="BL75" s="13"/>
      <c r="BM75" s="13"/>
      <c r="BN75" s="27" t="s">
        <v>767</v>
      </c>
      <c r="BO75" s="13" t="s">
        <v>767</v>
      </c>
      <c r="BP75" s="222">
        <v>0</v>
      </c>
      <c r="BQ75" s="132"/>
      <c r="BR75" s="133"/>
      <c r="BS75" s="125">
        <v>0</v>
      </c>
      <c r="BT75" s="134">
        <v>0</v>
      </c>
      <c r="BU75" s="135">
        <v>0</v>
      </c>
      <c r="BV75" s="134">
        <v>0</v>
      </c>
      <c r="BW75" s="136">
        <v>0</v>
      </c>
      <c r="BX75" s="136">
        <v>0</v>
      </c>
      <c r="BY75" s="136">
        <v>0</v>
      </c>
      <c r="BZ75" s="134">
        <v>0</v>
      </c>
      <c r="CA75" s="134">
        <v>0</v>
      </c>
      <c r="CB75" s="134">
        <v>0</v>
      </c>
      <c r="CC75" s="135">
        <v>0</v>
      </c>
      <c r="CD75" s="134"/>
      <c r="CE75" s="134"/>
      <c r="CF75" s="137">
        <v>0</v>
      </c>
      <c r="CG75" s="134">
        <v>0</v>
      </c>
      <c r="CH75" s="132"/>
      <c r="CI75" s="132"/>
      <c r="CJ75" s="229" t="s">
        <v>942</v>
      </c>
      <c r="CK75" s="233" t="s">
        <v>942</v>
      </c>
      <c r="CL75" s="138">
        <v>0</v>
      </c>
      <c r="CM75" s="138">
        <v>0</v>
      </c>
      <c r="CN75" s="135">
        <v>0</v>
      </c>
      <c r="CO75" s="135">
        <v>0</v>
      </c>
      <c r="CP75" s="139"/>
      <c r="CQ75" s="135">
        <v>0</v>
      </c>
      <c r="CR75" s="179">
        <v>43278</v>
      </c>
      <c r="CS75" s="180">
        <v>43278</v>
      </c>
      <c r="CT75" s="181">
        <v>43346</v>
      </c>
      <c r="CU75" s="181">
        <v>36526</v>
      </c>
      <c r="CV75" s="181">
        <v>36526</v>
      </c>
      <c r="CW75" s="181">
        <v>36526</v>
      </c>
      <c r="CX75" s="181"/>
      <c r="CY75" s="135">
        <v>3.052776514002367</v>
      </c>
      <c r="CZ75" s="134">
        <v>0</v>
      </c>
      <c r="DA75" s="135">
        <v>0.87301587301587302</v>
      </c>
      <c r="DB75" s="135">
        <v>0</v>
      </c>
      <c r="DC75" s="135">
        <v>0</v>
      </c>
      <c r="DD75" s="135">
        <v>0</v>
      </c>
      <c r="DE75" s="140">
        <v>9.5238095238095233E-2</v>
      </c>
      <c r="DF75" s="13" t="s">
        <v>942</v>
      </c>
      <c r="DG75" s="80" t="s">
        <v>942</v>
      </c>
      <c r="DH75" s="18" t="b">
        <v>0</v>
      </c>
      <c r="DI75" s="79"/>
      <c r="DJ75" s="79"/>
      <c r="DK75" s="192"/>
      <c r="DL75" s="174"/>
      <c r="DM75" s="193"/>
      <c r="DN75" s="135"/>
      <c r="DO75" s="79"/>
      <c r="DP75" s="79"/>
      <c r="DQ75" s="79"/>
      <c r="DR75" s="79"/>
      <c r="DS75" s="79"/>
      <c r="DT75" s="79"/>
      <c r="DU75" s="79"/>
      <c r="DV75" s="18"/>
      <c r="DW75" s="18"/>
      <c r="DX75" s="18"/>
      <c r="DY75" s="177"/>
      <c r="DZ75" s="177">
        <v>0</v>
      </c>
      <c r="EA75" s="177">
        <v>0</v>
      </c>
      <c r="EB75" s="177">
        <v>0</v>
      </c>
      <c r="EC75" s="177">
        <v>0</v>
      </c>
      <c r="ED75" s="177">
        <v>0</v>
      </c>
      <c r="EE75" s="177">
        <v>0</v>
      </c>
      <c r="EF75" s="177">
        <v>0</v>
      </c>
      <c r="EG75" s="177">
        <v>0</v>
      </c>
      <c r="EH75" s="177">
        <v>0</v>
      </c>
      <c r="EI75" s="177">
        <v>0</v>
      </c>
      <c r="EJ75" s="177">
        <v>0</v>
      </c>
      <c r="EK75" s="177">
        <v>0</v>
      </c>
      <c r="EL75" s="177">
        <v>0</v>
      </c>
      <c r="EM75" s="177">
        <v>0</v>
      </c>
      <c r="EN75" s="177">
        <v>0</v>
      </c>
      <c r="EO75" s="177">
        <v>0</v>
      </c>
      <c r="EP75" s="177">
        <v>0</v>
      </c>
      <c r="EQ75" s="177">
        <v>0</v>
      </c>
      <c r="ER75" s="177">
        <v>0</v>
      </c>
      <c r="ES75" s="177">
        <v>0</v>
      </c>
      <c r="ET75" s="177">
        <v>0</v>
      </c>
      <c r="EU75" s="177">
        <v>0</v>
      </c>
      <c r="EV75" s="177">
        <v>0</v>
      </c>
      <c r="EW75" s="177">
        <v>0</v>
      </c>
      <c r="EX75" s="177">
        <v>0</v>
      </c>
      <c r="EY75" s="177">
        <v>0</v>
      </c>
      <c r="EZ75" s="177">
        <v>0</v>
      </c>
      <c r="FA75" s="177">
        <v>0</v>
      </c>
      <c r="FB75" s="177">
        <v>0</v>
      </c>
      <c r="FC75" s="198"/>
      <c r="FD75" s="198"/>
      <c r="FE75" s="198"/>
      <c r="FF75" s="198"/>
      <c r="FG75" s="198"/>
      <c r="FH75" s="198"/>
      <c r="FI75" s="198"/>
      <c r="FJ75" s="198"/>
      <c r="FK75" s="198"/>
      <c r="FL75" s="198"/>
      <c r="FM75" s="198"/>
      <c r="FN75" s="198"/>
      <c r="FO75" s="198"/>
      <c r="FP75" s="198"/>
      <c r="FQ75" s="198"/>
      <c r="FR75" s="198"/>
      <c r="FS75" s="198"/>
      <c r="FT75" s="198"/>
      <c r="FU75" s="198"/>
      <c r="FV75" s="198"/>
      <c r="FW75" s="243"/>
      <c r="FX75" s="243"/>
      <c r="FY75" s="243"/>
      <c r="FZ75" s="198"/>
      <c r="GA75" s="198"/>
      <c r="GB75" s="198"/>
      <c r="GC75" s="199"/>
      <c r="GD75" s="198"/>
      <c r="GE75" s="198"/>
      <c r="GF75" s="198"/>
      <c r="GG75" s="198"/>
      <c r="GH75" s="198"/>
      <c r="GI75" s="198"/>
      <c r="GJ75" s="198"/>
      <c r="GK75" s="198"/>
      <c r="GL75" s="245"/>
      <c r="GM75" s="198"/>
      <c r="GN75" s="245"/>
      <c r="GO75" s="245"/>
      <c r="GP75" s="245"/>
      <c r="GQ75" s="245"/>
      <c r="GR75" s="245"/>
      <c r="GS75" s="198"/>
      <c r="GT75" s="198"/>
      <c r="GU75" s="198"/>
      <c r="GV75" s="198"/>
      <c r="GW75" s="198"/>
      <c r="GX75" s="198"/>
      <c r="GY75" s="198"/>
      <c r="GZ75" s="198"/>
      <c r="HA75" s="198"/>
      <c r="HB75" s="198"/>
      <c r="HC75" s="198"/>
      <c r="HD75" s="198"/>
      <c r="HE75" s="198"/>
      <c r="HF75" s="198"/>
      <c r="HG75" s="198"/>
      <c r="HH75" s="198"/>
      <c r="HI75" s="198"/>
      <c r="HJ75" s="198"/>
      <c r="HK75" s="198"/>
      <c r="HL75" s="198"/>
      <c r="HM75" s="198"/>
      <c r="HN75" s="198"/>
      <c r="HO75" s="198"/>
      <c r="HP75" s="198"/>
      <c r="HQ75" s="198"/>
      <c r="HR75" s="198"/>
      <c r="HS75" s="198"/>
      <c r="HT75" s="198"/>
      <c r="HU75" s="198"/>
      <c r="HV75" s="198"/>
      <c r="HW75" s="198"/>
      <c r="HX75" s="198"/>
      <c r="HY75" s="198"/>
      <c r="HZ75" s="198"/>
      <c r="IA75" s="198"/>
      <c r="IB75" s="198"/>
      <c r="IC75" s="198"/>
      <c r="ID75" s="198"/>
      <c r="IE75" s="198"/>
      <c r="IF75" s="198"/>
      <c r="IG75" s="198"/>
      <c r="IH75" s="198"/>
      <c r="II75" s="198"/>
      <c r="IJ75" s="198"/>
      <c r="IK75" s="198"/>
      <c r="IL75" s="198"/>
      <c r="IM75" s="198"/>
      <c r="IN75" s="198"/>
      <c r="IO75" s="198"/>
      <c r="IP75" s="198"/>
      <c r="IQ75" s="198"/>
      <c r="IR75" s="198"/>
      <c r="IS75" s="198"/>
      <c r="IT75" s="198"/>
      <c r="IU75" s="198"/>
      <c r="IV75" s="198"/>
      <c r="IW75" s="198"/>
      <c r="IX75" s="242"/>
      <c r="IY75" s="242"/>
      <c r="IZ75" s="242"/>
      <c r="JA75" s="242"/>
      <c r="JB75" s="242"/>
      <c r="JC75" s="242"/>
      <c r="JD75" s="242"/>
      <c r="JE75" s="242"/>
      <c r="JF75" s="242"/>
      <c r="JG75" s="242"/>
      <c r="JH75" s="242"/>
      <c r="JI75" s="242"/>
      <c r="JJ75" s="242"/>
      <c r="JK75" s="246"/>
      <c r="JL75" s="246"/>
      <c r="JM75" s="246"/>
      <c r="JN75" s="246"/>
      <c r="JO75" s="246"/>
      <c r="JP75" s="246"/>
      <c r="JQ75" s="246"/>
      <c r="JR75" s="246"/>
      <c r="JS75" s="246"/>
      <c r="JT75" s="246"/>
      <c r="JU75" s="246"/>
      <c r="JV75" s="246"/>
      <c r="JW75" s="246"/>
      <c r="JX75" s="246"/>
      <c r="JY75" s="242"/>
      <c r="JZ75" s="242"/>
      <c r="KA75" s="242"/>
      <c r="KB75" s="198"/>
      <c r="KC75" s="198"/>
      <c r="KD75" s="198"/>
      <c r="KE75" s="198"/>
      <c r="KF75" s="198"/>
      <c r="KG75" s="198"/>
      <c r="KH75" s="198"/>
      <c r="KI75" s="198"/>
      <c r="KJ75" s="198"/>
      <c r="KK75" s="198"/>
      <c r="KL75" s="198"/>
      <c r="KM75" s="198"/>
      <c r="KN75" s="198"/>
      <c r="KO75" s="198"/>
      <c r="KP75" s="198"/>
      <c r="KQ75" s="198"/>
      <c r="KR75" s="198"/>
      <c r="KS75" s="198"/>
      <c r="KT75" s="198"/>
      <c r="KU75" s="198"/>
      <c r="KV75" s="198"/>
      <c r="KW75" s="198"/>
      <c r="KX75" s="198"/>
      <c r="KY75" s="197">
        <v>9</v>
      </c>
      <c r="KZ75" s="197">
        <v>9</v>
      </c>
      <c r="LA75" s="197">
        <v>9</v>
      </c>
      <c r="LB75" s="197">
        <v>9</v>
      </c>
      <c r="LC75" s="197">
        <v>9</v>
      </c>
      <c r="LD75" s="197">
        <v>9</v>
      </c>
      <c r="LE75" s="197">
        <v>0</v>
      </c>
      <c r="LF75" s="197">
        <v>0</v>
      </c>
      <c r="LG75" s="197">
        <v>0</v>
      </c>
      <c r="LH75" s="197">
        <v>0</v>
      </c>
      <c r="LI75" s="197">
        <v>0</v>
      </c>
      <c r="LJ75" s="197">
        <v>0</v>
      </c>
      <c r="LK75" s="197">
        <v>0</v>
      </c>
      <c r="LL75" s="197">
        <v>0</v>
      </c>
      <c r="LM75" s="197">
        <v>0</v>
      </c>
      <c r="LN75" s="197">
        <v>0</v>
      </c>
      <c r="LO75" s="197">
        <v>0</v>
      </c>
      <c r="LP75" s="197">
        <v>0</v>
      </c>
      <c r="LQ75" s="197">
        <v>0</v>
      </c>
      <c r="LR75" s="197">
        <v>0</v>
      </c>
      <c r="LS75" s="197">
        <v>0</v>
      </c>
      <c r="LT75" s="197">
        <v>0</v>
      </c>
      <c r="LU75" s="197">
        <v>0</v>
      </c>
      <c r="LV75" s="197">
        <v>0</v>
      </c>
      <c r="LW75" s="197">
        <v>0</v>
      </c>
      <c r="LX75" s="197">
        <v>0</v>
      </c>
      <c r="LY75" s="197">
        <v>0</v>
      </c>
      <c r="LZ75" s="197">
        <v>0</v>
      </c>
      <c r="MA75" s="197">
        <v>0</v>
      </c>
      <c r="MB75" s="197">
        <v>0</v>
      </c>
      <c r="MC75" s="197">
        <v>0</v>
      </c>
      <c r="MD75" s="197">
        <v>0</v>
      </c>
      <c r="ME75" s="197">
        <v>0</v>
      </c>
      <c r="MF75" s="197">
        <v>0</v>
      </c>
      <c r="MG75" s="197">
        <v>0</v>
      </c>
      <c r="MH75" s="197">
        <v>0</v>
      </c>
      <c r="MI75" s="197">
        <v>0</v>
      </c>
      <c r="MJ75" s="197">
        <v>0</v>
      </c>
      <c r="MK75" s="197">
        <v>0</v>
      </c>
      <c r="ML75" s="198"/>
      <c r="MM75" s="197">
        <v>0</v>
      </c>
      <c r="MN75" s="197">
        <v>0</v>
      </c>
      <c r="MO75" s="197">
        <v>0</v>
      </c>
      <c r="MP75" s="197">
        <v>0</v>
      </c>
      <c r="MQ75" s="197">
        <v>0</v>
      </c>
      <c r="MR75" s="197">
        <v>0</v>
      </c>
      <c r="MS75" s="197">
        <v>0</v>
      </c>
      <c r="MT75" s="197">
        <v>0</v>
      </c>
      <c r="MU75" s="197">
        <v>0</v>
      </c>
      <c r="MV75" s="197">
        <v>0</v>
      </c>
      <c r="MW75" s="198"/>
      <c r="MX75" s="197">
        <v>0</v>
      </c>
      <c r="MY75" s="197">
        <v>0</v>
      </c>
      <c r="MZ75" s="197">
        <v>0</v>
      </c>
      <c r="NA75" s="197">
        <v>0</v>
      </c>
      <c r="NB75" s="197">
        <v>0</v>
      </c>
      <c r="NC75" s="197">
        <v>0</v>
      </c>
      <c r="ND75" s="197">
        <v>0</v>
      </c>
      <c r="NE75" s="197">
        <v>0</v>
      </c>
      <c r="NF75" s="197">
        <v>0</v>
      </c>
      <c r="NG75" s="197">
        <v>0</v>
      </c>
      <c r="NH75" s="197">
        <v>0</v>
      </c>
      <c r="NI75" s="197">
        <v>0</v>
      </c>
      <c r="NJ75" s="198"/>
      <c r="NK75" s="198"/>
      <c r="NL75" s="198"/>
      <c r="NM75" s="198"/>
      <c r="NN75" s="198"/>
      <c r="NO75" s="198"/>
      <c r="NP75" s="198"/>
      <c r="NQ75" s="198"/>
      <c r="NR75" s="198"/>
      <c r="NS75" s="198"/>
      <c r="NT75" s="198"/>
      <c r="NU75" s="198"/>
      <c r="NV75" s="198"/>
      <c r="NW75" s="198"/>
      <c r="NX75" s="198"/>
      <c r="NY75" s="198"/>
      <c r="NZ75" s="198"/>
      <c r="OA75" s="198"/>
      <c r="OB75" s="198"/>
      <c r="OC75" s="198"/>
      <c r="OD75" s="198"/>
      <c r="OE75" s="198"/>
      <c r="OF75" s="198"/>
      <c r="OG75" s="198"/>
      <c r="OH75" s="198"/>
      <c r="OI75" s="198"/>
      <c r="OJ75" s="198"/>
      <c r="OK75" s="198"/>
      <c r="OL75" s="198"/>
      <c r="OM75" s="198"/>
      <c r="ON75" s="198"/>
      <c r="OO75" s="198"/>
      <c r="OP75" s="198"/>
      <c r="OQ75" s="198"/>
      <c r="OR75" s="198"/>
      <c r="OS75" s="198"/>
      <c r="OT75" s="198"/>
      <c r="OU75" s="198"/>
      <c r="OV75" s="198"/>
      <c r="OW75" s="198"/>
      <c r="OX75" s="198"/>
      <c r="OY75" s="198"/>
      <c r="OZ75" s="198"/>
      <c r="PA75" s="198"/>
      <c r="PB75" s="198"/>
      <c r="PC75" s="198"/>
      <c r="PD75" s="198"/>
      <c r="PE75" s="198"/>
      <c r="PF75" s="198"/>
      <c r="PG75" s="198"/>
      <c r="PH75" s="198"/>
      <c r="PI75" s="198"/>
      <c r="PJ75" s="198"/>
      <c r="PK75" s="198"/>
      <c r="PL75" s="198"/>
      <c r="PM75" s="198"/>
      <c r="PN75" s="198"/>
      <c r="PO75" s="198"/>
      <c r="PP75" s="198"/>
      <c r="PQ75" s="198"/>
      <c r="PR75" s="198"/>
      <c r="PS75" s="198"/>
      <c r="PT75" s="198"/>
      <c r="PU75" s="198"/>
      <c r="PV75" s="198"/>
      <c r="PW75" s="198"/>
      <c r="PX75" s="198"/>
      <c r="PY75" s="198"/>
      <c r="PZ75" s="198"/>
      <c r="QA75" s="198"/>
      <c r="QB75" s="198"/>
      <c r="QC75" s="198"/>
      <c r="QD75" s="198"/>
      <c r="QE75" s="198"/>
      <c r="QF75" s="198"/>
      <c r="QG75" s="198"/>
      <c r="QH75" s="198"/>
      <c r="QI75" s="198"/>
      <c r="QJ75" s="198"/>
      <c r="QK75" s="198"/>
      <c r="QL75" s="198"/>
      <c r="QM75" s="198"/>
      <c r="QN75" s="198"/>
      <c r="QO75" s="198"/>
      <c r="QP75" s="198"/>
      <c r="QQ75" s="198"/>
      <c r="QR75" s="198"/>
      <c r="QS75" s="198"/>
      <c r="QT75" s="198"/>
      <c r="QU75" s="198"/>
      <c r="QV75" s="198"/>
      <c r="QW75" s="198"/>
      <c r="QX75" s="198"/>
      <c r="QY75" s="198"/>
      <c r="QZ75" s="198"/>
      <c r="RA75" s="198"/>
      <c r="RB75" s="198"/>
      <c r="RC75" s="198"/>
      <c r="RD75" s="198"/>
      <c r="RE75" s="198"/>
      <c r="RF75" s="198"/>
      <c r="RG75" s="198"/>
      <c r="RH75" s="198"/>
      <c r="RI75" s="198"/>
      <c r="RJ75" s="198"/>
      <c r="RK75" s="198"/>
      <c r="RL75" s="198"/>
      <c r="RM75" s="198"/>
      <c r="RN75" s="198"/>
      <c r="RO75" s="198"/>
      <c r="RP75" s="198"/>
      <c r="RQ75" s="198"/>
      <c r="RR75" s="198"/>
      <c r="RS75" s="198"/>
      <c r="RT75" s="198"/>
      <c r="RU75" s="198"/>
      <c r="RV75" s="198"/>
      <c r="RW75" s="198"/>
      <c r="RX75" s="198"/>
    </row>
    <row r="76" spans="1:492" x14ac:dyDescent="0.2">
      <c r="A76" s="230" t="s">
        <v>962</v>
      </c>
      <c r="B76" s="231" t="s">
        <v>4417</v>
      </c>
      <c r="C76" s="225"/>
      <c r="D76" s="225"/>
      <c r="E76" s="225"/>
      <c r="F76" s="226"/>
      <c r="G76" s="226"/>
      <c r="H76" s="226"/>
      <c r="I76" s="226"/>
      <c r="J76" s="226"/>
      <c r="K76" s="226"/>
      <c r="L76" s="226"/>
      <c r="M76" s="226"/>
      <c r="N76" s="226"/>
      <c r="O76" s="226"/>
      <c r="P76" s="226"/>
      <c r="Q76" s="237">
        <v>0</v>
      </c>
      <c r="R76" s="238"/>
      <c r="S76" s="238"/>
      <c r="T76" s="238"/>
      <c r="U76" s="238"/>
      <c r="V76" s="238"/>
      <c r="W76" s="232"/>
      <c r="X76" s="232"/>
      <c r="Y76" s="232"/>
      <c r="Z76" s="235">
        <v>0</v>
      </c>
      <c r="AA76" s="235">
        <v>0</v>
      </c>
      <c r="AB76" s="235">
        <v>0</v>
      </c>
      <c r="AC76" s="224"/>
      <c r="AD76" s="224"/>
      <c r="AE76" s="125"/>
      <c r="AF76" s="125"/>
      <c r="AG76" s="125"/>
      <c r="AH76" s="236">
        <v>1</v>
      </c>
      <c r="AI76" s="236" t="s">
        <v>941</v>
      </c>
      <c r="AJ76" s="125"/>
      <c r="AK76" s="175" t="s">
        <v>5315</v>
      </c>
      <c r="AL76" s="125" t="s">
        <v>942</v>
      </c>
      <c r="AM76" s="27" t="s">
        <v>5321</v>
      </c>
      <c r="AN76" s="126">
        <v>0</v>
      </c>
      <c r="AO76" s="126">
        <v>0</v>
      </c>
      <c r="AP76" s="126">
        <v>0</v>
      </c>
      <c r="AQ76" s="126">
        <v>0</v>
      </c>
      <c r="AR76" s="125">
        <v>1</v>
      </c>
      <c r="AS76" s="125">
        <v>0</v>
      </c>
      <c r="AT76" s="178"/>
      <c r="AU76" s="178"/>
      <c r="AV76" s="178"/>
      <c r="AW76" s="239" t="s">
        <v>989</v>
      </c>
      <c r="AX76" s="239" t="s">
        <v>980</v>
      </c>
      <c r="AY76" s="127"/>
      <c r="AZ76" s="127"/>
      <c r="BA76" s="128">
        <v>200</v>
      </c>
      <c r="BB76" s="128" t="s">
        <v>489</v>
      </c>
      <c r="BC76" s="128"/>
      <c r="BD76" s="128">
        <v>1</v>
      </c>
      <c r="BE76" s="129" t="s">
        <v>541</v>
      </c>
      <c r="BF76" s="130">
        <v>1</v>
      </c>
      <c r="BG76" s="240"/>
      <c r="BH76" s="241"/>
      <c r="BI76" s="190"/>
      <c r="BJ76" s="131">
        <v>270</v>
      </c>
      <c r="BK76" s="191"/>
      <c r="BL76" s="13"/>
      <c r="BM76" s="13"/>
      <c r="BN76" s="27" t="s">
        <v>801</v>
      </c>
      <c r="BO76" s="13" t="s">
        <v>801</v>
      </c>
      <c r="BP76" s="222">
        <v>0</v>
      </c>
      <c r="BQ76" s="132"/>
      <c r="BR76" s="133"/>
      <c r="BS76" s="125">
        <v>0</v>
      </c>
      <c r="BT76" s="134">
        <v>0</v>
      </c>
      <c r="BU76" s="135">
        <v>1</v>
      </c>
      <c r="BV76" s="134">
        <v>0</v>
      </c>
      <c r="BW76" s="136">
        <v>0</v>
      </c>
      <c r="BX76" s="136">
        <v>0</v>
      </c>
      <c r="BY76" s="136">
        <v>0</v>
      </c>
      <c r="BZ76" s="134">
        <v>0</v>
      </c>
      <c r="CA76" s="134">
        <v>0</v>
      </c>
      <c r="CB76" s="134">
        <v>0</v>
      </c>
      <c r="CC76" s="135">
        <v>1</v>
      </c>
      <c r="CD76" s="134"/>
      <c r="CE76" s="134"/>
      <c r="CF76" s="137">
        <v>270</v>
      </c>
      <c r="CG76" s="134">
        <v>0</v>
      </c>
      <c r="CH76" s="132"/>
      <c r="CI76" s="132"/>
      <c r="CJ76" s="229" t="s">
        <v>942</v>
      </c>
      <c r="CK76" s="233" t="s">
        <v>942</v>
      </c>
      <c r="CL76" s="138">
        <v>0</v>
      </c>
      <c r="CM76" s="138">
        <v>0</v>
      </c>
      <c r="CN76" s="135">
        <v>0</v>
      </c>
      <c r="CO76" s="135">
        <v>0</v>
      </c>
      <c r="CP76" s="139"/>
      <c r="CQ76" s="135">
        <v>1</v>
      </c>
      <c r="CR76" s="179">
        <v>43278</v>
      </c>
      <c r="CS76" s="180">
        <v>43278</v>
      </c>
      <c r="CT76" s="181">
        <v>43346</v>
      </c>
      <c r="CU76" s="181">
        <v>43311</v>
      </c>
      <c r="CV76" s="181">
        <v>43395</v>
      </c>
      <c r="CW76" s="181"/>
      <c r="CX76" s="181">
        <v>43395</v>
      </c>
      <c r="CY76" s="135">
        <v>1.5650423107696088</v>
      </c>
      <c r="CZ76" s="134">
        <v>0</v>
      </c>
      <c r="DA76" s="135">
        <v>0.53968253968253965</v>
      </c>
      <c r="DB76" s="135">
        <v>0</v>
      </c>
      <c r="DC76" s="135">
        <v>0</v>
      </c>
      <c r="DD76" s="135">
        <v>0</v>
      </c>
      <c r="DE76" s="140">
        <v>0</v>
      </c>
      <c r="DF76" s="13" t="s">
        <v>942</v>
      </c>
      <c r="DG76" s="80" t="s">
        <v>942</v>
      </c>
      <c r="DH76" s="18" t="b">
        <v>0</v>
      </c>
      <c r="DI76" s="79"/>
      <c r="DJ76" s="79"/>
      <c r="DK76" s="192"/>
      <c r="DL76" s="174"/>
      <c r="DM76" s="193"/>
      <c r="DN76" s="135"/>
      <c r="DO76" s="79"/>
      <c r="DP76" s="79"/>
      <c r="DQ76" s="79"/>
      <c r="DR76" s="79"/>
      <c r="DS76" s="79"/>
      <c r="DT76" s="79"/>
      <c r="DU76" s="79"/>
      <c r="DV76" s="18"/>
      <c r="DW76" s="18"/>
      <c r="DX76" s="18"/>
      <c r="DY76" s="177"/>
      <c r="DZ76" s="177">
        <v>0</v>
      </c>
      <c r="EA76" s="177">
        <v>0</v>
      </c>
      <c r="EB76" s="177">
        <v>0</v>
      </c>
      <c r="EC76" s="177">
        <v>0</v>
      </c>
      <c r="ED76" s="177">
        <v>0</v>
      </c>
      <c r="EE76" s="177">
        <v>0</v>
      </c>
      <c r="EF76" s="177">
        <v>0</v>
      </c>
      <c r="EG76" s="177">
        <v>0</v>
      </c>
      <c r="EH76" s="177">
        <v>0</v>
      </c>
      <c r="EI76" s="177">
        <v>0</v>
      </c>
      <c r="EJ76" s="177">
        <v>0</v>
      </c>
      <c r="EK76" s="177">
        <v>0</v>
      </c>
      <c r="EL76" s="177">
        <v>0</v>
      </c>
      <c r="EM76" s="177">
        <v>0</v>
      </c>
      <c r="EN76" s="177">
        <v>0</v>
      </c>
      <c r="EO76" s="177">
        <v>0</v>
      </c>
      <c r="EP76" s="177">
        <v>210</v>
      </c>
      <c r="EQ76" s="177">
        <v>0</v>
      </c>
      <c r="ER76" s="177">
        <v>0</v>
      </c>
      <c r="ES76" s="177">
        <v>0</v>
      </c>
      <c r="ET76" s="177">
        <v>0</v>
      </c>
      <c r="EU76" s="177">
        <v>0</v>
      </c>
      <c r="EV76" s="177">
        <v>0</v>
      </c>
      <c r="EW76" s="177">
        <v>0</v>
      </c>
      <c r="EX76" s="177">
        <v>0</v>
      </c>
      <c r="EY76" s="177">
        <v>0</v>
      </c>
      <c r="EZ76" s="177">
        <v>0</v>
      </c>
      <c r="FA76" s="177">
        <v>0</v>
      </c>
      <c r="FB76" s="177">
        <v>271</v>
      </c>
      <c r="FC76" s="198"/>
      <c r="FD76" s="198"/>
      <c r="FE76" s="198"/>
      <c r="FF76" s="198"/>
      <c r="FG76" s="198"/>
      <c r="FH76" s="198"/>
      <c r="FI76" s="198"/>
      <c r="FJ76" s="198"/>
      <c r="FK76" s="198"/>
      <c r="FL76" s="198"/>
      <c r="FM76" s="198"/>
      <c r="FN76" s="198"/>
      <c r="FO76" s="198"/>
      <c r="FP76" s="198"/>
      <c r="FQ76" s="198"/>
      <c r="FR76" s="198"/>
      <c r="FS76" s="198"/>
      <c r="FT76" s="198"/>
      <c r="FU76" s="198"/>
      <c r="FV76" s="198"/>
      <c r="FW76" s="243"/>
      <c r="FX76" s="243"/>
      <c r="FY76" s="243"/>
      <c r="FZ76" s="198"/>
      <c r="GA76" s="198"/>
      <c r="GB76" s="198"/>
      <c r="GC76" s="199"/>
      <c r="GD76" s="198"/>
      <c r="GE76" s="196"/>
      <c r="GF76" s="198"/>
      <c r="GG76" s="196"/>
      <c r="GH76" s="196"/>
      <c r="GI76" s="196"/>
      <c r="GJ76" s="196"/>
      <c r="GK76" s="196"/>
      <c r="GL76" s="245"/>
      <c r="GM76" s="198"/>
      <c r="GN76" s="245"/>
      <c r="GO76" s="245"/>
      <c r="GP76" s="245"/>
      <c r="GQ76" s="245"/>
      <c r="GR76" s="245"/>
      <c r="GS76" s="196"/>
      <c r="GT76" s="196"/>
      <c r="GU76" s="196"/>
      <c r="GV76" s="196"/>
      <c r="GW76" s="196"/>
      <c r="GX76" s="196"/>
      <c r="GY76" s="196"/>
      <c r="GZ76" s="196"/>
      <c r="HA76" s="196"/>
      <c r="HB76" s="196"/>
      <c r="HC76" s="196"/>
      <c r="HD76" s="196"/>
      <c r="HE76" s="196"/>
      <c r="HF76" s="196"/>
      <c r="HG76" s="196"/>
      <c r="HH76" s="196"/>
      <c r="HI76" s="196"/>
      <c r="HJ76" s="196"/>
      <c r="HK76" s="196"/>
      <c r="HL76" s="196"/>
      <c r="HM76" s="196"/>
      <c r="HN76" s="196"/>
      <c r="HO76" s="196"/>
      <c r="HP76" s="196"/>
      <c r="HQ76" s="196"/>
      <c r="HR76" s="196"/>
      <c r="HS76" s="196"/>
      <c r="HT76" s="196"/>
      <c r="HU76" s="196"/>
      <c r="HV76" s="196"/>
      <c r="HW76" s="196"/>
      <c r="HX76" s="196"/>
      <c r="HY76" s="196"/>
      <c r="HZ76" s="196"/>
      <c r="IA76" s="196"/>
      <c r="IB76" s="196"/>
      <c r="IC76" s="196"/>
      <c r="ID76" s="196"/>
      <c r="IE76" s="196"/>
      <c r="IF76" s="196"/>
      <c r="IG76" s="196"/>
      <c r="IH76" s="196"/>
      <c r="II76" s="196"/>
      <c r="IJ76" s="196"/>
      <c r="IK76" s="196"/>
      <c r="IL76" s="196"/>
      <c r="IM76" s="196"/>
      <c r="IN76" s="196"/>
      <c r="IO76" s="196"/>
      <c r="IP76" s="196"/>
      <c r="IQ76" s="196"/>
      <c r="IR76" s="196"/>
      <c r="IS76" s="196"/>
      <c r="IT76" s="196"/>
      <c r="IU76" s="196"/>
      <c r="IV76" s="196"/>
      <c r="IW76" s="196"/>
      <c r="IX76" s="242"/>
      <c r="IY76" s="242"/>
      <c r="IZ76" s="242"/>
      <c r="JA76" s="242"/>
      <c r="JB76" s="242"/>
      <c r="JC76" s="242"/>
      <c r="JD76" s="242"/>
      <c r="JE76" s="242"/>
      <c r="JF76" s="242"/>
      <c r="JG76" s="242"/>
      <c r="JH76" s="242"/>
      <c r="JI76" s="242"/>
      <c r="JJ76" s="242"/>
      <c r="JK76" s="246"/>
      <c r="JL76" s="246"/>
      <c r="JM76" s="246"/>
      <c r="JN76" s="246"/>
      <c r="JO76" s="246"/>
      <c r="JP76" s="246"/>
      <c r="JQ76" s="246"/>
      <c r="JR76" s="246"/>
      <c r="JS76" s="246"/>
      <c r="JT76" s="246"/>
      <c r="JU76" s="246"/>
      <c r="JV76" s="246"/>
      <c r="JW76" s="246"/>
      <c r="JX76" s="246"/>
      <c r="JY76" s="242"/>
      <c r="JZ76" s="242"/>
      <c r="KA76" s="242"/>
      <c r="KB76" s="198"/>
      <c r="KC76" s="198"/>
      <c r="KD76" s="198"/>
      <c r="KE76" s="198"/>
      <c r="KF76" s="198"/>
      <c r="KG76" s="198"/>
      <c r="KH76" s="196"/>
      <c r="KI76" s="198"/>
      <c r="KJ76" s="198"/>
      <c r="KK76" s="198"/>
      <c r="KL76" s="198"/>
      <c r="KM76" s="198"/>
      <c r="KN76" s="196"/>
      <c r="KO76" s="196"/>
      <c r="KP76" s="198"/>
      <c r="KQ76" s="198"/>
      <c r="KR76" s="198"/>
      <c r="KS76" s="198"/>
      <c r="KT76" s="198"/>
      <c r="KU76" s="196"/>
      <c r="KV76" s="196"/>
      <c r="KW76" s="198"/>
      <c r="KX76" s="198"/>
      <c r="KY76" s="244">
        <v>0</v>
      </c>
      <c r="KZ76" s="244">
        <v>0</v>
      </c>
      <c r="LA76" s="244">
        <v>0</v>
      </c>
      <c r="LB76" s="244">
        <v>0</v>
      </c>
      <c r="LC76" s="244">
        <v>0</v>
      </c>
      <c r="LD76" s="244">
        <v>0</v>
      </c>
      <c r="LE76" s="244">
        <v>0</v>
      </c>
      <c r="LF76" s="244">
        <v>0</v>
      </c>
      <c r="LG76" s="244">
        <v>0</v>
      </c>
      <c r="LH76" s="244">
        <v>0</v>
      </c>
      <c r="LI76" s="244">
        <v>0</v>
      </c>
      <c r="LJ76" s="244">
        <v>0</v>
      </c>
      <c r="LK76" s="244">
        <v>0</v>
      </c>
      <c r="LL76" s="244">
        <v>0</v>
      </c>
      <c r="LM76" s="244">
        <v>0</v>
      </c>
      <c r="LN76" s="244">
        <v>0</v>
      </c>
      <c r="LO76" s="244">
        <v>0</v>
      </c>
      <c r="LP76" s="244">
        <v>0</v>
      </c>
      <c r="LQ76" s="244">
        <v>0</v>
      </c>
      <c r="LR76" s="244">
        <v>0</v>
      </c>
      <c r="LS76" s="244">
        <v>0</v>
      </c>
      <c r="LT76" s="244">
        <v>0</v>
      </c>
      <c r="LU76" s="244">
        <v>0</v>
      </c>
      <c r="LV76" s="244">
        <v>0</v>
      </c>
      <c r="LW76" s="244">
        <v>0</v>
      </c>
      <c r="LX76" s="244">
        <v>0</v>
      </c>
      <c r="LY76" s="244">
        <v>0</v>
      </c>
      <c r="LZ76" s="244">
        <v>0</v>
      </c>
      <c r="MA76" s="244">
        <v>0</v>
      </c>
      <c r="MB76" s="244">
        <v>0</v>
      </c>
      <c r="MC76" s="244">
        <v>0</v>
      </c>
      <c r="MD76" s="244">
        <v>0</v>
      </c>
      <c r="ME76" s="244">
        <v>0</v>
      </c>
      <c r="MF76" s="253">
        <v>-1</v>
      </c>
      <c r="MG76" s="253">
        <v>-1</v>
      </c>
      <c r="MH76" s="253">
        <v>-1</v>
      </c>
      <c r="MI76" s="242">
        <v>71</v>
      </c>
      <c r="MJ76" s="242">
        <v>71</v>
      </c>
      <c r="MK76" s="242">
        <v>26</v>
      </c>
      <c r="ML76" s="198"/>
      <c r="MM76" s="242">
        <v>26</v>
      </c>
      <c r="MN76" s="242">
        <v>25</v>
      </c>
      <c r="MO76" s="242">
        <v>22</v>
      </c>
      <c r="MP76" s="253">
        <v>-1</v>
      </c>
      <c r="MQ76" s="242">
        <v>23</v>
      </c>
      <c r="MR76" s="242">
        <v>23</v>
      </c>
      <c r="MS76" s="242">
        <v>23</v>
      </c>
      <c r="MT76" s="242">
        <v>23</v>
      </c>
      <c r="MU76" s="242">
        <v>23</v>
      </c>
      <c r="MV76" s="242">
        <v>23</v>
      </c>
      <c r="MW76" s="198"/>
      <c r="MX76" s="242">
        <v>23</v>
      </c>
      <c r="MY76" s="242">
        <v>21</v>
      </c>
      <c r="MZ76" s="242">
        <v>21</v>
      </c>
      <c r="NA76" s="242">
        <v>21</v>
      </c>
      <c r="NB76" s="242">
        <v>21</v>
      </c>
      <c r="NC76" s="242">
        <v>21</v>
      </c>
      <c r="ND76" s="242">
        <v>21</v>
      </c>
      <c r="NE76" s="242">
        <v>21</v>
      </c>
      <c r="NF76" s="242">
        <v>21</v>
      </c>
      <c r="NG76" s="242">
        <v>21</v>
      </c>
      <c r="NH76" s="242">
        <v>21</v>
      </c>
      <c r="NI76" s="244">
        <v>0</v>
      </c>
      <c r="NJ76" s="198"/>
      <c r="NK76" s="198"/>
      <c r="NL76" s="198"/>
      <c r="NM76" s="198"/>
      <c r="NN76" s="198"/>
      <c r="NO76" s="198"/>
      <c r="NP76" s="198"/>
      <c r="NQ76" s="198"/>
      <c r="NR76" s="198"/>
      <c r="NS76" s="198"/>
      <c r="NT76" s="198"/>
      <c r="NU76" s="198"/>
      <c r="NV76" s="198"/>
      <c r="NW76" s="198"/>
      <c r="NX76" s="198"/>
      <c r="NY76" s="198"/>
      <c r="NZ76" s="198"/>
      <c r="OA76" s="198"/>
      <c r="OB76" s="198"/>
      <c r="OC76" s="198"/>
      <c r="OD76" s="198"/>
      <c r="OE76" s="198"/>
      <c r="OF76" s="198"/>
      <c r="OG76" s="198"/>
      <c r="OH76" s="198"/>
      <c r="OI76" s="198"/>
      <c r="OJ76" s="198"/>
      <c r="OK76" s="198"/>
      <c r="OL76" s="198"/>
      <c r="OM76" s="198"/>
      <c r="ON76" s="198"/>
      <c r="OO76" s="198"/>
      <c r="OP76" s="198"/>
      <c r="OQ76" s="198"/>
      <c r="OR76" s="198"/>
      <c r="OS76" s="198"/>
      <c r="OT76" s="198"/>
      <c r="OU76" s="198"/>
      <c r="OV76" s="198"/>
      <c r="OW76" s="198"/>
      <c r="OX76" s="198"/>
      <c r="OY76" s="198"/>
      <c r="OZ76" s="198"/>
      <c r="PA76" s="198"/>
      <c r="PB76" s="198"/>
      <c r="PC76" s="198"/>
      <c r="PD76" s="198"/>
      <c r="PE76" s="198"/>
      <c r="PF76" s="198"/>
      <c r="PG76" s="198"/>
      <c r="PH76" s="198"/>
      <c r="PI76" s="198"/>
      <c r="PJ76" s="198"/>
      <c r="PK76" s="198"/>
      <c r="PL76" s="198"/>
      <c r="PM76" s="198"/>
      <c r="PN76" s="198"/>
      <c r="PO76" s="198"/>
      <c r="PP76" s="198"/>
      <c r="PQ76" s="196"/>
      <c r="PR76" s="196"/>
      <c r="PS76" s="196"/>
      <c r="PT76" s="196"/>
      <c r="PU76" s="196"/>
      <c r="PV76" s="196"/>
      <c r="PW76" s="196"/>
      <c r="PX76" s="196"/>
      <c r="PY76" s="196"/>
      <c r="PZ76" s="196"/>
      <c r="QA76" s="196"/>
      <c r="QB76" s="196"/>
      <c r="QC76" s="196"/>
      <c r="QD76" s="196"/>
      <c r="QE76" s="196"/>
      <c r="QF76" s="196"/>
      <c r="QG76" s="196"/>
      <c r="QH76" s="196"/>
      <c r="QI76" s="196"/>
      <c r="QJ76" s="196"/>
      <c r="QK76" s="196"/>
      <c r="QL76" s="196"/>
      <c r="QM76" s="196"/>
      <c r="QN76" s="196"/>
      <c r="QO76" s="196"/>
      <c r="QP76" s="196"/>
      <c r="QQ76" s="196"/>
      <c r="QR76" s="196"/>
      <c r="QS76" s="196"/>
      <c r="QT76" s="196"/>
      <c r="QU76" s="196"/>
      <c r="QV76" s="196"/>
      <c r="QW76" s="196"/>
      <c r="QX76" s="196"/>
      <c r="QY76" s="196"/>
      <c r="QZ76" s="196"/>
      <c r="RA76" s="196"/>
      <c r="RB76" s="196"/>
      <c r="RC76" s="196"/>
      <c r="RD76" s="196"/>
      <c r="RE76" s="196"/>
      <c r="RF76" s="196"/>
      <c r="RG76" s="196"/>
      <c r="RH76" s="196"/>
      <c r="RI76" s="196"/>
      <c r="RJ76" s="196"/>
      <c r="RK76" s="196"/>
      <c r="RL76" s="196"/>
      <c r="RM76" s="196"/>
      <c r="RN76" s="196"/>
      <c r="RO76" s="196"/>
      <c r="RP76" s="196"/>
      <c r="RQ76" s="196"/>
      <c r="RR76" s="196"/>
      <c r="RS76" s="196"/>
      <c r="RT76" s="196"/>
      <c r="RU76" s="196"/>
      <c r="RV76" s="196"/>
      <c r="RW76" s="196"/>
      <c r="RX76" s="196"/>
    </row>
    <row r="77" spans="1:492" x14ac:dyDescent="0.2">
      <c r="A77" s="230" t="s">
        <v>962</v>
      </c>
      <c r="B77" s="231" t="s">
        <v>2709</v>
      </c>
      <c r="C77" s="225"/>
      <c r="D77" s="225"/>
      <c r="E77" s="225"/>
      <c r="F77" s="226"/>
      <c r="G77" s="226"/>
      <c r="H77" s="226"/>
      <c r="I77" s="226"/>
      <c r="J77" s="226"/>
      <c r="K77" s="226"/>
      <c r="L77" s="226"/>
      <c r="M77" s="226"/>
      <c r="N77" s="226"/>
      <c r="O77" s="226"/>
      <c r="P77" s="226"/>
      <c r="Q77" s="237">
        <v>0</v>
      </c>
      <c r="R77" s="238"/>
      <c r="S77" s="238"/>
      <c r="T77" s="238"/>
      <c r="U77" s="238"/>
      <c r="V77" s="238"/>
      <c r="W77" s="232"/>
      <c r="X77" s="232"/>
      <c r="Y77" s="232"/>
      <c r="Z77" s="235">
        <v>0</v>
      </c>
      <c r="AA77" s="235">
        <v>0</v>
      </c>
      <c r="AB77" s="235">
        <v>0</v>
      </c>
      <c r="AC77" s="224"/>
      <c r="AD77" s="224"/>
      <c r="AE77" s="125"/>
      <c r="AF77" s="125"/>
      <c r="AG77" s="125"/>
      <c r="AH77" s="236">
        <v>1</v>
      </c>
      <c r="AI77" s="236" t="s">
        <v>941</v>
      </c>
      <c r="AJ77" s="125"/>
      <c r="AK77" s="175" t="s">
        <v>5315</v>
      </c>
      <c r="AL77" s="125" t="s">
        <v>942</v>
      </c>
      <c r="AM77" s="27" t="s">
        <v>942</v>
      </c>
      <c r="AN77" s="126">
        <v>0</v>
      </c>
      <c r="AO77" s="126">
        <v>0</v>
      </c>
      <c r="AP77" s="126">
        <v>0</v>
      </c>
      <c r="AQ77" s="126">
        <v>0</v>
      </c>
      <c r="AR77" s="125">
        <v>1</v>
      </c>
      <c r="AS77" s="125">
        <v>0</v>
      </c>
      <c r="AT77" s="178">
        <v>43406</v>
      </c>
      <c r="AU77" s="178"/>
      <c r="AV77" s="178"/>
      <c r="AW77" s="239" t="s">
        <v>989</v>
      </c>
      <c r="AX77" s="239" t="s">
        <v>980</v>
      </c>
      <c r="AY77" s="127"/>
      <c r="AZ77" s="127"/>
      <c r="BA77" s="128">
        <v>500</v>
      </c>
      <c r="BB77" s="128" t="s">
        <v>489</v>
      </c>
      <c r="BC77" s="128"/>
      <c r="BD77" s="128">
        <v>1</v>
      </c>
      <c r="BE77" s="129" t="s">
        <v>541</v>
      </c>
      <c r="BF77" s="130">
        <v>1</v>
      </c>
      <c r="BG77" s="240"/>
      <c r="BH77" s="241"/>
      <c r="BI77" s="190"/>
      <c r="BJ77" s="131">
        <v>701</v>
      </c>
      <c r="BK77" s="191"/>
      <c r="BL77" s="13"/>
      <c r="BM77" s="13"/>
      <c r="BN77" s="27" t="s">
        <v>801</v>
      </c>
      <c r="BO77" s="13" t="s">
        <v>801</v>
      </c>
      <c r="BP77" s="222">
        <v>0</v>
      </c>
      <c r="BQ77" s="132"/>
      <c r="BR77" s="133"/>
      <c r="BS77" s="125">
        <v>0</v>
      </c>
      <c r="BT77" s="134">
        <v>0</v>
      </c>
      <c r="BU77" s="135">
        <v>1</v>
      </c>
      <c r="BV77" s="134">
        <v>0</v>
      </c>
      <c r="BW77" s="136">
        <v>0</v>
      </c>
      <c r="BX77" s="136">
        <v>0</v>
      </c>
      <c r="BY77" s="136">
        <v>0</v>
      </c>
      <c r="BZ77" s="134">
        <v>0</v>
      </c>
      <c r="CA77" s="134">
        <v>0</v>
      </c>
      <c r="CB77" s="134">
        <v>0</v>
      </c>
      <c r="CC77" s="135">
        <v>1</v>
      </c>
      <c r="CD77" s="134"/>
      <c r="CE77" s="134"/>
      <c r="CF77" s="137">
        <v>701</v>
      </c>
      <c r="CG77" s="134">
        <v>0</v>
      </c>
      <c r="CH77" s="132"/>
      <c r="CI77" s="132"/>
      <c r="CJ77" s="229" t="s">
        <v>942</v>
      </c>
      <c r="CK77" s="233" t="s">
        <v>942</v>
      </c>
      <c r="CL77" s="138">
        <v>0</v>
      </c>
      <c r="CM77" s="138">
        <v>0</v>
      </c>
      <c r="CN77" s="135">
        <v>0</v>
      </c>
      <c r="CO77" s="135">
        <v>0</v>
      </c>
      <c r="CP77" s="139"/>
      <c r="CQ77" s="135">
        <v>1</v>
      </c>
      <c r="CR77" s="179">
        <v>43242</v>
      </c>
      <c r="CS77" s="180">
        <v>43242</v>
      </c>
      <c r="CT77" s="181">
        <v>43346</v>
      </c>
      <c r="CU77" s="181">
        <v>43216</v>
      </c>
      <c r="CV77" s="181">
        <v>43300</v>
      </c>
      <c r="CW77" s="181"/>
      <c r="CX77" s="181"/>
      <c r="CY77" s="135">
        <v>0.67348074526660817</v>
      </c>
      <c r="CZ77" s="134">
        <v>0</v>
      </c>
      <c r="DA77" s="135">
        <v>1.0101010101010102E-2</v>
      </c>
      <c r="DB77" s="135">
        <v>0</v>
      </c>
      <c r="DC77" s="135">
        <v>0</v>
      </c>
      <c r="DD77" s="135">
        <v>0</v>
      </c>
      <c r="DE77" s="140">
        <v>0</v>
      </c>
      <c r="DF77" s="13" t="s">
        <v>942</v>
      </c>
      <c r="DG77" s="80" t="s">
        <v>942</v>
      </c>
      <c r="DH77" s="18" t="b">
        <v>0</v>
      </c>
      <c r="DI77" s="79"/>
      <c r="DJ77" s="79"/>
      <c r="DK77" s="192"/>
      <c r="DL77" s="174"/>
      <c r="DM77" s="193"/>
      <c r="DN77" s="135"/>
      <c r="DO77" s="79"/>
      <c r="DP77" s="79"/>
      <c r="DQ77" s="79"/>
      <c r="DR77" s="79"/>
      <c r="DS77" s="79"/>
      <c r="DT77" s="79"/>
      <c r="DU77" s="79"/>
      <c r="DV77" s="18"/>
      <c r="DW77" s="18"/>
      <c r="DX77" s="18"/>
      <c r="DY77" s="177"/>
      <c r="DZ77" s="177">
        <v>0</v>
      </c>
      <c r="EA77" s="177">
        <v>0</v>
      </c>
      <c r="EB77" s="177">
        <v>0</v>
      </c>
      <c r="EC77" s="177">
        <v>0</v>
      </c>
      <c r="ED77" s="177">
        <v>0</v>
      </c>
      <c r="EE77" s="177">
        <v>0</v>
      </c>
      <c r="EF77" s="177">
        <v>0</v>
      </c>
      <c r="EG77" s="177">
        <v>0</v>
      </c>
      <c r="EH77" s="177">
        <v>0</v>
      </c>
      <c r="EI77" s="177">
        <v>0</v>
      </c>
      <c r="EJ77" s="177">
        <v>0</v>
      </c>
      <c r="EK77" s="177">
        <v>0</v>
      </c>
      <c r="EL77" s="177">
        <v>0</v>
      </c>
      <c r="EM77" s="177">
        <v>0</v>
      </c>
      <c r="EN77" s="177">
        <v>0</v>
      </c>
      <c r="EO77" s="177">
        <v>0</v>
      </c>
      <c r="EP77" s="177">
        <v>442</v>
      </c>
      <c r="EQ77" s="177">
        <v>0</v>
      </c>
      <c r="ER77" s="177">
        <v>0</v>
      </c>
      <c r="ES77" s="177">
        <v>0</v>
      </c>
      <c r="ET77" s="177">
        <v>0</v>
      </c>
      <c r="EU77" s="177">
        <v>0</v>
      </c>
      <c r="EV77" s="177">
        <v>0</v>
      </c>
      <c r="EW77" s="177">
        <v>0</v>
      </c>
      <c r="EX77" s="177">
        <v>0</v>
      </c>
      <c r="EY77" s="177">
        <v>0</v>
      </c>
      <c r="EZ77" s="177">
        <v>0</v>
      </c>
      <c r="FA77" s="177">
        <v>0</v>
      </c>
      <c r="FB77" s="177">
        <v>0</v>
      </c>
      <c r="FC77" s="197"/>
      <c r="FD77" s="198"/>
      <c r="FE77" s="198"/>
      <c r="FF77" s="197"/>
      <c r="FG77" s="198"/>
      <c r="FH77" s="197"/>
      <c r="FI77" s="197"/>
      <c r="FJ77" s="197"/>
      <c r="FK77" s="197"/>
      <c r="FL77" s="197"/>
      <c r="FM77" s="197"/>
      <c r="FN77" s="197"/>
      <c r="FO77" s="197"/>
      <c r="FP77" s="198"/>
      <c r="FQ77" s="198"/>
      <c r="FR77" s="198"/>
      <c r="FS77" s="197"/>
      <c r="FT77" s="198"/>
      <c r="FU77" s="198"/>
      <c r="FV77" s="198"/>
      <c r="FW77" s="198"/>
      <c r="FX77" s="198"/>
      <c r="FY77" s="244"/>
      <c r="FZ77" s="198"/>
      <c r="GA77" s="198"/>
      <c r="GB77" s="198"/>
      <c r="GC77" s="244"/>
      <c r="GD77" s="244"/>
      <c r="GE77" s="198"/>
      <c r="GF77" s="198"/>
      <c r="GG77" s="198"/>
      <c r="GH77" s="198"/>
      <c r="GI77" s="198"/>
      <c r="GJ77" s="198"/>
      <c r="GK77" s="198"/>
      <c r="GL77" s="198"/>
      <c r="GM77" s="198"/>
      <c r="GN77" s="198"/>
      <c r="GO77" s="198"/>
      <c r="GP77" s="198"/>
      <c r="GQ77" s="198"/>
      <c r="GR77" s="198"/>
      <c r="GS77" s="198"/>
      <c r="GT77" s="198"/>
      <c r="GU77" s="198"/>
      <c r="GV77" s="198"/>
      <c r="GW77" s="198"/>
      <c r="GX77" s="198"/>
      <c r="GY77" s="198"/>
      <c r="GZ77" s="198"/>
      <c r="HA77" s="198"/>
      <c r="HB77" s="198"/>
      <c r="HC77" s="198"/>
      <c r="HD77" s="198"/>
      <c r="HE77" s="198"/>
      <c r="HF77" s="198"/>
      <c r="HG77" s="198"/>
      <c r="HH77" s="198"/>
      <c r="HI77" s="198"/>
      <c r="HJ77" s="198"/>
      <c r="HK77" s="198"/>
      <c r="HL77" s="198"/>
      <c r="HM77" s="198"/>
      <c r="HN77" s="198"/>
      <c r="HO77" s="198"/>
      <c r="HP77" s="198"/>
      <c r="HQ77" s="198"/>
      <c r="HR77" s="198"/>
      <c r="HS77" s="198"/>
      <c r="HT77" s="198"/>
      <c r="HU77" s="198"/>
      <c r="HV77" s="198"/>
      <c r="HW77" s="198"/>
      <c r="HX77" s="198"/>
      <c r="HY77" s="198"/>
      <c r="HZ77" s="198"/>
      <c r="IA77" s="198"/>
      <c r="IB77" s="198"/>
      <c r="IC77" s="198"/>
      <c r="ID77" s="198"/>
      <c r="IE77" s="198"/>
      <c r="IF77" s="198"/>
      <c r="IG77" s="198"/>
      <c r="IH77" s="198"/>
      <c r="II77" s="198"/>
      <c r="IJ77" s="198"/>
      <c r="IK77" s="198"/>
      <c r="IL77" s="198"/>
      <c r="IM77" s="198"/>
      <c r="IN77" s="198"/>
      <c r="IO77" s="198"/>
      <c r="IP77" s="198"/>
      <c r="IQ77" s="198"/>
      <c r="IR77" s="198"/>
      <c r="IS77" s="198"/>
      <c r="IT77" s="198"/>
      <c r="IU77" s="198"/>
      <c r="IV77" s="198"/>
      <c r="IW77" s="198"/>
      <c r="IX77" s="198"/>
      <c r="IY77" s="198"/>
      <c r="IZ77" s="198"/>
      <c r="JA77" s="198"/>
      <c r="JB77" s="198"/>
      <c r="JC77" s="198"/>
      <c r="JD77" s="198"/>
      <c r="JE77" s="198"/>
      <c r="JF77" s="198"/>
      <c r="JG77" s="198"/>
      <c r="JH77" s="247"/>
      <c r="JI77" s="247"/>
      <c r="JJ77" s="247"/>
      <c r="JK77" s="198"/>
      <c r="JL77" s="198"/>
      <c r="JM77" s="198"/>
      <c r="JN77" s="198"/>
      <c r="JO77" s="246">
        <v>220</v>
      </c>
      <c r="JP77" s="246">
        <v>220</v>
      </c>
      <c r="JQ77" s="246">
        <v>220</v>
      </c>
      <c r="JR77" s="246">
        <v>220</v>
      </c>
      <c r="JS77" s="246">
        <v>220</v>
      </c>
      <c r="JT77" s="246">
        <v>220</v>
      </c>
      <c r="JU77" s="246">
        <v>220</v>
      </c>
      <c r="JV77" s="246">
        <v>220</v>
      </c>
      <c r="JW77" s="246">
        <v>220</v>
      </c>
      <c r="JX77" s="246">
        <v>220</v>
      </c>
      <c r="JY77" s="242">
        <v>220</v>
      </c>
      <c r="JZ77" s="242">
        <v>220</v>
      </c>
      <c r="KA77" s="242">
        <v>220</v>
      </c>
      <c r="KB77" s="242">
        <v>220</v>
      </c>
      <c r="KC77" s="198"/>
      <c r="KD77" s="242">
        <v>182</v>
      </c>
      <c r="KE77" s="242">
        <v>182</v>
      </c>
      <c r="KF77" s="242">
        <v>182</v>
      </c>
      <c r="KG77" s="242">
        <v>182</v>
      </c>
      <c r="KH77" s="242">
        <v>182</v>
      </c>
      <c r="KI77" s="242">
        <v>182</v>
      </c>
      <c r="KJ77" s="242">
        <v>170</v>
      </c>
      <c r="KK77" s="242">
        <v>170</v>
      </c>
      <c r="KL77" s="242">
        <v>170</v>
      </c>
      <c r="KM77" s="242">
        <v>170</v>
      </c>
      <c r="KN77" s="242">
        <v>170</v>
      </c>
      <c r="KO77" s="242">
        <v>170</v>
      </c>
      <c r="KP77" s="242">
        <v>170</v>
      </c>
      <c r="KQ77" s="242">
        <v>170</v>
      </c>
      <c r="KR77" s="242">
        <v>170</v>
      </c>
      <c r="KS77" s="242">
        <v>170</v>
      </c>
      <c r="KT77" s="242">
        <v>170</v>
      </c>
      <c r="KU77" s="242">
        <v>170</v>
      </c>
      <c r="KV77" s="242">
        <v>170</v>
      </c>
      <c r="KW77" s="242">
        <v>170</v>
      </c>
      <c r="KX77" s="242">
        <v>170</v>
      </c>
      <c r="KY77" s="242">
        <v>170</v>
      </c>
      <c r="KZ77" s="242">
        <v>170</v>
      </c>
      <c r="LA77" s="242">
        <v>170</v>
      </c>
      <c r="LB77" s="242">
        <v>170</v>
      </c>
      <c r="LC77" s="242">
        <v>170</v>
      </c>
      <c r="LD77" s="242">
        <v>170</v>
      </c>
      <c r="LE77" s="242">
        <v>123</v>
      </c>
      <c r="LF77" s="242">
        <v>123</v>
      </c>
      <c r="LG77" s="242">
        <v>118</v>
      </c>
      <c r="LH77" s="242">
        <v>118</v>
      </c>
      <c r="LI77" s="242">
        <v>118</v>
      </c>
      <c r="LJ77" s="242">
        <v>118</v>
      </c>
      <c r="LK77" s="242">
        <v>118</v>
      </c>
      <c r="LL77" s="242">
        <v>103</v>
      </c>
      <c r="LM77" s="242">
        <v>101</v>
      </c>
      <c r="LN77" s="242">
        <v>90</v>
      </c>
      <c r="LO77" s="242">
        <v>90</v>
      </c>
      <c r="LP77" s="242">
        <v>90</v>
      </c>
      <c r="LQ77" s="242">
        <v>90</v>
      </c>
      <c r="LR77" s="242">
        <v>90</v>
      </c>
      <c r="LS77" s="242">
        <v>90</v>
      </c>
      <c r="LT77" s="242">
        <v>90</v>
      </c>
      <c r="LU77" s="242">
        <v>90</v>
      </c>
      <c r="LV77" s="242">
        <v>78</v>
      </c>
      <c r="LW77" s="242">
        <v>78</v>
      </c>
      <c r="LX77" s="242">
        <v>78</v>
      </c>
      <c r="LY77" s="242">
        <v>78</v>
      </c>
      <c r="LZ77" s="242">
        <v>78</v>
      </c>
      <c r="MA77" s="242">
        <v>75</v>
      </c>
      <c r="MB77" s="242">
        <v>75</v>
      </c>
      <c r="MC77" s="242">
        <v>71</v>
      </c>
      <c r="MD77" s="242">
        <v>65</v>
      </c>
      <c r="ME77" s="242">
        <v>65</v>
      </c>
      <c r="MF77" s="242">
        <v>62</v>
      </c>
      <c r="MG77" s="242">
        <v>62</v>
      </c>
      <c r="MH77" s="242">
        <v>62</v>
      </c>
      <c r="MI77" s="242">
        <v>58</v>
      </c>
      <c r="MJ77" s="242">
        <v>58</v>
      </c>
      <c r="MK77" s="242">
        <v>44</v>
      </c>
      <c r="ML77" s="198"/>
      <c r="MM77" s="242">
        <v>44</v>
      </c>
      <c r="MN77" s="242">
        <v>40</v>
      </c>
      <c r="MO77" s="242">
        <v>40</v>
      </c>
      <c r="MP77" s="242">
        <v>62</v>
      </c>
      <c r="MQ77" s="242">
        <v>24</v>
      </c>
      <c r="MR77" s="242">
        <v>24</v>
      </c>
      <c r="MS77" s="242">
        <v>24</v>
      </c>
      <c r="MT77" s="242">
        <v>24</v>
      </c>
      <c r="MU77" s="242">
        <v>24</v>
      </c>
      <c r="MV77" s="242">
        <v>24</v>
      </c>
      <c r="MW77" s="198"/>
      <c r="MX77" s="242">
        <v>22</v>
      </c>
      <c r="MY77" s="242">
        <v>14</v>
      </c>
      <c r="MZ77" s="242">
        <v>12</v>
      </c>
      <c r="NA77" s="242">
        <v>12</v>
      </c>
      <c r="NB77" s="242">
        <v>12</v>
      </c>
      <c r="NC77" s="245">
        <v>398</v>
      </c>
      <c r="ND77" s="245">
        <v>398</v>
      </c>
      <c r="NE77" s="245">
        <v>396</v>
      </c>
      <c r="NF77" s="245">
        <v>393</v>
      </c>
      <c r="NG77" s="245">
        <v>393</v>
      </c>
      <c r="NH77" s="245">
        <v>393</v>
      </c>
      <c r="NI77" s="244">
        <v>0</v>
      </c>
      <c r="NJ77" s="198"/>
      <c r="NK77" s="198"/>
      <c r="NL77" s="198"/>
      <c r="NM77" s="198"/>
      <c r="NN77" s="198"/>
      <c r="NO77" s="198"/>
      <c r="NP77" s="198"/>
      <c r="NQ77" s="198"/>
      <c r="NR77" s="198"/>
      <c r="NS77" s="198"/>
      <c r="NT77" s="198"/>
      <c r="NU77" s="198"/>
      <c r="NV77" s="198"/>
      <c r="NW77" s="198"/>
      <c r="NX77" s="198"/>
      <c r="NY77" s="198"/>
      <c r="NZ77" s="198"/>
      <c r="OA77" s="198"/>
      <c r="OB77" s="198"/>
      <c r="OC77" s="198"/>
      <c r="OD77" s="198"/>
      <c r="OE77" s="198"/>
      <c r="OF77" s="198"/>
      <c r="OG77" s="198"/>
      <c r="OH77" s="198"/>
      <c r="OI77" s="198"/>
      <c r="OJ77" s="198"/>
      <c r="OK77" s="198"/>
      <c r="OL77" s="198"/>
      <c r="OM77" s="198"/>
      <c r="ON77" s="198"/>
      <c r="OO77" s="198"/>
      <c r="OP77" s="198"/>
      <c r="OQ77" s="198"/>
      <c r="OR77" s="198"/>
      <c r="OS77" s="198"/>
      <c r="OT77" s="198"/>
      <c r="OU77" s="198"/>
      <c r="OV77" s="198"/>
      <c r="OW77" s="198"/>
      <c r="OX77" s="198"/>
      <c r="OY77" s="198"/>
      <c r="OZ77" s="198"/>
      <c r="PA77" s="198"/>
      <c r="PB77" s="198"/>
      <c r="PC77" s="198"/>
      <c r="PD77" s="198"/>
      <c r="PE77" s="198"/>
      <c r="PF77" s="198"/>
      <c r="PG77" s="198"/>
      <c r="PH77" s="198"/>
      <c r="PI77" s="198"/>
      <c r="PJ77" s="198"/>
      <c r="PK77" s="198"/>
      <c r="PL77" s="198"/>
      <c r="PM77" s="198"/>
      <c r="PN77" s="198"/>
      <c r="PO77" s="198"/>
      <c r="PP77" s="198"/>
      <c r="PQ77" s="198"/>
      <c r="PR77" s="198"/>
      <c r="PS77" s="198"/>
      <c r="PT77" s="198"/>
      <c r="PU77" s="198"/>
      <c r="PV77" s="198"/>
      <c r="PW77" s="198"/>
      <c r="PX77" s="198"/>
      <c r="PY77" s="198"/>
      <c r="PZ77" s="198"/>
      <c r="QA77" s="198"/>
      <c r="QB77" s="198"/>
      <c r="QC77" s="198"/>
      <c r="QD77" s="198"/>
      <c r="QE77" s="198"/>
      <c r="QF77" s="198"/>
      <c r="QG77" s="198"/>
      <c r="QH77" s="198"/>
      <c r="QI77" s="198"/>
      <c r="QJ77" s="198"/>
      <c r="QK77" s="198"/>
      <c r="QL77" s="198"/>
      <c r="QM77" s="198"/>
      <c r="QN77" s="198"/>
      <c r="QO77" s="198"/>
      <c r="QP77" s="198"/>
      <c r="QQ77" s="198"/>
      <c r="QR77" s="198"/>
      <c r="QS77" s="198"/>
      <c r="QT77" s="198"/>
      <c r="QU77" s="198"/>
      <c r="QV77" s="198"/>
      <c r="QW77" s="198"/>
      <c r="QX77" s="198"/>
      <c r="QY77" s="198"/>
      <c r="QZ77" s="198"/>
      <c r="RA77" s="198"/>
      <c r="RB77" s="198"/>
      <c r="RC77" s="198"/>
      <c r="RD77" s="198"/>
      <c r="RE77" s="198"/>
      <c r="RF77" s="198"/>
      <c r="RG77" s="198"/>
      <c r="RH77" s="198"/>
      <c r="RI77" s="198"/>
      <c r="RJ77" s="198"/>
      <c r="RK77" s="198"/>
      <c r="RL77" s="198"/>
      <c r="RM77" s="198"/>
      <c r="RN77" s="198"/>
      <c r="RO77" s="198"/>
      <c r="RP77" s="198"/>
      <c r="RQ77" s="198"/>
      <c r="RR77" s="198"/>
      <c r="RS77" s="198"/>
      <c r="RT77" s="198"/>
      <c r="RU77" s="198"/>
      <c r="RV77" s="198"/>
      <c r="RW77" s="198"/>
      <c r="RX77" s="198"/>
    </row>
    <row r="78" spans="1:492" x14ac:dyDescent="0.2">
      <c r="A78" s="230" t="s">
        <v>962</v>
      </c>
      <c r="B78" s="231" t="s">
        <v>2974</v>
      </c>
      <c r="C78" s="225"/>
      <c r="D78" s="225"/>
      <c r="E78" s="225"/>
      <c r="F78" s="226"/>
      <c r="G78" s="226"/>
      <c r="H78" s="226"/>
      <c r="I78" s="226"/>
      <c r="J78" s="226"/>
      <c r="K78" s="226"/>
      <c r="L78" s="226"/>
      <c r="M78" s="226"/>
      <c r="N78" s="226"/>
      <c r="O78" s="226"/>
      <c r="P78" s="226"/>
      <c r="Q78" s="237">
        <v>0</v>
      </c>
      <c r="R78" s="238"/>
      <c r="S78" s="238"/>
      <c r="T78" s="238"/>
      <c r="U78" s="238"/>
      <c r="V78" s="238"/>
      <c r="W78" s="232"/>
      <c r="X78" s="232"/>
      <c r="Y78" s="232"/>
      <c r="Z78" s="235">
        <v>0</v>
      </c>
      <c r="AA78" s="235">
        <v>0</v>
      </c>
      <c r="AB78" s="235">
        <v>0</v>
      </c>
      <c r="AC78" s="224"/>
      <c r="AD78" s="224"/>
      <c r="AE78" s="125"/>
      <c r="AF78" s="125"/>
      <c r="AG78" s="125"/>
      <c r="AH78" s="236">
        <v>1</v>
      </c>
      <c r="AI78" s="236" t="s">
        <v>941</v>
      </c>
      <c r="AJ78" s="125"/>
      <c r="AK78" s="175" t="s">
        <v>5316</v>
      </c>
      <c r="AL78" s="125" t="s">
        <v>942</v>
      </c>
      <c r="AM78" s="27" t="s">
        <v>942</v>
      </c>
      <c r="AN78" s="126">
        <v>0</v>
      </c>
      <c r="AO78" s="126">
        <v>0</v>
      </c>
      <c r="AP78" s="126">
        <v>0</v>
      </c>
      <c r="AQ78" s="126">
        <v>0</v>
      </c>
      <c r="AR78" s="125">
        <v>1</v>
      </c>
      <c r="AS78" s="125">
        <v>0</v>
      </c>
      <c r="AT78" s="178">
        <v>43406</v>
      </c>
      <c r="AU78" s="178"/>
      <c r="AV78" s="178"/>
      <c r="AW78" s="239" t="s">
        <v>989</v>
      </c>
      <c r="AX78" s="239" t="s">
        <v>980</v>
      </c>
      <c r="AY78" s="127"/>
      <c r="AZ78" s="127"/>
      <c r="BA78" s="128">
        <v>500</v>
      </c>
      <c r="BB78" s="128" t="s">
        <v>489</v>
      </c>
      <c r="BC78" s="128"/>
      <c r="BD78" s="128">
        <v>1</v>
      </c>
      <c r="BE78" s="129" t="s">
        <v>541</v>
      </c>
      <c r="BF78" s="130">
        <v>1</v>
      </c>
      <c r="BG78" s="240"/>
      <c r="BH78" s="241"/>
      <c r="BI78" s="190"/>
      <c r="BJ78" s="131">
        <v>360</v>
      </c>
      <c r="BK78" s="191"/>
      <c r="BL78" s="13"/>
      <c r="BM78" s="13"/>
      <c r="BN78" s="27" t="s">
        <v>801</v>
      </c>
      <c r="BO78" s="13" t="s">
        <v>801</v>
      </c>
      <c r="BP78" s="222">
        <v>0</v>
      </c>
      <c r="BQ78" s="132"/>
      <c r="BR78" s="133"/>
      <c r="BS78" s="125">
        <v>0</v>
      </c>
      <c r="BT78" s="134">
        <v>0</v>
      </c>
      <c r="BU78" s="135">
        <v>1</v>
      </c>
      <c r="BV78" s="134">
        <v>0</v>
      </c>
      <c r="BW78" s="136">
        <v>0</v>
      </c>
      <c r="BX78" s="136">
        <v>0</v>
      </c>
      <c r="BY78" s="136">
        <v>0</v>
      </c>
      <c r="BZ78" s="134">
        <v>0</v>
      </c>
      <c r="CA78" s="134">
        <v>0</v>
      </c>
      <c r="CB78" s="134">
        <v>0</v>
      </c>
      <c r="CC78" s="135">
        <v>1</v>
      </c>
      <c r="CD78" s="134"/>
      <c r="CE78" s="134"/>
      <c r="CF78" s="137">
        <v>500</v>
      </c>
      <c r="CG78" s="134">
        <v>0</v>
      </c>
      <c r="CH78" s="132"/>
      <c r="CI78" s="132"/>
      <c r="CJ78" s="229" t="s">
        <v>942</v>
      </c>
      <c r="CK78" s="233" t="s">
        <v>942</v>
      </c>
      <c r="CL78" s="138">
        <v>0</v>
      </c>
      <c r="CM78" s="138">
        <v>0</v>
      </c>
      <c r="CN78" s="135">
        <v>0</v>
      </c>
      <c r="CO78" s="135">
        <v>0</v>
      </c>
      <c r="CP78" s="139"/>
      <c r="CQ78" s="135">
        <v>0</v>
      </c>
      <c r="CR78" s="179">
        <v>43278</v>
      </c>
      <c r="CS78" s="180">
        <v>43278</v>
      </c>
      <c r="CT78" s="181">
        <v>43346</v>
      </c>
      <c r="CU78" s="181">
        <v>43038</v>
      </c>
      <c r="CV78" s="181">
        <v>0</v>
      </c>
      <c r="CW78" s="181"/>
      <c r="CX78" s="181"/>
      <c r="CY78" s="135">
        <v>0.16111050566966778</v>
      </c>
      <c r="CZ78" s="134">
        <v>0</v>
      </c>
      <c r="DA78" s="135">
        <v>1.5873015873015872E-2</v>
      </c>
      <c r="DB78" s="135">
        <v>0</v>
      </c>
      <c r="DC78" s="135">
        <v>0</v>
      </c>
      <c r="DD78" s="135">
        <v>0</v>
      </c>
      <c r="DE78" s="140">
        <v>0</v>
      </c>
      <c r="DF78" s="13" t="s">
        <v>942</v>
      </c>
      <c r="DG78" s="80" t="s">
        <v>942</v>
      </c>
      <c r="DH78" s="18" t="b">
        <v>0</v>
      </c>
      <c r="DI78" s="79"/>
      <c r="DJ78" s="79"/>
      <c r="DK78" s="192"/>
      <c r="DL78" s="174"/>
      <c r="DM78" s="193"/>
      <c r="DN78" s="135"/>
      <c r="DO78" s="79"/>
      <c r="DP78" s="79"/>
      <c r="DQ78" s="79"/>
      <c r="DR78" s="79"/>
      <c r="DS78" s="79"/>
      <c r="DT78" s="79"/>
      <c r="DU78" s="79"/>
      <c r="DV78" s="18"/>
      <c r="DW78" s="18"/>
      <c r="DX78" s="18"/>
      <c r="DY78" s="177"/>
      <c r="DZ78" s="177">
        <v>0</v>
      </c>
      <c r="EA78" s="177">
        <v>0</v>
      </c>
      <c r="EB78" s="177">
        <v>0</v>
      </c>
      <c r="EC78" s="177">
        <v>0</v>
      </c>
      <c r="ED78" s="177">
        <v>0</v>
      </c>
      <c r="EE78" s="177">
        <v>0</v>
      </c>
      <c r="EF78" s="177">
        <v>0</v>
      </c>
      <c r="EG78" s="177">
        <v>0</v>
      </c>
      <c r="EH78" s="177">
        <v>0</v>
      </c>
      <c r="EI78" s="177">
        <v>0</v>
      </c>
      <c r="EJ78" s="177">
        <v>0</v>
      </c>
      <c r="EK78" s="177">
        <v>0</v>
      </c>
      <c r="EL78" s="177">
        <v>0</v>
      </c>
      <c r="EM78" s="177">
        <v>0</v>
      </c>
      <c r="EN78" s="177">
        <v>0</v>
      </c>
      <c r="EO78" s="177">
        <v>0</v>
      </c>
      <c r="EP78" s="177">
        <v>0</v>
      </c>
      <c r="EQ78" s="177">
        <v>0</v>
      </c>
      <c r="ER78" s="177">
        <v>0</v>
      </c>
      <c r="ES78" s="177">
        <v>0</v>
      </c>
      <c r="ET78" s="177">
        <v>0</v>
      </c>
      <c r="EU78" s="177">
        <v>0</v>
      </c>
      <c r="EV78" s="177">
        <v>0</v>
      </c>
      <c r="EW78" s="177">
        <v>0</v>
      </c>
      <c r="EX78" s="177">
        <v>0</v>
      </c>
      <c r="EY78" s="177">
        <v>0</v>
      </c>
      <c r="EZ78" s="177">
        <v>0</v>
      </c>
      <c r="FA78" s="177">
        <v>0</v>
      </c>
      <c r="FB78" s="177">
        <v>0</v>
      </c>
      <c r="FC78" s="198"/>
      <c r="FD78" s="198"/>
      <c r="FE78" s="198"/>
      <c r="FF78" s="198"/>
      <c r="FG78" s="198"/>
      <c r="FH78" s="198"/>
      <c r="FI78" s="198"/>
      <c r="FJ78" s="198"/>
      <c r="FK78" s="198"/>
      <c r="FL78" s="198"/>
      <c r="FM78" s="198"/>
      <c r="FN78" s="198"/>
      <c r="FO78" s="198"/>
      <c r="FP78" s="198"/>
      <c r="FQ78" s="198"/>
      <c r="FR78" s="198"/>
      <c r="FS78" s="198"/>
      <c r="FT78" s="198"/>
      <c r="FU78" s="198"/>
      <c r="FV78" s="198"/>
      <c r="FW78" s="243"/>
      <c r="FX78" s="243"/>
      <c r="FY78" s="243"/>
      <c r="FZ78" s="198"/>
      <c r="GA78" s="198"/>
      <c r="GB78" s="198"/>
      <c r="GC78" s="199"/>
      <c r="GD78" s="198"/>
      <c r="GE78" s="196"/>
      <c r="GF78" s="198"/>
      <c r="GG78" s="196"/>
      <c r="GH78" s="196"/>
      <c r="GI78" s="196"/>
      <c r="GJ78" s="196"/>
      <c r="GK78" s="196"/>
      <c r="GL78" s="245"/>
      <c r="GM78" s="198"/>
      <c r="GN78" s="245"/>
      <c r="GO78" s="245"/>
      <c r="GP78" s="245"/>
      <c r="GQ78" s="245"/>
      <c r="GR78" s="245"/>
      <c r="GS78" s="196"/>
      <c r="GT78" s="196"/>
      <c r="GU78" s="196"/>
      <c r="GV78" s="196"/>
      <c r="GW78" s="196"/>
      <c r="GX78" s="196"/>
      <c r="GY78" s="196"/>
      <c r="GZ78" s="196"/>
      <c r="HA78" s="196"/>
      <c r="HB78" s="196"/>
      <c r="HC78" s="196"/>
      <c r="HD78" s="196"/>
      <c r="HE78" s="196"/>
      <c r="HF78" s="196"/>
      <c r="HG78" s="196"/>
      <c r="HH78" s="196"/>
      <c r="HI78" s="196"/>
      <c r="HJ78" s="196"/>
      <c r="HK78" s="196"/>
      <c r="HL78" s="196"/>
      <c r="HM78" s="196"/>
      <c r="HN78" s="196"/>
      <c r="HO78" s="196"/>
      <c r="HP78" s="196"/>
      <c r="HQ78" s="196"/>
      <c r="HR78" s="196"/>
      <c r="HS78" s="196"/>
      <c r="HT78" s="196"/>
      <c r="HU78" s="196"/>
      <c r="HV78" s="196"/>
      <c r="HW78" s="196"/>
      <c r="HX78" s="196"/>
      <c r="HY78" s="196"/>
      <c r="HZ78" s="196"/>
      <c r="IA78" s="196"/>
      <c r="IB78" s="196"/>
      <c r="IC78" s="196"/>
      <c r="ID78" s="196"/>
      <c r="IE78" s="196"/>
      <c r="IF78" s="196"/>
      <c r="IG78" s="196"/>
      <c r="IH78" s="196"/>
      <c r="II78" s="196"/>
      <c r="IJ78" s="196"/>
      <c r="IK78" s="196"/>
      <c r="IL78" s="196"/>
      <c r="IM78" s="196"/>
      <c r="IN78" s="196"/>
      <c r="IO78" s="196"/>
      <c r="IP78" s="196"/>
      <c r="IQ78" s="196"/>
      <c r="IR78" s="196"/>
      <c r="IS78" s="196"/>
      <c r="IT78" s="196"/>
      <c r="IU78" s="196"/>
      <c r="IV78" s="196"/>
      <c r="IW78" s="196"/>
      <c r="IX78" s="242"/>
      <c r="IY78" s="242"/>
      <c r="IZ78" s="242"/>
      <c r="JA78" s="242"/>
      <c r="JB78" s="242"/>
      <c r="JC78" s="242"/>
      <c r="JD78" s="242"/>
      <c r="JE78" s="242"/>
      <c r="JF78" s="242"/>
      <c r="JG78" s="242"/>
      <c r="JH78" s="242"/>
      <c r="JI78" s="242"/>
      <c r="JJ78" s="242"/>
      <c r="JK78" s="246"/>
      <c r="JL78" s="246"/>
      <c r="JM78" s="246"/>
      <c r="JN78" s="246"/>
      <c r="JO78" s="246"/>
      <c r="JP78" s="246"/>
      <c r="JQ78" s="246"/>
      <c r="JR78" s="246"/>
      <c r="JS78" s="246"/>
      <c r="JT78" s="246"/>
      <c r="JU78" s="246"/>
      <c r="JV78" s="246"/>
      <c r="JW78" s="246"/>
      <c r="JX78" s="246"/>
      <c r="JY78" s="242"/>
      <c r="JZ78" s="242"/>
      <c r="KA78" s="242"/>
      <c r="KB78" s="198"/>
      <c r="KC78" s="198"/>
      <c r="KD78" s="198"/>
      <c r="KE78" s="198"/>
      <c r="KF78" s="198"/>
      <c r="KG78" s="198"/>
      <c r="KH78" s="196"/>
      <c r="KI78" s="198"/>
      <c r="KJ78" s="198"/>
      <c r="KK78" s="198"/>
      <c r="KL78" s="198"/>
      <c r="KM78" s="198"/>
      <c r="KN78" s="196"/>
      <c r="KO78" s="196"/>
      <c r="KP78" s="198"/>
      <c r="KQ78" s="198"/>
      <c r="KR78" s="198"/>
      <c r="KS78" s="198"/>
      <c r="KT78" s="198"/>
      <c r="KU78" s="196"/>
      <c r="KV78" s="196"/>
      <c r="KW78" s="198"/>
      <c r="KX78" s="198"/>
      <c r="KY78" s="249">
        <v>332</v>
      </c>
      <c r="KZ78" s="249">
        <v>332</v>
      </c>
      <c r="LA78" s="249">
        <v>332</v>
      </c>
      <c r="LB78" s="249">
        <v>332</v>
      </c>
      <c r="LC78" s="249">
        <v>332</v>
      </c>
      <c r="LD78" s="249">
        <v>332</v>
      </c>
      <c r="LE78" s="249">
        <v>296</v>
      </c>
      <c r="LF78" s="249">
        <v>296</v>
      </c>
      <c r="LG78" s="249">
        <v>295</v>
      </c>
      <c r="LH78" s="249">
        <v>295</v>
      </c>
      <c r="LI78" s="249">
        <v>295</v>
      </c>
      <c r="LJ78" s="249">
        <v>295</v>
      </c>
      <c r="LK78" s="249">
        <v>295</v>
      </c>
      <c r="LL78" s="249">
        <v>282</v>
      </c>
      <c r="LM78" s="249">
        <v>282</v>
      </c>
      <c r="LN78" s="249">
        <v>282</v>
      </c>
      <c r="LO78" s="249">
        <v>272</v>
      </c>
      <c r="LP78" s="249">
        <v>272</v>
      </c>
      <c r="LQ78" s="249">
        <v>272</v>
      </c>
      <c r="LR78" s="249">
        <v>272</v>
      </c>
      <c r="LS78" s="249">
        <v>272</v>
      </c>
      <c r="LT78" s="249">
        <v>272</v>
      </c>
      <c r="LU78" s="249">
        <v>272</v>
      </c>
      <c r="LV78" s="249">
        <v>270</v>
      </c>
      <c r="LW78" s="249">
        <v>270</v>
      </c>
      <c r="LX78" s="249">
        <v>270</v>
      </c>
      <c r="LY78" s="249">
        <v>270</v>
      </c>
      <c r="LZ78" s="249">
        <v>264</v>
      </c>
      <c r="MA78" s="249">
        <v>262</v>
      </c>
      <c r="MB78" s="249">
        <v>262</v>
      </c>
      <c r="MC78" s="249">
        <v>262</v>
      </c>
      <c r="MD78" s="249">
        <v>262</v>
      </c>
      <c r="ME78" s="249">
        <v>262</v>
      </c>
      <c r="MF78" s="249">
        <v>262</v>
      </c>
      <c r="MG78" s="249">
        <v>262</v>
      </c>
      <c r="MH78" s="249">
        <v>262</v>
      </c>
      <c r="MI78" s="249">
        <v>262</v>
      </c>
      <c r="MJ78" s="249">
        <v>262</v>
      </c>
      <c r="MK78" s="249">
        <v>262</v>
      </c>
      <c r="ML78" s="198"/>
      <c r="MM78" s="249">
        <v>262</v>
      </c>
      <c r="MN78" s="249">
        <v>255</v>
      </c>
      <c r="MO78" s="249">
        <v>255</v>
      </c>
      <c r="MP78" s="249">
        <v>262</v>
      </c>
      <c r="MQ78" s="249">
        <v>254</v>
      </c>
      <c r="MR78" s="249">
        <v>254</v>
      </c>
      <c r="MS78" s="249">
        <v>254</v>
      </c>
      <c r="MT78" s="249">
        <v>254</v>
      </c>
      <c r="MU78" s="249">
        <v>254</v>
      </c>
      <c r="MV78" s="249">
        <v>254</v>
      </c>
      <c r="MW78" s="198"/>
      <c r="MX78" s="249">
        <v>254</v>
      </c>
      <c r="MY78" s="249">
        <v>250</v>
      </c>
      <c r="MZ78" s="249">
        <v>243</v>
      </c>
      <c r="NA78" s="249">
        <v>243</v>
      </c>
      <c r="NB78" s="249">
        <v>243</v>
      </c>
      <c r="NC78" s="249">
        <v>243</v>
      </c>
      <c r="ND78" s="249">
        <v>243</v>
      </c>
      <c r="NE78" s="249">
        <v>243</v>
      </c>
      <c r="NF78" s="249">
        <v>240</v>
      </c>
      <c r="NG78" s="249">
        <v>240</v>
      </c>
      <c r="NH78" s="249">
        <v>240</v>
      </c>
      <c r="NI78" s="244">
        <v>0</v>
      </c>
      <c r="NJ78" s="198"/>
      <c r="NK78" s="198"/>
      <c r="NL78" s="198"/>
      <c r="NM78" s="198"/>
      <c r="NN78" s="198"/>
      <c r="NO78" s="198"/>
      <c r="NP78" s="198"/>
      <c r="NQ78" s="198"/>
      <c r="NR78" s="198"/>
      <c r="NS78" s="198"/>
      <c r="NT78" s="198"/>
      <c r="NU78" s="198"/>
      <c r="NV78" s="198"/>
      <c r="NW78" s="198"/>
      <c r="NX78" s="198"/>
      <c r="NY78" s="198"/>
      <c r="NZ78" s="198"/>
      <c r="OA78" s="198"/>
      <c r="OB78" s="198"/>
      <c r="OC78" s="198"/>
      <c r="OD78" s="198"/>
      <c r="OE78" s="198"/>
      <c r="OF78" s="198"/>
      <c r="OG78" s="198"/>
      <c r="OH78" s="198"/>
      <c r="OI78" s="198"/>
      <c r="OJ78" s="198"/>
      <c r="OK78" s="198"/>
      <c r="OL78" s="198"/>
      <c r="OM78" s="198"/>
      <c r="ON78" s="198"/>
      <c r="OO78" s="198"/>
      <c r="OP78" s="198"/>
      <c r="OQ78" s="198"/>
      <c r="OR78" s="198"/>
      <c r="OS78" s="198"/>
      <c r="OT78" s="198"/>
      <c r="OU78" s="198"/>
      <c r="OV78" s="198"/>
      <c r="OW78" s="198"/>
      <c r="OX78" s="198"/>
      <c r="OY78" s="198"/>
      <c r="OZ78" s="198"/>
      <c r="PA78" s="198"/>
      <c r="PB78" s="198"/>
      <c r="PC78" s="198"/>
      <c r="PD78" s="198"/>
      <c r="PE78" s="198"/>
      <c r="PF78" s="198"/>
      <c r="PG78" s="198"/>
      <c r="PH78" s="198"/>
      <c r="PI78" s="198"/>
      <c r="PJ78" s="198"/>
      <c r="PK78" s="198"/>
      <c r="PL78" s="198"/>
      <c r="PM78" s="198"/>
      <c r="PN78" s="198"/>
      <c r="PO78" s="198"/>
      <c r="PP78" s="198"/>
      <c r="PQ78" s="196"/>
      <c r="PR78" s="196"/>
      <c r="PS78" s="196"/>
      <c r="PT78" s="196"/>
      <c r="PU78" s="196"/>
      <c r="PV78" s="196"/>
      <c r="PW78" s="196"/>
      <c r="PX78" s="196"/>
      <c r="PY78" s="196"/>
      <c r="PZ78" s="196"/>
      <c r="QA78" s="196"/>
      <c r="QB78" s="196"/>
      <c r="QC78" s="196"/>
      <c r="QD78" s="196"/>
      <c r="QE78" s="196"/>
      <c r="QF78" s="196"/>
      <c r="QG78" s="196"/>
      <c r="QH78" s="196"/>
      <c r="QI78" s="196"/>
      <c r="QJ78" s="196"/>
      <c r="QK78" s="196"/>
      <c r="QL78" s="196"/>
      <c r="QM78" s="196"/>
      <c r="QN78" s="196"/>
      <c r="QO78" s="196"/>
      <c r="QP78" s="196"/>
      <c r="QQ78" s="196"/>
      <c r="QR78" s="196"/>
      <c r="QS78" s="196"/>
      <c r="QT78" s="196"/>
      <c r="QU78" s="196"/>
      <c r="QV78" s="196"/>
      <c r="QW78" s="196"/>
      <c r="QX78" s="196"/>
      <c r="QY78" s="196"/>
      <c r="QZ78" s="196"/>
      <c r="RA78" s="196"/>
      <c r="RB78" s="196"/>
      <c r="RC78" s="196"/>
      <c r="RD78" s="196"/>
      <c r="RE78" s="196"/>
      <c r="RF78" s="196"/>
      <c r="RG78" s="196"/>
      <c r="RH78" s="196"/>
      <c r="RI78" s="196"/>
      <c r="RJ78" s="196"/>
      <c r="RK78" s="196"/>
      <c r="RL78" s="196"/>
      <c r="RM78" s="196"/>
      <c r="RN78" s="196"/>
      <c r="RO78" s="196"/>
      <c r="RP78" s="196"/>
      <c r="RQ78" s="196"/>
      <c r="RR78" s="196"/>
      <c r="RS78" s="196"/>
      <c r="RT78" s="196"/>
      <c r="RU78" s="196"/>
      <c r="RV78" s="196"/>
      <c r="RW78" s="196"/>
      <c r="RX78" s="196"/>
    </row>
    <row r="79" spans="1:492" x14ac:dyDescent="0.2">
      <c r="A79" s="230" t="s">
        <v>962</v>
      </c>
      <c r="B79" s="231" t="s">
        <v>2424</v>
      </c>
      <c r="C79" s="225"/>
      <c r="D79" s="225"/>
      <c r="E79" s="225"/>
      <c r="F79" s="226"/>
      <c r="G79" s="226"/>
      <c r="H79" s="226"/>
      <c r="I79" s="226"/>
      <c r="J79" s="226"/>
      <c r="K79" s="226"/>
      <c r="L79" s="226"/>
      <c r="M79" s="226"/>
      <c r="N79" s="226"/>
      <c r="O79" s="226"/>
      <c r="P79" s="226"/>
      <c r="Q79" s="237">
        <v>0</v>
      </c>
      <c r="R79" s="238"/>
      <c r="S79" s="238"/>
      <c r="T79" s="238"/>
      <c r="U79" s="238"/>
      <c r="V79" s="238"/>
      <c r="W79" s="232"/>
      <c r="X79" s="232"/>
      <c r="Y79" s="232"/>
      <c r="Z79" s="235">
        <v>0</v>
      </c>
      <c r="AA79" s="235">
        <v>0</v>
      </c>
      <c r="AB79" s="235">
        <v>0</v>
      </c>
      <c r="AC79" s="224"/>
      <c r="AD79" s="224"/>
      <c r="AE79" s="125"/>
      <c r="AF79" s="125"/>
      <c r="AG79" s="125"/>
      <c r="AH79" s="236">
        <v>1</v>
      </c>
      <c r="AI79" s="236"/>
      <c r="AJ79" s="125"/>
      <c r="AK79" s="175"/>
      <c r="AL79" s="125" t="s">
        <v>942</v>
      </c>
      <c r="AM79" s="27" t="s">
        <v>942</v>
      </c>
      <c r="AN79" s="126">
        <v>0</v>
      </c>
      <c r="AO79" s="126">
        <v>0</v>
      </c>
      <c r="AP79" s="126">
        <v>0</v>
      </c>
      <c r="AQ79" s="126">
        <v>0</v>
      </c>
      <c r="AR79" s="125">
        <v>0</v>
      </c>
      <c r="AS79" s="125">
        <v>0</v>
      </c>
      <c r="AT79" s="178"/>
      <c r="AU79" s="178"/>
      <c r="AV79" s="178"/>
      <c r="AW79" s="239" t="s">
        <v>989</v>
      </c>
      <c r="AX79" s="239" t="s">
        <v>980</v>
      </c>
      <c r="AY79" s="127"/>
      <c r="AZ79" s="127"/>
      <c r="BA79" s="128">
        <v>300</v>
      </c>
      <c r="BB79" s="128" t="s">
        <v>489</v>
      </c>
      <c r="BC79" s="128"/>
      <c r="BD79" s="128">
        <v>1</v>
      </c>
      <c r="BE79" s="129" t="s">
        <v>541</v>
      </c>
      <c r="BF79" s="130">
        <v>1</v>
      </c>
      <c r="BG79" s="240"/>
      <c r="BH79" s="241"/>
      <c r="BI79" s="190"/>
      <c r="BJ79" s="131">
        <v>0</v>
      </c>
      <c r="BK79" s="191"/>
      <c r="BL79" s="13"/>
      <c r="BM79" s="13"/>
      <c r="BN79" s="27" t="s">
        <v>767</v>
      </c>
      <c r="BO79" s="13" t="s">
        <v>767</v>
      </c>
      <c r="BP79" s="222">
        <v>0</v>
      </c>
      <c r="BQ79" s="132"/>
      <c r="BR79" s="133"/>
      <c r="BS79" s="125">
        <v>0</v>
      </c>
      <c r="BT79" s="134">
        <v>0</v>
      </c>
      <c r="BU79" s="135">
        <v>0</v>
      </c>
      <c r="BV79" s="134">
        <v>0</v>
      </c>
      <c r="BW79" s="136">
        <v>0</v>
      </c>
      <c r="BX79" s="136">
        <v>0</v>
      </c>
      <c r="BY79" s="136">
        <v>0</v>
      </c>
      <c r="BZ79" s="134">
        <v>0</v>
      </c>
      <c r="CA79" s="134">
        <v>0</v>
      </c>
      <c r="CB79" s="134">
        <v>0</v>
      </c>
      <c r="CC79" s="135">
        <v>0</v>
      </c>
      <c r="CD79" s="134"/>
      <c r="CE79" s="134"/>
      <c r="CF79" s="137">
        <v>0</v>
      </c>
      <c r="CG79" s="134">
        <v>0</v>
      </c>
      <c r="CH79" s="132"/>
      <c r="CI79" s="132"/>
      <c r="CJ79" s="229" t="s">
        <v>942</v>
      </c>
      <c r="CK79" s="233" t="s">
        <v>942</v>
      </c>
      <c r="CL79" s="138">
        <v>0</v>
      </c>
      <c r="CM79" s="138">
        <v>0</v>
      </c>
      <c r="CN79" s="135">
        <v>0</v>
      </c>
      <c r="CO79" s="135">
        <v>0</v>
      </c>
      <c r="CP79" s="139"/>
      <c r="CQ79" s="135">
        <v>0</v>
      </c>
      <c r="CR79" s="179">
        <v>43278</v>
      </c>
      <c r="CS79" s="180">
        <v>43278</v>
      </c>
      <c r="CT79" s="181">
        <v>43346</v>
      </c>
      <c r="CU79" s="181">
        <v>43067</v>
      </c>
      <c r="CV79" s="181">
        <v>0</v>
      </c>
      <c r="CW79" s="181"/>
      <c r="CX79" s="181"/>
      <c r="CY79" s="135">
        <v>0.17270282927778011</v>
      </c>
      <c r="CZ79" s="134">
        <v>0</v>
      </c>
      <c r="DA79" s="135">
        <v>1.5873015873015872E-2</v>
      </c>
      <c r="DB79" s="135">
        <v>0</v>
      </c>
      <c r="DC79" s="135">
        <v>0</v>
      </c>
      <c r="DD79" s="135">
        <v>0</v>
      </c>
      <c r="DE79" s="140">
        <v>0.95238095238095233</v>
      </c>
      <c r="DF79" s="13" t="s">
        <v>942</v>
      </c>
      <c r="DG79" s="80" t="s">
        <v>942</v>
      </c>
      <c r="DH79" s="18" t="b">
        <v>0</v>
      </c>
      <c r="DI79" s="79"/>
      <c r="DJ79" s="79"/>
      <c r="DK79" s="192"/>
      <c r="DL79" s="174"/>
      <c r="DM79" s="193"/>
      <c r="DN79" s="135"/>
      <c r="DO79" s="79"/>
      <c r="DP79" s="79"/>
      <c r="DQ79" s="79"/>
      <c r="DR79" s="79"/>
      <c r="DS79" s="79"/>
      <c r="DT79" s="79"/>
      <c r="DU79" s="79"/>
      <c r="DV79" s="18"/>
      <c r="DW79" s="18"/>
      <c r="DX79" s="18"/>
      <c r="DY79" s="177"/>
      <c r="DZ79" s="177">
        <v>0</v>
      </c>
      <c r="EA79" s="177">
        <v>0</v>
      </c>
      <c r="EB79" s="177">
        <v>0</v>
      </c>
      <c r="EC79" s="177">
        <v>0</v>
      </c>
      <c r="ED79" s="177">
        <v>0</v>
      </c>
      <c r="EE79" s="177">
        <v>0</v>
      </c>
      <c r="EF79" s="177">
        <v>0</v>
      </c>
      <c r="EG79" s="177">
        <v>0</v>
      </c>
      <c r="EH79" s="177">
        <v>0</v>
      </c>
      <c r="EI79" s="177">
        <v>0</v>
      </c>
      <c r="EJ79" s="177">
        <v>0</v>
      </c>
      <c r="EK79" s="177">
        <v>0</v>
      </c>
      <c r="EL79" s="177">
        <v>0</v>
      </c>
      <c r="EM79" s="177">
        <v>0</v>
      </c>
      <c r="EN79" s="177">
        <v>0</v>
      </c>
      <c r="EO79" s="177">
        <v>0</v>
      </c>
      <c r="EP79" s="177">
        <v>0</v>
      </c>
      <c r="EQ79" s="177">
        <v>0</v>
      </c>
      <c r="ER79" s="177">
        <v>0</v>
      </c>
      <c r="ES79" s="177">
        <v>0</v>
      </c>
      <c r="ET79" s="177">
        <v>0</v>
      </c>
      <c r="EU79" s="177">
        <v>0</v>
      </c>
      <c r="EV79" s="177">
        <v>0</v>
      </c>
      <c r="EW79" s="177">
        <v>0</v>
      </c>
      <c r="EX79" s="177">
        <v>0</v>
      </c>
      <c r="EY79" s="177">
        <v>0</v>
      </c>
      <c r="EZ79" s="177">
        <v>0</v>
      </c>
      <c r="FA79" s="177">
        <v>0</v>
      </c>
      <c r="FB79" s="177">
        <v>0</v>
      </c>
      <c r="FC79" s="198"/>
      <c r="FD79" s="198"/>
      <c r="FE79" s="198"/>
      <c r="FF79" s="198"/>
      <c r="FG79" s="198"/>
      <c r="FH79" s="198"/>
      <c r="FI79" s="198"/>
      <c r="FJ79" s="198"/>
      <c r="FK79" s="198"/>
      <c r="FL79" s="198"/>
      <c r="FM79" s="198"/>
      <c r="FN79" s="198"/>
      <c r="FO79" s="198"/>
      <c r="FP79" s="198"/>
      <c r="FQ79" s="198"/>
      <c r="FR79" s="198"/>
      <c r="FS79" s="198"/>
      <c r="FT79" s="198"/>
      <c r="FU79" s="198"/>
      <c r="FV79" s="198"/>
      <c r="FW79" s="243"/>
      <c r="FX79" s="243"/>
      <c r="FY79" s="243"/>
      <c r="FZ79" s="198"/>
      <c r="GA79" s="198"/>
      <c r="GB79" s="198"/>
      <c r="GC79" s="199"/>
      <c r="GD79" s="198"/>
      <c r="GE79" s="198"/>
      <c r="GF79" s="198"/>
      <c r="GG79" s="198"/>
      <c r="GH79" s="198"/>
      <c r="GI79" s="198"/>
      <c r="GJ79" s="198"/>
      <c r="GK79" s="198"/>
      <c r="GL79" s="245"/>
      <c r="GM79" s="198"/>
      <c r="GN79" s="245"/>
      <c r="GO79" s="245"/>
      <c r="GP79" s="245"/>
      <c r="GQ79" s="245"/>
      <c r="GR79" s="245"/>
      <c r="GS79" s="198"/>
      <c r="GT79" s="198"/>
      <c r="GU79" s="198"/>
      <c r="GV79" s="198"/>
      <c r="GW79" s="198"/>
      <c r="GX79" s="198"/>
      <c r="GY79" s="198"/>
      <c r="GZ79" s="198"/>
      <c r="HA79" s="198"/>
      <c r="HB79" s="198"/>
      <c r="HC79" s="198"/>
      <c r="HD79" s="198"/>
      <c r="HE79" s="198"/>
      <c r="HF79" s="198"/>
      <c r="HG79" s="198"/>
      <c r="HH79" s="198"/>
      <c r="HI79" s="198"/>
      <c r="HJ79" s="198"/>
      <c r="HK79" s="198"/>
      <c r="HL79" s="198"/>
      <c r="HM79" s="198"/>
      <c r="HN79" s="198"/>
      <c r="HO79" s="198"/>
      <c r="HP79" s="198"/>
      <c r="HQ79" s="198"/>
      <c r="HR79" s="198"/>
      <c r="HS79" s="198"/>
      <c r="HT79" s="198"/>
      <c r="HU79" s="198"/>
      <c r="HV79" s="198"/>
      <c r="HW79" s="198"/>
      <c r="HX79" s="198"/>
      <c r="HY79" s="198"/>
      <c r="HZ79" s="198"/>
      <c r="IA79" s="198"/>
      <c r="IB79" s="198"/>
      <c r="IC79" s="198"/>
      <c r="ID79" s="198"/>
      <c r="IE79" s="198"/>
      <c r="IF79" s="198"/>
      <c r="IG79" s="198"/>
      <c r="IH79" s="198"/>
      <c r="II79" s="198"/>
      <c r="IJ79" s="198"/>
      <c r="IK79" s="198"/>
      <c r="IL79" s="198"/>
      <c r="IM79" s="198"/>
      <c r="IN79" s="198"/>
      <c r="IO79" s="198"/>
      <c r="IP79" s="198"/>
      <c r="IQ79" s="198"/>
      <c r="IR79" s="198"/>
      <c r="IS79" s="198"/>
      <c r="IT79" s="198"/>
      <c r="IU79" s="198"/>
      <c r="IV79" s="198"/>
      <c r="IW79" s="198"/>
      <c r="IX79" s="242"/>
      <c r="IY79" s="242"/>
      <c r="IZ79" s="242"/>
      <c r="JA79" s="242"/>
      <c r="JB79" s="242"/>
      <c r="JC79" s="242"/>
      <c r="JD79" s="242"/>
      <c r="JE79" s="242"/>
      <c r="JF79" s="242"/>
      <c r="JG79" s="242"/>
      <c r="JH79" s="242"/>
      <c r="JI79" s="242"/>
      <c r="JJ79" s="242"/>
      <c r="JK79" s="246"/>
      <c r="JL79" s="246"/>
      <c r="JM79" s="246"/>
      <c r="JN79" s="246"/>
      <c r="JO79" s="246"/>
      <c r="JP79" s="246"/>
      <c r="JQ79" s="246"/>
      <c r="JR79" s="246"/>
      <c r="JS79" s="246"/>
      <c r="JT79" s="246"/>
      <c r="JU79" s="246"/>
      <c r="JV79" s="246"/>
      <c r="JW79" s="246"/>
      <c r="JX79" s="246"/>
      <c r="JY79" s="242"/>
      <c r="JZ79" s="242"/>
      <c r="KA79" s="242"/>
      <c r="KB79" s="198"/>
      <c r="KC79" s="198"/>
      <c r="KD79" s="198"/>
      <c r="KE79" s="198"/>
      <c r="KF79" s="198"/>
      <c r="KG79" s="198"/>
      <c r="KH79" s="198"/>
      <c r="KI79" s="198"/>
      <c r="KJ79" s="198"/>
      <c r="KK79" s="198"/>
      <c r="KL79" s="198"/>
      <c r="KM79" s="198"/>
      <c r="KN79" s="198"/>
      <c r="KO79" s="198"/>
      <c r="KP79" s="198"/>
      <c r="KQ79" s="198"/>
      <c r="KR79" s="198"/>
      <c r="KS79" s="198"/>
      <c r="KT79" s="198"/>
      <c r="KU79" s="198"/>
      <c r="KV79" s="198"/>
      <c r="KW79" s="198"/>
      <c r="KX79" s="198"/>
      <c r="KY79" s="197">
        <v>72</v>
      </c>
      <c r="KZ79" s="197">
        <v>72</v>
      </c>
      <c r="LA79" s="197">
        <v>72</v>
      </c>
      <c r="LB79" s="197">
        <v>72</v>
      </c>
      <c r="LC79" s="197">
        <v>72</v>
      </c>
      <c r="LD79" s="197">
        <v>72</v>
      </c>
      <c r="LE79" s="197">
        <v>63</v>
      </c>
      <c r="LF79" s="197">
        <v>63</v>
      </c>
      <c r="LG79" s="197">
        <v>63</v>
      </c>
      <c r="LH79" s="197">
        <v>63</v>
      </c>
      <c r="LI79" s="197">
        <v>61</v>
      </c>
      <c r="LJ79" s="197">
        <v>61</v>
      </c>
      <c r="LK79" s="197">
        <v>61</v>
      </c>
      <c r="LL79" s="197">
        <v>61</v>
      </c>
      <c r="LM79" s="197">
        <v>61</v>
      </c>
      <c r="LN79" s="197">
        <v>61</v>
      </c>
      <c r="LO79" s="197">
        <v>61</v>
      </c>
      <c r="LP79" s="197">
        <v>61</v>
      </c>
      <c r="LQ79" s="197">
        <v>61</v>
      </c>
      <c r="LR79" s="197">
        <v>61</v>
      </c>
      <c r="LS79" s="197">
        <v>61</v>
      </c>
      <c r="LT79" s="197">
        <v>61</v>
      </c>
      <c r="LU79" s="197">
        <v>61</v>
      </c>
      <c r="LV79" s="197">
        <v>61</v>
      </c>
      <c r="LW79" s="197">
        <v>61</v>
      </c>
      <c r="LX79" s="197">
        <v>61</v>
      </c>
      <c r="LY79" s="197">
        <v>61</v>
      </c>
      <c r="LZ79" s="197">
        <v>60</v>
      </c>
      <c r="MA79" s="197">
        <v>60</v>
      </c>
      <c r="MB79" s="197">
        <v>58</v>
      </c>
      <c r="MC79" s="197">
        <v>58</v>
      </c>
      <c r="MD79" s="197">
        <v>58</v>
      </c>
      <c r="ME79" s="197">
        <v>58</v>
      </c>
      <c r="MF79" s="197">
        <v>58</v>
      </c>
      <c r="MG79" s="197">
        <v>58</v>
      </c>
      <c r="MH79" s="197">
        <v>58</v>
      </c>
      <c r="MI79" s="197">
        <v>58</v>
      </c>
      <c r="MJ79" s="197">
        <v>58</v>
      </c>
      <c r="MK79" s="197">
        <v>58</v>
      </c>
      <c r="ML79" s="198"/>
      <c r="MM79" s="197">
        <v>58</v>
      </c>
      <c r="MN79" s="197">
        <v>52</v>
      </c>
      <c r="MO79" s="197">
        <v>52</v>
      </c>
      <c r="MP79" s="197">
        <v>58</v>
      </c>
      <c r="MQ79" s="197">
        <v>52</v>
      </c>
      <c r="MR79" s="197">
        <v>52</v>
      </c>
      <c r="MS79" s="197">
        <v>50</v>
      </c>
      <c r="MT79" s="197">
        <v>50</v>
      </c>
      <c r="MU79" s="197">
        <v>50</v>
      </c>
      <c r="MV79" s="197">
        <v>50</v>
      </c>
      <c r="MW79" s="198"/>
      <c r="MX79" s="197">
        <v>50</v>
      </c>
      <c r="MY79" s="197">
        <v>50</v>
      </c>
      <c r="MZ79" s="197">
        <v>50</v>
      </c>
      <c r="NA79" s="197">
        <v>50</v>
      </c>
      <c r="NB79" s="197">
        <v>50</v>
      </c>
      <c r="NC79" s="197">
        <v>50</v>
      </c>
      <c r="ND79" s="197">
        <v>50</v>
      </c>
      <c r="NE79" s="197">
        <v>50</v>
      </c>
      <c r="NF79" s="197">
        <v>50</v>
      </c>
      <c r="NG79" s="197">
        <v>50</v>
      </c>
      <c r="NH79" s="197">
        <v>50</v>
      </c>
      <c r="NI79" s="197">
        <v>0</v>
      </c>
      <c r="NJ79" s="198"/>
      <c r="NK79" s="198"/>
      <c r="NL79" s="198"/>
      <c r="NM79" s="198"/>
      <c r="NN79" s="198"/>
      <c r="NO79" s="198"/>
      <c r="NP79" s="198"/>
      <c r="NQ79" s="198"/>
      <c r="NR79" s="198"/>
      <c r="NS79" s="198"/>
      <c r="NT79" s="198"/>
      <c r="NU79" s="198"/>
      <c r="NV79" s="198"/>
      <c r="NW79" s="198"/>
      <c r="NX79" s="198"/>
      <c r="NY79" s="198"/>
      <c r="NZ79" s="198"/>
      <c r="OA79" s="198"/>
      <c r="OB79" s="198"/>
      <c r="OC79" s="198"/>
      <c r="OD79" s="198"/>
      <c r="OE79" s="198"/>
      <c r="OF79" s="198"/>
      <c r="OG79" s="198"/>
      <c r="OH79" s="198"/>
      <c r="OI79" s="198"/>
      <c r="OJ79" s="198"/>
      <c r="OK79" s="198"/>
      <c r="OL79" s="198"/>
      <c r="OM79" s="198"/>
      <c r="ON79" s="198"/>
      <c r="OO79" s="198"/>
      <c r="OP79" s="198"/>
      <c r="OQ79" s="198"/>
      <c r="OR79" s="198"/>
      <c r="OS79" s="198"/>
      <c r="OT79" s="198"/>
      <c r="OU79" s="198"/>
      <c r="OV79" s="198"/>
      <c r="OW79" s="198"/>
      <c r="OX79" s="198"/>
      <c r="OY79" s="198"/>
      <c r="OZ79" s="198"/>
      <c r="PA79" s="198"/>
      <c r="PB79" s="198"/>
      <c r="PC79" s="198"/>
      <c r="PD79" s="198"/>
      <c r="PE79" s="198"/>
      <c r="PF79" s="198"/>
      <c r="PG79" s="198"/>
      <c r="PH79" s="198"/>
      <c r="PI79" s="198"/>
      <c r="PJ79" s="198"/>
      <c r="PK79" s="198"/>
      <c r="PL79" s="198"/>
      <c r="PM79" s="198"/>
      <c r="PN79" s="198"/>
      <c r="PO79" s="198"/>
      <c r="PP79" s="198"/>
      <c r="PQ79" s="198"/>
      <c r="PR79" s="198"/>
      <c r="PS79" s="198"/>
      <c r="PT79" s="198"/>
      <c r="PU79" s="198"/>
      <c r="PV79" s="198"/>
      <c r="PW79" s="198"/>
      <c r="PX79" s="198"/>
      <c r="PY79" s="198"/>
      <c r="PZ79" s="198"/>
      <c r="QA79" s="198"/>
      <c r="QB79" s="198"/>
      <c r="QC79" s="198"/>
      <c r="QD79" s="198"/>
      <c r="QE79" s="198"/>
      <c r="QF79" s="198"/>
      <c r="QG79" s="198"/>
      <c r="QH79" s="198"/>
      <c r="QI79" s="198"/>
      <c r="QJ79" s="198"/>
      <c r="QK79" s="198"/>
      <c r="QL79" s="198"/>
      <c r="QM79" s="198"/>
      <c r="QN79" s="198"/>
      <c r="QO79" s="198"/>
      <c r="QP79" s="198"/>
      <c r="QQ79" s="198"/>
      <c r="QR79" s="198"/>
      <c r="QS79" s="198"/>
      <c r="QT79" s="198"/>
      <c r="QU79" s="198"/>
      <c r="QV79" s="198"/>
      <c r="QW79" s="198"/>
      <c r="QX79" s="198"/>
      <c r="QY79" s="198"/>
      <c r="QZ79" s="198"/>
      <c r="RA79" s="198"/>
      <c r="RB79" s="198"/>
      <c r="RC79" s="198"/>
      <c r="RD79" s="198"/>
      <c r="RE79" s="198"/>
      <c r="RF79" s="198"/>
      <c r="RG79" s="198"/>
      <c r="RH79" s="198"/>
      <c r="RI79" s="198"/>
      <c r="RJ79" s="198"/>
      <c r="RK79" s="198"/>
      <c r="RL79" s="198"/>
      <c r="RM79" s="198"/>
      <c r="RN79" s="198"/>
      <c r="RO79" s="198"/>
      <c r="RP79" s="198"/>
      <c r="RQ79" s="198"/>
      <c r="RR79" s="198"/>
      <c r="RS79" s="198"/>
      <c r="RT79" s="198"/>
      <c r="RU79" s="198"/>
      <c r="RV79" s="198"/>
      <c r="RW79" s="198"/>
      <c r="RX79" s="198"/>
    </row>
    <row r="80" spans="1:492" x14ac:dyDescent="0.2">
      <c r="A80" s="230" t="s">
        <v>962</v>
      </c>
      <c r="B80" s="231" t="s">
        <v>2707</v>
      </c>
      <c r="C80" s="225"/>
      <c r="D80" s="225"/>
      <c r="E80" s="225"/>
      <c r="F80" s="226"/>
      <c r="G80" s="226"/>
      <c r="H80" s="226"/>
      <c r="I80" s="226"/>
      <c r="J80" s="226"/>
      <c r="K80" s="226"/>
      <c r="L80" s="226"/>
      <c r="M80" s="226"/>
      <c r="N80" s="226"/>
      <c r="O80" s="226"/>
      <c r="P80" s="226"/>
      <c r="Q80" s="237">
        <v>0</v>
      </c>
      <c r="R80" s="238"/>
      <c r="S80" s="238"/>
      <c r="T80" s="238"/>
      <c r="U80" s="238"/>
      <c r="V80" s="238"/>
      <c r="W80" s="232"/>
      <c r="X80" s="232"/>
      <c r="Y80" s="232"/>
      <c r="Z80" s="235">
        <v>0</v>
      </c>
      <c r="AA80" s="235">
        <v>0</v>
      </c>
      <c r="AB80" s="235">
        <v>0</v>
      </c>
      <c r="AC80" s="224"/>
      <c r="AD80" s="224"/>
      <c r="AE80" s="125"/>
      <c r="AF80" s="125"/>
      <c r="AG80" s="125"/>
      <c r="AH80" s="236">
        <v>1</v>
      </c>
      <c r="AI80" s="236" t="s">
        <v>941</v>
      </c>
      <c r="AJ80" s="125"/>
      <c r="AK80" s="175" t="s">
        <v>5316</v>
      </c>
      <c r="AL80" s="125" t="s">
        <v>942</v>
      </c>
      <c r="AM80" s="27" t="s">
        <v>5321</v>
      </c>
      <c r="AN80" s="126">
        <v>0</v>
      </c>
      <c r="AO80" s="126">
        <v>0</v>
      </c>
      <c r="AP80" s="126">
        <v>0</v>
      </c>
      <c r="AQ80" s="126">
        <v>0</v>
      </c>
      <c r="AR80" s="125">
        <v>1</v>
      </c>
      <c r="AS80" s="125">
        <v>0</v>
      </c>
      <c r="AT80" s="178"/>
      <c r="AU80" s="178"/>
      <c r="AV80" s="178"/>
      <c r="AW80" s="239" t="s">
        <v>989</v>
      </c>
      <c r="AX80" s="239" t="s">
        <v>980</v>
      </c>
      <c r="AY80" s="127"/>
      <c r="AZ80" s="127"/>
      <c r="BA80" s="128">
        <v>500</v>
      </c>
      <c r="BB80" s="128" t="s">
        <v>489</v>
      </c>
      <c r="BC80" s="128"/>
      <c r="BD80" s="128">
        <v>1</v>
      </c>
      <c r="BE80" s="129" t="s">
        <v>541</v>
      </c>
      <c r="BF80" s="130">
        <v>1</v>
      </c>
      <c r="BG80" s="240"/>
      <c r="BH80" s="241"/>
      <c r="BI80" s="190"/>
      <c r="BJ80" s="131">
        <v>225</v>
      </c>
      <c r="BK80" s="191"/>
      <c r="BL80" s="13"/>
      <c r="BM80" s="13"/>
      <c r="BN80" s="27" t="s">
        <v>801</v>
      </c>
      <c r="BO80" s="13" t="s">
        <v>801</v>
      </c>
      <c r="BP80" s="222">
        <v>0</v>
      </c>
      <c r="BQ80" s="132"/>
      <c r="BR80" s="133"/>
      <c r="BS80" s="125">
        <v>0</v>
      </c>
      <c r="BT80" s="134">
        <v>0</v>
      </c>
      <c r="BU80" s="135">
        <v>1</v>
      </c>
      <c r="BV80" s="134">
        <v>0</v>
      </c>
      <c r="BW80" s="136">
        <v>0</v>
      </c>
      <c r="BX80" s="136">
        <v>0</v>
      </c>
      <c r="BY80" s="136">
        <v>0</v>
      </c>
      <c r="BZ80" s="134">
        <v>0</v>
      </c>
      <c r="CA80" s="134">
        <v>0</v>
      </c>
      <c r="CB80" s="134">
        <v>0</v>
      </c>
      <c r="CC80" s="135">
        <v>1</v>
      </c>
      <c r="CD80" s="134"/>
      <c r="CE80" s="134"/>
      <c r="CF80" s="137">
        <v>0</v>
      </c>
      <c r="CG80" s="134">
        <v>0</v>
      </c>
      <c r="CH80" s="132"/>
      <c r="CI80" s="132"/>
      <c r="CJ80" s="229" t="s">
        <v>942</v>
      </c>
      <c r="CK80" s="233" t="s">
        <v>942</v>
      </c>
      <c r="CL80" s="138">
        <v>0</v>
      </c>
      <c r="CM80" s="138">
        <v>0</v>
      </c>
      <c r="CN80" s="135">
        <v>0</v>
      </c>
      <c r="CO80" s="135">
        <v>0</v>
      </c>
      <c r="CP80" s="139"/>
      <c r="CQ80" s="135">
        <v>0</v>
      </c>
      <c r="CR80" s="179">
        <v>43278</v>
      </c>
      <c r="CS80" s="180">
        <v>43278</v>
      </c>
      <c r="CT80" s="181">
        <v>43346</v>
      </c>
      <c r="CU80" s="181">
        <v>42796</v>
      </c>
      <c r="CV80" s="181">
        <v>0</v>
      </c>
      <c r="CW80" s="181"/>
      <c r="CX80" s="181"/>
      <c r="CY80" s="135">
        <v>0.16667706705478311</v>
      </c>
      <c r="CZ80" s="134">
        <v>0</v>
      </c>
      <c r="DA80" s="135">
        <v>1.5873015873015872E-2</v>
      </c>
      <c r="DB80" s="135">
        <v>0</v>
      </c>
      <c r="DC80" s="135">
        <v>0</v>
      </c>
      <c r="DD80" s="135">
        <v>0</v>
      </c>
      <c r="DE80" s="140">
        <v>0</v>
      </c>
      <c r="DF80" s="13" t="s">
        <v>942</v>
      </c>
      <c r="DG80" s="80" t="s">
        <v>942</v>
      </c>
      <c r="DH80" s="18" t="b">
        <v>0</v>
      </c>
      <c r="DI80" s="79"/>
      <c r="DJ80" s="79"/>
      <c r="DK80" s="192"/>
      <c r="DL80" s="174"/>
      <c r="DM80" s="193"/>
      <c r="DN80" s="135"/>
      <c r="DO80" s="79"/>
      <c r="DP80" s="79"/>
      <c r="DQ80" s="79"/>
      <c r="DR80" s="79"/>
      <c r="DS80" s="79"/>
      <c r="DT80" s="79"/>
      <c r="DU80" s="79"/>
      <c r="DV80" s="18"/>
      <c r="DW80" s="18"/>
      <c r="DX80" s="18"/>
      <c r="DY80" s="177"/>
      <c r="DZ80" s="177">
        <v>0</v>
      </c>
      <c r="EA80" s="177">
        <v>0</v>
      </c>
      <c r="EB80" s="177">
        <v>0</v>
      </c>
      <c r="EC80" s="177">
        <v>0</v>
      </c>
      <c r="ED80" s="177">
        <v>0</v>
      </c>
      <c r="EE80" s="177">
        <v>0</v>
      </c>
      <c r="EF80" s="177">
        <v>0</v>
      </c>
      <c r="EG80" s="177">
        <v>0</v>
      </c>
      <c r="EH80" s="177">
        <v>0</v>
      </c>
      <c r="EI80" s="177">
        <v>0</v>
      </c>
      <c r="EJ80" s="177">
        <v>0</v>
      </c>
      <c r="EK80" s="177">
        <v>0</v>
      </c>
      <c r="EL80" s="177">
        <v>0</v>
      </c>
      <c r="EM80" s="177">
        <v>0</v>
      </c>
      <c r="EN80" s="177">
        <v>0</v>
      </c>
      <c r="EO80" s="177">
        <v>0</v>
      </c>
      <c r="EP80" s="177">
        <v>0</v>
      </c>
      <c r="EQ80" s="177">
        <v>0</v>
      </c>
      <c r="ER80" s="177">
        <v>0</v>
      </c>
      <c r="ES80" s="177">
        <v>0</v>
      </c>
      <c r="ET80" s="177">
        <v>0</v>
      </c>
      <c r="EU80" s="177">
        <v>0</v>
      </c>
      <c r="EV80" s="177">
        <v>0</v>
      </c>
      <c r="EW80" s="177">
        <v>0</v>
      </c>
      <c r="EX80" s="177">
        <v>0</v>
      </c>
      <c r="EY80" s="177">
        <v>0</v>
      </c>
      <c r="EZ80" s="177">
        <v>0</v>
      </c>
      <c r="FA80" s="177">
        <v>0</v>
      </c>
      <c r="FB80" s="177">
        <v>0</v>
      </c>
      <c r="FC80" s="198"/>
      <c r="FD80" s="198"/>
      <c r="FE80" s="198"/>
      <c r="FF80" s="198"/>
      <c r="FG80" s="198"/>
      <c r="FH80" s="198"/>
      <c r="FI80" s="198"/>
      <c r="FJ80" s="198"/>
      <c r="FK80" s="198"/>
      <c r="FL80" s="198"/>
      <c r="FM80" s="198"/>
      <c r="FN80" s="198"/>
      <c r="FO80" s="198"/>
      <c r="FP80" s="198"/>
      <c r="FQ80" s="198"/>
      <c r="FR80" s="198"/>
      <c r="FS80" s="198"/>
      <c r="FT80" s="198"/>
      <c r="FU80" s="198"/>
      <c r="FV80" s="198"/>
      <c r="FW80" s="243"/>
      <c r="FX80" s="243"/>
      <c r="FY80" s="243"/>
      <c r="FZ80" s="198"/>
      <c r="GA80" s="198"/>
      <c r="GB80" s="198"/>
      <c r="GC80" s="199"/>
      <c r="GD80" s="198"/>
      <c r="GE80" s="196"/>
      <c r="GF80" s="198"/>
      <c r="GG80" s="196"/>
      <c r="GH80" s="196"/>
      <c r="GI80" s="196"/>
      <c r="GJ80" s="196"/>
      <c r="GK80" s="196"/>
      <c r="GL80" s="245"/>
      <c r="GM80" s="198"/>
      <c r="GN80" s="245"/>
      <c r="GO80" s="245"/>
      <c r="GP80" s="245"/>
      <c r="GQ80" s="245"/>
      <c r="GR80" s="245"/>
      <c r="GS80" s="196"/>
      <c r="GT80" s="196"/>
      <c r="GU80" s="196"/>
      <c r="GV80" s="196"/>
      <c r="GW80" s="196"/>
      <c r="GX80" s="196"/>
      <c r="GY80" s="196"/>
      <c r="GZ80" s="196"/>
      <c r="HA80" s="196"/>
      <c r="HB80" s="196"/>
      <c r="HC80" s="196"/>
      <c r="HD80" s="196"/>
      <c r="HE80" s="196"/>
      <c r="HF80" s="196"/>
      <c r="HG80" s="196"/>
      <c r="HH80" s="196"/>
      <c r="HI80" s="196"/>
      <c r="HJ80" s="196"/>
      <c r="HK80" s="196"/>
      <c r="HL80" s="196"/>
      <c r="HM80" s="196"/>
      <c r="HN80" s="196"/>
      <c r="HO80" s="196"/>
      <c r="HP80" s="196"/>
      <c r="HQ80" s="196"/>
      <c r="HR80" s="196"/>
      <c r="HS80" s="196"/>
      <c r="HT80" s="196"/>
      <c r="HU80" s="196"/>
      <c r="HV80" s="196"/>
      <c r="HW80" s="196"/>
      <c r="HX80" s="196"/>
      <c r="HY80" s="196"/>
      <c r="HZ80" s="196"/>
      <c r="IA80" s="196"/>
      <c r="IB80" s="196"/>
      <c r="IC80" s="196"/>
      <c r="ID80" s="196"/>
      <c r="IE80" s="196"/>
      <c r="IF80" s="196"/>
      <c r="IG80" s="196"/>
      <c r="IH80" s="196"/>
      <c r="II80" s="196"/>
      <c r="IJ80" s="196"/>
      <c r="IK80" s="196"/>
      <c r="IL80" s="196"/>
      <c r="IM80" s="196"/>
      <c r="IN80" s="196"/>
      <c r="IO80" s="196"/>
      <c r="IP80" s="196"/>
      <c r="IQ80" s="196"/>
      <c r="IR80" s="196"/>
      <c r="IS80" s="196"/>
      <c r="IT80" s="196"/>
      <c r="IU80" s="196"/>
      <c r="IV80" s="196"/>
      <c r="IW80" s="196"/>
      <c r="IX80" s="242"/>
      <c r="IY80" s="242"/>
      <c r="IZ80" s="242"/>
      <c r="JA80" s="242"/>
      <c r="JB80" s="242"/>
      <c r="JC80" s="242"/>
      <c r="JD80" s="242"/>
      <c r="JE80" s="242"/>
      <c r="JF80" s="242"/>
      <c r="JG80" s="242"/>
      <c r="JH80" s="242"/>
      <c r="JI80" s="242"/>
      <c r="JJ80" s="242"/>
      <c r="JK80" s="246"/>
      <c r="JL80" s="246"/>
      <c r="JM80" s="246"/>
      <c r="JN80" s="246"/>
      <c r="JO80" s="246"/>
      <c r="JP80" s="246"/>
      <c r="JQ80" s="246"/>
      <c r="JR80" s="246"/>
      <c r="JS80" s="246"/>
      <c r="JT80" s="246"/>
      <c r="JU80" s="246"/>
      <c r="JV80" s="246"/>
      <c r="JW80" s="246"/>
      <c r="JX80" s="246"/>
      <c r="JY80" s="242"/>
      <c r="JZ80" s="242"/>
      <c r="KA80" s="242"/>
      <c r="KB80" s="198"/>
      <c r="KC80" s="198"/>
      <c r="KD80" s="198"/>
      <c r="KE80" s="198"/>
      <c r="KF80" s="198"/>
      <c r="KG80" s="198"/>
      <c r="KH80" s="196"/>
      <c r="KI80" s="198"/>
      <c r="KJ80" s="198"/>
      <c r="KK80" s="198"/>
      <c r="KL80" s="198"/>
      <c r="KM80" s="198"/>
      <c r="KN80" s="196"/>
      <c r="KO80" s="196"/>
      <c r="KP80" s="198"/>
      <c r="KQ80" s="198"/>
      <c r="KR80" s="198"/>
      <c r="KS80" s="198"/>
      <c r="KT80" s="198"/>
      <c r="KU80" s="196"/>
      <c r="KV80" s="196"/>
      <c r="KW80" s="198"/>
      <c r="KX80" s="198"/>
      <c r="KY80" s="245">
        <v>117</v>
      </c>
      <c r="KZ80" s="245">
        <v>117</v>
      </c>
      <c r="LA80" s="245">
        <v>117</v>
      </c>
      <c r="LB80" s="245">
        <v>117</v>
      </c>
      <c r="LC80" s="245">
        <v>117</v>
      </c>
      <c r="LD80" s="245">
        <v>117</v>
      </c>
      <c r="LE80" s="245">
        <v>113</v>
      </c>
      <c r="LF80" s="245">
        <v>113</v>
      </c>
      <c r="LG80" s="245">
        <v>113</v>
      </c>
      <c r="LH80" s="245">
        <v>113</v>
      </c>
      <c r="LI80" s="245">
        <v>113</v>
      </c>
      <c r="LJ80" s="245">
        <v>113</v>
      </c>
      <c r="LK80" s="245">
        <v>113</v>
      </c>
      <c r="LL80" s="245">
        <v>109</v>
      </c>
      <c r="LM80" s="245">
        <v>109</v>
      </c>
      <c r="LN80" s="245">
        <v>109</v>
      </c>
      <c r="LO80" s="245">
        <v>109</v>
      </c>
      <c r="LP80" s="245">
        <v>109</v>
      </c>
      <c r="LQ80" s="245">
        <v>109</v>
      </c>
      <c r="LR80" s="245">
        <v>109</v>
      </c>
      <c r="LS80" s="245">
        <v>109</v>
      </c>
      <c r="LT80" s="245">
        <v>109</v>
      </c>
      <c r="LU80" s="245">
        <v>109</v>
      </c>
      <c r="LV80" s="245">
        <v>109</v>
      </c>
      <c r="LW80" s="245">
        <v>109</v>
      </c>
      <c r="LX80" s="245">
        <v>109</v>
      </c>
      <c r="LY80" s="245">
        <v>109</v>
      </c>
      <c r="LZ80" s="245">
        <v>109</v>
      </c>
      <c r="MA80" s="245">
        <v>109</v>
      </c>
      <c r="MB80" s="245">
        <v>109</v>
      </c>
      <c r="MC80" s="245">
        <v>109</v>
      </c>
      <c r="MD80" s="245">
        <v>109</v>
      </c>
      <c r="ME80" s="245">
        <v>109</v>
      </c>
      <c r="MF80" s="245">
        <v>109</v>
      </c>
      <c r="MG80" s="245">
        <v>109</v>
      </c>
      <c r="MH80" s="245">
        <v>109</v>
      </c>
      <c r="MI80" s="245">
        <v>109</v>
      </c>
      <c r="MJ80" s="245">
        <v>109</v>
      </c>
      <c r="MK80" s="245">
        <v>109</v>
      </c>
      <c r="ML80" s="198"/>
      <c r="MM80" s="245">
        <v>109</v>
      </c>
      <c r="MN80" s="245">
        <v>99</v>
      </c>
      <c r="MO80" s="245">
        <v>99</v>
      </c>
      <c r="MP80" s="245">
        <v>109</v>
      </c>
      <c r="MQ80" s="245">
        <v>99</v>
      </c>
      <c r="MR80" s="245">
        <v>99</v>
      </c>
      <c r="MS80" s="245">
        <v>99</v>
      </c>
      <c r="MT80" s="245">
        <v>99</v>
      </c>
      <c r="MU80" s="245">
        <v>99</v>
      </c>
      <c r="MV80" s="245">
        <v>99</v>
      </c>
      <c r="MW80" s="198"/>
      <c r="MX80" s="245">
        <v>89</v>
      </c>
      <c r="MY80" s="245">
        <v>87</v>
      </c>
      <c r="MZ80" s="245">
        <v>87</v>
      </c>
      <c r="NA80" s="245">
        <v>87</v>
      </c>
      <c r="NB80" s="245">
        <v>87</v>
      </c>
      <c r="NC80" s="245">
        <v>84</v>
      </c>
      <c r="ND80" s="245">
        <v>82</v>
      </c>
      <c r="NE80" s="245">
        <v>82</v>
      </c>
      <c r="NF80" s="245">
        <v>82</v>
      </c>
      <c r="NG80" s="245">
        <v>80</v>
      </c>
      <c r="NH80" s="245">
        <v>80</v>
      </c>
      <c r="NI80" s="244">
        <v>0</v>
      </c>
      <c r="NJ80" s="198"/>
      <c r="NK80" s="198"/>
      <c r="NL80" s="198"/>
      <c r="NM80" s="198"/>
      <c r="NN80" s="198"/>
      <c r="NO80" s="198"/>
      <c r="NP80" s="198"/>
      <c r="NQ80" s="198"/>
      <c r="NR80" s="198"/>
      <c r="NS80" s="198"/>
      <c r="NT80" s="198"/>
      <c r="NU80" s="198"/>
      <c r="NV80" s="198"/>
      <c r="NW80" s="198"/>
      <c r="NX80" s="198"/>
      <c r="NY80" s="198"/>
      <c r="NZ80" s="198"/>
      <c r="OA80" s="198"/>
      <c r="OB80" s="198"/>
      <c r="OC80" s="198"/>
      <c r="OD80" s="198"/>
      <c r="OE80" s="198"/>
      <c r="OF80" s="198"/>
      <c r="OG80" s="198"/>
      <c r="OH80" s="198"/>
      <c r="OI80" s="198"/>
      <c r="OJ80" s="198"/>
      <c r="OK80" s="198"/>
      <c r="OL80" s="198"/>
      <c r="OM80" s="198"/>
      <c r="ON80" s="198"/>
      <c r="OO80" s="198"/>
      <c r="OP80" s="198"/>
      <c r="OQ80" s="198"/>
      <c r="OR80" s="198"/>
      <c r="OS80" s="198"/>
      <c r="OT80" s="198"/>
      <c r="OU80" s="198"/>
      <c r="OV80" s="198"/>
      <c r="OW80" s="198"/>
      <c r="OX80" s="198"/>
      <c r="OY80" s="198"/>
      <c r="OZ80" s="198"/>
      <c r="PA80" s="198"/>
      <c r="PB80" s="198"/>
      <c r="PC80" s="198"/>
      <c r="PD80" s="198"/>
      <c r="PE80" s="198"/>
      <c r="PF80" s="198"/>
      <c r="PG80" s="198"/>
      <c r="PH80" s="198"/>
      <c r="PI80" s="198"/>
      <c r="PJ80" s="198"/>
      <c r="PK80" s="198"/>
      <c r="PL80" s="198"/>
      <c r="PM80" s="198"/>
      <c r="PN80" s="198"/>
      <c r="PO80" s="198"/>
      <c r="PP80" s="198"/>
      <c r="PQ80" s="196"/>
      <c r="PR80" s="196"/>
      <c r="PS80" s="196"/>
      <c r="PT80" s="196"/>
      <c r="PU80" s="196"/>
      <c r="PV80" s="196"/>
      <c r="PW80" s="196"/>
      <c r="PX80" s="196"/>
      <c r="PY80" s="196"/>
      <c r="PZ80" s="196"/>
      <c r="QA80" s="196"/>
      <c r="QB80" s="196"/>
      <c r="QC80" s="196"/>
      <c r="QD80" s="196"/>
      <c r="QE80" s="196"/>
      <c r="QF80" s="196"/>
      <c r="QG80" s="196"/>
      <c r="QH80" s="196"/>
      <c r="QI80" s="196"/>
      <c r="QJ80" s="196"/>
      <c r="QK80" s="196"/>
      <c r="QL80" s="196"/>
      <c r="QM80" s="196"/>
      <c r="QN80" s="196"/>
      <c r="QO80" s="196"/>
      <c r="QP80" s="196"/>
      <c r="QQ80" s="196"/>
      <c r="QR80" s="196"/>
      <c r="QS80" s="196"/>
      <c r="QT80" s="196"/>
      <c r="QU80" s="196"/>
      <c r="QV80" s="196"/>
      <c r="QW80" s="196"/>
      <c r="QX80" s="196"/>
      <c r="QY80" s="196"/>
      <c r="QZ80" s="196"/>
      <c r="RA80" s="196"/>
      <c r="RB80" s="196"/>
      <c r="RC80" s="196"/>
      <c r="RD80" s="196"/>
      <c r="RE80" s="196"/>
      <c r="RF80" s="196"/>
      <c r="RG80" s="196"/>
      <c r="RH80" s="196"/>
      <c r="RI80" s="196"/>
      <c r="RJ80" s="196"/>
      <c r="RK80" s="196"/>
      <c r="RL80" s="196"/>
      <c r="RM80" s="196"/>
      <c r="RN80" s="196"/>
      <c r="RO80" s="196"/>
      <c r="RP80" s="196"/>
      <c r="RQ80" s="196"/>
      <c r="RR80" s="196"/>
      <c r="RS80" s="196"/>
      <c r="RT80" s="196"/>
      <c r="RU80" s="196"/>
      <c r="RV80" s="196"/>
      <c r="RW80" s="196"/>
      <c r="RX80" s="196"/>
    </row>
    <row r="81" spans="1:492" x14ac:dyDescent="0.2">
      <c r="A81" s="230" t="s">
        <v>962</v>
      </c>
      <c r="B81" s="231" t="s">
        <v>2705</v>
      </c>
      <c r="C81" s="225"/>
      <c r="D81" s="225"/>
      <c r="E81" s="225"/>
      <c r="F81" s="226"/>
      <c r="G81" s="226"/>
      <c r="H81" s="226"/>
      <c r="I81" s="226"/>
      <c r="J81" s="226"/>
      <c r="K81" s="226"/>
      <c r="L81" s="226"/>
      <c r="M81" s="226"/>
      <c r="N81" s="226"/>
      <c r="O81" s="226"/>
      <c r="P81" s="226"/>
      <c r="Q81" s="237">
        <v>0</v>
      </c>
      <c r="R81" s="238"/>
      <c r="S81" s="238"/>
      <c r="T81" s="238"/>
      <c r="U81" s="238"/>
      <c r="V81" s="238"/>
      <c r="W81" s="232"/>
      <c r="X81" s="232"/>
      <c r="Y81" s="232"/>
      <c r="Z81" s="235">
        <v>0</v>
      </c>
      <c r="AA81" s="235">
        <v>0</v>
      </c>
      <c r="AB81" s="235">
        <v>0</v>
      </c>
      <c r="AC81" s="224"/>
      <c r="AD81" s="224"/>
      <c r="AE81" s="125"/>
      <c r="AF81" s="125"/>
      <c r="AG81" s="125"/>
      <c r="AH81" s="236">
        <v>1</v>
      </c>
      <c r="AI81" s="236" t="s">
        <v>941</v>
      </c>
      <c r="AJ81" s="125"/>
      <c r="AK81" s="175" t="s">
        <v>5316</v>
      </c>
      <c r="AL81" s="125" t="s">
        <v>942</v>
      </c>
      <c r="AM81" s="27" t="s">
        <v>942</v>
      </c>
      <c r="AN81" s="126">
        <v>0</v>
      </c>
      <c r="AO81" s="126">
        <v>0</v>
      </c>
      <c r="AP81" s="126">
        <v>0</v>
      </c>
      <c r="AQ81" s="126">
        <v>0</v>
      </c>
      <c r="AR81" s="125">
        <v>1</v>
      </c>
      <c r="AS81" s="125">
        <v>0</v>
      </c>
      <c r="AT81" s="178">
        <v>43406</v>
      </c>
      <c r="AU81" s="178"/>
      <c r="AV81" s="178"/>
      <c r="AW81" s="239" t="s">
        <v>989</v>
      </c>
      <c r="AX81" s="239" t="s">
        <v>980</v>
      </c>
      <c r="AY81" s="127"/>
      <c r="AZ81" s="127"/>
      <c r="BA81" s="128">
        <v>300</v>
      </c>
      <c r="BB81" s="128" t="s">
        <v>489</v>
      </c>
      <c r="BC81" s="128"/>
      <c r="BD81" s="128">
        <v>1</v>
      </c>
      <c r="BE81" s="129" t="s">
        <v>541</v>
      </c>
      <c r="BF81" s="130">
        <v>1</v>
      </c>
      <c r="BG81" s="240"/>
      <c r="BH81" s="241"/>
      <c r="BI81" s="190"/>
      <c r="BJ81" s="131">
        <v>450</v>
      </c>
      <c r="BK81" s="191"/>
      <c r="BL81" s="13"/>
      <c r="BM81" s="13"/>
      <c r="BN81" s="27" t="s">
        <v>801</v>
      </c>
      <c r="BO81" s="13" t="s">
        <v>801</v>
      </c>
      <c r="BP81" s="222">
        <v>0</v>
      </c>
      <c r="BQ81" s="132"/>
      <c r="BR81" s="133"/>
      <c r="BS81" s="125">
        <v>0</v>
      </c>
      <c r="BT81" s="134">
        <v>0</v>
      </c>
      <c r="BU81" s="135">
        <v>1</v>
      </c>
      <c r="BV81" s="134">
        <v>0</v>
      </c>
      <c r="BW81" s="136">
        <v>0</v>
      </c>
      <c r="BX81" s="136">
        <v>0</v>
      </c>
      <c r="BY81" s="136">
        <v>0</v>
      </c>
      <c r="BZ81" s="134">
        <v>0</v>
      </c>
      <c r="CA81" s="134">
        <v>0</v>
      </c>
      <c r="CB81" s="134">
        <v>0</v>
      </c>
      <c r="CC81" s="135">
        <v>1</v>
      </c>
      <c r="CD81" s="134"/>
      <c r="CE81" s="134"/>
      <c r="CF81" s="137">
        <v>450</v>
      </c>
      <c r="CG81" s="134">
        <v>0</v>
      </c>
      <c r="CH81" s="132"/>
      <c r="CI81" s="132"/>
      <c r="CJ81" s="229" t="s">
        <v>942</v>
      </c>
      <c r="CK81" s="233" t="s">
        <v>942</v>
      </c>
      <c r="CL81" s="138">
        <v>0</v>
      </c>
      <c r="CM81" s="138">
        <v>0</v>
      </c>
      <c r="CN81" s="135">
        <v>0</v>
      </c>
      <c r="CO81" s="135">
        <v>0</v>
      </c>
      <c r="CP81" s="139"/>
      <c r="CQ81" s="135">
        <v>0</v>
      </c>
      <c r="CR81" s="179">
        <v>43278</v>
      </c>
      <c r="CS81" s="180">
        <v>43278</v>
      </c>
      <c r="CT81" s="181">
        <v>43346</v>
      </c>
      <c r="CU81" s="181">
        <v>42886</v>
      </c>
      <c r="CV81" s="181">
        <v>0</v>
      </c>
      <c r="CW81" s="181"/>
      <c r="CX81" s="181"/>
      <c r="CY81" s="135">
        <v>0.25741500133415202</v>
      </c>
      <c r="CZ81" s="134">
        <v>0</v>
      </c>
      <c r="DA81" s="135">
        <v>1.5873015873015872E-2</v>
      </c>
      <c r="DB81" s="135">
        <v>0</v>
      </c>
      <c r="DC81" s="135">
        <v>0</v>
      </c>
      <c r="DD81" s="135">
        <v>0</v>
      </c>
      <c r="DE81" s="140">
        <v>0</v>
      </c>
      <c r="DF81" s="13" t="s">
        <v>942</v>
      </c>
      <c r="DG81" s="80" t="s">
        <v>942</v>
      </c>
      <c r="DH81" s="18" t="b">
        <v>0</v>
      </c>
      <c r="DI81" s="79"/>
      <c r="DJ81" s="79"/>
      <c r="DK81" s="192"/>
      <c r="DL81" s="174"/>
      <c r="DM81" s="193"/>
      <c r="DN81" s="135"/>
      <c r="DO81" s="79"/>
      <c r="DP81" s="79"/>
      <c r="DQ81" s="79"/>
      <c r="DR81" s="79"/>
      <c r="DS81" s="79"/>
      <c r="DT81" s="79"/>
      <c r="DU81" s="79"/>
      <c r="DV81" s="18"/>
      <c r="DW81" s="18"/>
      <c r="DX81" s="18"/>
      <c r="DY81" s="177"/>
      <c r="DZ81" s="177">
        <v>0</v>
      </c>
      <c r="EA81" s="177">
        <v>0</v>
      </c>
      <c r="EB81" s="177">
        <v>0</v>
      </c>
      <c r="EC81" s="177">
        <v>0</v>
      </c>
      <c r="ED81" s="177">
        <v>0</v>
      </c>
      <c r="EE81" s="177">
        <v>0</v>
      </c>
      <c r="EF81" s="177">
        <v>0</v>
      </c>
      <c r="EG81" s="177">
        <v>0</v>
      </c>
      <c r="EH81" s="177">
        <v>0</v>
      </c>
      <c r="EI81" s="177">
        <v>0</v>
      </c>
      <c r="EJ81" s="177">
        <v>0</v>
      </c>
      <c r="EK81" s="177">
        <v>0</v>
      </c>
      <c r="EL81" s="177">
        <v>0</v>
      </c>
      <c r="EM81" s="177">
        <v>0</v>
      </c>
      <c r="EN81" s="177">
        <v>0</v>
      </c>
      <c r="EO81" s="177">
        <v>0</v>
      </c>
      <c r="EP81" s="177">
        <v>0</v>
      </c>
      <c r="EQ81" s="177">
        <v>0</v>
      </c>
      <c r="ER81" s="177">
        <v>0</v>
      </c>
      <c r="ES81" s="177">
        <v>0</v>
      </c>
      <c r="ET81" s="177">
        <v>0</v>
      </c>
      <c r="EU81" s="177">
        <v>0</v>
      </c>
      <c r="EV81" s="177">
        <v>0</v>
      </c>
      <c r="EW81" s="177">
        <v>0</v>
      </c>
      <c r="EX81" s="177">
        <v>0</v>
      </c>
      <c r="EY81" s="177">
        <v>0</v>
      </c>
      <c r="EZ81" s="177">
        <v>0</v>
      </c>
      <c r="FA81" s="177">
        <v>0</v>
      </c>
      <c r="FB81" s="177">
        <v>0</v>
      </c>
      <c r="FC81" s="198"/>
      <c r="FD81" s="198"/>
      <c r="FE81" s="198"/>
      <c r="FF81" s="198"/>
      <c r="FG81" s="198"/>
      <c r="FH81" s="198"/>
      <c r="FI81" s="198"/>
      <c r="FJ81" s="198"/>
      <c r="FK81" s="198"/>
      <c r="FL81" s="198"/>
      <c r="FM81" s="198"/>
      <c r="FN81" s="198"/>
      <c r="FO81" s="198"/>
      <c r="FP81" s="198"/>
      <c r="FQ81" s="198"/>
      <c r="FR81" s="198"/>
      <c r="FS81" s="198"/>
      <c r="FT81" s="198"/>
      <c r="FU81" s="198"/>
      <c r="FV81" s="198"/>
      <c r="FW81" s="243"/>
      <c r="FX81" s="243"/>
      <c r="FY81" s="243"/>
      <c r="FZ81" s="198"/>
      <c r="GA81" s="198"/>
      <c r="GB81" s="198"/>
      <c r="GC81" s="199"/>
      <c r="GD81" s="198"/>
      <c r="GE81" s="198"/>
      <c r="GF81" s="198"/>
      <c r="GG81" s="198"/>
      <c r="GH81" s="198"/>
      <c r="GI81" s="198"/>
      <c r="GJ81" s="198"/>
      <c r="GK81" s="198"/>
      <c r="GL81" s="245"/>
      <c r="GM81" s="198"/>
      <c r="GN81" s="245"/>
      <c r="GO81" s="245"/>
      <c r="GP81" s="245"/>
      <c r="GQ81" s="245"/>
      <c r="GR81" s="245"/>
      <c r="GS81" s="198"/>
      <c r="GT81" s="198"/>
      <c r="GU81" s="198"/>
      <c r="GV81" s="198"/>
      <c r="GW81" s="198"/>
      <c r="GX81" s="198"/>
      <c r="GY81" s="198"/>
      <c r="GZ81" s="198"/>
      <c r="HA81" s="198"/>
      <c r="HB81" s="198"/>
      <c r="HC81" s="198"/>
      <c r="HD81" s="198"/>
      <c r="HE81" s="198"/>
      <c r="HF81" s="198"/>
      <c r="HG81" s="198"/>
      <c r="HH81" s="198"/>
      <c r="HI81" s="198"/>
      <c r="HJ81" s="198"/>
      <c r="HK81" s="198"/>
      <c r="HL81" s="198"/>
      <c r="HM81" s="198"/>
      <c r="HN81" s="198"/>
      <c r="HO81" s="198"/>
      <c r="HP81" s="198"/>
      <c r="HQ81" s="198"/>
      <c r="HR81" s="198"/>
      <c r="HS81" s="198"/>
      <c r="HT81" s="198"/>
      <c r="HU81" s="198"/>
      <c r="HV81" s="198"/>
      <c r="HW81" s="198"/>
      <c r="HX81" s="198"/>
      <c r="HY81" s="198"/>
      <c r="HZ81" s="198"/>
      <c r="IA81" s="198"/>
      <c r="IB81" s="198"/>
      <c r="IC81" s="198"/>
      <c r="ID81" s="198"/>
      <c r="IE81" s="198"/>
      <c r="IF81" s="198"/>
      <c r="IG81" s="198"/>
      <c r="IH81" s="198"/>
      <c r="II81" s="198"/>
      <c r="IJ81" s="198"/>
      <c r="IK81" s="198"/>
      <c r="IL81" s="198"/>
      <c r="IM81" s="198"/>
      <c r="IN81" s="198"/>
      <c r="IO81" s="198"/>
      <c r="IP81" s="198"/>
      <c r="IQ81" s="198"/>
      <c r="IR81" s="198"/>
      <c r="IS81" s="198"/>
      <c r="IT81" s="198"/>
      <c r="IU81" s="198"/>
      <c r="IV81" s="198"/>
      <c r="IW81" s="198"/>
      <c r="IX81" s="242"/>
      <c r="IY81" s="242"/>
      <c r="IZ81" s="242"/>
      <c r="JA81" s="242"/>
      <c r="JB81" s="242"/>
      <c r="JC81" s="242"/>
      <c r="JD81" s="242"/>
      <c r="JE81" s="242"/>
      <c r="JF81" s="242"/>
      <c r="JG81" s="242"/>
      <c r="JH81" s="242"/>
      <c r="JI81" s="242"/>
      <c r="JJ81" s="242"/>
      <c r="JK81" s="246"/>
      <c r="JL81" s="246"/>
      <c r="JM81" s="246"/>
      <c r="JN81" s="246"/>
      <c r="JO81" s="246"/>
      <c r="JP81" s="246"/>
      <c r="JQ81" s="246"/>
      <c r="JR81" s="246"/>
      <c r="JS81" s="246"/>
      <c r="JT81" s="246"/>
      <c r="JU81" s="246"/>
      <c r="JV81" s="246"/>
      <c r="JW81" s="246"/>
      <c r="JX81" s="246"/>
      <c r="JY81" s="242"/>
      <c r="JZ81" s="242"/>
      <c r="KA81" s="242"/>
      <c r="KB81" s="198"/>
      <c r="KC81" s="198"/>
      <c r="KD81" s="198"/>
      <c r="KE81" s="198"/>
      <c r="KF81" s="198"/>
      <c r="KG81" s="198"/>
      <c r="KH81" s="198"/>
      <c r="KI81" s="198"/>
      <c r="KJ81" s="198"/>
      <c r="KK81" s="198"/>
      <c r="KL81" s="198"/>
      <c r="KM81" s="198"/>
      <c r="KN81" s="198"/>
      <c r="KO81" s="198"/>
      <c r="KP81" s="198"/>
      <c r="KQ81" s="198"/>
      <c r="KR81" s="198"/>
      <c r="KS81" s="198"/>
      <c r="KT81" s="198"/>
      <c r="KU81" s="198"/>
      <c r="KV81" s="198"/>
      <c r="KW81" s="198"/>
      <c r="KX81" s="198"/>
      <c r="KY81" s="242">
        <v>81</v>
      </c>
      <c r="KZ81" s="242">
        <v>81</v>
      </c>
      <c r="LA81" s="242">
        <v>81</v>
      </c>
      <c r="LB81" s="242">
        <v>81</v>
      </c>
      <c r="LC81" s="242">
        <v>81</v>
      </c>
      <c r="LD81" s="242">
        <v>81</v>
      </c>
      <c r="LE81" s="245">
        <v>245</v>
      </c>
      <c r="LF81" s="245">
        <v>245</v>
      </c>
      <c r="LG81" s="245">
        <v>243</v>
      </c>
      <c r="LH81" s="245">
        <v>243</v>
      </c>
      <c r="LI81" s="245">
        <v>243</v>
      </c>
      <c r="LJ81" s="245">
        <v>243</v>
      </c>
      <c r="LK81" s="245">
        <v>243</v>
      </c>
      <c r="LL81" s="245">
        <v>243</v>
      </c>
      <c r="LM81" s="245">
        <v>243</v>
      </c>
      <c r="LN81" s="245">
        <v>237</v>
      </c>
      <c r="LO81" s="245">
        <v>222</v>
      </c>
      <c r="LP81" s="245">
        <v>212</v>
      </c>
      <c r="LQ81" s="245">
        <v>212</v>
      </c>
      <c r="LR81" s="245">
        <v>212</v>
      </c>
      <c r="LS81" s="245">
        <v>212</v>
      </c>
      <c r="LT81" s="245">
        <v>212</v>
      </c>
      <c r="LU81" s="245">
        <v>212</v>
      </c>
      <c r="LV81" s="245">
        <v>208</v>
      </c>
      <c r="LW81" s="245">
        <v>208</v>
      </c>
      <c r="LX81" s="245">
        <v>208</v>
      </c>
      <c r="LY81" s="245">
        <v>208</v>
      </c>
      <c r="LZ81" s="245">
        <v>208</v>
      </c>
      <c r="MA81" s="245">
        <v>208</v>
      </c>
      <c r="MB81" s="245">
        <v>208</v>
      </c>
      <c r="MC81" s="245">
        <v>208</v>
      </c>
      <c r="MD81" s="245">
        <v>208</v>
      </c>
      <c r="ME81" s="245">
        <v>208</v>
      </c>
      <c r="MF81" s="245">
        <v>208</v>
      </c>
      <c r="MG81" s="245">
        <v>208</v>
      </c>
      <c r="MH81" s="245">
        <v>208</v>
      </c>
      <c r="MI81" s="245">
        <v>204</v>
      </c>
      <c r="MJ81" s="245">
        <v>204</v>
      </c>
      <c r="MK81" s="245">
        <v>204</v>
      </c>
      <c r="ML81" s="198"/>
      <c r="MM81" s="245">
        <v>204</v>
      </c>
      <c r="MN81" s="245">
        <v>199</v>
      </c>
      <c r="MO81" s="245">
        <v>195</v>
      </c>
      <c r="MP81" s="245">
        <v>208</v>
      </c>
      <c r="MQ81" s="245">
        <v>195</v>
      </c>
      <c r="MR81" s="245">
        <v>195</v>
      </c>
      <c r="MS81" s="245">
        <v>195</v>
      </c>
      <c r="MT81" s="245">
        <v>195</v>
      </c>
      <c r="MU81" s="245">
        <v>195</v>
      </c>
      <c r="MV81" s="245">
        <v>195</v>
      </c>
      <c r="MW81" s="198"/>
      <c r="MX81" s="245">
        <v>195</v>
      </c>
      <c r="MY81" s="245">
        <v>192</v>
      </c>
      <c r="MZ81" s="245">
        <v>190</v>
      </c>
      <c r="NA81" s="245">
        <v>190</v>
      </c>
      <c r="NB81" s="245">
        <v>190</v>
      </c>
      <c r="NC81" s="245">
        <v>190</v>
      </c>
      <c r="ND81" s="245">
        <v>185</v>
      </c>
      <c r="NE81" s="245">
        <v>184</v>
      </c>
      <c r="NF81" s="245">
        <v>165</v>
      </c>
      <c r="NG81" s="245">
        <v>165</v>
      </c>
      <c r="NH81" s="245">
        <v>165</v>
      </c>
      <c r="NI81" s="244">
        <v>0</v>
      </c>
      <c r="NJ81" s="198"/>
      <c r="NK81" s="198"/>
      <c r="NL81" s="198"/>
      <c r="NM81" s="198"/>
      <c r="NN81" s="198"/>
      <c r="NO81" s="198"/>
      <c r="NP81" s="198"/>
      <c r="NQ81" s="198"/>
      <c r="NR81" s="198"/>
      <c r="NS81" s="198"/>
      <c r="NT81" s="198"/>
      <c r="NU81" s="198"/>
      <c r="NV81" s="198"/>
      <c r="NW81" s="198"/>
      <c r="NX81" s="198"/>
      <c r="NY81" s="198"/>
      <c r="NZ81" s="198"/>
      <c r="OA81" s="198"/>
      <c r="OB81" s="198"/>
      <c r="OC81" s="198"/>
      <c r="OD81" s="198"/>
      <c r="OE81" s="198"/>
      <c r="OF81" s="198"/>
      <c r="OG81" s="198"/>
      <c r="OH81" s="198"/>
      <c r="OI81" s="198"/>
      <c r="OJ81" s="198"/>
      <c r="OK81" s="198"/>
      <c r="OL81" s="198"/>
      <c r="OM81" s="198"/>
      <c r="ON81" s="198"/>
      <c r="OO81" s="198"/>
      <c r="OP81" s="198"/>
      <c r="OQ81" s="198"/>
      <c r="OR81" s="198"/>
      <c r="OS81" s="198"/>
      <c r="OT81" s="198"/>
      <c r="OU81" s="198"/>
      <c r="OV81" s="198"/>
      <c r="OW81" s="198"/>
      <c r="OX81" s="198"/>
      <c r="OY81" s="198"/>
      <c r="OZ81" s="198"/>
      <c r="PA81" s="198"/>
      <c r="PB81" s="198"/>
      <c r="PC81" s="198"/>
      <c r="PD81" s="198"/>
      <c r="PE81" s="198"/>
      <c r="PF81" s="198"/>
      <c r="PG81" s="198"/>
      <c r="PH81" s="198"/>
      <c r="PI81" s="198"/>
      <c r="PJ81" s="198"/>
      <c r="PK81" s="198"/>
      <c r="PL81" s="198"/>
      <c r="PM81" s="198"/>
      <c r="PN81" s="198"/>
      <c r="PO81" s="198"/>
      <c r="PP81" s="198"/>
      <c r="PQ81" s="198"/>
      <c r="PR81" s="198"/>
      <c r="PS81" s="198"/>
      <c r="PT81" s="198"/>
      <c r="PU81" s="198"/>
      <c r="PV81" s="198"/>
      <c r="PW81" s="198"/>
      <c r="PX81" s="198"/>
      <c r="PY81" s="198"/>
      <c r="PZ81" s="198"/>
      <c r="QA81" s="198"/>
      <c r="QB81" s="198"/>
      <c r="QC81" s="198"/>
      <c r="QD81" s="198"/>
      <c r="QE81" s="198"/>
      <c r="QF81" s="198"/>
      <c r="QG81" s="198"/>
      <c r="QH81" s="198"/>
      <c r="QI81" s="198"/>
      <c r="QJ81" s="198"/>
      <c r="QK81" s="198"/>
      <c r="QL81" s="198"/>
      <c r="QM81" s="198"/>
      <c r="QN81" s="198"/>
      <c r="QO81" s="198"/>
      <c r="QP81" s="198"/>
      <c r="QQ81" s="198"/>
      <c r="QR81" s="198"/>
      <c r="QS81" s="198"/>
      <c r="QT81" s="198"/>
      <c r="QU81" s="198"/>
      <c r="QV81" s="198"/>
      <c r="QW81" s="198"/>
      <c r="QX81" s="198"/>
      <c r="QY81" s="198"/>
      <c r="QZ81" s="198"/>
      <c r="RA81" s="198"/>
      <c r="RB81" s="198"/>
      <c r="RC81" s="198"/>
      <c r="RD81" s="198"/>
      <c r="RE81" s="198"/>
      <c r="RF81" s="198"/>
      <c r="RG81" s="198"/>
      <c r="RH81" s="198"/>
      <c r="RI81" s="198"/>
      <c r="RJ81" s="198"/>
      <c r="RK81" s="198"/>
      <c r="RL81" s="198"/>
      <c r="RM81" s="198"/>
      <c r="RN81" s="198"/>
      <c r="RO81" s="198"/>
      <c r="RP81" s="198"/>
      <c r="RQ81" s="198"/>
      <c r="RR81" s="198"/>
      <c r="RS81" s="198"/>
      <c r="RT81" s="198"/>
      <c r="RU81" s="198"/>
      <c r="RV81" s="198"/>
      <c r="RW81" s="198"/>
      <c r="RX81" s="198"/>
    </row>
    <row r="82" spans="1:492" x14ac:dyDescent="0.2">
      <c r="A82" s="230" t="s">
        <v>962</v>
      </c>
      <c r="B82" s="231" t="s">
        <v>3476</v>
      </c>
      <c r="C82" s="225"/>
      <c r="D82" s="225"/>
      <c r="E82" s="225"/>
      <c r="F82" s="226"/>
      <c r="G82" s="226"/>
      <c r="H82" s="226"/>
      <c r="I82" s="226"/>
      <c r="J82" s="226"/>
      <c r="K82" s="226"/>
      <c r="L82" s="226"/>
      <c r="M82" s="226"/>
      <c r="N82" s="226"/>
      <c r="O82" s="226"/>
      <c r="P82" s="226"/>
      <c r="Q82" s="237">
        <v>0</v>
      </c>
      <c r="R82" s="238"/>
      <c r="S82" s="238"/>
      <c r="T82" s="238"/>
      <c r="U82" s="238"/>
      <c r="V82" s="238"/>
      <c r="W82" s="232"/>
      <c r="X82" s="232"/>
      <c r="Y82" s="232"/>
      <c r="Z82" s="235">
        <v>0</v>
      </c>
      <c r="AA82" s="235">
        <v>0</v>
      </c>
      <c r="AB82" s="235">
        <v>0</v>
      </c>
      <c r="AC82" s="224"/>
      <c r="AD82" s="224"/>
      <c r="AE82" s="125"/>
      <c r="AF82" s="125"/>
      <c r="AG82" s="125"/>
      <c r="AH82" s="236">
        <v>1</v>
      </c>
      <c r="AI82" s="236" t="s">
        <v>941</v>
      </c>
      <c r="AJ82" s="125"/>
      <c r="AK82" s="175" t="s">
        <v>5316</v>
      </c>
      <c r="AL82" s="125" t="s">
        <v>942</v>
      </c>
      <c r="AM82" s="27" t="s">
        <v>942</v>
      </c>
      <c r="AN82" s="126">
        <v>0</v>
      </c>
      <c r="AO82" s="126">
        <v>0</v>
      </c>
      <c r="AP82" s="126">
        <v>0</v>
      </c>
      <c r="AQ82" s="126">
        <v>0</v>
      </c>
      <c r="AR82" s="125">
        <v>1</v>
      </c>
      <c r="AS82" s="125">
        <v>0</v>
      </c>
      <c r="AT82" s="178">
        <v>43406</v>
      </c>
      <c r="AU82" s="178"/>
      <c r="AV82" s="178"/>
      <c r="AW82" s="239" t="s">
        <v>989</v>
      </c>
      <c r="AX82" s="239" t="s">
        <v>980</v>
      </c>
      <c r="AY82" s="127"/>
      <c r="AZ82" s="127"/>
      <c r="BA82" s="128">
        <v>200</v>
      </c>
      <c r="BB82" s="128" t="s">
        <v>489</v>
      </c>
      <c r="BC82" s="128"/>
      <c r="BD82" s="128">
        <v>1</v>
      </c>
      <c r="BE82" s="129" t="s">
        <v>541</v>
      </c>
      <c r="BF82" s="130">
        <v>1</v>
      </c>
      <c r="BG82" s="240"/>
      <c r="BH82" s="241"/>
      <c r="BI82" s="190"/>
      <c r="BJ82" s="131">
        <v>360</v>
      </c>
      <c r="BK82" s="191"/>
      <c r="BL82" s="13"/>
      <c r="BM82" s="13"/>
      <c r="BN82" s="27" t="s">
        <v>801</v>
      </c>
      <c r="BO82" s="13" t="s">
        <v>801</v>
      </c>
      <c r="BP82" s="222">
        <v>0</v>
      </c>
      <c r="BQ82" s="132"/>
      <c r="BR82" s="133"/>
      <c r="BS82" s="125">
        <v>0</v>
      </c>
      <c r="BT82" s="134">
        <v>0</v>
      </c>
      <c r="BU82" s="135">
        <v>1</v>
      </c>
      <c r="BV82" s="134">
        <v>0</v>
      </c>
      <c r="BW82" s="136">
        <v>0</v>
      </c>
      <c r="BX82" s="136">
        <v>0</v>
      </c>
      <c r="BY82" s="136">
        <v>0</v>
      </c>
      <c r="BZ82" s="134">
        <v>0</v>
      </c>
      <c r="CA82" s="134">
        <v>0</v>
      </c>
      <c r="CB82" s="134">
        <v>0</v>
      </c>
      <c r="CC82" s="135">
        <v>1</v>
      </c>
      <c r="CD82" s="134"/>
      <c r="CE82" s="134"/>
      <c r="CF82" s="137">
        <v>360</v>
      </c>
      <c r="CG82" s="134">
        <v>0</v>
      </c>
      <c r="CH82" s="132"/>
      <c r="CI82" s="132"/>
      <c r="CJ82" s="229" t="s">
        <v>942</v>
      </c>
      <c r="CK82" s="233" t="s">
        <v>942</v>
      </c>
      <c r="CL82" s="138">
        <v>0</v>
      </c>
      <c r="CM82" s="138">
        <v>0</v>
      </c>
      <c r="CN82" s="135">
        <v>0</v>
      </c>
      <c r="CO82" s="135">
        <v>0</v>
      </c>
      <c r="CP82" s="139"/>
      <c r="CQ82" s="135">
        <v>0</v>
      </c>
      <c r="CR82" s="179">
        <v>43278</v>
      </c>
      <c r="CS82" s="180">
        <v>43278</v>
      </c>
      <c r="CT82" s="181">
        <v>43346</v>
      </c>
      <c r="CU82" s="181">
        <v>43067</v>
      </c>
      <c r="CV82" s="181">
        <v>0</v>
      </c>
      <c r="CW82" s="181"/>
      <c r="CX82" s="181"/>
      <c r="CY82" s="135">
        <v>0.20525490547459724</v>
      </c>
      <c r="CZ82" s="134">
        <v>0</v>
      </c>
      <c r="DA82" s="135">
        <v>1.5873015873015872E-2</v>
      </c>
      <c r="DB82" s="135">
        <v>0</v>
      </c>
      <c r="DC82" s="135">
        <v>0</v>
      </c>
      <c r="DD82" s="135">
        <v>0</v>
      </c>
      <c r="DE82" s="140">
        <v>0</v>
      </c>
      <c r="DF82" s="13" t="s">
        <v>942</v>
      </c>
      <c r="DG82" s="80" t="s">
        <v>942</v>
      </c>
      <c r="DH82" s="18" t="b">
        <v>0</v>
      </c>
      <c r="DI82" s="79"/>
      <c r="DJ82" s="79"/>
      <c r="DK82" s="192"/>
      <c r="DL82" s="174"/>
      <c r="DM82" s="193"/>
      <c r="DN82" s="135"/>
      <c r="DO82" s="79"/>
      <c r="DP82" s="79"/>
      <c r="DQ82" s="79"/>
      <c r="DR82" s="79"/>
      <c r="DS82" s="79"/>
      <c r="DT82" s="79"/>
      <c r="DU82" s="79"/>
      <c r="DV82" s="18"/>
      <c r="DW82" s="18"/>
      <c r="DX82" s="18"/>
      <c r="DY82" s="177"/>
      <c r="DZ82" s="177">
        <v>0</v>
      </c>
      <c r="EA82" s="177">
        <v>0</v>
      </c>
      <c r="EB82" s="177">
        <v>0</v>
      </c>
      <c r="EC82" s="177">
        <v>0</v>
      </c>
      <c r="ED82" s="177">
        <v>0</v>
      </c>
      <c r="EE82" s="177">
        <v>0</v>
      </c>
      <c r="EF82" s="177">
        <v>0</v>
      </c>
      <c r="EG82" s="177">
        <v>0</v>
      </c>
      <c r="EH82" s="177">
        <v>0</v>
      </c>
      <c r="EI82" s="177">
        <v>0</v>
      </c>
      <c r="EJ82" s="177">
        <v>0</v>
      </c>
      <c r="EK82" s="177">
        <v>0</v>
      </c>
      <c r="EL82" s="177">
        <v>0</v>
      </c>
      <c r="EM82" s="177">
        <v>0</v>
      </c>
      <c r="EN82" s="177">
        <v>0</v>
      </c>
      <c r="EO82" s="177">
        <v>0</v>
      </c>
      <c r="EP82" s="177">
        <v>0</v>
      </c>
      <c r="EQ82" s="177">
        <v>0</v>
      </c>
      <c r="ER82" s="177">
        <v>0</v>
      </c>
      <c r="ES82" s="177">
        <v>0</v>
      </c>
      <c r="ET82" s="177">
        <v>0</v>
      </c>
      <c r="EU82" s="177">
        <v>0</v>
      </c>
      <c r="EV82" s="177">
        <v>0</v>
      </c>
      <c r="EW82" s="177">
        <v>0</v>
      </c>
      <c r="EX82" s="177">
        <v>0</v>
      </c>
      <c r="EY82" s="177">
        <v>0</v>
      </c>
      <c r="EZ82" s="177">
        <v>0</v>
      </c>
      <c r="FA82" s="177">
        <v>0</v>
      </c>
      <c r="FB82" s="177">
        <v>0</v>
      </c>
      <c r="FC82" s="198"/>
      <c r="FD82" s="198"/>
      <c r="FE82" s="198"/>
      <c r="FF82" s="198"/>
      <c r="FG82" s="198"/>
      <c r="FH82" s="198"/>
      <c r="FI82" s="198"/>
      <c r="FJ82" s="198"/>
      <c r="FK82" s="198"/>
      <c r="FL82" s="198"/>
      <c r="FM82" s="198"/>
      <c r="FN82" s="198"/>
      <c r="FO82" s="198"/>
      <c r="FP82" s="198"/>
      <c r="FQ82" s="198"/>
      <c r="FR82" s="198"/>
      <c r="FS82" s="198"/>
      <c r="FT82" s="198"/>
      <c r="FU82" s="198"/>
      <c r="FV82" s="198"/>
      <c r="FW82" s="243"/>
      <c r="FX82" s="243"/>
      <c r="FY82" s="243"/>
      <c r="FZ82" s="198"/>
      <c r="GA82" s="198"/>
      <c r="GB82" s="198"/>
      <c r="GC82" s="199"/>
      <c r="GD82" s="198"/>
      <c r="GE82" s="196"/>
      <c r="GF82" s="198"/>
      <c r="GG82" s="196"/>
      <c r="GH82" s="196"/>
      <c r="GI82" s="196"/>
      <c r="GJ82" s="196"/>
      <c r="GK82" s="196"/>
      <c r="GL82" s="245"/>
      <c r="GM82" s="198"/>
      <c r="GN82" s="245"/>
      <c r="GO82" s="245"/>
      <c r="GP82" s="245"/>
      <c r="GQ82" s="245"/>
      <c r="GR82" s="245"/>
      <c r="GS82" s="196"/>
      <c r="GT82" s="196"/>
      <c r="GU82" s="196"/>
      <c r="GV82" s="196"/>
      <c r="GW82" s="196"/>
      <c r="GX82" s="196"/>
      <c r="GY82" s="196"/>
      <c r="GZ82" s="196"/>
      <c r="HA82" s="196"/>
      <c r="HB82" s="196"/>
      <c r="HC82" s="196"/>
      <c r="HD82" s="196"/>
      <c r="HE82" s="196"/>
      <c r="HF82" s="196"/>
      <c r="HG82" s="196"/>
      <c r="HH82" s="196"/>
      <c r="HI82" s="196"/>
      <c r="HJ82" s="196"/>
      <c r="HK82" s="196"/>
      <c r="HL82" s="196"/>
      <c r="HM82" s="196"/>
      <c r="HN82" s="196"/>
      <c r="HO82" s="196"/>
      <c r="HP82" s="196"/>
      <c r="HQ82" s="196"/>
      <c r="HR82" s="196"/>
      <c r="HS82" s="196"/>
      <c r="HT82" s="196"/>
      <c r="HU82" s="196"/>
      <c r="HV82" s="196"/>
      <c r="HW82" s="196"/>
      <c r="HX82" s="196"/>
      <c r="HY82" s="196"/>
      <c r="HZ82" s="196"/>
      <c r="IA82" s="196"/>
      <c r="IB82" s="196"/>
      <c r="IC82" s="196"/>
      <c r="ID82" s="196"/>
      <c r="IE82" s="196"/>
      <c r="IF82" s="196"/>
      <c r="IG82" s="196"/>
      <c r="IH82" s="196"/>
      <c r="II82" s="196"/>
      <c r="IJ82" s="196"/>
      <c r="IK82" s="196"/>
      <c r="IL82" s="196"/>
      <c r="IM82" s="196"/>
      <c r="IN82" s="196"/>
      <c r="IO82" s="196"/>
      <c r="IP82" s="196"/>
      <c r="IQ82" s="196"/>
      <c r="IR82" s="196"/>
      <c r="IS82" s="196"/>
      <c r="IT82" s="196"/>
      <c r="IU82" s="196"/>
      <c r="IV82" s="196"/>
      <c r="IW82" s="196"/>
      <c r="IX82" s="242"/>
      <c r="IY82" s="242"/>
      <c r="IZ82" s="242"/>
      <c r="JA82" s="242"/>
      <c r="JB82" s="242"/>
      <c r="JC82" s="242"/>
      <c r="JD82" s="242"/>
      <c r="JE82" s="242"/>
      <c r="JF82" s="242"/>
      <c r="JG82" s="242"/>
      <c r="JH82" s="242"/>
      <c r="JI82" s="242"/>
      <c r="JJ82" s="242"/>
      <c r="JK82" s="246"/>
      <c r="JL82" s="246"/>
      <c r="JM82" s="246"/>
      <c r="JN82" s="246"/>
      <c r="JO82" s="246"/>
      <c r="JP82" s="246"/>
      <c r="JQ82" s="246"/>
      <c r="JR82" s="246"/>
      <c r="JS82" s="246"/>
      <c r="JT82" s="246"/>
      <c r="JU82" s="246"/>
      <c r="JV82" s="246"/>
      <c r="JW82" s="246"/>
      <c r="JX82" s="246"/>
      <c r="JY82" s="242"/>
      <c r="JZ82" s="242"/>
      <c r="KA82" s="242"/>
      <c r="KB82" s="198"/>
      <c r="KC82" s="198"/>
      <c r="KD82" s="198"/>
      <c r="KE82" s="198"/>
      <c r="KF82" s="198"/>
      <c r="KG82" s="198"/>
      <c r="KH82" s="196"/>
      <c r="KI82" s="198"/>
      <c r="KJ82" s="198"/>
      <c r="KK82" s="198"/>
      <c r="KL82" s="198"/>
      <c r="KM82" s="198"/>
      <c r="KN82" s="196"/>
      <c r="KO82" s="196"/>
      <c r="KP82" s="198"/>
      <c r="KQ82" s="198"/>
      <c r="KR82" s="198"/>
      <c r="KS82" s="198"/>
      <c r="KT82" s="198"/>
      <c r="KU82" s="196"/>
      <c r="KV82" s="196"/>
      <c r="KW82" s="198"/>
      <c r="KX82" s="198"/>
      <c r="KY82" s="245">
        <v>196</v>
      </c>
      <c r="KZ82" s="245">
        <v>196</v>
      </c>
      <c r="LA82" s="245">
        <v>196</v>
      </c>
      <c r="LB82" s="245">
        <v>196</v>
      </c>
      <c r="LC82" s="245">
        <v>196</v>
      </c>
      <c r="LD82" s="245">
        <v>196</v>
      </c>
      <c r="LE82" s="245">
        <v>162</v>
      </c>
      <c r="LF82" s="245">
        <v>162</v>
      </c>
      <c r="LG82" s="245">
        <v>162</v>
      </c>
      <c r="LH82" s="245">
        <v>162</v>
      </c>
      <c r="LI82" s="245">
        <v>162</v>
      </c>
      <c r="LJ82" s="245">
        <v>162</v>
      </c>
      <c r="LK82" s="245">
        <v>162</v>
      </c>
      <c r="LL82" s="245">
        <v>162</v>
      </c>
      <c r="LM82" s="245">
        <v>162</v>
      </c>
      <c r="LN82" s="245">
        <v>156</v>
      </c>
      <c r="LO82" s="245">
        <v>144</v>
      </c>
      <c r="LP82" s="245">
        <v>144</v>
      </c>
      <c r="LQ82" s="245">
        <v>144</v>
      </c>
      <c r="LR82" s="245">
        <v>144</v>
      </c>
      <c r="LS82" s="245">
        <v>144</v>
      </c>
      <c r="LT82" s="245">
        <v>144</v>
      </c>
      <c r="LU82" s="245">
        <v>144</v>
      </c>
      <c r="LV82" s="245">
        <v>138</v>
      </c>
      <c r="LW82" s="245">
        <v>138</v>
      </c>
      <c r="LX82" s="245">
        <v>138</v>
      </c>
      <c r="LY82" s="245">
        <v>138</v>
      </c>
      <c r="LZ82" s="245">
        <v>135</v>
      </c>
      <c r="MA82" s="245">
        <v>135</v>
      </c>
      <c r="MB82" s="245">
        <v>133</v>
      </c>
      <c r="MC82" s="245">
        <v>133</v>
      </c>
      <c r="MD82" s="245">
        <v>133</v>
      </c>
      <c r="ME82" s="245">
        <v>133</v>
      </c>
      <c r="MF82" s="245">
        <v>130</v>
      </c>
      <c r="MG82" s="245">
        <v>130</v>
      </c>
      <c r="MH82" s="245">
        <v>130</v>
      </c>
      <c r="MI82" s="245">
        <v>133</v>
      </c>
      <c r="MJ82" s="245">
        <v>133</v>
      </c>
      <c r="MK82" s="245">
        <v>133</v>
      </c>
      <c r="ML82" s="198"/>
      <c r="MM82" s="245">
        <v>133</v>
      </c>
      <c r="MN82" s="245">
        <v>133</v>
      </c>
      <c r="MO82" s="245">
        <v>130</v>
      </c>
      <c r="MP82" s="245">
        <v>130</v>
      </c>
      <c r="MQ82" s="245">
        <v>130</v>
      </c>
      <c r="MR82" s="245">
        <v>130</v>
      </c>
      <c r="MS82" s="245">
        <v>130</v>
      </c>
      <c r="MT82" s="245">
        <v>130</v>
      </c>
      <c r="MU82" s="245">
        <v>130</v>
      </c>
      <c r="MV82" s="245">
        <v>130</v>
      </c>
      <c r="MW82" s="198"/>
      <c r="MX82" s="245">
        <v>130</v>
      </c>
      <c r="MY82" s="245">
        <v>127</v>
      </c>
      <c r="MZ82" s="245">
        <v>120</v>
      </c>
      <c r="NA82" s="245">
        <v>120</v>
      </c>
      <c r="NB82" s="245">
        <v>120</v>
      </c>
      <c r="NC82" s="245">
        <v>120</v>
      </c>
      <c r="ND82" s="242">
        <v>118</v>
      </c>
      <c r="NE82" s="242">
        <v>118</v>
      </c>
      <c r="NF82" s="242">
        <v>113</v>
      </c>
      <c r="NG82" s="242">
        <v>113</v>
      </c>
      <c r="NH82" s="242">
        <v>113</v>
      </c>
      <c r="NI82" s="244">
        <v>0</v>
      </c>
      <c r="NJ82" s="198"/>
      <c r="NK82" s="198"/>
      <c r="NL82" s="198"/>
      <c r="NM82" s="198"/>
      <c r="NN82" s="198"/>
      <c r="NO82" s="198"/>
      <c r="NP82" s="198"/>
      <c r="NQ82" s="198"/>
      <c r="NR82" s="198"/>
      <c r="NS82" s="198"/>
      <c r="NT82" s="198"/>
      <c r="NU82" s="198"/>
      <c r="NV82" s="198"/>
      <c r="NW82" s="198"/>
      <c r="NX82" s="198"/>
      <c r="NY82" s="198"/>
      <c r="NZ82" s="198"/>
      <c r="OA82" s="198"/>
      <c r="OB82" s="198"/>
      <c r="OC82" s="198"/>
      <c r="OD82" s="198"/>
      <c r="OE82" s="198"/>
      <c r="OF82" s="198"/>
      <c r="OG82" s="198"/>
      <c r="OH82" s="198"/>
      <c r="OI82" s="198"/>
      <c r="OJ82" s="198"/>
      <c r="OK82" s="198"/>
      <c r="OL82" s="198"/>
      <c r="OM82" s="198"/>
      <c r="ON82" s="198"/>
      <c r="OO82" s="198"/>
      <c r="OP82" s="198"/>
      <c r="OQ82" s="198"/>
      <c r="OR82" s="198"/>
      <c r="OS82" s="198"/>
      <c r="OT82" s="198"/>
      <c r="OU82" s="198"/>
      <c r="OV82" s="198"/>
      <c r="OW82" s="198"/>
      <c r="OX82" s="198"/>
      <c r="OY82" s="198"/>
      <c r="OZ82" s="198"/>
      <c r="PA82" s="198"/>
      <c r="PB82" s="198"/>
      <c r="PC82" s="198"/>
      <c r="PD82" s="198"/>
      <c r="PE82" s="198"/>
      <c r="PF82" s="198"/>
      <c r="PG82" s="198"/>
      <c r="PH82" s="198"/>
      <c r="PI82" s="198"/>
      <c r="PJ82" s="198"/>
      <c r="PK82" s="198"/>
      <c r="PL82" s="198"/>
      <c r="PM82" s="198"/>
      <c r="PN82" s="198"/>
      <c r="PO82" s="198"/>
      <c r="PP82" s="198"/>
      <c r="PQ82" s="196"/>
      <c r="PR82" s="196"/>
      <c r="PS82" s="196"/>
      <c r="PT82" s="196"/>
      <c r="PU82" s="196"/>
      <c r="PV82" s="196"/>
      <c r="PW82" s="196"/>
      <c r="PX82" s="196"/>
      <c r="PY82" s="196"/>
      <c r="PZ82" s="196"/>
      <c r="QA82" s="196"/>
      <c r="QB82" s="196"/>
      <c r="QC82" s="196"/>
      <c r="QD82" s="196"/>
      <c r="QE82" s="196"/>
      <c r="QF82" s="196"/>
      <c r="QG82" s="196"/>
      <c r="QH82" s="196"/>
      <c r="QI82" s="196"/>
      <c r="QJ82" s="196"/>
      <c r="QK82" s="196"/>
      <c r="QL82" s="196"/>
      <c r="QM82" s="196"/>
      <c r="QN82" s="196"/>
      <c r="QO82" s="196"/>
      <c r="QP82" s="196"/>
      <c r="QQ82" s="196"/>
      <c r="QR82" s="196"/>
      <c r="QS82" s="196"/>
      <c r="QT82" s="196"/>
      <c r="QU82" s="196"/>
      <c r="QV82" s="196"/>
      <c r="QW82" s="196"/>
      <c r="QX82" s="196"/>
      <c r="QY82" s="196"/>
      <c r="QZ82" s="196"/>
      <c r="RA82" s="196"/>
      <c r="RB82" s="196"/>
      <c r="RC82" s="196"/>
      <c r="RD82" s="196"/>
      <c r="RE82" s="196"/>
      <c r="RF82" s="196"/>
      <c r="RG82" s="196"/>
      <c r="RH82" s="196"/>
      <c r="RI82" s="196"/>
      <c r="RJ82" s="196"/>
      <c r="RK82" s="196"/>
      <c r="RL82" s="196"/>
      <c r="RM82" s="196"/>
      <c r="RN82" s="196"/>
      <c r="RO82" s="196"/>
      <c r="RP82" s="196"/>
      <c r="RQ82" s="196"/>
      <c r="RR82" s="196"/>
      <c r="RS82" s="196"/>
      <c r="RT82" s="196"/>
      <c r="RU82" s="196"/>
      <c r="RV82" s="196"/>
      <c r="RW82" s="196"/>
      <c r="RX82" s="196"/>
    </row>
    <row r="83" spans="1:492" x14ac:dyDescent="0.2">
      <c r="A83" s="230" t="s">
        <v>962</v>
      </c>
      <c r="B83" s="231" t="s">
        <v>4324</v>
      </c>
      <c r="C83" s="225"/>
      <c r="D83" s="225"/>
      <c r="E83" s="225"/>
      <c r="F83" s="226"/>
      <c r="G83" s="226"/>
      <c r="H83" s="226"/>
      <c r="I83" s="226"/>
      <c r="J83" s="226"/>
      <c r="K83" s="226"/>
      <c r="L83" s="226"/>
      <c r="M83" s="226"/>
      <c r="N83" s="226"/>
      <c r="O83" s="226"/>
      <c r="P83" s="226"/>
      <c r="Q83" s="237">
        <v>0</v>
      </c>
      <c r="R83" s="238"/>
      <c r="S83" s="238"/>
      <c r="T83" s="238"/>
      <c r="U83" s="238"/>
      <c r="V83" s="238"/>
      <c r="W83" s="232"/>
      <c r="X83" s="232"/>
      <c r="Y83" s="232"/>
      <c r="Z83" s="235">
        <v>0</v>
      </c>
      <c r="AA83" s="235">
        <v>0</v>
      </c>
      <c r="AB83" s="235">
        <v>0</v>
      </c>
      <c r="AC83" s="224"/>
      <c r="AD83" s="224"/>
      <c r="AE83" s="125"/>
      <c r="AF83" s="125"/>
      <c r="AG83" s="125"/>
      <c r="AH83" s="236">
        <v>1</v>
      </c>
      <c r="AI83" s="236" t="s">
        <v>941</v>
      </c>
      <c r="AJ83" s="125"/>
      <c r="AK83" s="175" t="s">
        <v>5316</v>
      </c>
      <c r="AL83" s="125" t="s">
        <v>942</v>
      </c>
      <c r="AM83" s="27" t="s">
        <v>5321</v>
      </c>
      <c r="AN83" s="126">
        <v>0</v>
      </c>
      <c r="AO83" s="126">
        <v>0</v>
      </c>
      <c r="AP83" s="126">
        <v>0</v>
      </c>
      <c r="AQ83" s="126">
        <v>0</v>
      </c>
      <c r="AR83" s="125">
        <v>1</v>
      </c>
      <c r="AS83" s="125">
        <v>0</v>
      </c>
      <c r="AT83" s="178">
        <v>43279</v>
      </c>
      <c r="AU83" s="178"/>
      <c r="AV83" s="178"/>
      <c r="AW83" s="239" t="s">
        <v>1001</v>
      </c>
      <c r="AX83" s="239" t="s">
        <v>5210</v>
      </c>
      <c r="AY83" s="127"/>
      <c r="AZ83" s="127"/>
      <c r="BA83" s="128">
        <v>25</v>
      </c>
      <c r="BB83" s="128" t="s">
        <v>489</v>
      </c>
      <c r="BC83" s="128"/>
      <c r="BD83" s="128">
        <v>1</v>
      </c>
      <c r="BE83" s="129" t="s">
        <v>541</v>
      </c>
      <c r="BF83" s="130">
        <v>1</v>
      </c>
      <c r="BG83" s="240"/>
      <c r="BH83" s="241"/>
      <c r="BI83" s="190"/>
      <c r="BJ83" s="131">
        <v>70</v>
      </c>
      <c r="BK83" s="191"/>
      <c r="BL83" s="13"/>
      <c r="BM83" s="13"/>
      <c r="BN83" s="27" t="s">
        <v>801</v>
      </c>
      <c r="BO83" s="13" t="s">
        <v>801</v>
      </c>
      <c r="BP83" s="222">
        <v>280</v>
      </c>
      <c r="BQ83" s="132"/>
      <c r="BR83" s="133"/>
      <c r="BS83" s="125">
        <v>0</v>
      </c>
      <c r="BT83" s="134">
        <v>0</v>
      </c>
      <c r="BU83" s="135">
        <v>1</v>
      </c>
      <c r="BV83" s="134">
        <v>0</v>
      </c>
      <c r="BW83" s="136">
        <v>0</v>
      </c>
      <c r="BX83" s="136">
        <v>0</v>
      </c>
      <c r="BY83" s="136">
        <v>0</v>
      </c>
      <c r="BZ83" s="134">
        <v>0</v>
      </c>
      <c r="CA83" s="134">
        <v>0</v>
      </c>
      <c r="CB83" s="134">
        <v>0</v>
      </c>
      <c r="CC83" s="135">
        <v>1</v>
      </c>
      <c r="CD83" s="134"/>
      <c r="CE83" s="134"/>
      <c r="CF83" s="137">
        <v>70</v>
      </c>
      <c r="CG83" s="134">
        <v>0</v>
      </c>
      <c r="CH83" s="132"/>
      <c r="CI83" s="132"/>
      <c r="CJ83" s="229" t="s">
        <v>942</v>
      </c>
      <c r="CK83" s="233" t="s">
        <v>942</v>
      </c>
      <c r="CL83" s="138">
        <v>0</v>
      </c>
      <c r="CM83" s="138">
        <v>0</v>
      </c>
      <c r="CN83" s="135">
        <v>0</v>
      </c>
      <c r="CO83" s="135">
        <v>0</v>
      </c>
      <c r="CP83" s="139"/>
      <c r="CQ83" s="135">
        <v>0</v>
      </c>
      <c r="CR83" s="179">
        <v>43242</v>
      </c>
      <c r="CS83" s="180">
        <v>43242</v>
      </c>
      <c r="CT83" s="181">
        <v>43346</v>
      </c>
      <c r="CU83" s="181">
        <v>43080</v>
      </c>
      <c r="CV83" s="181">
        <v>0</v>
      </c>
      <c r="CW83" s="181"/>
      <c r="CX83" s="181"/>
      <c r="CY83" s="135">
        <v>0.11273528648814006</v>
      </c>
      <c r="CZ83" s="134">
        <v>0</v>
      </c>
      <c r="DA83" s="135">
        <v>1.0101010101010102E-2</v>
      </c>
      <c r="DB83" s="135">
        <v>0</v>
      </c>
      <c r="DC83" s="135">
        <v>0</v>
      </c>
      <c r="DD83" s="135">
        <v>0</v>
      </c>
      <c r="DE83" s="140">
        <v>0.95959595959595956</v>
      </c>
      <c r="DF83" s="13" t="s">
        <v>942</v>
      </c>
      <c r="DG83" s="80" t="s">
        <v>942</v>
      </c>
      <c r="DH83" s="18" t="b">
        <v>0</v>
      </c>
      <c r="DI83" s="79"/>
      <c r="DJ83" s="79"/>
      <c r="DK83" s="192"/>
      <c r="DL83" s="174"/>
      <c r="DM83" s="193"/>
      <c r="DN83" s="135"/>
      <c r="DO83" s="79"/>
      <c r="DP83" s="79"/>
      <c r="DQ83" s="79"/>
      <c r="DR83" s="79"/>
      <c r="DS83" s="79"/>
      <c r="DT83" s="79"/>
      <c r="DU83" s="79"/>
      <c r="DV83" s="18"/>
      <c r="DW83" s="18"/>
      <c r="DX83" s="18"/>
      <c r="DY83" s="177"/>
      <c r="DZ83" s="177">
        <v>0</v>
      </c>
      <c r="EA83" s="177">
        <v>0</v>
      </c>
      <c r="EB83" s="177">
        <v>0</v>
      </c>
      <c r="EC83" s="177">
        <v>0</v>
      </c>
      <c r="ED83" s="177">
        <v>0</v>
      </c>
      <c r="EE83" s="177">
        <v>0</v>
      </c>
      <c r="EF83" s="177">
        <v>0</v>
      </c>
      <c r="EG83" s="177">
        <v>0</v>
      </c>
      <c r="EH83" s="177">
        <v>0</v>
      </c>
      <c r="EI83" s="177">
        <v>0</v>
      </c>
      <c r="EJ83" s="177">
        <v>0</v>
      </c>
      <c r="EK83" s="177">
        <v>0</v>
      </c>
      <c r="EL83" s="177">
        <v>0</v>
      </c>
      <c r="EM83" s="177">
        <v>0</v>
      </c>
      <c r="EN83" s="177">
        <v>0</v>
      </c>
      <c r="EO83" s="177">
        <v>0</v>
      </c>
      <c r="EP83" s="177">
        <v>0</v>
      </c>
      <c r="EQ83" s="177">
        <v>0</v>
      </c>
      <c r="ER83" s="177">
        <v>0</v>
      </c>
      <c r="ES83" s="177">
        <v>0</v>
      </c>
      <c r="ET83" s="177">
        <v>0</v>
      </c>
      <c r="EU83" s="177">
        <v>0</v>
      </c>
      <c r="EV83" s="177">
        <v>0</v>
      </c>
      <c r="EW83" s="177">
        <v>0</v>
      </c>
      <c r="EX83" s="177">
        <v>0</v>
      </c>
      <c r="EY83" s="177">
        <v>0</v>
      </c>
      <c r="EZ83" s="177">
        <v>0</v>
      </c>
      <c r="FA83" s="177">
        <v>0</v>
      </c>
      <c r="FB83" s="177">
        <v>0</v>
      </c>
      <c r="FC83" s="197"/>
      <c r="FD83" s="198"/>
      <c r="FE83" s="198"/>
      <c r="FF83" s="197"/>
      <c r="FG83" s="198"/>
      <c r="FH83" s="244"/>
      <c r="FI83" s="198"/>
      <c r="FJ83" s="198"/>
      <c r="FK83" s="198"/>
      <c r="FL83" s="198"/>
      <c r="FM83" s="198"/>
      <c r="FN83" s="198"/>
      <c r="FO83" s="198"/>
      <c r="FP83" s="198"/>
      <c r="FQ83" s="198"/>
      <c r="FR83" s="198"/>
      <c r="FS83" s="198"/>
      <c r="FT83" s="198"/>
      <c r="FU83" s="198"/>
      <c r="FV83" s="198"/>
      <c r="FW83" s="243"/>
      <c r="FX83" s="243"/>
      <c r="FY83" s="243"/>
      <c r="FZ83" s="198"/>
      <c r="GA83" s="198"/>
      <c r="GB83" s="198"/>
      <c r="GC83" s="199">
        <v>0</v>
      </c>
      <c r="GD83" s="198"/>
      <c r="GE83" s="199">
        <v>0</v>
      </c>
      <c r="GF83" s="198"/>
      <c r="GG83" s="199">
        <v>0</v>
      </c>
      <c r="GH83" s="199">
        <v>0</v>
      </c>
      <c r="GI83" s="199">
        <v>0</v>
      </c>
      <c r="GJ83" s="199">
        <v>0</v>
      </c>
      <c r="GK83" s="199">
        <v>0</v>
      </c>
      <c r="GL83" s="251">
        <v>150</v>
      </c>
      <c r="GM83" s="198"/>
      <c r="GN83" s="251">
        <v>150</v>
      </c>
      <c r="GO83" s="251">
        <v>150</v>
      </c>
      <c r="GP83" s="251">
        <v>150</v>
      </c>
      <c r="GQ83" s="251">
        <v>150</v>
      </c>
      <c r="GR83" s="251">
        <v>150</v>
      </c>
      <c r="GS83" s="251">
        <v>150</v>
      </c>
      <c r="GT83" s="251">
        <v>150</v>
      </c>
      <c r="GU83" s="251">
        <v>150</v>
      </c>
      <c r="GV83" s="251">
        <v>150</v>
      </c>
      <c r="GW83" s="251">
        <v>150</v>
      </c>
      <c r="GX83" s="251">
        <v>150</v>
      </c>
      <c r="GY83" s="251">
        <v>150</v>
      </c>
      <c r="GZ83" s="251">
        <v>150</v>
      </c>
      <c r="HA83" s="251">
        <v>150</v>
      </c>
      <c r="HB83" s="251">
        <v>150</v>
      </c>
      <c r="HC83" s="251">
        <v>150</v>
      </c>
      <c r="HD83" s="251">
        <v>150</v>
      </c>
      <c r="HE83" s="251">
        <v>150</v>
      </c>
      <c r="HF83" s="251">
        <v>150</v>
      </c>
      <c r="HG83" s="251">
        <v>150</v>
      </c>
      <c r="HH83" s="251">
        <v>150</v>
      </c>
      <c r="HI83" s="251">
        <v>150</v>
      </c>
      <c r="HJ83" s="251">
        <v>150</v>
      </c>
      <c r="HK83" s="251">
        <v>150</v>
      </c>
      <c r="HL83" s="251">
        <v>150</v>
      </c>
      <c r="HM83" s="251">
        <v>149</v>
      </c>
      <c r="HN83" s="251">
        <v>149</v>
      </c>
      <c r="HO83" s="251">
        <v>149</v>
      </c>
      <c r="HP83" s="251">
        <v>149</v>
      </c>
      <c r="HQ83" s="251">
        <v>149</v>
      </c>
      <c r="HR83" s="251">
        <v>149</v>
      </c>
      <c r="HS83" s="251">
        <v>149</v>
      </c>
      <c r="HT83" s="251">
        <v>149</v>
      </c>
      <c r="HU83" s="251">
        <v>149</v>
      </c>
      <c r="HV83" s="251">
        <v>149</v>
      </c>
      <c r="HW83" s="251">
        <v>149</v>
      </c>
      <c r="HX83" s="251">
        <v>149</v>
      </c>
      <c r="HY83" s="251">
        <v>149</v>
      </c>
      <c r="HZ83" s="251">
        <v>149</v>
      </c>
      <c r="IA83" s="251">
        <v>148</v>
      </c>
      <c r="IB83" s="251">
        <v>146</v>
      </c>
      <c r="IC83" s="251">
        <v>146</v>
      </c>
      <c r="ID83" s="251">
        <v>146</v>
      </c>
      <c r="IE83" s="251">
        <v>146</v>
      </c>
      <c r="IF83" s="251">
        <v>146</v>
      </c>
      <c r="IG83" s="251">
        <v>146</v>
      </c>
      <c r="IH83" s="251">
        <v>146</v>
      </c>
      <c r="II83" s="251">
        <v>146</v>
      </c>
      <c r="IJ83" s="251">
        <v>146</v>
      </c>
      <c r="IK83" s="251">
        <v>146</v>
      </c>
      <c r="IL83" s="251">
        <v>146</v>
      </c>
      <c r="IM83" s="251">
        <v>146</v>
      </c>
      <c r="IN83" s="251">
        <v>146</v>
      </c>
      <c r="IO83" s="251">
        <v>146</v>
      </c>
      <c r="IP83" s="251">
        <v>146</v>
      </c>
      <c r="IQ83" s="251">
        <v>146</v>
      </c>
      <c r="IR83" s="251">
        <v>146</v>
      </c>
      <c r="IS83" s="251">
        <v>146</v>
      </c>
      <c r="IT83" s="251">
        <v>146</v>
      </c>
      <c r="IU83" s="251">
        <v>136</v>
      </c>
      <c r="IV83" s="251">
        <v>136</v>
      </c>
      <c r="IW83" s="251">
        <v>136</v>
      </c>
      <c r="IX83" s="251">
        <v>137</v>
      </c>
      <c r="IY83" s="251">
        <v>137</v>
      </c>
      <c r="IZ83" s="251">
        <v>137</v>
      </c>
      <c r="JA83" s="251">
        <v>137</v>
      </c>
      <c r="JB83" s="251">
        <v>137</v>
      </c>
      <c r="JC83" s="251">
        <v>137</v>
      </c>
      <c r="JD83" s="251">
        <v>137</v>
      </c>
      <c r="JE83" s="251">
        <v>137</v>
      </c>
      <c r="JF83" s="251">
        <v>137</v>
      </c>
      <c r="JG83" s="245">
        <v>137</v>
      </c>
      <c r="JH83" s="245">
        <v>137</v>
      </c>
      <c r="JI83" s="245">
        <v>137</v>
      </c>
      <c r="JJ83" s="245">
        <v>137</v>
      </c>
      <c r="JK83" s="251">
        <v>137</v>
      </c>
      <c r="JL83" s="251">
        <v>132</v>
      </c>
      <c r="JM83" s="251">
        <v>132</v>
      </c>
      <c r="JN83" s="251">
        <v>132</v>
      </c>
      <c r="JO83" s="247">
        <v>132</v>
      </c>
      <c r="JP83" s="248">
        <v>132</v>
      </c>
      <c r="JQ83" s="248">
        <v>132</v>
      </c>
      <c r="JR83" s="248">
        <v>132</v>
      </c>
      <c r="JS83" s="248">
        <v>132</v>
      </c>
      <c r="JT83" s="248">
        <v>132</v>
      </c>
      <c r="JU83" s="248">
        <v>132</v>
      </c>
      <c r="JV83" s="248">
        <v>132</v>
      </c>
      <c r="JW83" s="248">
        <v>132</v>
      </c>
      <c r="JX83" s="248">
        <v>132</v>
      </c>
      <c r="JY83" s="248">
        <v>132</v>
      </c>
      <c r="JZ83" s="248">
        <v>132</v>
      </c>
      <c r="KA83" s="248">
        <v>132</v>
      </c>
      <c r="KB83" s="248">
        <v>132</v>
      </c>
      <c r="KC83" s="198"/>
      <c r="KD83" s="248">
        <v>132</v>
      </c>
      <c r="KE83" s="248">
        <v>132</v>
      </c>
      <c r="KF83" s="248">
        <v>132</v>
      </c>
      <c r="KG83" s="248">
        <v>132</v>
      </c>
      <c r="KH83" s="248">
        <v>132</v>
      </c>
      <c r="KI83" s="248">
        <v>132</v>
      </c>
      <c r="KJ83" s="248">
        <v>122</v>
      </c>
      <c r="KK83" s="248">
        <v>122</v>
      </c>
      <c r="KL83" s="248">
        <v>122</v>
      </c>
      <c r="KM83" s="248">
        <v>122</v>
      </c>
      <c r="KN83" s="248">
        <v>122</v>
      </c>
      <c r="KO83" s="248">
        <v>122</v>
      </c>
      <c r="KP83" s="248">
        <v>122</v>
      </c>
      <c r="KQ83" s="248">
        <v>122</v>
      </c>
      <c r="KR83" s="248">
        <v>122</v>
      </c>
      <c r="KS83" s="248">
        <v>122</v>
      </c>
      <c r="KT83" s="248">
        <v>122</v>
      </c>
      <c r="KU83" s="248">
        <v>122</v>
      </c>
      <c r="KV83" s="248">
        <v>122</v>
      </c>
      <c r="KW83" s="248">
        <v>122</v>
      </c>
      <c r="KX83" s="248">
        <v>122</v>
      </c>
      <c r="KY83" s="248">
        <v>122</v>
      </c>
      <c r="KZ83" s="248">
        <v>122</v>
      </c>
      <c r="LA83" s="248">
        <v>122</v>
      </c>
      <c r="LB83" s="248">
        <v>122</v>
      </c>
      <c r="LC83" s="248">
        <v>122</v>
      </c>
      <c r="LD83" s="248">
        <v>122</v>
      </c>
      <c r="LE83" s="248">
        <v>118</v>
      </c>
      <c r="LF83" s="248">
        <v>118</v>
      </c>
      <c r="LG83" s="248">
        <v>118</v>
      </c>
      <c r="LH83" s="248">
        <v>118</v>
      </c>
      <c r="LI83" s="248">
        <v>118</v>
      </c>
      <c r="LJ83" s="248">
        <v>118</v>
      </c>
      <c r="LK83" s="248">
        <v>118</v>
      </c>
      <c r="LL83" s="248">
        <v>118</v>
      </c>
      <c r="LM83" s="248">
        <v>118</v>
      </c>
      <c r="LN83" s="248">
        <v>118</v>
      </c>
      <c r="LO83" s="248">
        <v>118</v>
      </c>
      <c r="LP83" s="248">
        <v>118</v>
      </c>
      <c r="LQ83" s="248">
        <v>118</v>
      </c>
      <c r="LR83" s="248">
        <v>118</v>
      </c>
      <c r="LS83" s="248">
        <v>118</v>
      </c>
      <c r="LT83" s="248">
        <v>118</v>
      </c>
      <c r="LU83" s="248">
        <v>118</v>
      </c>
      <c r="LV83" s="248">
        <v>118</v>
      </c>
      <c r="LW83" s="248">
        <v>118</v>
      </c>
      <c r="LX83" s="248">
        <v>118</v>
      </c>
      <c r="LY83" s="248">
        <v>118</v>
      </c>
      <c r="LZ83" s="248">
        <v>118</v>
      </c>
      <c r="MA83" s="248">
        <v>118</v>
      </c>
      <c r="MB83" s="248">
        <v>118</v>
      </c>
      <c r="MC83" s="248">
        <v>118</v>
      </c>
      <c r="MD83" s="248">
        <v>118</v>
      </c>
      <c r="ME83" s="248">
        <v>118</v>
      </c>
      <c r="MF83" s="248">
        <v>118</v>
      </c>
      <c r="MG83" s="248">
        <v>118</v>
      </c>
      <c r="MH83" s="248">
        <v>118</v>
      </c>
      <c r="MI83" s="248">
        <v>118</v>
      </c>
      <c r="MJ83" s="248">
        <v>118</v>
      </c>
      <c r="MK83" s="248">
        <v>118</v>
      </c>
      <c r="ML83" s="198"/>
      <c r="MM83" s="248">
        <v>118</v>
      </c>
      <c r="MN83" s="248">
        <v>118</v>
      </c>
      <c r="MO83" s="248">
        <v>118</v>
      </c>
      <c r="MP83" s="248">
        <v>118</v>
      </c>
      <c r="MQ83" s="248">
        <v>118</v>
      </c>
      <c r="MR83" s="248">
        <v>118</v>
      </c>
      <c r="MS83" s="248">
        <v>118</v>
      </c>
      <c r="MT83" s="248">
        <v>118</v>
      </c>
      <c r="MU83" s="248">
        <v>118</v>
      </c>
      <c r="MV83" s="248">
        <v>118</v>
      </c>
      <c r="MW83" s="198"/>
      <c r="MX83" s="248">
        <v>118</v>
      </c>
      <c r="MY83" s="248">
        <v>118</v>
      </c>
      <c r="MZ83" s="248">
        <v>118</v>
      </c>
      <c r="NA83" s="248">
        <v>118</v>
      </c>
      <c r="NB83" s="248">
        <v>118</v>
      </c>
      <c r="NC83" s="248">
        <v>118</v>
      </c>
      <c r="ND83" s="248">
        <v>118</v>
      </c>
      <c r="NE83" s="248">
        <v>118</v>
      </c>
      <c r="NF83" s="248">
        <v>118</v>
      </c>
      <c r="NG83" s="248">
        <v>118</v>
      </c>
      <c r="NH83" s="248">
        <v>118</v>
      </c>
      <c r="NI83" s="244">
        <v>0</v>
      </c>
      <c r="NJ83" s="198"/>
      <c r="NK83" s="198"/>
      <c r="NL83" s="198"/>
      <c r="NM83" s="198"/>
      <c r="NN83" s="198"/>
      <c r="NO83" s="198"/>
      <c r="NP83" s="198"/>
      <c r="NQ83" s="198"/>
      <c r="NR83" s="198"/>
      <c r="NS83" s="198"/>
      <c r="NT83" s="198"/>
      <c r="NU83" s="198"/>
      <c r="NV83" s="198"/>
      <c r="NW83" s="198"/>
      <c r="NX83" s="198"/>
      <c r="NY83" s="198"/>
      <c r="NZ83" s="198"/>
      <c r="OA83" s="198"/>
      <c r="OB83" s="198"/>
      <c r="OC83" s="198"/>
      <c r="OD83" s="198"/>
      <c r="OE83" s="198"/>
      <c r="OF83" s="198"/>
      <c r="OG83" s="198"/>
      <c r="OH83" s="198"/>
      <c r="OI83" s="198"/>
      <c r="OJ83" s="198"/>
      <c r="OK83" s="198"/>
      <c r="OL83" s="198"/>
      <c r="OM83" s="198"/>
      <c r="ON83" s="198"/>
      <c r="OO83" s="198"/>
      <c r="OP83" s="198"/>
      <c r="OQ83" s="198"/>
      <c r="OR83" s="198"/>
      <c r="OS83" s="198"/>
      <c r="OT83" s="198"/>
      <c r="OU83" s="198"/>
      <c r="OV83" s="198"/>
      <c r="OW83" s="198"/>
      <c r="OX83" s="198"/>
      <c r="OY83" s="198"/>
      <c r="OZ83" s="198"/>
      <c r="PA83" s="198"/>
      <c r="PB83" s="198"/>
      <c r="PC83" s="198"/>
      <c r="PD83" s="198"/>
      <c r="PE83" s="198"/>
      <c r="PF83" s="198"/>
      <c r="PG83" s="198"/>
      <c r="PH83" s="198"/>
      <c r="PI83" s="198"/>
      <c r="PJ83" s="198"/>
      <c r="PK83" s="198"/>
      <c r="PL83" s="198"/>
      <c r="PM83" s="198"/>
      <c r="PN83" s="198"/>
      <c r="PO83" s="198"/>
      <c r="PP83" s="198"/>
      <c r="PQ83" s="198"/>
      <c r="PR83" s="198"/>
      <c r="PS83" s="198"/>
      <c r="PT83" s="198"/>
      <c r="PU83" s="198"/>
      <c r="PV83" s="198"/>
      <c r="PW83" s="198"/>
      <c r="PX83" s="198"/>
      <c r="PY83" s="198"/>
      <c r="PZ83" s="198"/>
      <c r="QA83" s="198"/>
      <c r="QB83" s="198"/>
      <c r="QC83" s="198"/>
      <c r="QD83" s="198"/>
      <c r="QE83" s="198"/>
      <c r="QF83" s="198"/>
      <c r="QG83" s="198"/>
      <c r="QH83" s="198"/>
      <c r="QI83" s="198"/>
      <c r="QJ83" s="198"/>
      <c r="QK83" s="198"/>
      <c r="QL83" s="198"/>
      <c r="QM83" s="198"/>
      <c r="QN83" s="198"/>
      <c r="QO83" s="198"/>
      <c r="QP83" s="198"/>
      <c r="QQ83" s="198"/>
      <c r="QR83" s="198"/>
      <c r="QS83" s="198"/>
      <c r="QT83" s="198"/>
      <c r="QU83" s="198"/>
      <c r="QV83" s="198"/>
      <c r="QW83" s="198"/>
      <c r="QX83" s="198"/>
      <c r="QY83" s="198"/>
      <c r="QZ83" s="198"/>
      <c r="RA83" s="198"/>
      <c r="RB83" s="198"/>
      <c r="RC83" s="198"/>
      <c r="RD83" s="198"/>
      <c r="RE83" s="198"/>
      <c r="RF83" s="198"/>
      <c r="RG83" s="198"/>
      <c r="RH83" s="198"/>
      <c r="RI83" s="198"/>
      <c r="RJ83" s="198"/>
      <c r="RK83" s="198"/>
      <c r="RL83" s="198"/>
      <c r="RM83" s="198"/>
      <c r="RN83" s="198"/>
      <c r="RO83" s="198"/>
      <c r="RP83" s="198"/>
      <c r="RQ83" s="198"/>
      <c r="RR83" s="198"/>
      <c r="RS83" s="198"/>
      <c r="RT83" s="198"/>
      <c r="RU83" s="198"/>
      <c r="RV83" s="198"/>
      <c r="RW83" s="198"/>
      <c r="RX83" s="198"/>
    </row>
    <row r="84" spans="1:492" x14ac:dyDescent="0.2">
      <c r="A84" s="230" t="s">
        <v>962</v>
      </c>
      <c r="B84" s="231" t="s">
        <v>5246</v>
      </c>
      <c r="C84" s="225"/>
      <c r="D84" s="225"/>
      <c r="E84" s="225"/>
      <c r="F84" s="226"/>
      <c r="G84" s="226"/>
      <c r="H84" s="226"/>
      <c r="I84" s="226"/>
      <c r="J84" s="226"/>
      <c r="K84" s="226"/>
      <c r="L84" s="226"/>
      <c r="M84" s="226"/>
      <c r="N84" s="226"/>
      <c r="O84" s="226"/>
      <c r="P84" s="226"/>
      <c r="Q84" s="237">
        <v>0</v>
      </c>
      <c r="R84" s="238"/>
      <c r="S84" s="238"/>
      <c r="T84" s="238"/>
      <c r="U84" s="238"/>
      <c r="V84" s="238"/>
      <c r="W84" s="232"/>
      <c r="X84" s="232"/>
      <c r="Y84" s="232"/>
      <c r="Z84" s="235">
        <v>0</v>
      </c>
      <c r="AA84" s="235">
        <v>0</v>
      </c>
      <c r="AB84" s="235">
        <v>0</v>
      </c>
      <c r="AC84" s="224"/>
      <c r="AD84" s="224"/>
      <c r="AE84" s="125"/>
      <c r="AF84" s="125"/>
      <c r="AG84" s="125"/>
      <c r="AH84" s="236">
        <v>1</v>
      </c>
      <c r="AI84" s="236" t="s">
        <v>941</v>
      </c>
      <c r="AJ84" s="125"/>
      <c r="AK84" s="175" t="s">
        <v>5315</v>
      </c>
      <c r="AL84" s="125" t="s">
        <v>942</v>
      </c>
      <c r="AM84" s="27" t="s">
        <v>5321</v>
      </c>
      <c r="AN84" s="126">
        <v>0</v>
      </c>
      <c r="AO84" s="126">
        <v>0</v>
      </c>
      <c r="AP84" s="126">
        <v>0</v>
      </c>
      <c r="AQ84" s="126">
        <v>0</v>
      </c>
      <c r="AR84" s="125">
        <v>1</v>
      </c>
      <c r="AS84" s="125">
        <v>0</v>
      </c>
      <c r="AT84" s="178"/>
      <c r="AU84" s="178"/>
      <c r="AV84" s="178"/>
      <c r="AW84" s="239" t="s">
        <v>1001</v>
      </c>
      <c r="AX84" s="239" t="s">
        <v>5210</v>
      </c>
      <c r="AY84" s="127"/>
      <c r="AZ84" s="127"/>
      <c r="BA84" s="128">
        <v>50</v>
      </c>
      <c r="BB84" s="128" t="s">
        <v>489</v>
      </c>
      <c r="BC84" s="128"/>
      <c r="BD84" s="128">
        <v>1</v>
      </c>
      <c r="BE84" s="129" t="s">
        <v>541</v>
      </c>
      <c r="BF84" s="130">
        <v>1</v>
      </c>
      <c r="BG84" s="240"/>
      <c r="BH84" s="241"/>
      <c r="BI84" s="190"/>
      <c r="BJ84" s="131">
        <v>73</v>
      </c>
      <c r="BK84" s="191"/>
      <c r="BL84" s="13"/>
      <c r="BM84" s="13"/>
      <c r="BN84" s="27" t="s">
        <v>801</v>
      </c>
      <c r="BO84" s="13" t="s">
        <v>801</v>
      </c>
      <c r="BP84" s="222">
        <v>0</v>
      </c>
      <c r="BQ84" s="132"/>
      <c r="BR84" s="133"/>
      <c r="BS84" s="125">
        <v>0</v>
      </c>
      <c r="BT84" s="134">
        <v>0</v>
      </c>
      <c r="BU84" s="135">
        <v>1</v>
      </c>
      <c r="BV84" s="134">
        <v>0</v>
      </c>
      <c r="BW84" s="136">
        <v>0</v>
      </c>
      <c r="BX84" s="136">
        <v>0</v>
      </c>
      <c r="BY84" s="136">
        <v>0</v>
      </c>
      <c r="BZ84" s="134">
        <v>0</v>
      </c>
      <c r="CA84" s="134">
        <v>0</v>
      </c>
      <c r="CB84" s="134">
        <v>0</v>
      </c>
      <c r="CC84" s="135">
        <v>1</v>
      </c>
      <c r="CD84" s="134"/>
      <c r="CE84" s="134"/>
      <c r="CF84" s="137">
        <v>73</v>
      </c>
      <c r="CG84" s="134">
        <v>0</v>
      </c>
      <c r="CH84" s="132"/>
      <c r="CI84" s="132"/>
      <c r="CJ84" s="229" t="s">
        <v>942</v>
      </c>
      <c r="CK84" s="233" t="s">
        <v>942</v>
      </c>
      <c r="CL84" s="138">
        <v>0</v>
      </c>
      <c r="CM84" s="138">
        <v>0</v>
      </c>
      <c r="CN84" s="135">
        <v>0</v>
      </c>
      <c r="CO84" s="135">
        <v>0</v>
      </c>
      <c r="CP84" s="139"/>
      <c r="CQ84" s="135">
        <v>0</v>
      </c>
      <c r="CR84" s="179">
        <v>43278</v>
      </c>
      <c r="CS84" s="180">
        <v>43278</v>
      </c>
      <c r="CT84" s="181">
        <v>43346</v>
      </c>
      <c r="CU84" s="181">
        <v>36526</v>
      </c>
      <c r="CV84" s="181">
        <v>36526</v>
      </c>
      <c r="CW84" s="181">
        <v>36526</v>
      </c>
      <c r="CX84" s="181"/>
      <c r="CY84" s="135">
        <v>0.13815961463848347</v>
      </c>
      <c r="CZ84" s="134">
        <v>0</v>
      </c>
      <c r="DA84" s="135">
        <v>1.5873015873015872E-2</v>
      </c>
      <c r="DB84" s="135">
        <v>0</v>
      </c>
      <c r="DC84" s="135">
        <v>0</v>
      </c>
      <c r="DD84" s="135">
        <v>0</v>
      </c>
      <c r="DE84" s="140">
        <v>0.95238095238095233</v>
      </c>
      <c r="DF84" s="13" t="s">
        <v>942</v>
      </c>
      <c r="DG84" s="80" t="s">
        <v>801</v>
      </c>
      <c r="DH84" s="18" t="b">
        <v>0</v>
      </c>
      <c r="DI84" s="79"/>
      <c r="DJ84" s="79"/>
      <c r="DK84" s="192"/>
      <c r="DL84" s="174"/>
      <c r="DM84" s="193"/>
      <c r="DN84" s="135"/>
      <c r="DO84" s="79"/>
      <c r="DP84" s="79"/>
      <c r="DQ84" s="79"/>
      <c r="DR84" s="79"/>
      <c r="DS84" s="79"/>
      <c r="DT84" s="79"/>
      <c r="DU84" s="79"/>
      <c r="DV84" s="18"/>
      <c r="DW84" s="18"/>
      <c r="DX84" s="18"/>
      <c r="DY84" s="177"/>
      <c r="DZ84" s="177">
        <v>0</v>
      </c>
      <c r="EA84" s="177">
        <v>0</v>
      </c>
      <c r="EB84" s="177">
        <v>0</v>
      </c>
      <c r="EC84" s="177">
        <v>0</v>
      </c>
      <c r="ED84" s="177">
        <v>0</v>
      </c>
      <c r="EE84" s="177">
        <v>0</v>
      </c>
      <c r="EF84" s="177">
        <v>0</v>
      </c>
      <c r="EG84" s="177">
        <v>0</v>
      </c>
      <c r="EH84" s="177">
        <v>0</v>
      </c>
      <c r="EI84" s="177">
        <v>0</v>
      </c>
      <c r="EJ84" s="177">
        <v>0</v>
      </c>
      <c r="EK84" s="177">
        <v>0</v>
      </c>
      <c r="EL84" s="177">
        <v>0</v>
      </c>
      <c r="EM84" s="177">
        <v>0</v>
      </c>
      <c r="EN84" s="177">
        <v>0</v>
      </c>
      <c r="EO84" s="177">
        <v>0</v>
      </c>
      <c r="EP84" s="177">
        <v>0</v>
      </c>
      <c r="EQ84" s="177">
        <v>0</v>
      </c>
      <c r="ER84" s="177">
        <v>0</v>
      </c>
      <c r="ES84" s="177">
        <v>0</v>
      </c>
      <c r="ET84" s="177">
        <v>0</v>
      </c>
      <c r="EU84" s="177">
        <v>0</v>
      </c>
      <c r="EV84" s="177">
        <v>0</v>
      </c>
      <c r="EW84" s="177">
        <v>0</v>
      </c>
      <c r="EX84" s="177">
        <v>0</v>
      </c>
      <c r="EY84" s="177">
        <v>0</v>
      </c>
      <c r="EZ84" s="177">
        <v>0</v>
      </c>
      <c r="FA84" s="177">
        <v>0</v>
      </c>
      <c r="FB84" s="177">
        <v>0</v>
      </c>
      <c r="FC84" s="198"/>
      <c r="FD84" s="198"/>
      <c r="FE84" s="198"/>
      <c r="FF84" s="198"/>
      <c r="FG84" s="198"/>
      <c r="FH84" s="198"/>
      <c r="FI84" s="198"/>
      <c r="FJ84" s="198"/>
      <c r="FK84" s="198"/>
      <c r="FL84" s="198"/>
      <c r="FM84" s="198"/>
      <c r="FN84" s="198"/>
      <c r="FO84" s="198"/>
      <c r="FP84" s="198"/>
      <c r="FQ84" s="198"/>
      <c r="FR84" s="198"/>
      <c r="FS84" s="198"/>
      <c r="FT84" s="198"/>
      <c r="FU84" s="198"/>
      <c r="FV84" s="198"/>
      <c r="FW84" s="243"/>
      <c r="FX84" s="243"/>
      <c r="FY84" s="243"/>
      <c r="FZ84" s="198"/>
      <c r="GA84" s="198"/>
      <c r="GB84" s="198"/>
      <c r="GC84" s="199"/>
      <c r="GD84" s="198"/>
      <c r="GE84" s="196"/>
      <c r="GF84" s="198"/>
      <c r="GG84" s="196"/>
      <c r="GH84" s="196"/>
      <c r="GI84" s="196"/>
      <c r="GJ84" s="196"/>
      <c r="GK84" s="196"/>
      <c r="GL84" s="245"/>
      <c r="GM84" s="198"/>
      <c r="GN84" s="245"/>
      <c r="GO84" s="245"/>
      <c r="GP84" s="245"/>
      <c r="GQ84" s="245"/>
      <c r="GR84" s="245"/>
      <c r="GS84" s="196"/>
      <c r="GT84" s="196"/>
      <c r="GU84" s="196"/>
      <c r="GV84" s="196"/>
      <c r="GW84" s="196"/>
      <c r="GX84" s="196"/>
      <c r="GY84" s="196"/>
      <c r="GZ84" s="196"/>
      <c r="HA84" s="196"/>
      <c r="HB84" s="196"/>
      <c r="HC84" s="196"/>
      <c r="HD84" s="196"/>
      <c r="HE84" s="196"/>
      <c r="HF84" s="196"/>
      <c r="HG84" s="196"/>
      <c r="HH84" s="196"/>
      <c r="HI84" s="196"/>
      <c r="HJ84" s="196"/>
      <c r="HK84" s="196"/>
      <c r="HL84" s="196"/>
      <c r="HM84" s="196"/>
      <c r="HN84" s="196"/>
      <c r="HO84" s="196"/>
      <c r="HP84" s="196"/>
      <c r="HQ84" s="196"/>
      <c r="HR84" s="196"/>
      <c r="HS84" s="196"/>
      <c r="HT84" s="196"/>
      <c r="HU84" s="196"/>
      <c r="HV84" s="196"/>
      <c r="HW84" s="196"/>
      <c r="HX84" s="196"/>
      <c r="HY84" s="196"/>
      <c r="HZ84" s="196"/>
      <c r="IA84" s="196"/>
      <c r="IB84" s="196"/>
      <c r="IC84" s="196"/>
      <c r="ID84" s="196"/>
      <c r="IE84" s="196"/>
      <c r="IF84" s="196"/>
      <c r="IG84" s="196"/>
      <c r="IH84" s="196"/>
      <c r="II84" s="196"/>
      <c r="IJ84" s="196"/>
      <c r="IK84" s="196"/>
      <c r="IL84" s="196"/>
      <c r="IM84" s="196"/>
      <c r="IN84" s="196"/>
      <c r="IO84" s="196"/>
      <c r="IP84" s="196"/>
      <c r="IQ84" s="196"/>
      <c r="IR84" s="196"/>
      <c r="IS84" s="196"/>
      <c r="IT84" s="196"/>
      <c r="IU84" s="196"/>
      <c r="IV84" s="196"/>
      <c r="IW84" s="196"/>
      <c r="IX84" s="242"/>
      <c r="IY84" s="242"/>
      <c r="IZ84" s="242"/>
      <c r="JA84" s="242"/>
      <c r="JB84" s="242"/>
      <c r="JC84" s="242"/>
      <c r="JD84" s="242"/>
      <c r="JE84" s="242"/>
      <c r="JF84" s="242"/>
      <c r="JG84" s="242"/>
      <c r="JH84" s="242"/>
      <c r="JI84" s="242"/>
      <c r="JJ84" s="242"/>
      <c r="JK84" s="246"/>
      <c r="JL84" s="246"/>
      <c r="JM84" s="246"/>
      <c r="JN84" s="246"/>
      <c r="JO84" s="246"/>
      <c r="JP84" s="246"/>
      <c r="JQ84" s="246"/>
      <c r="JR84" s="246"/>
      <c r="JS84" s="246"/>
      <c r="JT84" s="246"/>
      <c r="JU84" s="246"/>
      <c r="JV84" s="246"/>
      <c r="JW84" s="246"/>
      <c r="JX84" s="246"/>
      <c r="JY84" s="242"/>
      <c r="JZ84" s="242"/>
      <c r="KA84" s="242"/>
      <c r="KB84" s="198"/>
      <c r="KC84" s="198"/>
      <c r="KD84" s="198"/>
      <c r="KE84" s="198"/>
      <c r="KF84" s="198"/>
      <c r="KG84" s="198"/>
      <c r="KH84" s="196"/>
      <c r="KI84" s="198"/>
      <c r="KJ84" s="198"/>
      <c r="KK84" s="198"/>
      <c r="KL84" s="198"/>
      <c r="KM84" s="198"/>
      <c r="KN84" s="196"/>
      <c r="KO84" s="196"/>
      <c r="KP84" s="198"/>
      <c r="KQ84" s="198"/>
      <c r="KR84" s="198"/>
      <c r="KS84" s="198"/>
      <c r="KT84" s="198"/>
      <c r="KU84" s="196"/>
      <c r="KV84" s="196"/>
      <c r="KW84" s="198"/>
      <c r="KX84" s="198"/>
      <c r="KY84" s="248">
        <v>119</v>
      </c>
      <c r="KZ84" s="248">
        <v>119</v>
      </c>
      <c r="LA84" s="248">
        <v>119</v>
      </c>
      <c r="LB84" s="248">
        <v>119</v>
      </c>
      <c r="LC84" s="248">
        <v>119</v>
      </c>
      <c r="LD84" s="248">
        <v>119</v>
      </c>
      <c r="LE84" s="248">
        <v>101</v>
      </c>
      <c r="LF84" s="248">
        <v>101</v>
      </c>
      <c r="LG84" s="248">
        <v>106</v>
      </c>
      <c r="LH84" s="248">
        <v>106</v>
      </c>
      <c r="LI84" s="248">
        <v>106</v>
      </c>
      <c r="LJ84" s="248">
        <v>106</v>
      </c>
      <c r="LK84" s="248">
        <v>106</v>
      </c>
      <c r="LL84" s="248">
        <v>106</v>
      </c>
      <c r="LM84" s="248">
        <v>106</v>
      </c>
      <c r="LN84" s="248">
        <v>106</v>
      </c>
      <c r="LO84" s="248">
        <v>106</v>
      </c>
      <c r="LP84" s="248">
        <v>106</v>
      </c>
      <c r="LQ84" s="248">
        <v>106</v>
      </c>
      <c r="LR84" s="248">
        <v>106</v>
      </c>
      <c r="LS84" s="248">
        <v>106</v>
      </c>
      <c r="LT84" s="248">
        <v>104</v>
      </c>
      <c r="LU84" s="248">
        <v>104</v>
      </c>
      <c r="LV84" s="248">
        <v>104</v>
      </c>
      <c r="LW84" s="248">
        <v>104</v>
      </c>
      <c r="LX84" s="248">
        <v>104</v>
      </c>
      <c r="LY84" s="248">
        <v>104</v>
      </c>
      <c r="LZ84" s="248">
        <v>104</v>
      </c>
      <c r="MA84" s="248">
        <v>104</v>
      </c>
      <c r="MB84" s="248">
        <v>104</v>
      </c>
      <c r="MC84" s="248">
        <v>104</v>
      </c>
      <c r="MD84" s="248">
        <v>104</v>
      </c>
      <c r="ME84" s="248">
        <v>104</v>
      </c>
      <c r="MF84" s="248">
        <v>104</v>
      </c>
      <c r="MG84" s="248">
        <v>104</v>
      </c>
      <c r="MH84" s="248">
        <v>104</v>
      </c>
      <c r="MI84" s="248">
        <v>104</v>
      </c>
      <c r="MJ84" s="248">
        <v>104</v>
      </c>
      <c r="MK84" s="248">
        <v>104</v>
      </c>
      <c r="ML84" s="198"/>
      <c r="MM84" s="248">
        <v>104</v>
      </c>
      <c r="MN84" s="248">
        <v>104</v>
      </c>
      <c r="MO84" s="248">
        <v>104</v>
      </c>
      <c r="MP84" s="248">
        <v>104</v>
      </c>
      <c r="MQ84" s="248">
        <v>104</v>
      </c>
      <c r="MR84" s="248">
        <v>104</v>
      </c>
      <c r="MS84" s="248">
        <v>104</v>
      </c>
      <c r="MT84" s="248">
        <v>104</v>
      </c>
      <c r="MU84" s="248">
        <v>104</v>
      </c>
      <c r="MV84" s="248">
        <v>104</v>
      </c>
      <c r="MW84" s="198"/>
      <c r="MX84" s="248">
        <v>104</v>
      </c>
      <c r="MY84" s="248">
        <v>104</v>
      </c>
      <c r="MZ84" s="248">
        <v>104</v>
      </c>
      <c r="NA84" s="248">
        <v>104</v>
      </c>
      <c r="NB84" s="248">
        <v>104</v>
      </c>
      <c r="NC84" s="248">
        <v>104</v>
      </c>
      <c r="ND84" s="248">
        <v>104</v>
      </c>
      <c r="NE84" s="248">
        <v>99</v>
      </c>
      <c r="NF84" s="248">
        <v>99</v>
      </c>
      <c r="NG84" s="248">
        <v>99</v>
      </c>
      <c r="NH84" s="248">
        <v>99</v>
      </c>
      <c r="NI84" s="244">
        <v>0</v>
      </c>
      <c r="NJ84" s="198"/>
      <c r="NK84" s="198"/>
      <c r="NL84" s="198"/>
      <c r="NM84" s="198"/>
      <c r="NN84" s="198"/>
      <c r="NO84" s="198"/>
      <c r="NP84" s="198"/>
      <c r="NQ84" s="198"/>
      <c r="NR84" s="198"/>
      <c r="NS84" s="198"/>
      <c r="NT84" s="198"/>
      <c r="NU84" s="198"/>
      <c r="NV84" s="198"/>
      <c r="NW84" s="198"/>
      <c r="NX84" s="198"/>
      <c r="NY84" s="198"/>
      <c r="NZ84" s="198"/>
      <c r="OA84" s="198"/>
      <c r="OB84" s="198"/>
      <c r="OC84" s="198"/>
      <c r="OD84" s="198"/>
      <c r="OE84" s="198"/>
      <c r="OF84" s="198"/>
      <c r="OG84" s="198"/>
      <c r="OH84" s="198"/>
      <c r="OI84" s="198"/>
      <c r="OJ84" s="198"/>
      <c r="OK84" s="198"/>
      <c r="OL84" s="198"/>
      <c r="OM84" s="198"/>
      <c r="ON84" s="198"/>
      <c r="OO84" s="198"/>
      <c r="OP84" s="198"/>
      <c r="OQ84" s="198"/>
      <c r="OR84" s="198"/>
      <c r="OS84" s="198"/>
      <c r="OT84" s="198"/>
      <c r="OU84" s="198"/>
      <c r="OV84" s="198"/>
      <c r="OW84" s="198"/>
      <c r="OX84" s="198"/>
      <c r="OY84" s="198"/>
      <c r="OZ84" s="198"/>
      <c r="PA84" s="198"/>
      <c r="PB84" s="198"/>
      <c r="PC84" s="198"/>
      <c r="PD84" s="198"/>
      <c r="PE84" s="198"/>
      <c r="PF84" s="198"/>
      <c r="PG84" s="198"/>
      <c r="PH84" s="198"/>
      <c r="PI84" s="198"/>
      <c r="PJ84" s="198"/>
      <c r="PK84" s="198"/>
      <c r="PL84" s="198"/>
      <c r="PM84" s="198"/>
      <c r="PN84" s="198"/>
      <c r="PO84" s="198"/>
      <c r="PP84" s="198"/>
      <c r="PQ84" s="196"/>
      <c r="PR84" s="196"/>
      <c r="PS84" s="196"/>
      <c r="PT84" s="196"/>
      <c r="PU84" s="196"/>
      <c r="PV84" s="196"/>
      <c r="PW84" s="196"/>
      <c r="PX84" s="196"/>
      <c r="PY84" s="196"/>
      <c r="PZ84" s="196"/>
      <c r="QA84" s="196"/>
      <c r="QB84" s="196"/>
      <c r="QC84" s="196"/>
      <c r="QD84" s="196"/>
      <c r="QE84" s="196"/>
      <c r="QF84" s="196"/>
      <c r="QG84" s="196"/>
      <c r="QH84" s="196"/>
      <c r="QI84" s="196"/>
      <c r="QJ84" s="196"/>
      <c r="QK84" s="196"/>
      <c r="QL84" s="196"/>
      <c r="QM84" s="196"/>
      <c r="QN84" s="196"/>
      <c r="QO84" s="196"/>
      <c r="QP84" s="196"/>
      <c r="QQ84" s="196"/>
      <c r="QR84" s="196"/>
      <c r="QS84" s="196"/>
      <c r="QT84" s="196"/>
      <c r="QU84" s="196"/>
      <c r="QV84" s="196"/>
      <c r="QW84" s="196"/>
      <c r="QX84" s="196"/>
      <c r="QY84" s="196"/>
      <c r="QZ84" s="196"/>
      <c r="RA84" s="196"/>
      <c r="RB84" s="196"/>
      <c r="RC84" s="196"/>
      <c r="RD84" s="196"/>
      <c r="RE84" s="196"/>
      <c r="RF84" s="196"/>
      <c r="RG84" s="196"/>
      <c r="RH84" s="196"/>
      <c r="RI84" s="196"/>
      <c r="RJ84" s="196"/>
      <c r="RK84" s="196"/>
      <c r="RL84" s="196"/>
      <c r="RM84" s="196"/>
      <c r="RN84" s="196"/>
      <c r="RO84" s="196"/>
      <c r="RP84" s="196"/>
      <c r="RQ84" s="196"/>
      <c r="RR84" s="196"/>
      <c r="RS84" s="196"/>
      <c r="RT84" s="196"/>
      <c r="RU84" s="196"/>
      <c r="RV84" s="196"/>
      <c r="RW84" s="196"/>
      <c r="RX84" s="196"/>
    </row>
    <row r="85" spans="1:492" x14ac:dyDescent="0.2">
      <c r="A85" s="230" t="s">
        <v>962</v>
      </c>
      <c r="B85" s="231" t="s">
        <v>2412</v>
      </c>
      <c r="C85" s="225"/>
      <c r="D85" s="225"/>
      <c r="E85" s="225"/>
      <c r="F85" s="226"/>
      <c r="G85" s="226"/>
      <c r="H85" s="226"/>
      <c r="I85" s="226"/>
      <c r="J85" s="226"/>
      <c r="K85" s="226"/>
      <c r="L85" s="226"/>
      <c r="M85" s="226"/>
      <c r="N85" s="226"/>
      <c r="O85" s="226"/>
      <c r="P85" s="226"/>
      <c r="Q85" s="237">
        <v>0</v>
      </c>
      <c r="R85" s="238"/>
      <c r="S85" s="238"/>
      <c r="T85" s="238"/>
      <c r="U85" s="238"/>
      <c r="V85" s="238"/>
      <c r="W85" s="232"/>
      <c r="X85" s="232"/>
      <c r="Y85" s="232"/>
      <c r="Z85" s="235">
        <v>0</v>
      </c>
      <c r="AA85" s="235">
        <v>0</v>
      </c>
      <c r="AB85" s="235">
        <v>0</v>
      </c>
      <c r="AC85" s="224"/>
      <c r="AD85" s="224"/>
      <c r="AE85" s="125"/>
      <c r="AF85" s="125"/>
      <c r="AG85" s="125"/>
      <c r="AH85" s="236">
        <v>1</v>
      </c>
      <c r="AI85" s="236" t="s">
        <v>941</v>
      </c>
      <c r="AJ85" s="125"/>
      <c r="AK85" s="175" t="s">
        <v>5315</v>
      </c>
      <c r="AL85" s="125" t="s">
        <v>942</v>
      </c>
      <c r="AM85" s="27" t="s">
        <v>942</v>
      </c>
      <c r="AN85" s="126">
        <v>0</v>
      </c>
      <c r="AO85" s="126">
        <v>0</v>
      </c>
      <c r="AP85" s="126">
        <v>0</v>
      </c>
      <c r="AQ85" s="126">
        <v>0</v>
      </c>
      <c r="AR85" s="125">
        <v>24</v>
      </c>
      <c r="AS85" s="125">
        <v>0</v>
      </c>
      <c r="AT85" s="178">
        <v>43353</v>
      </c>
      <c r="AU85" s="178"/>
      <c r="AV85" s="178">
        <v>43406</v>
      </c>
      <c r="AW85" s="239" t="s">
        <v>989</v>
      </c>
      <c r="AX85" s="239" t="s">
        <v>980</v>
      </c>
      <c r="AY85" s="127"/>
      <c r="AZ85" s="127"/>
      <c r="BA85" s="128">
        <v>50</v>
      </c>
      <c r="BB85" s="128" t="s">
        <v>489</v>
      </c>
      <c r="BC85" s="128"/>
      <c r="BD85" s="128">
        <v>1</v>
      </c>
      <c r="BE85" s="129" t="s">
        <v>541</v>
      </c>
      <c r="BF85" s="130">
        <v>1</v>
      </c>
      <c r="BG85" s="240"/>
      <c r="BH85" s="241"/>
      <c r="BI85" s="190"/>
      <c r="BJ85" s="131">
        <v>90</v>
      </c>
      <c r="BK85" s="191"/>
      <c r="BL85" s="13"/>
      <c r="BM85" s="13"/>
      <c r="BN85" s="27" t="s">
        <v>801</v>
      </c>
      <c r="BO85" s="13" t="s">
        <v>801</v>
      </c>
      <c r="BP85" s="222">
        <v>90</v>
      </c>
      <c r="BQ85" s="132"/>
      <c r="BR85" s="133"/>
      <c r="BS85" s="125">
        <v>0</v>
      </c>
      <c r="BT85" s="134">
        <v>0</v>
      </c>
      <c r="BU85" s="135">
        <v>1</v>
      </c>
      <c r="BV85" s="134">
        <v>0</v>
      </c>
      <c r="BW85" s="136">
        <v>0</v>
      </c>
      <c r="BX85" s="136">
        <v>0</v>
      </c>
      <c r="BY85" s="136">
        <v>0</v>
      </c>
      <c r="BZ85" s="134">
        <v>0</v>
      </c>
      <c r="CA85" s="134">
        <v>0</v>
      </c>
      <c r="CB85" s="134">
        <v>0</v>
      </c>
      <c r="CC85" s="135">
        <v>1</v>
      </c>
      <c r="CD85" s="134"/>
      <c r="CE85" s="134"/>
      <c r="CF85" s="137">
        <v>90</v>
      </c>
      <c r="CG85" s="134">
        <v>0</v>
      </c>
      <c r="CH85" s="132"/>
      <c r="CI85" s="132"/>
      <c r="CJ85" s="229" t="s">
        <v>942</v>
      </c>
      <c r="CK85" s="233" t="s">
        <v>942</v>
      </c>
      <c r="CL85" s="138">
        <v>0</v>
      </c>
      <c r="CM85" s="138">
        <v>0</v>
      </c>
      <c r="CN85" s="135">
        <v>0</v>
      </c>
      <c r="CO85" s="135">
        <v>0</v>
      </c>
      <c r="CP85" s="139"/>
      <c r="CQ85" s="135">
        <v>1</v>
      </c>
      <c r="CR85" s="179">
        <v>43176</v>
      </c>
      <c r="CS85" s="180">
        <v>43220</v>
      </c>
      <c r="CT85" s="181">
        <v>43346</v>
      </c>
      <c r="CU85" s="181">
        <v>43311</v>
      </c>
      <c r="CV85" s="181">
        <v>43395</v>
      </c>
      <c r="CW85" s="181"/>
      <c r="CX85" s="181">
        <v>43395</v>
      </c>
      <c r="CY85" s="135">
        <v>4.7742185112500239</v>
      </c>
      <c r="CZ85" s="134">
        <v>0</v>
      </c>
      <c r="DA85" s="135">
        <v>0.93388429752066116</v>
      </c>
      <c r="DB85" s="135">
        <v>0</v>
      </c>
      <c r="DC85" s="135">
        <v>0</v>
      </c>
      <c r="DD85" s="135">
        <v>0</v>
      </c>
      <c r="DE85" s="140">
        <v>0</v>
      </c>
      <c r="DF85" s="13" t="s">
        <v>942</v>
      </c>
      <c r="DG85" s="80" t="s">
        <v>942</v>
      </c>
      <c r="DH85" s="18" t="b">
        <v>0</v>
      </c>
      <c r="DI85" s="79"/>
      <c r="DJ85" s="79"/>
      <c r="DK85" s="192"/>
      <c r="DL85" s="174"/>
      <c r="DM85" s="193"/>
      <c r="DN85" s="135"/>
      <c r="DO85" s="79"/>
      <c r="DP85" s="79"/>
      <c r="DQ85" s="79"/>
      <c r="DR85" s="79"/>
      <c r="DS85" s="79"/>
      <c r="DT85" s="79"/>
      <c r="DU85" s="79"/>
      <c r="DV85" s="18"/>
      <c r="DW85" s="18"/>
      <c r="DX85" s="18"/>
      <c r="DY85" s="177"/>
      <c r="DZ85" s="177">
        <v>0</v>
      </c>
      <c r="EA85" s="177">
        <v>0</v>
      </c>
      <c r="EB85" s="177">
        <v>0</v>
      </c>
      <c r="EC85" s="177">
        <v>0</v>
      </c>
      <c r="ED85" s="177">
        <v>0</v>
      </c>
      <c r="EE85" s="177">
        <v>0</v>
      </c>
      <c r="EF85" s="177">
        <v>0</v>
      </c>
      <c r="EG85" s="177">
        <v>0</v>
      </c>
      <c r="EH85" s="177">
        <v>0</v>
      </c>
      <c r="EI85" s="177">
        <v>0</v>
      </c>
      <c r="EJ85" s="177">
        <v>0</v>
      </c>
      <c r="EK85" s="177">
        <v>0</v>
      </c>
      <c r="EL85" s="177">
        <v>0</v>
      </c>
      <c r="EM85" s="177">
        <v>0</v>
      </c>
      <c r="EN85" s="177">
        <v>0</v>
      </c>
      <c r="EO85" s="177">
        <v>0</v>
      </c>
      <c r="EP85" s="177">
        <v>69</v>
      </c>
      <c r="EQ85" s="177">
        <v>0</v>
      </c>
      <c r="ER85" s="177">
        <v>0</v>
      </c>
      <c r="ES85" s="177">
        <v>0</v>
      </c>
      <c r="ET85" s="177">
        <v>0</v>
      </c>
      <c r="EU85" s="177">
        <v>0</v>
      </c>
      <c r="EV85" s="177">
        <v>0</v>
      </c>
      <c r="EW85" s="177">
        <v>0</v>
      </c>
      <c r="EX85" s="177">
        <v>0</v>
      </c>
      <c r="EY85" s="177">
        <v>0</v>
      </c>
      <c r="EZ85" s="177">
        <v>0</v>
      </c>
      <c r="FA85" s="177">
        <v>0</v>
      </c>
      <c r="FB85" s="177">
        <v>90</v>
      </c>
      <c r="FC85" s="197"/>
      <c r="FD85" s="197"/>
      <c r="FE85" s="197"/>
      <c r="FF85" s="197"/>
      <c r="FG85" s="244"/>
      <c r="FH85" s="243"/>
      <c r="FI85" s="244">
        <v>0</v>
      </c>
      <c r="FJ85" s="244">
        <v>0</v>
      </c>
      <c r="FK85" s="249">
        <v>50</v>
      </c>
      <c r="FL85" s="249">
        <v>50</v>
      </c>
      <c r="FM85" s="242">
        <v>4</v>
      </c>
      <c r="FN85" s="242">
        <v>4</v>
      </c>
      <c r="FO85" s="242">
        <v>5</v>
      </c>
      <c r="FP85" s="242">
        <v>7</v>
      </c>
      <c r="FQ85" s="251">
        <v>98</v>
      </c>
      <c r="FR85" s="251">
        <v>93</v>
      </c>
      <c r="FS85" s="251">
        <v>88</v>
      </c>
      <c r="FT85" s="245">
        <v>81</v>
      </c>
      <c r="FU85" s="245">
        <v>61</v>
      </c>
      <c r="FV85" s="245">
        <v>57</v>
      </c>
      <c r="FW85" s="245">
        <v>57</v>
      </c>
      <c r="FX85" s="245">
        <v>51</v>
      </c>
      <c r="FY85" s="245">
        <v>51</v>
      </c>
      <c r="FZ85" s="245">
        <v>47</v>
      </c>
      <c r="GA85" s="245">
        <v>47</v>
      </c>
      <c r="GB85" s="245">
        <v>45</v>
      </c>
      <c r="GC85" s="246">
        <v>36</v>
      </c>
      <c r="GD85" s="198"/>
      <c r="GE85" s="246">
        <v>24</v>
      </c>
      <c r="GF85" s="246"/>
      <c r="GG85" s="246">
        <v>24</v>
      </c>
      <c r="GH85" s="246">
        <v>24</v>
      </c>
      <c r="GI85" s="246">
        <v>24</v>
      </c>
      <c r="GJ85" s="246">
        <v>24</v>
      </c>
      <c r="GK85" s="246">
        <v>20</v>
      </c>
      <c r="GL85" s="246">
        <v>20</v>
      </c>
      <c r="GM85" s="246">
        <v>20</v>
      </c>
      <c r="GN85" s="246">
        <v>20</v>
      </c>
      <c r="GO85" s="246">
        <v>20</v>
      </c>
      <c r="GP85" s="246">
        <v>20</v>
      </c>
      <c r="GQ85" s="246">
        <v>20</v>
      </c>
      <c r="GR85" s="246">
        <v>20</v>
      </c>
      <c r="GS85" s="246">
        <v>20</v>
      </c>
      <c r="GT85" s="246">
        <v>20</v>
      </c>
      <c r="GU85" s="246">
        <v>20</v>
      </c>
      <c r="GV85" s="246">
        <v>20</v>
      </c>
      <c r="GW85" s="246">
        <v>20</v>
      </c>
      <c r="GX85" s="246">
        <v>20</v>
      </c>
      <c r="GY85" s="246">
        <v>20</v>
      </c>
      <c r="GZ85" s="246">
        <v>20</v>
      </c>
      <c r="HA85" s="246">
        <v>20</v>
      </c>
      <c r="HB85" s="246">
        <v>20</v>
      </c>
      <c r="HC85" s="246">
        <v>20</v>
      </c>
      <c r="HD85" s="246">
        <v>20</v>
      </c>
      <c r="HE85" s="246">
        <v>20</v>
      </c>
      <c r="HF85" s="246">
        <v>18</v>
      </c>
      <c r="HG85" s="246">
        <v>16</v>
      </c>
      <c r="HH85" s="246">
        <v>16</v>
      </c>
      <c r="HI85" s="246">
        <v>16</v>
      </c>
      <c r="HJ85" s="246">
        <v>16</v>
      </c>
      <c r="HK85" s="246">
        <v>16</v>
      </c>
      <c r="HL85" s="246">
        <v>16</v>
      </c>
      <c r="HM85" s="246">
        <v>16</v>
      </c>
      <c r="HN85" s="246">
        <v>16</v>
      </c>
      <c r="HO85" s="246">
        <v>16</v>
      </c>
      <c r="HP85" s="246">
        <v>16</v>
      </c>
      <c r="HQ85" s="246">
        <v>16</v>
      </c>
      <c r="HR85" s="246">
        <v>16</v>
      </c>
      <c r="HS85" s="246">
        <v>16</v>
      </c>
      <c r="HT85" s="246">
        <v>16</v>
      </c>
      <c r="HU85" s="246">
        <v>16</v>
      </c>
      <c r="HV85" s="246">
        <v>16</v>
      </c>
      <c r="HW85" s="246">
        <v>16</v>
      </c>
      <c r="HX85" s="246">
        <v>16</v>
      </c>
      <c r="HY85" s="246">
        <v>16</v>
      </c>
      <c r="HZ85" s="246">
        <v>16</v>
      </c>
      <c r="IA85" s="246">
        <v>14</v>
      </c>
      <c r="IB85" s="246">
        <v>12</v>
      </c>
      <c r="IC85" s="246">
        <v>12</v>
      </c>
      <c r="ID85" s="246">
        <v>12</v>
      </c>
      <c r="IE85" s="246">
        <v>12</v>
      </c>
      <c r="IF85" s="246">
        <v>12</v>
      </c>
      <c r="IG85" s="246">
        <v>12</v>
      </c>
      <c r="IH85" s="246">
        <v>10</v>
      </c>
      <c r="II85" s="246">
        <v>4</v>
      </c>
      <c r="IJ85" s="246">
        <v>4</v>
      </c>
      <c r="IK85" s="246">
        <v>4</v>
      </c>
      <c r="IL85" s="246">
        <v>4</v>
      </c>
      <c r="IM85" s="246">
        <v>1</v>
      </c>
      <c r="IN85" s="246">
        <v>1</v>
      </c>
      <c r="IO85" s="246">
        <v>1</v>
      </c>
      <c r="IP85" s="246">
        <v>1</v>
      </c>
      <c r="IQ85" s="246">
        <v>1</v>
      </c>
      <c r="IR85" s="246">
        <v>1</v>
      </c>
      <c r="IS85" s="246">
        <v>1</v>
      </c>
      <c r="IT85" s="246">
        <v>1</v>
      </c>
      <c r="IU85" s="246">
        <v>1</v>
      </c>
      <c r="IV85" s="246">
        <v>1</v>
      </c>
      <c r="IW85" s="246">
        <v>1</v>
      </c>
      <c r="IX85" s="199">
        <v>0</v>
      </c>
      <c r="IY85" s="199">
        <v>0</v>
      </c>
      <c r="IZ85" s="199">
        <v>0</v>
      </c>
      <c r="JA85" s="199">
        <v>0</v>
      </c>
      <c r="JB85" s="199">
        <v>0</v>
      </c>
      <c r="JC85" s="199">
        <v>0</v>
      </c>
      <c r="JD85" s="199">
        <v>0</v>
      </c>
      <c r="JE85" s="199">
        <v>0</v>
      </c>
      <c r="JF85" s="199">
        <v>0</v>
      </c>
      <c r="JG85" s="244">
        <v>0</v>
      </c>
      <c r="JH85" s="244">
        <v>0</v>
      </c>
      <c r="JI85" s="244">
        <v>0</v>
      </c>
      <c r="JJ85" s="244">
        <v>0</v>
      </c>
      <c r="JK85" s="244">
        <v>0</v>
      </c>
      <c r="JL85" s="244">
        <v>0</v>
      </c>
      <c r="JM85" s="244">
        <v>0</v>
      </c>
      <c r="JN85" s="244">
        <v>0</v>
      </c>
      <c r="JO85" s="244">
        <v>0</v>
      </c>
      <c r="JP85" s="244">
        <v>0</v>
      </c>
      <c r="JQ85" s="244">
        <v>0</v>
      </c>
      <c r="JR85" s="244">
        <v>0</v>
      </c>
      <c r="JS85" s="244">
        <v>0</v>
      </c>
      <c r="JT85" s="244">
        <v>0</v>
      </c>
      <c r="JU85" s="244">
        <v>0</v>
      </c>
      <c r="JV85" s="244">
        <v>0</v>
      </c>
      <c r="JW85" s="244">
        <v>0</v>
      </c>
      <c r="JX85" s="244">
        <v>0</v>
      </c>
      <c r="JY85" s="244">
        <v>0</v>
      </c>
      <c r="JZ85" s="244">
        <v>0</v>
      </c>
      <c r="KA85" s="244">
        <v>0</v>
      </c>
      <c r="KB85" s="244">
        <v>0</v>
      </c>
      <c r="KC85" s="198"/>
      <c r="KD85" s="244">
        <v>0</v>
      </c>
      <c r="KE85" s="244">
        <v>0</v>
      </c>
      <c r="KF85" s="244">
        <v>0</v>
      </c>
      <c r="KG85" s="244">
        <v>0</v>
      </c>
      <c r="KH85" s="244">
        <v>0</v>
      </c>
      <c r="KI85" s="244">
        <v>0</v>
      </c>
      <c r="KJ85" s="244">
        <v>0</v>
      </c>
      <c r="KK85" s="244">
        <v>0</v>
      </c>
      <c r="KL85" s="244">
        <v>0</v>
      </c>
      <c r="KM85" s="244">
        <v>0</v>
      </c>
      <c r="KN85" s="244">
        <v>0</v>
      </c>
      <c r="KO85" s="244">
        <v>0</v>
      </c>
      <c r="KP85" s="244">
        <v>0</v>
      </c>
      <c r="KQ85" s="244">
        <v>0</v>
      </c>
      <c r="KR85" s="244">
        <v>0</v>
      </c>
      <c r="KS85" s="244">
        <v>0</v>
      </c>
      <c r="KT85" s="244">
        <v>0</v>
      </c>
      <c r="KU85" s="244">
        <v>0</v>
      </c>
      <c r="KV85" s="244">
        <v>0</v>
      </c>
      <c r="KW85" s="244">
        <v>0</v>
      </c>
      <c r="KX85" s="244">
        <v>0</v>
      </c>
      <c r="KY85" s="244">
        <v>0</v>
      </c>
      <c r="KZ85" s="244">
        <v>0</v>
      </c>
      <c r="LA85" s="244">
        <v>0</v>
      </c>
      <c r="LB85" s="244">
        <v>0</v>
      </c>
      <c r="LC85" s="244">
        <v>0</v>
      </c>
      <c r="LD85" s="244">
        <v>0</v>
      </c>
      <c r="LE85" s="244">
        <v>0</v>
      </c>
      <c r="LF85" s="244">
        <v>0</v>
      </c>
      <c r="LG85" s="244">
        <v>0</v>
      </c>
      <c r="LH85" s="244">
        <v>0</v>
      </c>
      <c r="LI85" s="244">
        <v>0</v>
      </c>
      <c r="LJ85" s="244">
        <v>0</v>
      </c>
      <c r="LK85" s="244">
        <v>0</v>
      </c>
      <c r="LL85" s="244">
        <v>0</v>
      </c>
      <c r="LM85" s="244">
        <v>0</v>
      </c>
      <c r="LN85" s="244">
        <v>0</v>
      </c>
      <c r="LO85" s="244">
        <v>0</v>
      </c>
      <c r="LP85" s="244">
        <v>0</v>
      </c>
      <c r="LQ85" s="244">
        <v>0</v>
      </c>
      <c r="LR85" s="244">
        <v>0</v>
      </c>
      <c r="LS85" s="244">
        <v>0</v>
      </c>
      <c r="LT85" s="244">
        <v>0</v>
      </c>
      <c r="LU85" s="244">
        <v>0</v>
      </c>
      <c r="LV85" s="244">
        <v>0</v>
      </c>
      <c r="LW85" s="244">
        <v>0</v>
      </c>
      <c r="LX85" s="244">
        <v>0</v>
      </c>
      <c r="LY85" s="244">
        <v>0</v>
      </c>
      <c r="LZ85" s="244">
        <v>0</v>
      </c>
      <c r="MA85" s="244">
        <v>0</v>
      </c>
      <c r="MB85" s="244">
        <v>0</v>
      </c>
      <c r="MC85" s="244">
        <v>0</v>
      </c>
      <c r="MD85" s="244">
        <v>0</v>
      </c>
      <c r="ME85" s="244">
        <v>0</v>
      </c>
      <c r="MF85" s="244">
        <v>0</v>
      </c>
      <c r="MG85" s="244">
        <v>0</v>
      </c>
      <c r="MH85" s="244">
        <v>0</v>
      </c>
      <c r="MI85" s="244">
        <v>0</v>
      </c>
      <c r="MJ85" s="244">
        <v>0</v>
      </c>
      <c r="MK85" s="244">
        <v>0</v>
      </c>
      <c r="ML85" s="198"/>
      <c r="MM85" s="244">
        <v>0</v>
      </c>
      <c r="MN85" s="244">
        <v>0</v>
      </c>
      <c r="MO85" s="244">
        <v>0</v>
      </c>
      <c r="MP85" s="244">
        <v>0</v>
      </c>
      <c r="MQ85" s="244">
        <v>0</v>
      </c>
      <c r="MR85" s="244">
        <v>0</v>
      </c>
      <c r="MS85" s="244">
        <v>0</v>
      </c>
      <c r="MT85" s="244">
        <v>0</v>
      </c>
      <c r="MU85" s="244">
        <v>0</v>
      </c>
      <c r="MV85" s="244">
        <v>0</v>
      </c>
      <c r="MW85" s="198"/>
      <c r="MX85" s="244">
        <v>0</v>
      </c>
      <c r="MY85" s="244">
        <v>0</v>
      </c>
      <c r="MZ85" s="244">
        <v>0</v>
      </c>
      <c r="NA85" s="244">
        <v>0</v>
      </c>
      <c r="NB85" s="244">
        <v>0</v>
      </c>
      <c r="NC85" s="244">
        <v>0</v>
      </c>
      <c r="ND85" s="244">
        <v>0</v>
      </c>
      <c r="NE85" s="244">
        <v>0</v>
      </c>
      <c r="NF85" s="244">
        <v>0</v>
      </c>
      <c r="NG85" s="244">
        <v>0</v>
      </c>
      <c r="NH85" s="244">
        <v>0</v>
      </c>
      <c r="NI85" s="244">
        <v>0</v>
      </c>
      <c r="NJ85" s="198"/>
      <c r="NK85" s="198"/>
      <c r="NL85" s="198"/>
      <c r="NM85" s="198"/>
      <c r="NN85" s="198"/>
      <c r="NO85" s="198"/>
      <c r="NP85" s="198"/>
      <c r="NQ85" s="198"/>
      <c r="NR85" s="198"/>
      <c r="NS85" s="198"/>
      <c r="NT85" s="198"/>
      <c r="NU85" s="198"/>
      <c r="NV85" s="198"/>
      <c r="NW85" s="198"/>
      <c r="NX85" s="198"/>
      <c r="NY85" s="198"/>
      <c r="NZ85" s="198"/>
      <c r="OA85" s="198"/>
      <c r="OB85" s="198"/>
      <c r="OC85" s="198"/>
      <c r="OD85" s="198"/>
      <c r="OE85" s="198"/>
      <c r="OF85" s="198"/>
      <c r="OG85" s="198"/>
      <c r="OH85" s="198"/>
      <c r="OI85" s="198"/>
      <c r="OJ85" s="198"/>
      <c r="OK85" s="198"/>
      <c r="OL85" s="198"/>
      <c r="OM85" s="198"/>
      <c r="ON85" s="198"/>
      <c r="OO85" s="198"/>
      <c r="OP85" s="198"/>
      <c r="OQ85" s="198"/>
      <c r="OR85" s="198"/>
      <c r="OS85" s="198"/>
      <c r="OT85" s="198"/>
      <c r="OU85" s="198"/>
      <c r="OV85" s="198"/>
      <c r="OW85" s="198"/>
      <c r="OX85" s="198"/>
      <c r="OY85" s="198"/>
      <c r="OZ85" s="198"/>
      <c r="PA85" s="198"/>
      <c r="PB85" s="198"/>
      <c r="PC85" s="198"/>
      <c r="PD85" s="198"/>
      <c r="PE85" s="198"/>
      <c r="PF85" s="198"/>
      <c r="PG85" s="198"/>
      <c r="PH85" s="198"/>
      <c r="PI85" s="198"/>
      <c r="PJ85" s="198"/>
      <c r="PK85" s="198"/>
      <c r="PL85" s="198"/>
      <c r="PM85" s="198"/>
      <c r="PN85" s="198"/>
      <c r="PO85" s="198"/>
      <c r="PP85" s="198"/>
      <c r="PQ85" s="198"/>
      <c r="PR85" s="198"/>
      <c r="PS85" s="198"/>
      <c r="PT85" s="198"/>
      <c r="PU85" s="198"/>
      <c r="PV85" s="198"/>
      <c r="PW85" s="198"/>
      <c r="PX85" s="198"/>
      <c r="PY85" s="198"/>
      <c r="PZ85" s="198"/>
      <c r="QA85" s="198"/>
      <c r="QB85" s="198"/>
      <c r="QC85" s="198"/>
      <c r="QD85" s="198"/>
      <c r="QE85" s="198"/>
      <c r="QF85" s="198"/>
      <c r="QG85" s="198"/>
      <c r="QH85" s="198"/>
      <c r="QI85" s="198"/>
      <c r="QJ85" s="198"/>
      <c r="QK85" s="198"/>
      <c r="QL85" s="198"/>
      <c r="QM85" s="198"/>
      <c r="QN85" s="198"/>
      <c r="QO85" s="198"/>
      <c r="QP85" s="198"/>
      <c r="QQ85" s="198"/>
      <c r="QR85" s="198"/>
      <c r="QS85" s="198"/>
      <c r="QT85" s="198"/>
      <c r="QU85" s="198"/>
      <c r="QV85" s="198"/>
      <c r="QW85" s="198"/>
      <c r="QX85" s="198"/>
      <c r="QY85" s="198"/>
      <c r="QZ85" s="198"/>
      <c r="RA85" s="198"/>
      <c r="RB85" s="198"/>
      <c r="RC85" s="198"/>
      <c r="RD85" s="198"/>
      <c r="RE85" s="198"/>
      <c r="RF85" s="198"/>
      <c r="RG85" s="198"/>
      <c r="RH85" s="198"/>
      <c r="RI85" s="198"/>
      <c r="RJ85" s="198"/>
      <c r="RK85" s="198"/>
      <c r="RL85" s="198"/>
      <c r="RM85" s="198"/>
      <c r="RN85" s="198"/>
      <c r="RO85" s="198"/>
      <c r="RP85" s="198"/>
      <c r="RQ85" s="198"/>
      <c r="RR85" s="198"/>
      <c r="RS85" s="198"/>
      <c r="RT85" s="198"/>
      <c r="RU85" s="198"/>
      <c r="RV85" s="198"/>
      <c r="RW85" s="198"/>
      <c r="RX85" s="198"/>
    </row>
    <row r="86" spans="1:492" x14ac:dyDescent="0.2">
      <c r="A86" s="230" t="s">
        <v>962</v>
      </c>
      <c r="B86" s="231" t="s">
        <v>2410</v>
      </c>
      <c r="C86" s="225"/>
      <c r="D86" s="225"/>
      <c r="E86" s="225"/>
      <c r="F86" s="226"/>
      <c r="G86" s="226"/>
      <c r="H86" s="226"/>
      <c r="I86" s="226"/>
      <c r="J86" s="226"/>
      <c r="K86" s="226"/>
      <c r="L86" s="226"/>
      <c r="M86" s="226"/>
      <c r="N86" s="226"/>
      <c r="O86" s="226"/>
      <c r="P86" s="226"/>
      <c r="Q86" s="237">
        <v>0</v>
      </c>
      <c r="R86" s="238"/>
      <c r="S86" s="238"/>
      <c r="T86" s="238"/>
      <c r="U86" s="238"/>
      <c r="V86" s="238"/>
      <c r="W86" s="232"/>
      <c r="X86" s="232"/>
      <c r="Y86" s="232"/>
      <c r="Z86" s="235">
        <v>0</v>
      </c>
      <c r="AA86" s="235">
        <v>0</v>
      </c>
      <c r="AB86" s="235">
        <v>0</v>
      </c>
      <c r="AC86" s="224"/>
      <c r="AD86" s="224"/>
      <c r="AE86" s="125"/>
      <c r="AF86" s="125"/>
      <c r="AG86" s="125"/>
      <c r="AH86" s="236">
        <v>1</v>
      </c>
      <c r="AI86" s="236" t="s">
        <v>941</v>
      </c>
      <c r="AJ86" s="125"/>
      <c r="AK86" s="175" t="s">
        <v>5316</v>
      </c>
      <c r="AL86" s="125" t="s">
        <v>942</v>
      </c>
      <c r="AM86" s="27" t="s">
        <v>5321</v>
      </c>
      <c r="AN86" s="126">
        <v>0</v>
      </c>
      <c r="AO86" s="126">
        <v>0</v>
      </c>
      <c r="AP86" s="126">
        <v>0</v>
      </c>
      <c r="AQ86" s="126">
        <v>0</v>
      </c>
      <c r="AR86" s="125">
        <v>1</v>
      </c>
      <c r="AS86" s="125">
        <v>0</v>
      </c>
      <c r="AT86" s="178"/>
      <c r="AU86" s="178"/>
      <c r="AV86" s="178">
        <v>43398</v>
      </c>
      <c r="AW86" s="239" t="s">
        <v>989</v>
      </c>
      <c r="AX86" s="239" t="s">
        <v>980</v>
      </c>
      <c r="AY86" s="127"/>
      <c r="AZ86" s="127"/>
      <c r="BA86" s="128">
        <v>50</v>
      </c>
      <c r="BB86" s="128" t="s">
        <v>489</v>
      </c>
      <c r="BC86" s="128"/>
      <c r="BD86" s="128">
        <v>1</v>
      </c>
      <c r="BE86" s="129" t="s">
        <v>541</v>
      </c>
      <c r="BF86" s="130">
        <v>1</v>
      </c>
      <c r="BG86" s="240"/>
      <c r="BH86" s="241"/>
      <c r="BI86" s="190"/>
      <c r="BJ86" s="131">
        <v>90</v>
      </c>
      <c r="BK86" s="191"/>
      <c r="BL86" s="13"/>
      <c r="BM86" s="13"/>
      <c r="BN86" s="27" t="s">
        <v>801</v>
      </c>
      <c r="BO86" s="13" t="s">
        <v>801</v>
      </c>
      <c r="BP86" s="222">
        <v>90</v>
      </c>
      <c r="BQ86" s="132"/>
      <c r="BR86" s="133"/>
      <c r="BS86" s="125">
        <v>0</v>
      </c>
      <c r="BT86" s="134">
        <v>0</v>
      </c>
      <c r="BU86" s="135">
        <v>1</v>
      </c>
      <c r="BV86" s="134">
        <v>0</v>
      </c>
      <c r="BW86" s="136">
        <v>0</v>
      </c>
      <c r="BX86" s="136">
        <v>0</v>
      </c>
      <c r="BY86" s="136">
        <v>0</v>
      </c>
      <c r="BZ86" s="134">
        <v>0</v>
      </c>
      <c r="CA86" s="134">
        <v>0</v>
      </c>
      <c r="CB86" s="134">
        <v>0</v>
      </c>
      <c r="CC86" s="135">
        <v>1</v>
      </c>
      <c r="CD86" s="134"/>
      <c r="CE86" s="134"/>
      <c r="CF86" s="137">
        <v>90</v>
      </c>
      <c r="CG86" s="134">
        <v>0</v>
      </c>
      <c r="CH86" s="132"/>
      <c r="CI86" s="132"/>
      <c r="CJ86" s="229" t="s">
        <v>942</v>
      </c>
      <c r="CK86" s="233" t="s">
        <v>942</v>
      </c>
      <c r="CL86" s="138">
        <v>0</v>
      </c>
      <c r="CM86" s="138">
        <v>0</v>
      </c>
      <c r="CN86" s="135">
        <v>0</v>
      </c>
      <c r="CO86" s="135">
        <v>0</v>
      </c>
      <c r="CP86" s="139"/>
      <c r="CQ86" s="135">
        <v>0</v>
      </c>
      <c r="CR86" s="179">
        <v>43175</v>
      </c>
      <c r="CS86" s="180">
        <v>43220</v>
      </c>
      <c r="CT86" s="181">
        <v>43346</v>
      </c>
      <c r="CU86" s="181">
        <v>42767</v>
      </c>
      <c r="CV86" s="181">
        <v>0</v>
      </c>
      <c r="CW86" s="181"/>
      <c r="CX86" s="181"/>
      <c r="CY86" s="135">
        <v>0.17283517209626442</v>
      </c>
      <c r="CZ86" s="134">
        <v>0</v>
      </c>
      <c r="DA86" s="135">
        <v>8.2644628099173556E-3</v>
      </c>
      <c r="DB86" s="135">
        <v>0</v>
      </c>
      <c r="DC86" s="135">
        <v>0</v>
      </c>
      <c r="DD86" s="135">
        <v>0</v>
      </c>
      <c r="DE86" s="140">
        <v>0</v>
      </c>
      <c r="DF86" s="13" t="s">
        <v>942</v>
      </c>
      <c r="DG86" s="80" t="s">
        <v>942</v>
      </c>
      <c r="DH86" s="18" t="b">
        <v>0</v>
      </c>
      <c r="DI86" s="79"/>
      <c r="DJ86" s="79"/>
      <c r="DK86" s="192"/>
      <c r="DL86" s="174"/>
      <c r="DM86" s="193"/>
      <c r="DN86" s="135"/>
      <c r="DO86" s="79"/>
      <c r="DP86" s="79"/>
      <c r="DQ86" s="79"/>
      <c r="DR86" s="79"/>
      <c r="DS86" s="79"/>
      <c r="DT86" s="79"/>
      <c r="DU86" s="79"/>
      <c r="DV86" s="18"/>
      <c r="DW86" s="18"/>
      <c r="DX86" s="18"/>
      <c r="DY86" s="177"/>
      <c r="DZ86" s="177">
        <v>0</v>
      </c>
      <c r="EA86" s="177">
        <v>0</v>
      </c>
      <c r="EB86" s="177">
        <v>0</v>
      </c>
      <c r="EC86" s="177">
        <v>0</v>
      </c>
      <c r="ED86" s="177">
        <v>0</v>
      </c>
      <c r="EE86" s="177">
        <v>0</v>
      </c>
      <c r="EF86" s="177">
        <v>0</v>
      </c>
      <c r="EG86" s="177">
        <v>0</v>
      </c>
      <c r="EH86" s="177">
        <v>0</v>
      </c>
      <c r="EI86" s="177">
        <v>0</v>
      </c>
      <c r="EJ86" s="177">
        <v>0</v>
      </c>
      <c r="EK86" s="177">
        <v>0</v>
      </c>
      <c r="EL86" s="177">
        <v>0</v>
      </c>
      <c r="EM86" s="177">
        <v>0</v>
      </c>
      <c r="EN86" s="177">
        <v>0</v>
      </c>
      <c r="EO86" s="177">
        <v>0</v>
      </c>
      <c r="EP86" s="177">
        <v>0</v>
      </c>
      <c r="EQ86" s="177">
        <v>0</v>
      </c>
      <c r="ER86" s="177">
        <v>0</v>
      </c>
      <c r="ES86" s="177">
        <v>0</v>
      </c>
      <c r="ET86" s="177">
        <v>0</v>
      </c>
      <c r="EU86" s="177">
        <v>0</v>
      </c>
      <c r="EV86" s="177">
        <v>0</v>
      </c>
      <c r="EW86" s="177">
        <v>0</v>
      </c>
      <c r="EX86" s="177">
        <v>0</v>
      </c>
      <c r="EY86" s="177">
        <v>0</v>
      </c>
      <c r="EZ86" s="177">
        <v>0</v>
      </c>
      <c r="FA86" s="177">
        <v>0</v>
      </c>
      <c r="FB86" s="177">
        <v>0</v>
      </c>
      <c r="FC86" s="197"/>
      <c r="FD86" s="197"/>
      <c r="FE86" s="197"/>
      <c r="FF86" s="197"/>
      <c r="FG86" s="244">
        <v>0</v>
      </c>
      <c r="FH86" s="244">
        <v>0</v>
      </c>
      <c r="FI86" s="249">
        <v>157</v>
      </c>
      <c r="FJ86" s="249">
        <v>139</v>
      </c>
      <c r="FK86" s="245">
        <v>120</v>
      </c>
      <c r="FL86" s="245">
        <v>120</v>
      </c>
      <c r="FM86" s="249">
        <v>98</v>
      </c>
      <c r="FN86" s="249">
        <v>98</v>
      </c>
      <c r="FO86" s="249">
        <v>101</v>
      </c>
      <c r="FP86" s="245">
        <v>93</v>
      </c>
      <c r="FQ86" s="247">
        <v>165</v>
      </c>
      <c r="FR86" s="247">
        <v>162</v>
      </c>
      <c r="FS86" s="247">
        <v>159</v>
      </c>
      <c r="FT86" s="248">
        <v>150</v>
      </c>
      <c r="FU86" s="249">
        <v>138</v>
      </c>
      <c r="FV86" s="249">
        <v>130</v>
      </c>
      <c r="FW86" s="249">
        <v>130</v>
      </c>
      <c r="FX86" s="249">
        <v>116</v>
      </c>
      <c r="FY86" s="249">
        <v>114</v>
      </c>
      <c r="FZ86" s="248">
        <v>108</v>
      </c>
      <c r="GA86" s="248">
        <v>108</v>
      </c>
      <c r="GB86" s="248">
        <v>106</v>
      </c>
      <c r="GC86" s="247">
        <v>94</v>
      </c>
      <c r="GD86" s="198"/>
      <c r="GE86" s="249">
        <v>83</v>
      </c>
      <c r="GF86" s="249"/>
      <c r="GG86" s="249">
        <v>83</v>
      </c>
      <c r="GH86" s="249">
        <v>83</v>
      </c>
      <c r="GI86" s="249">
        <v>83</v>
      </c>
      <c r="GJ86" s="249">
        <v>83</v>
      </c>
      <c r="GK86" s="249">
        <v>83</v>
      </c>
      <c r="GL86" s="249">
        <v>83</v>
      </c>
      <c r="GM86" s="249">
        <v>83</v>
      </c>
      <c r="GN86" s="249">
        <v>83</v>
      </c>
      <c r="GO86" s="249">
        <v>83</v>
      </c>
      <c r="GP86" s="249">
        <v>83</v>
      </c>
      <c r="GQ86" s="249">
        <v>83</v>
      </c>
      <c r="GR86" s="249">
        <v>83</v>
      </c>
      <c r="GS86" s="249">
        <v>83</v>
      </c>
      <c r="GT86" s="249">
        <v>83</v>
      </c>
      <c r="GU86" s="249">
        <v>83</v>
      </c>
      <c r="GV86" s="249">
        <v>83</v>
      </c>
      <c r="GW86" s="249">
        <v>81</v>
      </c>
      <c r="GX86" s="249">
        <v>79</v>
      </c>
      <c r="GY86" s="249">
        <v>79</v>
      </c>
      <c r="GZ86" s="249">
        <v>79</v>
      </c>
      <c r="HA86" s="249">
        <v>79</v>
      </c>
      <c r="HB86" s="249">
        <v>79</v>
      </c>
      <c r="HC86" s="249">
        <v>79</v>
      </c>
      <c r="HD86" s="249">
        <v>79</v>
      </c>
      <c r="HE86" s="249">
        <v>79</v>
      </c>
      <c r="HF86" s="249">
        <v>78</v>
      </c>
      <c r="HG86" s="249">
        <v>78</v>
      </c>
      <c r="HH86" s="249">
        <v>78</v>
      </c>
      <c r="HI86" s="249">
        <v>78</v>
      </c>
      <c r="HJ86" s="249">
        <v>78</v>
      </c>
      <c r="HK86" s="249">
        <v>78</v>
      </c>
      <c r="HL86" s="249">
        <v>78</v>
      </c>
      <c r="HM86" s="249">
        <v>78</v>
      </c>
      <c r="HN86" s="249">
        <v>78</v>
      </c>
      <c r="HO86" s="249">
        <v>78</v>
      </c>
      <c r="HP86" s="249">
        <v>78</v>
      </c>
      <c r="HQ86" s="249">
        <v>78</v>
      </c>
      <c r="HR86" s="249">
        <v>78</v>
      </c>
      <c r="HS86" s="249">
        <v>78</v>
      </c>
      <c r="HT86" s="249">
        <v>78</v>
      </c>
      <c r="HU86" s="249">
        <v>78</v>
      </c>
      <c r="HV86" s="249">
        <v>78</v>
      </c>
      <c r="HW86" s="249">
        <v>78</v>
      </c>
      <c r="HX86" s="249">
        <v>78</v>
      </c>
      <c r="HY86" s="249">
        <v>78</v>
      </c>
      <c r="HZ86" s="249">
        <v>78</v>
      </c>
      <c r="IA86" s="249">
        <v>78</v>
      </c>
      <c r="IB86" s="249">
        <v>78</v>
      </c>
      <c r="IC86" s="249">
        <v>78</v>
      </c>
      <c r="ID86" s="249">
        <v>78</v>
      </c>
      <c r="IE86" s="249">
        <v>78</v>
      </c>
      <c r="IF86" s="249">
        <v>78</v>
      </c>
      <c r="IG86" s="249">
        <v>78</v>
      </c>
      <c r="IH86" s="249">
        <v>78</v>
      </c>
      <c r="II86" s="249">
        <v>78</v>
      </c>
      <c r="IJ86" s="249">
        <v>78</v>
      </c>
      <c r="IK86" s="249">
        <v>78</v>
      </c>
      <c r="IL86" s="249">
        <v>78</v>
      </c>
      <c r="IM86" s="249">
        <v>75</v>
      </c>
      <c r="IN86" s="249">
        <v>75</v>
      </c>
      <c r="IO86" s="249">
        <v>75</v>
      </c>
      <c r="IP86" s="249">
        <v>75</v>
      </c>
      <c r="IQ86" s="249">
        <v>75</v>
      </c>
      <c r="IR86" s="249">
        <v>75</v>
      </c>
      <c r="IS86" s="249">
        <v>75</v>
      </c>
      <c r="IT86" s="249">
        <v>75</v>
      </c>
      <c r="IU86" s="249">
        <v>75</v>
      </c>
      <c r="IV86" s="249">
        <v>75</v>
      </c>
      <c r="IW86" s="249">
        <v>75</v>
      </c>
      <c r="IX86" s="249">
        <v>73</v>
      </c>
      <c r="IY86" s="249">
        <v>73</v>
      </c>
      <c r="IZ86" s="249">
        <v>73</v>
      </c>
      <c r="JA86" s="249">
        <v>73</v>
      </c>
      <c r="JB86" s="249">
        <v>68</v>
      </c>
      <c r="JC86" s="249">
        <v>68</v>
      </c>
      <c r="JD86" s="249">
        <v>68</v>
      </c>
      <c r="JE86" s="249">
        <v>68</v>
      </c>
      <c r="JF86" s="249">
        <v>68</v>
      </c>
      <c r="JG86" s="249">
        <v>68</v>
      </c>
      <c r="JH86" s="249">
        <v>68</v>
      </c>
      <c r="JI86" s="249">
        <v>68</v>
      </c>
      <c r="JJ86" s="249">
        <v>68</v>
      </c>
      <c r="JK86" s="249">
        <v>68</v>
      </c>
      <c r="JL86" s="249">
        <v>68</v>
      </c>
      <c r="JM86" s="249">
        <v>68</v>
      </c>
      <c r="JN86" s="249">
        <v>68</v>
      </c>
      <c r="JO86" s="249">
        <v>68</v>
      </c>
      <c r="JP86" s="249">
        <v>68</v>
      </c>
      <c r="JQ86" s="249">
        <v>68</v>
      </c>
      <c r="JR86" s="249">
        <v>68</v>
      </c>
      <c r="JS86" s="249">
        <v>68</v>
      </c>
      <c r="JT86" s="249">
        <v>68</v>
      </c>
      <c r="JU86" s="249">
        <v>68</v>
      </c>
      <c r="JV86" s="249">
        <v>68</v>
      </c>
      <c r="JW86" s="249">
        <v>68</v>
      </c>
      <c r="JX86" s="249">
        <v>68</v>
      </c>
      <c r="JY86" s="249">
        <v>68</v>
      </c>
      <c r="JZ86" s="249">
        <v>68</v>
      </c>
      <c r="KA86" s="249">
        <v>68</v>
      </c>
      <c r="KB86" s="249">
        <v>68</v>
      </c>
      <c r="KC86" s="198"/>
      <c r="KD86" s="249">
        <v>66</v>
      </c>
      <c r="KE86" s="249">
        <v>66</v>
      </c>
      <c r="KF86" s="249">
        <v>66</v>
      </c>
      <c r="KG86" s="249">
        <v>66</v>
      </c>
      <c r="KH86" s="249">
        <v>66</v>
      </c>
      <c r="KI86" s="249">
        <v>66</v>
      </c>
      <c r="KJ86" s="245">
        <v>60</v>
      </c>
      <c r="KK86" s="245">
        <v>60</v>
      </c>
      <c r="KL86" s="245">
        <v>60</v>
      </c>
      <c r="KM86" s="245">
        <v>60</v>
      </c>
      <c r="KN86" s="245">
        <v>60</v>
      </c>
      <c r="KO86" s="245">
        <v>60</v>
      </c>
      <c r="KP86" s="245">
        <v>60</v>
      </c>
      <c r="KQ86" s="245">
        <v>60</v>
      </c>
      <c r="KR86" s="245">
        <v>60</v>
      </c>
      <c r="KS86" s="245">
        <v>60</v>
      </c>
      <c r="KT86" s="245">
        <v>60</v>
      </c>
      <c r="KU86" s="245">
        <v>60</v>
      </c>
      <c r="KV86" s="245">
        <v>60</v>
      </c>
      <c r="KW86" s="245">
        <v>60</v>
      </c>
      <c r="KX86" s="245">
        <v>60</v>
      </c>
      <c r="KY86" s="245">
        <v>60</v>
      </c>
      <c r="KZ86" s="245">
        <v>60</v>
      </c>
      <c r="LA86" s="245">
        <v>60</v>
      </c>
      <c r="LB86" s="245">
        <v>60</v>
      </c>
      <c r="LC86" s="245">
        <v>60</v>
      </c>
      <c r="LD86" s="245">
        <v>60</v>
      </c>
      <c r="LE86" s="245">
        <v>58</v>
      </c>
      <c r="LF86" s="245">
        <v>58</v>
      </c>
      <c r="LG86" s="245">
        <v>58</v>
      </c>
      <c r="LH86" s="245">
        <v>58</v>
      </c>
      <c r="LI86" s="245">
        <v>58</v>
      </c>
      <c r="LJ86" s="245">
        <v>58</v>
      </c>
      <c r="LK86" s="245">
        <v>58</v>
      </c>
      <c r="LL86" s="245">
        <v>58</v>
      </c>
      <c r="LM86" s="245">
        <v>58</v>
      </c>
      <c r="LN86" s="245">
        <v>58</v>
      </c>
      <c r="LO86" s="245">
        <v>58</v>
      </c>
      <c r="LP86" s="245">
        <v>58</v>
      </c>
      <c r="LQ86" s="245">
        <v>58</v>
      </c>
      <c r="LR86" s="245">
        <v>58</v>
      </c>
      <c r="LS86" s="245">
        <v>58</v>
      </c>
      <c r="LT86" s="245">
        <v>58</v>
      </c>
      <c r="LU86" s="245">
        <v>56</v>
      </c>
      <c r="LV86" s="245">
        <v>56</v>
      </c>
      <c r="LW86" s="245">
        <v>56</v>
      </c>
      <c r="LX86" s="245">
        <v>56</v>
      </c>
      <c r="LY86" s="245">
        <v>56</v>
      </c>
      <c r="LZ86" s="245">
        <v>56</v>
      </c>
      <c r="MA86" s="245">
        <v>56</v>
      </c>
      <c r="MB86" s="245">
        <v>56</v>
      </c>
      <c r="MC86" s="245">
        <v>56</v>
      </c>
      <c r="MD86" s="245">
        <v>56</v>
      </c>
      <c r="ME86" s="245">
        <v>56</v>
      </c>
      <c r="MF86" s="245">
        <v>52</v>
      </c>
      <c r="MG86" s="245">
        <v>52</v>
      </c>
      <c r="MH86" s="245">
        <v>52</v>
      </c>
      <c r="MI86" s="245">
        <v>48</v>
      </c>
      <c r="MJ86" s="245">
        <v>48</v>
      </c>
      <c r="MK86" s="245">
        <v>48</v>
      </c>
      <c r="ML86" s="198"/>
      <c r="MM86" s="245">
        <v>48</v>
      </c>
      <c r="MN86" s="245">
        <v>47</v>
      </c>
      <c r="MO86" s="245">
        <v>47</v>
      </c>
      <c r="MP86" s="245">
        <v>52</v>
      </c>
      <c r="MQ86" s="245">
        <v>47</v>
      </c>
      <c r="MR86" s="245">
        <v>47</v>
      </c>
      <c r="MS86" s="245">
        <v>47</v>
      </c>
      <c r="MT86" s="245">
        <v>47</v>
      </c>
      <c r="MU86" s="245">
        <v>47</v>
      </c>
      <c r="MV86" s="245">
        <v>45</v>
      </c>
      <c r="MW86" s="198"/>
      <c r="MX86" s="245">
        <v>45</v>
      </c>
      <c r="MY86" s="245">
        <v>45</v>
      </c>
      <c r="MZ86" s="245">
        <v>45</v>
      </c>
      <c r="NA86" s="245">
        <v>45</v>
      </c>
      <c r="NB86" s="245">
        <v>45</v>
      </c>
      <c r="NC86" s="245">
        <v>45</v>
      </c>
      <c r="ND86" s="245">
        <v>45</v>
      </c>
      <c r="NE86" s="245">
        <v>45</v>
      </c>
      <c r="NF86" s="245">
        <v>45</v>
      </c>
      <c r="NG86" s="245">
        <v>45</v>
      </c>
      <c r="NH86" s="245">
        <v>45</v>
      </c>
      <c r="NI86" s="244">
        <v>0</v>
      </c>
      <c r="NJ86" s="198"/>
      <c r="NK86" s="198"/>
      <c r="NL86" s="198"/>
      <c r="NM86" s="198"/>
      <c r="NN86" s="198"/>
      <c r="NO86" s="198"/>
      <c r="NP86" s="198"/>
      <c r="NQ86" s="198"/>
      <c r="NR86" s="198"/>
      <c r="NS86" s="198"/>
      <c r="NT86" s="198"/>
      <c r="NU86" s="198"/>
      <c r="NV86" s="198"/>
      <c r="NW86" s="198"/>
      <c r="NX86" s="198"/>
      <c r="NY86" s="198"/>
      <c r="NZ86" s="198"/>
      <c r="OA86" s="198"/>
      <c r="OB86" s="198"/>
      <c r="OC86" s="198"/>
      <c r="OD86" s="198"/>
      <c r="OE86" s="198"/>
      <c r="OF86" s="198"/>
      <c r="OG86" s="198"/>
      <c r="OH86" s="198"/>
      <c r="OI86" s="198"/>
      <c r="OJ86" s="198"/>
      <c r="OK86" s="198"/>
      <c r="OL86" s="198"/>
      <c r="OM86" s="198"/>
      <c r="ON86" s="198"/>
      <c r="OO86" s="198"/>
      <c r="OP86" s="198"/>
      <c r="OQ86" s="198"/>
      <c r="OR86" s="198"/>
      <c r="OS86" s="198"/>
      <c r="OT86" s="198"/>
      <c r="OU86" s="198"/>
      <c r="OV86" s="198"/>
      <c r="OW86" s="198"/>
      <c r="OX86" s="198"/>
      <c r="OY86" s="198"/>
      <c r="OZ86" s="198"/>
      <c r="PA86" s="198"/>
      <c r="PB86" s="198"/>
      <c r="PC86" s="198"/>
      <c r="PD86" s="198"/>
      <c r="PE86" s="198"/>
      <c r="PF86" s="198"/>
      <c r="PG86" s="198"/>
      <c r="PH86" s="198"/>
      <c r="PI86" s="198"/>
      <c r="PJ86" s="198"/>
      <c r="PK86" s="198"/>
      <c r="PL86" s="198"/>
      <c r="PM86" s="198"/>
      <c r="PN86" s="198"/>
      <c r="PO86" s="198"/>
      <c r="PP86" s="198"/>
      <c r="PQ86" s="196"/>
      <c r="PR86" s="196"/>
      <c r="PS86" s="196"/>
      <c r="PT86" s="196"/>
      <c r="PU86" s="196"/>
      <c r="PV86" s="196"/>
      <c r="PW86" s="196"/>
      <c r="PX86" s="196"/>
      <c r="PY86" s="196"/>
      <c r="PZ86" s="196"/>
      <c r="QA86" s="196"/>
      <c r="QB86" s="196"/>
      <c r="QC86" s="196"/>
      <c r="QD86" s="196"/>
      <c r="QE86" s="196"/>
      <c r="QF86" s="196"/>
      <c r="QG86" s="196"/>
      <c r="QH86" s="196"/>
      <c r="QI86" s="196"/>
      <c r="QJ86" s="196"/>
      <c r="QK86" s="196"/>
      <c r="QL86" s="196"/>
      <c r="QM86" s="196"/>
      <c r="QN86" s="196"/>
      <c r="QO86" s="196"/>
      <c r="QP86" s="196"/>
      <c r="QQ86" s="196"/>
      <c r="QR86" s="196"/>
      <c r="QS86" s="196"/>
      <c r="QT86" s="196"/>
      <c r="QU86" s="196"/>
      <c r="QV86" s="196"/>
      <c r="QW86" s="196"/>
      <c r="QX86" s="196"/>
      <c r="QY86" s="196"/>
      <c r="QZ86" s="196"/>
      <c r="RA86" s="196"/>
      <c r="RB86" s="196"/>
      <c r="RC86" s="196"/>
      <c r="RD86" s="196"/>
      <c r="RE86" s="196"/>
      <c r="RF86" s="196"/>
      <c r="RG86" s="196"/>
      <c r="RH86" s="196"/>
      <c r="RI86" s="196"/>
      <c r="RJ86" s="196"/>
      <c r="RK86" s="196"/>
      <c r="RL86" s="196"/>
      <c r="RM86" s="196"/>
      <c r="RN86" s="196"/>
      <c r="RO86" s="196"/>
      <c r="RP86" s="196"/>
      <c r="RQ86" s="196"/>
      <c r="RR86" s="196"/>
      <c r="RS86" s="196"/>
      <c r="RT86" s="196"/>
      <c r="RU86" s="196"/>
      <c r="RV86" s="196"/>
      <c r="RW86" s="196"/>
      <c r="RX86" s="196"/>
    </row>
    <row r="87" spans="1:492" x14ac:dyDescent="0.2">
      <c r="A87" s="230" t="s">
        <v>962</v>
      </c>
      <c r="B87" s="231" t="s">
        <v>3205</v>
      </c>
      <c r="C87" s="225"/>
      <c r="D87" s="225"/>
      <c r="E87" s="225"/>
      <c r="F87" s="226"/>
      <c r="G87" s="226"/>
      <c r="H87" s="226"/>
      <c r="I87" s="226"/>
      <c r="J87" s="226"/>
      <c r="K87" s="226"/>
      <c r="L87" s="226"/>
      <c r="M87" s="226"/>
      <c r="N87" s="226"/>
      <c r="O87" s="226"/>
      <c r="P87" s="226"/>
      <c r="Q87" s="237">
        <v>0</v>
      </c>
      <c r="R87" s="238"/>
      <c r="S87" s="238"/>
      <c r="T87" s="238"/>
      <c r="U87" s="238"/>
      <c r="V87" s="238"/>
      <c r="W87" s="232"/>
      <c r="X87" s="232"/>
      <c r="Y87" s="232"/>
      <c r="Z87" s="235">
        <v>0</v>
      </c>
      <c r="AA87" s="235">
        <v>0</v>
      </c>
      <c r="AB87" s="235">
        <v>0</v>
      </c>
      <c r="AC87" s="224"/>
      <c r="AD87" s="224"/>
      <c r="AE87" s="125"/>
      <c r="AF87" s="125"/>
      <c r="AG87" s="125"/>
      <c r="AH87" s="236">
        <v>1</v>
      </c>
      <c r="AI87" s="236" t="s">
        <v>941</v>
      </c>
      <c r="AJ87" s="125"/>
      <c r="AK87" s="175" t="s">
        <v>5316</v>
      </c>
      <c r="AL87" s="125" t="s">
        <v>942</v>
      </c>
      <c r="AM87" s="27" t="s">
        <v>5321</v>
      </c>
      <c r="AN87" s="126">
        <v>0</v>
      </c>
      <c r="AO87" s="126">
        <v>0</v>
      </c>
      <c r="AP87" s="126">
        <v>0</v>
      </c>
      <c r="AQ87" s="126">
        <v>0</v>
      </c>
      <c r="AR87" s="125">
        <v>1</v>
      </c>
      <c r="AS87" s="125">
        <v>0</v>
      </c>
      <c r="AT87" s="178">
        <v>42807</v>
      </c>
      <c r="AU87" s="178"/>
      <c r="AV87" s="178">
        <v>43059</v>
      </c>
      <c r="AW87" s="239" t="s">
        <v>989</v>
      </c>
      <c r="AX87" s="239" t="s">
        <v>980</v>
      </c>
      <c r="AY87" s="127"/>
      <c r="AZ87" s="127"/>
      <c r="BA87" s="128">
        <v>150</v>
      </c>
      <c r="BB87" s="128" t="s">
        <v>489</v>
      </c>
      <c r="BC87" s="128">
        <v>300</v>
      </c>
      <c r="BD87" s="128">
        <v>1</v>
      </c>
      <c r="BE87" s="129" t="s">
        <v>541</v>
      </c>
      <c r="BF87" s="130">
        <v>1</v>
      </c>
      <c r="BG87" s="240"/>
      <c r="BH87" s="241"/>
      <c r="BI87" s="190"/>
      <c r="BJ87" s="131">
        <v>315</v>
      </c>
      <c r="BK87" s="191"/>
      <c r="BL87" s="13"/>
      <c r="BM87" s="13"/>
      <c r="BN87" s="27" t="s">
        <v>801</v>
      </c>
      <c r="BO87" s="13" t="s">
        <v>801</v>
      </c>
      <c r="BP87" s="222">
        <v>315</v>
      </c>
      <c r="BQ87" s="132"/>
      <c r="BR87" s="133"/>
      <c r="BS87" s="125">
        <v>0</v>
      </c>
      <c r="BT87" s="134">
        <v>0</v>
      </c>
      <c r="BU87" s="135">
        <v>1</v>
      </c>
      <c r="BV87" s="134">
        <v>0</v>
      </c>
      <c r="BW87" s="136">
        <v>0</v>
      </c>
      <c r="BX87" s="136">
        <v>0</v>
      </c>
      <c r="BY87" s="136">
        <v>0</v>
      </c>
      <c r="BZ87" s="134">
        <v>0</v>
      </c>
      <c r="CA87" s="134">
        <v>0</v>
      </c>
      <c r="CB87" s="134">
        <v>0</v>
      </c>
      <c r="CC87" s="135">
        <v>1</v>
      </c>
      <c r="CD87" s="134"/>
      <c r="CE87" s="134"/>
      <c r="CF87" s="137">
        <v>315</v>
      </c>
      <c r="CG87" s="134">
        <v>0</v>
      </c>
      <c r="CH87" s="132"/>
      <c r="CI87" s="132"/>
      <c r="CJ87" s="229" t="s">
        <v>942</v>
      </c>
      <c r="CK87" s="233" t="s">
        <v>942</v>
      </c>
      <c r="CL87" s="138">
        <v>0</v>
      </c>
      <c r="CM87" s="138">
        <v>0</v>
      </c>
      <c r="CN87" s="135">
        <v>0</v>
      </c>
      <c r="CO87" s="135">
        <v>0</v>
      </c>
      <c r="CP87" s="139"/>
      <c r="CQ87" s="135">
        <v>0</v>
      </c>
      <c r="CR87" s="179">
        <v>43175</v>
      </c>
      <c r="CS87" s="180">
        <v>43220</v>
      </c>
      <c r="CT87" s="181">
        <v>43346</v>
      </c>
      <c r="CU87" s="181">
        <v>43067</v>
      </c>
      <c r="CV87" s="181">
        <v>0</v>
      </c>
      <c r="CW87" s="181"/>
      <c r="CX87" s="181"/>
      <c r="CY87" s="135">
        <v>0.28092443635700465</v>
      </c>
      <c r="CZ87" s="134">
        <v>0</v>
      </c>
      <c r="DA87" s="135">
        <v>8.2644628099173556E-3</v>
      </c>
      <c r="DB87" s="135">
        <v>0</v>
      </c>
      <c r="DC87" s="135">
        <v>0</v>
      </c>
      <c r="DD87" s="135">
        <v>0</v>
      </c>
      <c r="DE87" s="140">
        <v>0.27272727272727271</v>
      </c>
      <c r="DF87" s="13" t="s">
        <v>942</v>
      </c>
      <c r="DG87" s="80" t="s">
        <v>942</v>
      </c>
      <c r="DH87" s="18" t="b">
        <v>0</v>
      </c>
      <c r="DI87" s="79"/>
      <c r="DJ87" s="79"/>
      <c r="DK87" s="192"/>
      <c r="DL87" s="174"/>
      <c r="DM87" s="193"/>
      <c r="DN87" s="135"/>
      <c r="DO87" s="79"/>
      <c r="DP87" s="79"/>
      <c r="DQ87" s="79"/>
      <c r="DR87" s="79"/>
      <c r="DS87" s="79"/>
      <c r="DT87" s="79"/>
      <c r="DU87" s="79"/>
      <c r="DV87" s="18"/>
      <c r="DW87" s="18"/>
      <c r="DX87" s="18"/>
      <c r="DY87" s="177"/>
      <c r="DZ87" s="177">
        <v>0</v>
      </c>
      <c r="EA87" s="177">
        <v>0</v>
      </c>
      <c r="EB87" s="177">
        <v>0</v>
      </c>
      <c r="EC87" s="177">
        <v>0</v>
      </c>
      <c r="ED87" s="177">
        <v>0</v>
      </c>
      <c r="EE87" s="177">
        <v>0</v>
      </c>
      <c r="EF87" s="177">
        <v>0</v>
      </c>
      <c r="EG87" s="177">
        <v>0</v>
      </c>
      <c r="EH87" s="177">
        <v>0</v>
      </c>
      <c r="EI87" s="177">
        <v>0</v>
      </c>
      <c r="EJ87" s="177">
        <v>0</v>
      </c>
      <c r="EK87" s="177">
        <v>0</v>
      </c>
      <c r="EL87" s="177">
        <v>0</v>
      </c>
      <c r="EM87" s="177">
        <v>0</v>
      </c>
      <c r="EN87" s="177">
        <v>0</v>
      </c>
      <c r="EO87" s="177">
        <v>0</v>
      </c>
      <c r="EP87" s="177">
        <v>0</v>
      </c>
      <c r="EQ87" s="177">
        <v>0</v>
      </c>
      <c r="ER87" s="177">
        <v>0</v>
      </c>
      <c r="ES87" s="177">
        <v>0</v>
      </c>
      <c r="ET87" s="177">
        <v>0</v>
      </c>
      <c r="EU87" s="177">
        <v>0</v>
      </c>
      <c r="EV87" s="177">
        <v>0</v>
      </c>
      <c r="EW87" s="177">
        <v>0</v>
      </c>
      <c r="EX87" s="177">
        <v>0</v>
      </c>
      <c r="EY87" s="177">
        <v>0</v>
      </c>
      <c r="EZ87" s="177">
        <v>0</v>
      </c>
      <c r="FA87" s="177">
        <v>0</v>
      </c>
      <c r="FB87" s="177">
        <v>0</v>
      </c>
      <c r="FC87" s="258">
        <v>44</v>
      </c>
      <c r="FD87" s="260">
        <v>13</v>
      </c>
      <c r="FE87" s="261">
        <v>0</v>
      </c>
      <c r="FF87" s="261">
        <v>0</v>
      </c>
      <c r="FG87" s="267">
        <v>103</v>
      </c>
      <c r="FH87" s="260">
        <v>47</v>
      </c>
      <c r="FI87" s="261">
        <v>0</v>
      </c>
      <c r="FJ87" s="261">
        <v>0</v>
      </c>
      <c r="FK87" s="261">
        <v>0</v>
      </c>
      <c r="FL87" s="261">
        <v>0</v>
      </c>
      <c r="FM87" s="258">
        <v>92</v>
      </c>
      <c r="FN87" s="258">
        <v>79</v>
      </c>
      <c r="FO87" s="258">
        <v>79</v>
      </c>
      <c r="FP87" s="260">
        <v>52</v>
      </c>
      <c r="FQ87" s="261">
        <v>0</v>
      </c>
      <c r="FR87" s="261">
        <v>0</v>
      </c>
      <c r="FS87" s="261">
        <v>0</v>
      </c>
      <c r="FT87" s="261">
        <v>0</v>
      </c>
      <c r="FU87" s="261">
        <v>0</v>
      </c>
      <c r="FV87" s="261">
        <v>0</v>
      </c>
      <c r="FW87" s="258">
        <v>157</v>
      </c>
      <c r="FX87" s="258">
        <v>109</v>
      </c>
      <c r="FY87" s="260">
        <v>68</v>
      </c>
      <c r="FZ87" s="260">
        <v>19</v>
      </c>
      <c r="GA87" s="260">
        <v>12</v>
      </c>
      <c r="GB87" s="260">
        <v>12</v>
      </c>
      <c r="GC87" s="256">
        <v>0</v>
      </c>
      <c r="GD87" s="255"/>
      <c r="GE87" s="276">
        <v>147</v>
      </c>
      <c r="GF87" s="268"/>
      <c r="GG87" s="276">
        <v>147</v>
      </c>
      <c r="GH87" s="276">
        <v>147</v>
      </c>
      <c r="GI87" s="276">
        <v>142</v>
      </c>
      <c r="GJ87" s="276">
        <v>139</v>
      </c>
      <c r="GK87" s="276">
        <v>139</v>
      </c>
      <c r="GL87" s="268">
        <v>132</v>
      </c>
      <c r="GM87" s="268">
        <v>127</v>
      </c>
      <c r="GN87" s="268">
        <v>127</v>
      </c>
      <c r="GO87" s="268">
        <v>127</v>
      </c>
      <c r="GP87" s="268">
        <v>127</v>
      </c>
      <c r="GQ87" s="268">
        <v>127</v>
      </c>
      <c r="GR87" s="268">
        <v>127</v>
      </c>
      <c r="GS87" s="276">
        <v>116</v>
      </c>
      <c r="GT87" s="276">
        <v>116</v>
      </c>
      <c r="GU87" s="276">
        <v>116</v>
      </c>
      <c r="GV87" s="276">
        <v>116</v>
      </c>
      <c r="GW87" s="276">
        <v>116</v>
      </c>
      <c r="GX87" s="276">
        <v>115</v>
      </c>
      <c r="GY87" s="276">
        <v>113</v>
      </c>
      <c r="GZ87" s="276">
        <v>113</v>
      </c>
      <c r="HA87" s="276">
        <v>113</v>
      </c>
      <c r="HB87" s="276">
        <v>113</v>
      </c>
      <c r="HC87" s="276">
        <v>113</v>
      </c>
      <c r="HD87" s="276">
        <v>113</v>
      </c>
      <c r="HE87" s="276">
        <v>113</v>
      </c>
      <c r="HF87" s="278">
        <v>101</v>
      </c>
      <c r="HG87" s="278">
        <v>101</v>
      </c>
      <c r="HH87" s="278">
        <v>101</v>
      </c>
      <c r="HI87" s="278">
        <v>101</v>
      </c>
      <c r="HJ87" s="278">
        <v>101</v>
      </c>
      <c r="HK87" s="278">
        <v>101</v>
      </c>
      <c r="HL87" s="278">
        <v>101</v>
      </c>
      <c r="HM87" s="278">
        <v>96</v>
      </c>
      <c r="HN87" s="278">
        <v>86</v>
      </c>
      <c r="HO87" s="278">
        <v>86</v>
      </c>
      <c r="HP87" s="278">
        <v>86</v>
      </c>
      <c r="HQ87" s="278">
        <v>86</v>
      </c>
      <c r="HR87" s="278">
        <v>85</v>
      </c>
      <c r="HS87" s="278">
        <v>85</v>
      </c>
      <c r="HT87" s="278">
        <v>83</v>
      </c>
      <c r="HU87" s="278">
        <v>83</v>
      </c>
      <c r="HV87" s="278">
        <v>83</v>
      </c>
      <c r="HW87" s="278">
        <v>83</v>
      </c>
      <c r="HX87" s="278">
        <v>83</v>
      </c>
      <c r="HY87" s="278">
        <v>83</v>
      </c>
      <c r="HZ87" s="278">
        <v>83</v>
      </c>
      <c r="IA87" s="278">
        <v>81</v>
      </c>
      <c r="IB87" s="278">
        <v>81</v>
      </c>
      <c r="IC87" s="278">
        <v>81</v>
      </c>
      <c r="ID87" s="278">
        <v>81</v>
      </c>
      <c r="IE87" s="278">
        <v>81</v>
      </c>
      <c r="IF87" s="278">
        <v>81</v>
      </c>
      <c r="IG87" s="278">
        <v>80</v>
      </c>
      <c r="IH87" s="278">
        <v>80</v>
      </c>
      <c r="II87" s="278">
        <v>76</v>
      </c>
      <c r="IJ87" s="278">
        <v>76</v>
      </c>
      <c r="IK87" s="278">
        <v>76</v>
      </c>
      <c r="IL87" s="278">
        <v>76</v>
      </c>
      <c r="IM87" s="278">
        <v>66</v>
      </c>
      <c r="IN87" s="278">
        <v>66</v>
      </c>
      <c r="IO87" s="278">
        <v>60</v>
      </c>
      <c r="IP87" s="278">
        <v>48</v>
      </c>
      <c r="IQ87" s="278">
        <v>48</v>
      </c>
      <c r="IR87" s="278">
        <v>48</v>
      </c>
      <c r="IS87" s="278">
        <v>48</v>
      </c>
      <c r="IT87" s="278">
        <v>48</v>
      </c>
      <c r="IU87" s="278">
        <v>48</v>
      </c>
      <c r="IV87" s="278">
        <v>48</v>
      </c>
      <c r="IW87" s="278">
        <v>48</v>
      </c>
      <c r="IX87" s="262">
        <v>46</v>
      </c>
      <c r="IY87" s="262">
        <v>46</v>
      </c>
      <c r="IZ87" s="262">
        <v>46</v>
      </c>
      <c r="JA87" s="262">
        <v>46</v>
      </c>
      <c r="JB87" s="279">
        <v>346</v>
      </c>
      <c r="JC87" s="279">
        <v>346</v>
      </c>
      <c r="JD87" s="279">
        <v>346</v>
      </c>
      <c r="JE87" s="279">
        <v>346</v>
      </c>
      <c r="JF87" s="279">
        <v>346</v>
      </c>
      <c r="JG87" s="279">
        <v>346</v>
      </c>
      <c r="JH87" s="279">
        <v>345</v>
      </c>
      <c r="JI87" s="279">
        <v>345</v>
      </c>
      <c r="JJ87" s="279">
        <v>345</v>
      </c>
      <c r="JK87" s="266">
        <v>345</v>
      </c>
      <c r="JL87" s="266">
        <v>345</v>
      </c>
      <c r="JM87" s="266">
        <v>345</v>
      </c>
      <c r="JN87" s="266">
        <v>345</v>
      </c>
      <c r="JO87" s="266">
        <v>345</v>
      </c>
      <c r="JP87" s="266">
        <v>345</v>
      </c>
      <c r="JQ87" s="266">
        <v>345</v>
      </c>
      <c r="JR87" s="266">
        <v>345</v>
      </c>
      <c r="JS87" s="266">
        <v>345</v>
      </c>
      <c r="JT87" s="266">
        <v>345</v>
      </c>
      <c r="JU87" s="266">
        <v>345</v>
      </c>
      <c r="JV87" s="266">
        <v>345</v>
      </c>
      <c r="JW87" s="266">
        <v>345</v>
      </c>
      <c r="JX87" s="266">
        <v>345</v>
      </c>
      <c r="JY87" s="266">
        <v>345</v>
      </c>
      <c r="JZ87" s="266">
        <v>345</v>
      </c>
      <c r="KA87" s="266">
        <v>345</v>
      </c>
      <c r="KB87" s="266">
        <v>345</v>
      </c>
      <c r="KC87" s="255"/>
      <c r="KD87" s="266">
        <v>319</v>
      </c>
      <c r="KE87" s="266">
        <v>319</v>
      </c>
      <c r="KF87" s="266">
        <v>319</v>
      </c>
      <c r="KG87" s="266">
        <v>319</v>
      </c>
      <c r="KH87" s="281">
        <v>319</v>
      </c>
      <c r="KI87" s="266">
        <v>319</v>
      </c>
      <c r="KJ87" s="267">
        <v>313</v>
      </c>
      <c r="KK87" s="267">
        <v>313</v>
      </c>
      <c r="KL87" s="267">
        <v>313</v>
      </c>
      <c r="KM87" s="267">
        <v>313</v>
      </c>
      <c r="KN87" s="280">
        <v>313</v>
      </c>
      <c r="KO87" s="280">
        <v>313</v>
      </c>
      <c r="KP87" s="267">
        <v>313</v>
      </c>
      <c r="KQ87" s="267">
        <v>313</v>
      </c>
      <c r="KR87" s="267">
        <v>313</v>
      </c>
      <c r="KS87" s="267">
        <v>313</v>
      </c>
      <c r="KT87" s="267">
        <v>313</v>
      </c>
      <c r="KU87" s="280">
        <v>313</v>
      </c>
      <c r="KV87" s="280">
        <v>313</v>
      </c>
      <c r="KW87" s="267">
        <v>313</v>
      </c>
      <c r="KX87" s="267">
        <v>313</v>
      </c>
      <c r="KY87" s="280">
        <v>313</v>
      </c>
      <c r="KZ87" s="280">
        <v>313</v>
      </c>
      <c r="LA87" s="280">
        <v>313</v>
      </c>
      <c r="LB87" s="280">
        <v>313</v>
      </c>
      <c r="LC87" s="280">
        <v>313</v>
      </c>
      <c r="LD87" s="280">
        <v>313</v>
      </c>
      <c r="LE87" s="280">
        <v>289</v>
      </c>
      <c r="LF87" s="280">
        <v>289</v>
      </c>
      <c r="LG87" s="280">
        <v>287</v>
      </c>
      <c r="LH87" s="280">
        <v>287</v>
      </c>
      <c r="LI87" s="280">
        <v>287</v>
      </c>
      <c r="LJ87" s="280">
        <v>287</v>
      </c>
      <c r="LK87" s="280">
        <v>287</v>
      </c>
      <c r="LL87" s="267">
        <v>287</v>
      </c>
      <c r="LM87" s="267">
        <v>284</v>
      </c>
      <c r="LN87" s="267">
        <v>283</v>
      </c>
      <c r="LO87" s="267">
        <v>283</v>
      </c>
      <c r="LP87" s="267">
        <v>283</v>
      </c>
      <c r="LQ87" s="267">
        <v>283</v>
      </c>
      <c r="LR87" s="267">
        <v>283</v>
      </c>
      <c r="LS87" s="267">
        <v>281</v>
      </c>
      <c r="LT87" s="267">
        <v>281</v>
      </c>
      <c r="LU87" s="267">
        <v>281</v>
      </c>
      <c r="LV87" s="267">
        <v>281</v>
      </c>
      <c r="LW87" s="267">
        <v>281</v>
      </c>
      <c r="LX87" s="267">
        <v>281</v>
      </c>
      <c r="LY87" s="280">
        <v>281</v>
      </c>
      <c r="LZ87" s="280">
        <v>281</v>
      </c>
      <c r="MA87" s="280">
        <v>281</v>
      </c>
      <c r="MB87" s="280">
        <v>281</v>
      </c>
      <c r="MC87" s="280">
        <v>281</v>
      </c>
      <c r="MD87" s="280">
        <v>281</v>
      </c>
      <c r="ME87" s="280">
        <v>281</v>
      </c>
      <c r="MF87" s="280">
        <v>281</v>
      </c>
      <c r="MG87" s="280">
        <v>281</v>
      </c>
      <c r="MH87" s="280">
        <v>281</v>
      </c>
      <c r="MI87" s="280">
        <v>279</v>
      </c>
      <c r="MJ87" s="267">
        <v>279</v>
      </c>
      <c r="MK87" s="267">
        <v>273</v>
      </c>
      <c r="ML87" s="255"/>
      <c r="MM87" s="267">
        <v>273</v>
      </c>
      <c r="MN87" s="267">
        <v>273</v>
      </c>
      <c r="MO87" s="267">
        <v>273</v>
      </c>
      <c r="MP87" s="267">
        <v>281</v>
      </c>
      <c r="MQ87" s="267">
        <v>265</v>
      </c>
      <c r="MR87" s="267">
        <v>265</v>
      </c>
      <c r="MS87" s="267">
        <v>265</v>
      </c>
      <c r="MT87" s="267">
        <v>265</v>
      </c>
      <c r="MU87" s="267">
        <v>265</v>
      </c>
      <c r="MV87" s="267">
        <v>264</v>
      </c>
      <c r="MW87" s="255"/>
      <c r="MX87" s="267">
        <v>261</v>
      </c>
      <c r="MY87" s="267">
        <v>258</v>
      </c>
      <c r="MZ87" s="267">
        <v>253</v>
      </c>
      <c r="NA87" s="267">
        <v>253</v>
      </c>
      <c r="NB87" s="267">
        <v>253</v>
      </c>
      <c r="NC87" s="267">
        <v>254</v>
      </c>
      <c r="ND87" s="267">
        <v>253</v>
      </c>
      <c r="NE87" s="267">
        <v>251</v>
      </c>
      <c r="NF87" s="267">
        <v>251</v>
      </c>
      <c r="NG87" s="267">
        <v>249</v>
      </c>
      <c r="NH87" s="267">
        <v>249</v>
      </c>
      <c r="NI87" s="261">
        <v>0</v>
      </c>
      <c r="NJ87" s="255"/>
      <c r="NK87" s="255"/>
      <c r="NL87" s="255"/>
      <c r="NM87" s="255"/>
      <c r="NN87" s="255"/>
      <c r="NO87" s="255"/>
      <c r="NP87" s="255"/>
      <c r="NQ87" s="255"/>
      <c r="NR87" s="255"/>
      <c r="NS87" s="255"/>
      <c r="NT87" s="255"/>
      <c r="NU87" s="255"/>
      <c r="NV87" s="255"/>
      <c r="NW87" s="255"/>
      <c r="NX87" s="255"/>
      <c r="NY87" s="255"/>
      <c r="NZ87" s="255"/>
      <c r="OA87" s="255"/>
      <c r="OB87" s="255"/>
      <c r="OC87" s="255"/>
      <c r="OD87" s="255"/>
      <c r="OE87" s="255"/>
      <c r="OF87" s="255"/>
      <c r="OG87" s="255"/>
      <c r="OH87" s="255"/>
      <c r="OI87" s="255"/>
      <c r="OJ87" s="255"/>
      <c r="OK87" s="255"/>
      <c r="OL87" s="255"/>
      <c r="OM87" s="255"/>
      <c r="ON87" s="255"/>
      <c r="OO87" s="255"/>
      <c r="OP87" s="255"/>
      <c r="OQ87" s="255"/>
      <c r="OR87" s="255"/>
      <c r="OS87" s="255"/>
      <c r="OT87" s="255"/>
      <c r="OU87" s="255"/>
      <c r="OV87" s="255"/>
      <c r="OW87" s="255"/>
      <c r="OX87" s="255"/>
      <c r="OY87" s="255"/>
      <c r="OZ87" s="255"/>
      <c r="PA87" s="255"/>
      <c r="PB87" s="255"/>
      <c r="PC87" s="255"/>
      <c r="PD87" s="255"/>
      <c r="PE87" s="255"/>
      <c r="PF87" s="255"/>
      <c r="PG87" s="255"/>
      <c r="PH87" s="255"/>
      <c r="PI87" s="255"/>
      <c r="PJ87" s="255"/>
      <c r="PK87" s="255"/>
      <c r="PL87" s="255"/>
      <c r="PM87" s="255"/>
      <c r="PN87" s="255"/>
      <c r="PO87" s="255"/>
      <c r="PP87" s="255"/>
      <c r="PQ87" s="255"/>
      <c r="PR87" s="255"/>
      <c r="PS87" s="255"/>
      <c r="PT87" s="255"/>
      <c r="PU87" s="255"/>
      <c r="PV87" s="255"/>
      <c r="PW87" s="255"/>
      <c r="PX87" s="255"/>
      <c r="PY87" s="255"/>
      <c r="PZ87" s="255"/>
      <c r="QA87" s="255"/>
      <c r="QB87" s="255"/>
      <c r="QC87" s="255"/>
      <c r="QD87" s="255"/>
      <c r="QE87" s="255"/>
      <c r="QF87" s="255"/>
      <c r="QG87" s="255"/>
      <c r="QH87" s="255"/>
      <c r="QI87" s="255"/>
      <c r="QJ87" s="255"/>
      <c r="QK87" s="255"/>
      <c r="QL87" s="255"/>
      <c r="QM87" s="255"/>
      <c r="QN87" s="255"/>
      <c r="QO87" s="255"/>
      <c r="QP87" s="255"/>
      <c r="QQ87" s="255"/>
      <c r="QR87" s="255"/>
      <c r="QS87" s="255"/>
      <c r="QT87" s="255"/>
      <c r="QU87" s="255"/>
      <c r="QV87" s="255"/>
      <c r="QW87" s="255"/>
      <c r="QX87" s="255"/>
      <c r="QY87" s="255"/>
      <c r="QZ87" s="255"/>
      <c r="RA87" s="255"/>
      <c r="RB87" s="255"/>
      <c r="RC87" s="255"/>
      <c r="RD87" s="255"/>
      <c r="RE87" s="255"/>
      <c r="RF87" s="255"/>
      <c r="RG87" s="255"/>
      <c r="RH87" s="255"/>
      <c r="RI87" s="255"/>
      <c r="RJ87" s="255"/>
      <c r="RK87" s="255"/>
      <c r="RL87" s="255"/>
      <c r="RM87" s="255"/>
      <c r="RN87" s="255"/>
      <c r="RO87" s="255"/>
      <c r="RP87" s="255"/>
      <c r="RQ87" s="255"/>
      <c r="RR87" s="255"/>
      <c r="RS87" s="255"/>
      <c r="RT87" s="255"/>
      <c r="RU87" s="255"/>
      <c r="RV87" s="255"/>
      <c r="RW87" s="255"/>
      <c r="RX87" s="255"/>
    </row>
    <row r="88" spans="1:492" x14ac:dyDescent="0.2">
      <c r="A88" s="230" t="s">
        <v>962</v>
      </c>
      <c r="B88" s="231" t="s">
        <v>4124</v>
      </c>
      <c r="C88" s="225"/>
      <c r="D88" s="225"/>
      <c r="E88" s="225"/>
      <c r="F88" s="226"/>
      <c r="G88" s="226"/>
      <c r="H88" s="226"/>
      <c r="I88" s="226"/>
      <c r="J88" s="226"/>
      <c r="K88" s="226"/>
      <c r="L88" s="226"/>
      <c r="M88" s="226"/>
      <c r="N88" s="226"/>
      <c r="O88" s="226"/>
      <c r="P88" s="226"/>
      <c r="Q88" s="237">
        <v>0</v>
      </c>
      <c r="R88" s="238"/>
      <c r="S88" s="238"/>
      <c r="T88" s="238"/>
      <c r="U88" s="238"/>
      <c r="V88" s="238"/>
      <c r="W88" s="232"/>
      <c r="X88" s="232"/>
      <c r="Y88" s="232"/>
      <c r="Z88" s="235">
        <v>0</v>
      </c>
      <c r="AA88" s="235">
        <v>0</v>
      </c>
      <c r="AB88" s="235">
        <v>0</v>
      </c>
      <c r="AC88" s="224"/>
      <c r="AD88" s="224"/>
      <c r="AE88" s="125"/>
      <c r="AF88" s="125"/>
      <c r="AG88" s="125"/>
      <c r="AH88" s="236">
        <v>1</v>
      </c>
      <c r="AI88" s="236" t="s">
        <v>941</v>
      </c>
      <c r="AJ88" s="125"/>
      <c r="AK88" s="175" t="s">
        <v>5316</v>
      </c>
      <c r="AL88" s="125" t="s">
        <v>942</v>
      </c>
      <c r="AM88" s="27" t="s">
        <v>5321</v>
      </c>
      <c r="AN88" s="126">
        <v>0</v>
      </c>
      <c r="AO88" s="126">
        <v>0</v>
      </c>
      <c r="AP88" s="126">
        <v>0</v>
      </c>
      <c r="AQ88" s="126">
        <v>0</v>
      </c>
      <c r="AR88" s="125">
        <v>1</v>
      </c>
      <c r="AS88" s="125">
        <v>0</v>
      </c>
      <c r="AT88" s="178"/>
      <c r="AU88" s="178"/>
      <c r="AV88" s="178">
        <v>43402</v>
      </c>
      <c r="AW88" s="239" t="s">
        <v>989</v>
      </c>
      <c r="AX88" s="239" t="s">
        <v>980</v>
      </c>
      <c r="AY88" s="127"/>
      <c r="AZ88" s="127"/>
      <c r="BA88" s="128">
        <v>150</v>
      </c>
      <c r="BB88" s="128" t="s">
        <v>489</v>
      </c>
      <c r="BC88" s="128">
        <v>150</v>
      </c>
      <c r="BD88" s="128">
        <v>1</v>
      </c>
      <c r="BE88" s="129" t="s">
        <v>541</v>
      </c>
      <c r="BF88" s="130">
        <v>1</v>
      </c>
      <c r="BG88" s="240"/>
      <c r="BH88" s="241"/>
      <c r="BI88" s="190"/>
      <c r="BJ88" s="131">
        <v>315</v>
      </c>
      <c r="BK88" s="191"/>
      <c r="BL88" s="13"/>
      <c r="BM88" s="13"/>
      <c r="BN88" s="27" t="s">
        <v>801</v>
      </c>
      <c r="BO88" s="13" t="s">
        <v>801</v>
      </c>
      <c r="BP88" s="222">
        <v>375</v>
      </c>
      <c r="BQ88" s="132"/>
      <c r="BR88" s="133"/>
      <c r="BS88" s="125">
        <v>0</v>
      </c>
      <c r="BT88" s="134">
        <v>0</v>
      </c>
      <c r="BU88" s="135">
        <v>1</v>
      </c>
      <c r="BV88" s="134">
        <v>0</v>
      </c>
      <c r="BW88" s="136">
        <v>0</v>
      </c>
      <c r="BX88" s="136">
        <v>0</v>
      </c>
      <c r="BY88" s="136">
        <v>0</v>
      </c>
      <c r="BZ88" s="134">
        <v>0</v>
      </c>
      <c r="CA88" s="134">
        <v>0</v>
      </c>
      <c r="CB88" s="134">
        <v>0</v>
      </c>
      <c r="CC88" s="135">
        <v>1</v>
      </c>
      <c r="CD88" s="134"/>
      <c r="CE88" s="134"/>
      <c r="CF88" s="137">
        <v>315</v>
      </c>
      <c r="CG88" s="134">
        <v>0</v>
      </c>
      <c r="CH88" s="132"/>
      <c r="CI88" s="132"/>
      <c r="CJ88" s="229" t="s">
        <v>942</v>
      </c>
      <c r="CK88" s="233" t="s">
        <v>942</v>
      </c>
      <c r="CL88" s="138">
        <v>0</v>
      </c>
      <c r="CM88" s="138">
        <v>0</v>
      </c>
      <c r="CN88" s="135">
        <v>0</v>
      </c>
      <c r="CO88" s="135">
        <v>0</v>
      </c>
      <c r="CP88" s="139"/>
      <c r="CQ88" s="135">
        <v>0</v>
      </c>
      <c r="CR88" s="179">
        <v>43175</v>
      </c>
      <c r="CS88" s="180">
        <v>43220</v>
      </c>
      <c r="CT88" s="181">
        <v>43346</v>
      </c>
      <c r="CU88" s="181">
        <v>43067</v>
      </c>
      <c r="CV88" s="181">
        <v>0</v>
      </c>
      <c r="CW88" s="181"/>
      <c r="CX88" s="181"/>
      <c r="CY88" s="135">
        <v>0.31209693931444071</v>
      </c>
      <c r="CZ88" s="134">
        <v>0</v>
      </c>
      <c r="DA88" s="135">
        <v>8.2644628099173556E-3</v>
      </c>
      <c r="DB88" s="135">
        <v>0</v>
      </c>
      <c r="DC88" s="135">
        <v>0</v>
      </c>
      <c r="DD88" s="135">
        <v>0</v>
      </c>
      <c r="DE88" s="140">
        <v>0</v>
      </c>
      <c r="DF88" s="13" t="s">
        <v>942</v>
      </c>
      <c r="DG88" s="80" t="s">
        <v>942</v>
      </c>
      <c r="DH88" s="18" t="b">
        <v>0</v>
      </c>
      <c r="DI88" s="79"/>
      <c r="DJ88" s="79"/>
      <c r="DK88" s="192"/>
      <c r="DL88" s="174"/>
      <c r="DM88" s="193"/>
      <c r="DN88" s="135"/>
      <c r="DO88" s="79"/>
      <c r="DP88" s="79"/>
      <c r="DQ88" s="79"/>
      <c r="DR88" s="79"/>
      <c r="DS88" s="79"/>
      <c r="DT88" s="79"/>
      <c r="DU88" s="79"/>
      <c r="DV88" s="18"/>
      <c r="DW88" s="18"/>
      <c r="DX88" s="18"/>
      <c r="DY88" s="177"/>
      <c r="DZ88" s="177">
        <v>0</v>
      </c>
      <c r="EA88" s="177">
        <v>0</v>
      </c>
      <c r="EB88" s="177">
        <v>0</v>
      </c>
      <c r="EC88" s="177">
        <v>0</v>
      </c>
      <c r="ED88" s="177">
        <v>0</v>
      </c>
      <c r="EE88" s="177">
        <v>0</v>
      </c>
      <c r="EF88" s="177">
        <v>0</v>
      </c>
      <c r="EG88" s="177">
        <v>0</v>
      </c>
      <c r="EH88" s="177">
        <v>0</v>
      </c>
      <c r="EI88" s="177">
        <v>0</v>
      </c>
      <c r="EJ88" s="177">
        <v>0</v>
      </c>
      <c r="EK88" s="177">
        <v>0</v>
      </c>
      <c r="EL88" s="177">
        <v>0</v>
      </c>
      <c r="EM88" s="177">
        <v>0</v>
      </c>
      <c r="EN88" s="177">
        <v>0</v>
      </c>
      <c r="EO88" s="177">
        <v>0</v>
      </c>
      <c r="EP88" s="177">
        <v>0</v>
      </c>
      <c r="EQ88" s="177">
        <v>0</v>
      </c>
      <c r="ER88" s="177">
        <v>0</v>
      </c>
      <c r="ES88" s="177">
        <v>0</v>
      </c>
      <c r="ET88" s="177">
        <v>0</v>
      </c>
      <c r="EU88" s="177">
        <v>0</v>
      </c>
      <c r="EV88" s="177">
        <v>0</v>
      </c>
      <c r="EW88" s="177">
        <v>0</v>
      </c>
      <c r="EX88" s="177">
        <v>0</v>
      </c>
      <c r="EY88" s="177">
        <v>0</v>
      </c>
      <c r="EZ88" s="177">
        <v>0</v>
      </c>
      <c r="FA88" s="177">
        <v>0</v>
      </c>
      <c r="FB88" s="177">
        <v>0</v>
      </c>
      <c r="FC88" s="197">
        <v>0</v>
      </c>
      <c r="FD88" s="197">
        <v>0</v>
      </c>
      <c r="FE88" s="197">
        <v>0</v>
      </c>
      <c r="FF88" s="197">
        <v>0</v>
      </c>
      <c r="FG88" s="197">
        <v>0</v>
      </c>
      <c r="FH88" s="197">
        <v>0</v>
      </c>
      <c r="FI88" s="197">
        <v>0</v>
      </c>
      <c r="FJ88" s="197">
        <v>0</v>
      </c>
      <c r="FK88" s="197">
        <v>0</v>
      </c>
      <c r="FL88" s="197">
        <v>0</v>
      </c>
      <c r="FM88" s="197">
        <v>0</v>
      </c>
      <c r="FN88" s="197">
        <v>0</v>
      </c>
      <c r="FO88" s="197">
        <v>0</v>
      </c>
      <c r="FP88" s="197">
        <v>0</v>
      </c>
      <c r="FQ88" s="197">
        <v>0</v>
      </c>
      <c r="FR88" s="197">
        <v>0</v>
      </c>
      <c r="FS88" s="197">
        <v>0</v>
      </c>
      <c r="FT88" s="197">
        <v>0</v>
      </c>
      <c r="FU88" s="197">
        <v>0</v>
      </c>
      <c r="FV88" s="197">
        <v>0</v>
      </c>
      <c r="FW88" s="197">
        <v>161</v>
      </c>
      <c r="FX88" s="197">
        <v>117</v>
      </c>
      <c r="FY88" s="197">
        <v>73</v>
      </c>
      <c r="FZ88" s="242">
        <v>16</v>
      </c>
      <c r="GA88" s="242">
        <v>6</v>
      </c>
      <c r="GB88" s="242">
        <v>6</v>
      </c>
      <c r="GC88" s="199">
        <v>0</v>
      </c>
      <c r="GD88" s="243"/>
      <c r="GE88" s="272">
        <v>147</v>
      </c>
      <c r="GF88" s="245"/>
      <c r="GG88" s="272">
        <v>147</v>
      </c>
      <c r="GH88" s="272">
        <v>147</v>
      </c>
      <c r="GI88" s="272">
        <v>142</v>
      </c>
      <c r="GJ88" s="272">
        <v>139</v>
      </c>
      <c r="GK88" s="272">
        <v>139</v>
      </c>
      <c r="GL88" s="245">
        <v>132</v>
      </c>
      <c r="GM88" s="245">
        <v>126</v>
      </c>
      <c r="GN88" s="245">
        <v>126</v>
      </c>
      <c r="GO88" s="245">
        <v>126</v>
      </c>
      <c r="GP88" s="245">
        <v>126</v>
      </c>
      <c r="GQ88" s="245">
        <v>126</v>
      </c>
      <c r="GR88" s="245">
        <v>126</v>
      </c>
      <c r="GS88" s="277">
        <v>115</v>
      </c>
      <c r="GT88" s="277">
        <v>115</v>
      </c>
      <c r="GU88" s="277">
        <v>115</v>
      </c>
      <c r="GV88" s="277">
        <v>115</v>
      </c>
      <c r="GW88" s="277">
        <v>115</v>
      </c>
      <c r="GX88" s="277">
        <v>114</v>
      </c>
      <c r="GY88" s="277">
        <v>112</v>
      </c>
      <c r="GZ88" s="272">
        <v>112</v>
      </c>
      <c r="HA88" s="272">
        <v>112</v>
      </c>
      <c r="HB88" s="272">
        <v>112</v>
      </c>
      <c r="HC88" s="272">
        <v>112</v>
      </c>
      <c r="HD88" s="277">
        <v>100</v>
      </c>
      <c r="HE88" s="277">
        <v>95</v>
      </c>
      <c r="HF88" s="277">
        <v>85</v>
      </c>
      <c r="HG88" s="277">
        <v>85</v>
      </c>
      <c r="HH88" s="277">
        <v>84</v>
      </c>
      <c r="HI88" s="277">
        <v>84</v>
      </c>
      <c r="HJ88" s="277">
        <v>84</v>
      </c>
      <c r="HK88" s="277">
        <v>84</v>
      </c>
      <c r="HL88" s="277">
        <v>83</v>
      </c>
      <c r="HM88" s="277">
        <v>78</v>
      </c>
      <c r="HN88" s="277">
        <v>68</v>
      </c>
      <c r="HO88" s="277">
        <v>68</v>
      </c>
      <c r="HP88" s="277">
        <v>68</v>
      </c>
      <c r="HQ88" s="277">
        <v>68</v>
      </c>
      <c r="HR88" s="277">
        <v>67</v>
      </c>
      <c r="HS88" s="277">
        <v>67</v>
      </c>
      <c r="HT88" s="277">
        <v>64</v>
      </c>
      <c r="HU88" s="277">
        <v>64</v>
      </c>
      <c r="HV88" s="277">
        <v>64</v>
      </c>
      <c r="HW88" s="277">
        <v>64</v>
      </c>
      <c r="HX88" s="277">
        <v>64</v>
      </c>
      <c r="HY88" s="277">
        <v>64</v>
      </c>
      <c r="HZ88" s="277">
        <v>64</v>
      </c>
      <c r="IA88" s="277">
        <v>62</v>
      </c>
      <c r="IB88" s="277">
        <v>62</v>
      </c>
      <c r="IC88" s="277">
        <v>67</v>
      </c>
      <c r="ID88" s="277">
        <v>67</v>
      </c>
      <c r="IE88" s="277">
        <v>67</v>
      </c>
      <c r="IF88" s="277">
        <v>67</v>
      </c>
      <c r="IG88" s="277">
        <v>64</v>
      </c>
      <c r="IH88" s="277">
        <v>61</v>
      </c>
      <c r="II88" s="277">
        <v>58</v>
      </c>
      <c r="IJ88" s="277">
        <v>58</v>
      </c>
      <c r="IK88" s="277">
        <v>58</v>
      </c>
      <c r="IL88" s="277">
        <v>58</v>
      </c>
      <c r="IM88" s="277">
        <v>48</v>
      </c>
      <c r="IN88" s="277">
        <v>48</v>
      </c>
      <c r="IO88" s="277">
        <v>42</v>
      </c>
      <c r="IP88" s="277">
        <v>31</v>
      </c>
      <c r="IQ88" s="277">
        <v>31</v>
      </c>
      <c r="IR88" s="277">
        <v>31</v>
      </c>
      <c r="IS88" s="277">
        <v>31</v>
      </c>
      <c r="IT88" s="277">
        <v>31</v>
      </c>
      <c r="IU88" s="277">
        <v>31</v>
      </c>
      <c r="IV88" s="277">
        <v>31</v>
      </c>
      <c r="IW88" s="277">
        <v>31</v>
      </c>
      <c r="IX88" s="242">
        <v>29</v>
      </c>
      <c r="IY88" s="242">
        <v>29</v>
      </c>
      <c r="IZ88" s="242">
        <v>29</v>
      </c>
      <c r="JA88" s="242">
        <v>29</v>
      </c>
      <c r="JB88" s="249">
        <v>278</v>
      </c>
      <c r="JC88" s="249">
        <v>278</v>
      </c>
      <c r="JD88" s="249">
        <v>278</v>
      </c>
      <c r="JE88" s="249">
        <v>278</v>
      </c>
      <c r="JF88" s="249">
        <v>278</v>
      </c>
      <c r="JG88" s="249">
        <v>278</v>
      </c>
      <c r="JH88" s="249">
        <v>276</v>
      </c>
      <c r="JI88" s="249">
        <v>276</v>
      </c>
      <c r="JJ88" s="249">
        <v>275</v>
      </c>
      <c r="JK88" s="249">
        <v>275</v>
      </c>
      <c r="JL88" s="249">
        <v>275</v>
      </c>
      <c r="JM88" s="249">
        <v>275</v>
      </c>
      <c r="JN88" s="249">
        <v>275</v>
      </c>
      <c r="JO88" s="249">
        <v>275</v>
      </c>
      <c r="JP88" s="249">
        <v>275</v>
      </c>
      <c r="JQ88" s="249">
        <v>275</v>
      </c>
      <c r="JR88" s="249">
        <v>275</v>
      </c>
      <c r="JS88" s="249">
        <v>275</v>
      </c>
      <c r="JT88" s="249">
        <v>275</v>
      </c>
      <c r="JU88" s="249">
        <v>275</v>
      </c>
      <c r="JV88" s="249">
        <v>275</v>
      </c>
      <c r="JW88" s="249">
        <v>275</v>
      </c>
      <c r="JX88" s="249">
        <v>275</v>
      </c>
      <c r="JY88" s="249">
        <v>275</v>
      </c>
      <c r="JZ88" s="249">
        <v>275</v>
      </c>
      <c r="KA88" s="249">
        <v>275</v>
      </c>
      <c r="KB88" s="249">
        <v>275</v>
      </c>
      <c r="KC88" s="243"/>
      <c r="KD88" s="249">
        <v>254</v>
      </c>
      <c r="KE88" s="249">
        <v>254</v>
      </c>
      <c r="KF88" s="249">
        <v>254</v>
      </c>
      <c r="KG88" s="249">
        <v>254</v>
      </c>
      <c r="KH88" s="280">
        <v>254</v>
      </c>
      <c r="KI88" s="249">
        <v>254</v>
      </c>
      <c r="KJ88" s="249">
        <v>250</v>
      </c>
      <c r="KK88" s="249">
        <v>250</v>
      </c>
      <c r="KL88" s="249">
        <v>250</v>
      </c>
      <c r="KM88" s="249">
        <v>250</v>
      </c>
      <c r="KN88" s="280">
        <v>250</v>
      </c>
      <c r="KO88" s="280">
        <v>250</v>
      </c>
      <c r="KP88" s="249">
        <v>250</v>
      </c>
      <c r="KQ88" s="249">
        <v>250</v>
      </c>
      <c r="KR88" s="249">
        <v>250</v>
      </c>
      <c r="KS88" s="249">
        <v>250</v>
      </c>
      <c r="KT88" s="249">
        <v>250</v>
      </c>
      <c r="KU88" s="280">
        <v>250</v>
      </c>
      <c r="KV88" s="280">
        <v>250</v>
      </c>
      <c r="KW88" s="249">
        <v>250</v>
      </c>
      <c r="KX88" s="249">
        <v>250</v>
      </c>
      <c r="KY88" s="280">
        <v>250</v>
      </c>
      <c r="KZ88" s="280">
        <v>250</v>
      </c>
      <c r="LA88" s="280">
        <v>250</v>
      </c>
      <c r="LB88" s="280">
        <v>250</v>
      </c>
      <c r="LC88" s="280">
        <v>250</v>
      </c>
      <c r="LD88" s="280">
        <v>250</v>
      </c>
      <c r="LE88" s="280">
        <v>222</v>
      </c>
      <c r="LF88" s="280">
        <v>222</v>
      </c>
      <c r="LG88" s="280">
        <v>222</v>
      </c>
      <c r="LH88" s="280">
        <v>222</v>
      </c>
      <c r="LI88" s="280">
        <v>220</v>
      </c>
      <c r="LJ88" s="280">
        <v>220</v>
      </c>
      <c r="LK88" s="280">
        <v>220</v>
      </c>
      <c r="LL88" s="249">
        <v>220</v>
      </c>
      <c r="LM88" s="249">
        <v>217</v>
      </c>
      <c r="LN88" s="249">
        <v>217</v>
      </c>
      <c r="LO88" s="245">
        <v>207</v>
      </c>
      <c r="LP88" s="245">
        <v>207</v>
      </c>
      <c r="LQ88" s="245">
        <v>207</v>
      </c>
      <c r="LR88" s="245">
        <v>207</v>
      </c>
      <c r="LS88" s="245">
        <v>204</v>
      </c>
      <c r="LT88" s="245">
        <v>204</v>
      </c>
      <c r="LU88" s="245">
        <v>204</v>
      </c>
      <c r="LV88" s="245">
        <v>204</v>
      </c>
      <c r="LW88" s="245">
        <v>202</v>
      </c>
      <c r="LX88" s="245">
        <v>202</v>
      </c>
      <c r="LY88" s="272">
        <v>202</v>
      </c>
      <c r="LZ88" s="272">
        <v>202</v>
      </c>
      <c r="MA88" s="272">
        <v>202</v>
      </c>
      <c r="MB88" s="272">
        <v>202</v>
      </c>
      <c r="MC88" s="272">
        <v>202</v>
      </c>
      <c r="MD88" s="272">
        <v>202</v>
      </c>
      <c r="ME88" s="272">
        <v>202</v>
      </c>
      <c r="MF88" s="272">
        <v>202</v>
      </c>
      <c r="MG88" s="272">
        <v>202</v>
      </c>
      <c r="MH88" s="272">
        <v>202</v>
      </c>
      <c r="MI88" s="272">
        <v>200</v>
      </c>
      <c r="MJ88" s="245">
        <v>200</v>
      </c>
      <c r="MK88" s="245">
        <v>193</v>
      </c>
      <c r="ML88" s="243"/>
      <c r="MM88" s="245">
        <v>193</v>
      </c>
      <c r="MN88" s="245">
        <v>192</v>
      </c>
      <c r="MO88" s="245">
        <v>192</v>
      </c>
      <c r="MP88" s="245">
        <v>202</v>
      </c>
      <c r="MQ88" s="245">
        <v>184</v>
      </c>
      <c r="MR88" s="245">
        <v>184</v>
      </c>
      <c r="MS88" s="272">
        <v>184</v>
      </c>
      <c r="MT88" s="272">
        <v>184</v>
      </c>
      <c r="MU88" s="245">
        <v>184</v>
      </c>
      <c r="MV88" s="245">
        <v>183</v>
      </c>
      <c r="MW88" s="243"/>
      <c r="MX88" s="245">
        <v>180</v>
      </c>
      <c r="MY88" s="245">
        <v>180</v>
      </c>
      <c r="MZ88" s="272">
        <v>175</v>
      </c>
      <c r="NA88" s="272">
        <v>175</v>
      </c>
      <c r="NB88" s="245">
        <v>175</v>
      </c>
      <c r="NC88" s="245">
        <v>175</v>
      </c>
      <c r="ND88" s="245">
        <v>174</v>
      </c>
      <c r="NE88" s="245">
        <v>172</v>
      </c>
      <c r="NF88" s="245">
        <v>172</v>
      </c>
      <c r="NG88" s="245">
        <v>170</v>
      </c>
      <c r="NH88" s="245">
        <v>170</v>
      </c>
      <c r="NI88" s="244">
        <v>0</v>
      </c>
      <c r="NJ88" s="243"/>
      <c r="NK88" s="243"/>
      <c r="NL88" s="243"/>
      <c r="NM88" s="243"/>
      <c r="NN88" s="243"/>
      <c r="NO88" s="243"/>
      <c r="NP88" s="243"/>
      <c r="NQ88" s="243"/>
      <c r="NR88" s="243"/>
      <c r="NS88" s="243"/>
      <c r="NT88" s="243"/>
      <c r="NU88" s="243"/>
      <c r="NV88" s="243"/>
      <c r="NW88" s="243"/>
      <c r="NX88" s="243"/>
      <c r="NY88" s="243"/>
      <c r="NZ88" s="243"/>
      <c r="OA88" s="243"/>
      <c r="OB88" s="243"/>
      <c r="OC88" s="243"/>
      <c r="OD88" s="243"/>
      <c r="OE88" s="243"/>
      <c r="OF88" s="243"/>
      <c r="OG88" s="243"/>
      <c r="OH88" s="243"/>
      <c r="OI88" s="243"/>
      <c r="OJ88" s="243"/>
      <c r="OK88" s="243"/>
      <c r="OL88" s="243"/>
      <c r="OM88" s="243"/>
      <c r="ON88" s="243"/>
      <c r="OO88" s="243"/>
      <c r="OP88" s="243"/>
      <c r="OQ88" s="243"/>
      <c r="OR88" s="243"/>
      <c r="OS88" s="243"/>
      <c r="OT88" s="243"/>
      <c r="OU88" s="243"/>
      <c r="OV88" s="243"/>
      <c r="OW88" s="243"/>
      <c r="OX88" s="243"/>
      <c r="OY88" s="243"/>
      <c r="OZ88" s="243"/>
      <c r="PA88" s="243"/>
      <c r="PB88" s="243"/>
      <c r="PC88" s="243"/>
      <c r="PD88" s="243"/>
      <c r="PE88" s="243"/>
      <c r="PF88" s="243"/>
      <c r="PG88" s="243"/>
      <c r="PH88" s="243"/>
      <c r="PI88" s="243"/>
      <c r="PJ88" s="243"/>
      <c r="PK88" s="243"/>
      <c r="PL88" s="243"/>
      <c r="PM88" s="243"/>
      <c r="PN88" s="243"/>
      <c r="PO88" s="243"/>
      <c r="PP88" s="243"/>
      <c r="PQ88" s="252"/>
      <c r="PR88" s="252"/>
      <c r="PS88" s="252"/>
      <c r="PT88" s="252"/>
      <c r="PU88" s="252"/>
      <c r="PV88" s="252"/>
      <c r="PW88" s="252"/>
      <c r="PX88" s="252"/>
      <c r="PY88" s="252"/>
      <c r="PZ88" s="252"/>
      <c r="QA88" s="252"/>
      <c r="QB88" s="252"/>
      <c r="QC88" s="252"/>
      <c r="QD88" s="252"/>
      <c r="QE88" s="252"/>
      <c r="QF88" s="252"/>
      <c r="QG88" s="252"/>
      <c r="QH88" s="252"/>
      <c r="QI88" s="252"/>
      <c r="QJ88" s="252"/>
      <c r="QK88" s="252"/>
      <c r="QL88" s="252"/>
      <c r="QM88" s="252"/>
      <c r="QN88" s="252"/>
      <c r="QO88" s="252"/>
      <c r="QP88" s="252"/>
      <c r="QQ88" s="252"/>
      <c r="QR88" s="252"/>
      <c r="QS88" s="252"/>
      <c r="QT88" s="252"/>
      <c r="QU88" s="252"/>
      <c r="QV88" s="252"/>
      <c r="QW88" s="252"/>
      <c r="QX88" s="252"/>
      <c r="QY88" s="252"/>
      <c r="QZ88" s="252"/>
      <c r="RA88" s="252"/>
      <c r="RB88" s="252"/>
      <c r="RC88" s="252"/>
      <c r="RD88" s="252"/>
      <c r="RE88" s="252"/>
      <c r="RF88" s="252"/>
      <c r="RG88" s="252"/>
      <c r="RH88" s="252"/>
      <c r="RI88" s="252"/>
      <c r="RJ88" s="252"/>
      <c r="RK88" s="252"/>
      <c r="RL88" s="252"/>
      <c r="RM88" s="252"/>
      <c r="RN88" s="252"/>
      <c r="RO88" s="252"/>
      <c r="RP88" s="252"/>
      <c r="RQ88" s="252"/>
      <c r="RR88" s="252"/>
      <c r="RS88" s="252"/>
      <c r="RT88" s="252"/>
      <c r="RU88" s="252"/>
      <c r="RV88" s="252"/>
      <c r="RW88" s="252"/>
      <c r="RX88" s="252"/>
    </row>
    <row r="89" spans="1:492" x14ac:dyDescent="0.2">
      <c r="A89" s="230" t="s">
        <v>962</v>
      </c>
      <c r="B89" s="231" t="s">
        <v>5247</v>
      </c>
      <c r="C89" s="225"/>
      <c r="D89" s="225"/>
      <c r="E89" s="225"/>
      <c r="F89" s="226"/>
      <c r="G89" s="226"/>
      <c r="H89" s="226"/>
      <c r="I89" s="226"/>
      <c r="J89" s="226"/>
      <c r="K89" s="226"/>
      <c r="L89" s="226"/>
      <c r="M89" s="226"/>
      <c r="N89" s="226"/>
      <c r="O89" s="226"/>
      <c r="P89" s="226"/>
      <c r="Q89" s="237">
        <v>0</v>
      </c>
      <c r="R89" s="238"/>
      <c r="S89" s="238"/>
      <c r="T89" s="238"/>
      <c r="U89" s="238"/>
      <c r="V89" s="238"/>
      <c r="W89" s="232"/>
      <c r="X89" s="232"/>
      <c r="Y89" s="232"/>
      <c r="Z89" s="235">
        <v>0</v>
      </c>
      <c r="AA89" s="235">
        <v>0</v>
      </c>
      <c r="AB89" s="235">
        <v>0</v>
      </c>
      <c r="AC89" s="224"/>
      <c r="AD89" s="224"/>
      <c r="AE89" s="125"/>
      <c r="AF89" s="125"/>
      <c r="AG89" s="125"/>
      <c r="AH89" s="236">
        <v>1</v>
      </c>
      <c r="AI89" s="236"/>
      <c r="AJ89" s="125"/>
      <c r="AK89" s="175"/>
      <c r="AL89" s="125" t="s">
        <v>942</v>
      </c>
      <c r="AM89" s="27" t="s">
        <v>942</v>
      </c>
      <c r="AN89" s="126">
        <v>0</v>
      </c>
      <c r="AO89" s="126">
        <v>0</v>
      </c>
      <c r="AP89" s="126">
        <v>0</v>
      </c>
      <c r="AQ89" s="126">
        <v>0</v>
      </c>
      <c r="AR89" s="125">
        <v>0</v>
      </c>
      <c r="AS89" s="125">
        <v>0</v>
      </c>
      <c r="AT89" s="178"/>
      <c r="AU89" s="178"/>
      <c r="AV89" s="178"/>
      <c r="AW89" s="239" t="s">
        <v>989</v>
      </c>
      <c r="AX89" s="239" t="s">
        <v>980</v>
      </c>
      <c r="AY89" s="127"/>
      <c r="AZ89" s="127"/>
      <c r="BA89" s="128">
        <v>100</v>
      </c>
      <c r="BB89" s="128" t="s">
        <v>489</v>
      </c>
      <c r="BC89" s="128"/>
      <c r="BD89" s="128">
        <v>1</v>
      </c>
      <c r="BE89" s="129" t="s">
        <v>541</v>
      </c>
      <c r="BF89" s="130">
        <v>1</v>
      </c>
      <c r="BG89" s="240"/>
      <c r="BH89" s="241"/>
      <c r="BI89" s="190"/>
      <c r="BJ89" s="131">
        <v>0</v>
      </c>
      <c r="BK89" s="191"/>
      <c r="BL89" s="13"/>
      <c r="BM89" s="13"/>
      <c r="BN89" s="27" t="s">
        <v>767</v>
      </c>
      <c r="BO89" s="13" t="s">
        <v>767</v>
      </c>
      <c r="BP89" s="222">
        <v>0</v>
      </c>
      <c r="BQ89" s="132"/>
      <c r="BR89" s="133"/>
      <c r="BS89" s="125">
        <v>0</v>
      </c>
      <c r="BT89" s="134">
        <v>0</v>
      </c>
      <c r="BU89" s="135">
        <v>0</v>
      </c>
      <c r="BV89" s="134">
        <v>0</v>
      </c>
      <c r="BW89" s="136">
        <v>0</v>
      </c>
      <c r="BX89" s="136">
        <v>0</v>
      </c>
      <c r="BY89" s="136">
        <v>0</v>
      </c>
      <c r="BZ89" s="134">
        <v>0</v>
      </c>
      <c r="CA89" s="134">
        <v>0</v>
      </c>
      <c r="CB89" s="134">
        <v>0</v>
      </c>
      <c r="CC89" s="135">
        <v>0</v>
      </c>
      <c r="CD89" s="134"/>
      <c r="CE89" s="134"/>
      <c r="CF89" s="137">
        <v>0</v>
      </c>
      <c r="CG89" s="134">
        <v>0</v>
      </c>
      <c r="CH89" s="132"/>
      <c r="CI89" s="132"/>
      <c r="CJ89" s="229" t="s">
        <v>942</v>
      </c>
      <c r="CK89" s="233" t="s">
        <v>942</v>
      </c>
      <c r="CL89" s="138">
        <v>0</v>
      </c>
      <c r="CM89" s="138">
        <v>0</v>
      </c>
      <c r="CN89" s="135">
        <v>0</v>
      </c>
      <c r="CO89" s="135">
        <v>0</v>
      </c>
      <c r="CP89" s="139"/>
      <c r="CQ89" s="135">
        <v>0</v>
      </c>
      <c r="CR89" s="179">
        <v>43278</v>
      </c>
      <c r="CS89" s="180">
        <v>43278</v>
      </c>
      <c r="CT89" s="181">
        <v>43346</v>
      </c>
      <c r="CU89" s="181">
        <v>36526</v>
      </c>
      <c r="CV89" s="181">
        <v>36526</v>
      </c>
      <c r="CW89" s="181">
        <v>36526</v>
      </c>
      <c r="CX89" s="181"/>
      <c r="CY89" s="135">
        <v>1</v>
      </c>
      <c r="CZ89" s="134">
        <v>0</v>
      </c>
      <c r="DA89" s="135">
        <v>0.96825396825396826</v>
      </c>
      <c r="DB89" s="135">
        <v>0</v>
      </c>
      <c r="DC89" s="135">
        <v>0</v>
      </c>
      <c r="DD89" s="135">
        <v>0</v>
      </c>
      <c r="DE89" s="140">
        <v>0</v>
      </c>
      <c r="DF89" s="13" t="s">
        <v>942</v>
      </c>
      <c r="DG89" s="80" t="s">
        <v>942</v>
      </c>
      <c r="DH89" s="18" t="b">
        <v>0</v>
      </c>
      <c r="DI89" s="79"/>
      <c r="DJ89" s="79"/>
      <c r="DK89" s="192"/>
      <c r="DL89" s="174"/>
      <c r="DM89" s="193"/>
      <c r="DN89" s="135"/>
      <c r="DO89" s="79"/>
      <c r="DP89" s="79"/>
      <c r="DQ89" s="79"/>
      <c r="DR89" s="79"/>
      <c r="DS89" s="79"/>
      <c r="DT89" s="79"/>
      <c r="DU89" s="79"/>
      <c r="DV89" s="18"/>
      <c r="DW89" s="18"/>
      <c r="DX89" s="18"/>
      <c r="DY89" s="177"/>
      <c r="DZ89" s="177">
        <v>0</v>
      </c>
      <c r="EA89" s="177">
        <v>0</v>
      </c>
      <c r="EB89" s="177">
        <v>0</v>
      </c>
      <c r="EC89" s="177">
        <v>0</v>
      </c>
      <c r="ED89" s="177">
        <v>0</v>
      </c>
      <c r="EE89" s="177">
        <v>0</v>
      </c>
      <c r="EF89" s="177">
        <v>0</v>
      </c>
      <c r="EG89" s="177">
        <v>0</v>
      </c>
      <c r="EH89" s="177">
        <v>0</v>
      </c>
      <c r="EI89" s="177">
        <v>0</v>
      </c>
      <c r="EJ89" s="177">
        <v>0</v>
      </c>
      <c r="EK89" s="177">
        <v>0</v>
      </c>
      <c r="EL89" s="177">
        <v>0</v>
      </c>
      <c r="EM89" s="177">
        <v>0</v>
      </c>
      <c r="EN89" s="177">
        <v>0</v>
      </c>
      <c r="EO89" s="177">
        <v>0</v>
      </c>
      <c r="EP89" s="177">
        <v>0</v>
      </c>
      <c r="EQ89" s="177">
        <v>0</v>
      </c>
      <c r="ER89" s="177">
        <v>0</v>
      </c>
      <c r="ES89" s="177">
        <v>0</v>
      </c>
      <c r="ET89" s="177">
        <v>0</v>
      </c>
      <c r="EU89" s="177">
        <v>0</v>
      </c>
      <c r="EV89" s="177">
        <v>0</v>
      </c>
      <c r="EW89" s="177">
        <v>0</v>
      </c>
      <c r="EX89" s="177">
        <v>0</v>
      </c>
      <c r="EY89" s="177">
        <v>0</v>
      </c>
      <c r="EZ89" s="177">
        <v>0</v>
      </c>
      <c r="FA89" s="177">
        <v>0</v>
      </c>
      <c r="FB89" s="177">
        <v>0</v>
      </c>
      <c r="FC89" s="198"/>
      <c r="FD89" s="198"/>
      <c r="FE89" s="198"/>
      <c r="FF89" s="198"/>
      <c r="FG89" s="198"/>
      <c r="FH89" s="198"/>
      <c r="FI89" s="198"/>
      <c r="FJ89" s="198"/>
      <c r="FK89" s="198"/>
      <c r="FL89" s="198"/>
      <c r="FM89" s="198"/>
      <c r="FN89" s="198"/>
      <c r="FO89" s="198"/>
      <c r="FP89" s="198"/>
      <c r="FQ89" s="198"/>
      <c r="FR89" s="198"/>
      <c r="FS89" s="198"/>
      <c r="FT89" s="198"/>
      <c r="FU89" s="198"/>
      <c r="FV89" s="198"/>
      <c r="FW89" s="243"/>
      <c r="FX89" s="243"/>
      <c r="FY89" s="243"/>
      <c r="FZ89" s="198"/>
      <c r="GA89" s="198"/>
      <c r="GB89" s="198"/>
      <c r="GC89" s="199"/>
      <c r="GD89" s="198"/>
      <c r="GE89" s="257"/>
      <c r="GF89" s="198"/>
      <c r="GG89" s="257"/>
      <c r="GH89" s="257"/>
      <c r="GI89" s="257"/>
      <c r="GJ89" s="257"/>
      <c r="GK89" s="257"/>
      <c r="GL89" s="245"/>
      <c r="GM89" s="198"/>
      <c r="GN89" s="245"/>
      <c r="GO89" s="245"/>
      <c r="GP89" s="245"/>
      <c r="GQ89" s="245"/>
      <c r="GR89" s="245"/>
      <c r="GS89" s="257"/>
      <c r="GT89" s="257"/>
      <c r="GU89" s="257"/>
      <c r="GV89" s="257"/>
      <c r="GW89" s="257"/>
      <c r="GX89" s="257"/>
      <c r="GY89" s="257"/>
      <c r="GZ89" s="257"/>
      <c r="HA89" s="257"/>
      <c r="HB89" s="257"/>
      <c r="HC89" s="257"/>
      <c r="HD89" s="257"/>
      <c r="HE89" s="257"/>
      <c r="HF89" s="257"/>
      <c r="HG89" s="257"/>
      <c r="HH89" s="257"/>
      <c r="HI89" s="257"/>
      <c r="HJ89" s="257"/>
      <c r="HK89" s="257"/>
      <c r="HL89" s="257"/>
      <c r="HM89" s="257"/>
      <c r="HN89" s="257"/>
      <c r="HO89" s="257"/>
      <c r="HP89" s="257"/>
      <c r="HQ89" s="257"/>
      <c r="HR89" s="257"/>
      <c r="HS89" s="257"/>
      <c r="HT89" s="257"/>
      <c r="HU89" s="257"/>
      <c r="HV89" s="257"/>
      <c r="HW89" s="257"/>
      <c r="HX89" s="257"/>
      <c r="HY89" s="257"/>
      <c r="HZ89" s="257"/>
      <c r="IA89" s="257"/>
      <c r="IB89" s="257"/>
      <c r="IC89" s="257"/>
      <c r="ID89" s="257"/>
      <c r="IE89" s="257"/>
      <c r="IF89" s="257"/>
      <c r="IG89" s="257"/>
      <c r="IH89" s="257"/>
      <c r="II89" s="257"/>
      <c r="IJ89" s="257"/>
      <c r="IK89" s="257"/>
      <c r="IL89" s="257"/>
      <c r="IM89" s="257"/>
      <c r="IN89" s="257"/>
      <c r="IO89" s="257"/>
      <c r="IP89" s="257"/>
      <c r="IQ89" s="257"/>
      <c r="IR89" s="257"/>
      <c r="IS89" s="257"/>
      <c r="IT89" s="257"/>
      <c r="IU89" s="257"/>
      <c r="IV89" s="257"/>
      <c r="IW89" s="257"/>
      <c r="IX89" s="242"/>
      <c r="IY89" s="242"/>
      <c r="IZ89" s="242"/>
      <c r="JA89" s="242"/>
      <c r="JB89" s="242"/>
      <c r="JC89" s="242"/>
      <c r="JD89" s="242"/>
      <c r="JE89" s="242"/>
      <c r="JF89" s="242"/>
      <c r="JG89" s="242"/>
      <c r="JH89" s="242"/>
      <c r="JI89" s="242"/>
      <c r="JJ89" s="242"/>
      <c r="JK89" s="246"/>
      <c r="JL89" s="246"/>
      <c r="JM89" s="246"/>
      <c r="JN89" s="246"/>
      <c r="JO89" s="246"/>
      <c r="JP89" s="246"/>
      <c r="JQ89" s="246"/>
      <c r="JR89" s="246"/>
      <c r="JS89" s="246"/>
      <c r="JT89" s="246"/>
      <c r="JU89" s="246"/>
      <c r="JV89" s="246"/>
      <c r="JW89" s="246"/>
      <c r="JX89" s="246"/>
      <c r="JY89" s="242"/>
      <c r="JZ89" s="242"/>
      <c r="KA89" s="242"/>
      <c r="KB89" s="198"/>
      <c r="KC89" s="198"/>
      <c r="KD89" s="198"/>
      <c r="KE89" s="198"/>
      <c r="KF89" s="198"/>
      <c r="KG89" s="198"/>
      <c r="KH89" s="257"/>
      <c r="KI89" s="198"/>
      <c r="KJ89" s="198"/>
      <c r="KK89" s="198"/>
      <c r="KL89" s="198"/>
      <c r="KM89" s="198"/>
      <c r="KN89" s="257"/>
      <c r="KO89" s="257"/>
      <c r="KP89" s="198"/>
      <c r="KQ89" s="198"/>
      <c r="KR89" s="198"/>
      <c r="KS89" s="198"/>
      <c r="KT89" s="198"/>
      <c r="KU89" s="257"/>
      <c r="KV89" s="257"/>
      <c r="KW89" s="198"/>
      <c r="KX89" s="198"/>
      <c r="KY89" s="275">
        <v>0</v>
      </c>
      <c r="KZ89" s="275">
        <v>0</v>
      </c>
      <c r="LA89" s="275">
        <v>0</v>
      </c>
      <c r="LB89" s="275">
        <v>0</v>
      </c>
      <c r="LC89" s="275">
        <v>0</v>
      </c>
      <c r="LD89" s="275">
        <v>0</v>
      </c>
      <c r="LE89" s="275">
        <v>0</v>
      </c>
      <c r="LF89" s="275">
        <v>0</v>
      </c>
      <c r="LG89" s="275">
        <v>0</v>
      </c>
      <c r="LH89" s="275">
        <v>0</v>
      </c>
      <c r="LI89" s="275">
        <v>0</v>
      </c>
      <c r="LJ89" s="275">
        <v>0</v>
      </c>
      <c r="LK89" s="275">
        <v>0</v>
      </c>
      <c r="LL89" s="197">
        <v>0</v>
      </c>
      <c r="LM89" s="197">
        <v>0</v>
      </c>
      <c r="LN89" s="197">
        <v>0</v>
      </c>
      <c r="LO89" s="197">
        <v>0</v>
      </c>
      <c r="LP89" s="197">
        <v>0</v>
      </c>
      <c r="LQ89" s="197">
        <v>0</v>
      </c>
      <c r="LR89" s="197">
        <v>0</v>
      </c>
      <c r="LS89" s="197">
        <v>0</v>
      </c>
      <c r="LT89" s="197">
        <v>0</v>
      </c>
      <c r="LU89" s="197">
        <v>0</v>
      </c>
      <c r="LV89" s="197">
        <v>0</v>
      </c>
      <c r="LW89" s="197">
        <v>0</v>
      </c>
      <c r="LX89" s="197">
        <v>0</v>
      </c>
      <c r="LY89" s="275">
        <v>0</v>
      </c>
      <c r="LZ89" s="275">
        <v>0</v>
      </c>
      <c r="MA89" s="275">
        <v>0</v>
      </c>
      <c r="MB89" s="275">
        <v>0</v>
      </c>
      <c r="MC89" s="275">
        <v>0</v>
      </c>
      <c r="MD89" s="275">
        <v>0</v>
      </c>
      <c r="ME89" s="275">
        <v>0</v>
      </c>
      <c r="MF89" s="275">
        <v>0</v>
      </c>
      <c r="MG89" s="275">
        <v>0</v>
      </c>
      <c r="MH89" s="275">
        <v>0</v>
      </c>
      <c r="MI89" s="275">
        <v>0</v>
      </c>
      <c r="MJ89" s="197">
        <v>0</v>
      </c>
      <c r="MK89" s="197">
        <v>0</v>
      </c>
      <c r="ML89" s="198"/>
      <c r="MM89" s="197">
        <v>0</v>
      </c>
      <c r="MN89" s="197">
        <v>0</v>
      </c>
      <c r="MO89" s="197">
        <v>0</v>
      </c>
      <c r="MP89" s="197">
        <v>0</v>
      </c>
      <c r="MQ89" s="197">
        <v>0</v>
      </c>
      <c r="MR89" s="197">
        <v>0</v>
      </c>
      <c r="MS89" s="275">
        <v>0</v>
      </c>
      <c r="MT89" s="275">
        <v>0</v>
      </c>
      <c r="MU89" s="197">
        <v>0</v>
      </c>
      <c r="MV89" s="197">
        <v>0</v>
      </c>
      <c r="MW89" s="198"/>
      <c r="MX89" s="197">
        <v>0</v>
      </c>
      <c r="MY89" s="197">
        <v>0</v>
      </c>
      <c r="MZ89" s="275">
        <v>0</v>
      </c>
      <c r="NA89" s="275">
        <v>0</v>
      </c>
      <c r="NB89" s="197">
        <v>0</v>
      </c>
      <c r="NC89" s="197">
        <v>0</v>
      </c>
      <c r="ND89" s="197">
        <v>0</v>
      </c>
      <c r="NE89" s="197">
        <v>0</v>
      </c>
      <c r="NF89" s="197">
        <v>0</v>
      </c>
      <c r="NG89" s="197">
        <v>0</v>
      </c>
      <c r="NH89" s="197">
        <v>0</v>
      </c>
      <c r="NI89" s="197">
        <v>0</v>
      </c>
      <c r="NJ89" s="198"/>
      <c r="NK89" s="198"/>
      <c r="NL89" s="198"/>
      <c r="NM89" s="198"/>
      <c r="NN89" s="198"/>
      <c r="NO89" s="198"/>
      <c r="NP89" s="198"/>
      <c r="NQ89" s="198"/>
      <c r="NR89" s="198"/>
      <c r="NS89" s="198"/>
      <c r="NT89" s="198"/>
      <c r="NU89" s="198"/>
      <c r="NV89" s="198"/>
      <c r="NW89" s="198"/>
      <c r="NX89" s="198"/>
      <c r="NY89" s="198"/>
      <c r="NZ89" s="198"/>
      <c r="OA89" s="198"/>
      <c r="OB89" s="198"/>
      <c r="OC89" s="198"/>
      <c r="OD89" s="198"/>
      <c r="OE89" s="198"/>
      <c r="OF89" s="198"/>
      <c r="OG89" s="198"/>
      <c r="OH89" s="198"/>
      <c r="OI89" s="198"/>
      <c r="OJ89" s="198"/>
      <c r="OK89" s="198"/>
      <c r="OL89" s="198"/>
      <c r="OM89" s="198"/>
      <c r="ON89" s="198"/>
      <c r="OO89" s="198"/>
      <c r="OP89" s="198"/>
      <c r="OQ89" s="198"/>
      <c r="OR89" s="198"/>
      <c r="OS89" s="198"/>
      <c r="OT89" s="198"/>
      <c r="OU89" s="198"/>
      <c r="OV89" s="198"/>
      <c r="OW89" s="198"/>
      <c r="OX89" s="198"/>
      <c r="OY89" s="198"/>
      <c r="OZ89" s="198"/>
      <c r="PA89" s="198"/>
      <c r="PB89" s="198"/>
      <c r="PC89" s="198"/>
      <c r="PD89" s="198"/>
      <c r="PE89" s="198"/>
      <c r="PF89" s="198"/>
      <c r="PG89" s="198"/>
      <c r="PH89" s="198"/>
      <c r="PI89" s="198"/>
      <c r="PJ89" s="198"/>
      <c r="PK89" s="198"/>
      <c r="PL89" s="198"/>
      <c r="PM89" s="198"/>
      <c r="PN89" s="198"/>
      <c r="PO89" s="198"/>
      <c r="PP89" s="198"/>
      <c r="PQ89" s="198"/>
      <c r="PR89" s="198"/>
      <c r="PS89" s="198"/>
      <c r="PT89" s="198"/>
      <c r="PU89" s="198"/>
      <c r="PV89" s="198"/>
      <c r="PW89" s="198"/>
      <c r="PX89" s="198"/>
      <c r="PY89" s="198"/>
      <c r="PZ89" s="198"/>
      <c r="QA89" s="198"/>
      <c r="QB89" s="198"/>
      <c r="QC89" s="198"/>
      <c r="QD89" s="198"/>
      <c r="QE89" s="198"/>
      <c r="QF89" s="198"/>
      <c r="QG89" s="198"/>
      <c r="QH89" s="198"/>
      <c r="QI89" s="198"/>
      <c r="QJ89" s="198"/>
      <c r="QK89" s="198"/>
      <c r="QL89" s="198"/>
      <c r="QM89" s="198"/>
      <c r="QN89" s="198"/>
      <c r="QO89" s="198"/>
      <c r="QP89" s="198"/>
      <c r="QQ89" s="198"/>
      <c r="QR89" s="198"/>
      <c r="QS89" s="198"/>
      <c r="QT89" s="198"/>
      <c r="QU89" s="198"/>
      <c r="QV89" s="198"/>
      <c r="QW89" s="198"/>
      <c r="QX89" s="198"/>
      <c r="QY89" s="198"/>
      <c r="QZ89" s="198"/>
      <c r="RA89" s="198"/>
      <c r="RB89" s="198"/>
      <c r="RC89" s="198"/>
      <c r="RD89" s="198"/>
      <c r="RE89" s="198"/>
      <c r="RF89" s="198"/>
      <c r="RG89" s="198"/>
      <c r="RH89" s="198"/>
      <c r="RI89" s="198"/>
      <c r="RJ89" s="198"/>
      <c r="RK89" s="198"/>
      <c r="RL89" s="198"/>
      <c r="RM89" s="198"/>
      <c r="RN89" s="198"/>
      <c r="RO89" s="198"/>
      <c r="RP89" s="198"/>
      <c r="RQ89" s="198"/>
      <c r="RR89" s="198"/>
      <c r="RS89" s="198"/>
      <c r="RT89" s="198"/>
      <c r="RU89" s="198"/>
      <c r="RV89" s="198"/>
      <c r="RW89" s="198"/>
      <c r="RX89" s="198"/>
    </row>
    <row r="90" spans="1:492" x14ac:dyDescent="0.2">
      <c r="A90" s="230" t="s">
        <v>962</v>
      </c>
      <c r="B90" s="231" t="s">
        <v>5248</v>
      </c>
      <c r="C90" s="225"/>
      <c r="D90" s="225"/>
      <c r="E90" s="225"/>
      <c r="F90" s="226"/>
      <c r="G90" s="226"/>
      <c r="H90" s="226"/>
      <c r="I90" s="226"/>
      <c r="J90" s="226"/>
      <c r="K90" s="226"/>
      <c r="L90" s="226"/>
      <c r="M90" s="226"/>
      <c r="N90" s="226"/>
      <c r="O90" s="226"/>
      <c r="P90" s="226"/>
      <c r="Q90" s="237">
        <v>0</v>
      </c>
      <c r="R90" s="238"/>
      <c r="S90" s="238"/>
      <c r="T90" s="238"/>
      <c r="U90" s="238"/>
      <c r="V90" s="238"/>
      <c r="W90" s="232"/>
      <c r="X90" s="232"/>
      <c r="Y90" s="232"/>
      <c r="Z90" s="235">
        <v>0</v>
      </c>
      <c r="AA90" s="235">
        <v>0</v>
      </c>
      <c r="AB90" s="235">
        <v>0</v>
      </c>
      <c r="AC90" s="224"/>
      <c r="AD90" s="224"/>
      <c r="AE90" s="125"/>
      <c r="AF90" s="125"/>
      <c r="AG90" s="125"/>
      <c r="AH90" s="236">
        <v>1</v>
      </c>
      <c r="AI90" s="236"/>
      <c r="AJ90" s="125"/>
      <c r="AK90" s="175"/>
      <c r="AL90" s="125" t="s">
        <v>942</v>
      </c>
      <c r="AM90" s="27" t="s">
        <v>942</v>
      </c>
      <c r="AN90" s="126">
        <v>0</v>
      </c>
      <c r="AO90" s="126">
        <v>0</v>
      </c>
      <c r="AP90" s="126">
        <v>0</v>
      </c>
      <c r="AQ90" s="126">
        <v>0</v>
      </c>
      <c r="AR90" s="125">
        <v>0</v>
      </c>
      <c r="AS90" s="125">
        <v>0</v>
      </c>
      <c r="AT90" s="178"/>
      <c r="AU90" s="178"/>
      <c r="AV90" s="178"/>
      <c r="AW90" s="239" t="s">
        <v>989</v>
      </c>
      <c r="AX90" s="239" t="s">
        <v>980</v>
      </c>
      <c r="AY90" s="127"/>
      <c r="AZ90" s="127"/>
      <c r="BA90" s="128">
        <v>100</v>
      </c>
      <c r="BB90" s="128" t="s">
        <v>489</v>
      </c>
      <c r="BC90" s="128"/>
      <c r="BD90" s="128">
        <v>1</v>
      </c>
      <c r="BE90" s="129" t="s">
        <v>541</v>
      </c>
      <c r="BF90" s="130">
        <v>1</v>
      </c>
      <c r="BG90" s="240"/>
      <c r="BH90" s="241"/>
      <c r="BI90" s="190"/>
      <c r="BJ90" s="131">
        <v>0</v>
      </c>
      <c r="BK90" s="191"/>
      <c r="BL90" s="13"/>
      <c r="BM90" s="13"/>
      <c r="BN90" s="27" t="s">
        <v>767</v>
      </c>
      <c r="BO90" s="13" t="s">
        <v>767</v>
      </c>
      <c r="BP90" s="222">
        <v>0</v>
      </c>
      <c r="BQ90" s="132"/>
      <c r="BR90" s="133"/>
      <c r="BS90" s="125">
        <v>0</v>
      </c>
      <c r="BT90" s="134">
        <v>0</v>
      </c>
      <c r="BU90" s="135">
        <v>0</v>
      </c>
      <c r="BV90" s="134">
        <v>0</v>
      </c>
      <c r="BW90" s="136">
        <v>0</v>
      </c>
      <c r="BX90" s="136">
        <v>0</v>
      </c>
      <c r="BY90" s="136">
        <v>0</v>
      </c>
      <c r="BZ90" s="134">
        <v>0</v>
      </c>
      <c r="CA90" s="134">
        <v>0</v>
      </c>
      <c r="CB90" s="134">
        <v>0</v>
      </c>
      <c r="CC90" s="135">
        <v>0</v>
      </c>
      <c r="CD90" s="134"/>
      <c r="CE90" s="134"/>
      <c r="CF90" s="137">
        <v>0</v>
      </c>
      <c r="CG90" s="134">
        <v>0</v>
      </c>
      <c r="CH90" s="132"/>
      <c r="CI90" s="132"/>
      <c r="CJ90" s="229" t="s">
        <v>942</v>
      </c>
      <c r="CK90" s="233" t="s">
        <v>942</v>
      </c>
      <c r="CL90" s="138">
        <v>0</v>
      </c>
      <c r="CM90" s="138">
        <v>0</v>
      </c>
      <c r="CN90" s="135">
        <v>0</v>
      </c>
      <c r="CO90" s="135">
        <v>0</v>
      </c>
      <c r="CP90" s="139"/>
      <c r="CQ90" s="135">
        <v>0</v>
      </c>
      <c r="CR90" s="179">
        <v>43278</v>
      </c>
      <c r="CS90" s="180">
        <v>43278</v>
      </c>
      <c r="CT90" s="181">
        <v>43346</v>
      </c>
      <c r="CU90" s="181">
        <v>36526</v>
      </c>
      <c r="CV90" s="181">
        <v>36526</v>
      </c>
      <c r="CW90" s="181">
        <v>36526</v>
      </c>
      <c r="CX90" s="181"/>
      <c r="CY90" s="135">
        <v>1</v>
      </c>
      <c r="CZ90" s="134">
        <v>0</v>
      </c>
      <c r="DA90" s="135">
        <v>0.96825396825396826</v>
      </c>
      <c r="DB90" s="135">
        <v>0</v>
      </c>
      <c r="DC90" s="135">
        <v>0</v>
      </c>
      <c r="DD90" s="135">
        <v>0</v>
      </c>
      <c r="DE90" s="140">
        <v>0</v>
      </c>
      <c r="DF90" s="13" t="s">
        <v>942</v>
      </c>
      <c r="DG90" s="80" t="s">
        <v>942</v>
      </c>
      <c r="DH90" s="18" t="b">
        <v>0</v>
      </c>
      <c r="DI90" s="79"/>
      <c r="DJ90" s="79"/>
      <c r="DK90" s="192"/>
      <c r="DL90" s="174"/>
      <c r="DM90" s="193"/>
      <c r="DN90" s="135"/>
      <c r="DO90" s="79"/>
      <c r="DP90" s="79"/>
      <c r="DQ90" s="79"/>
      <c r="DR90" s="79"/>
      <c r="DS90" s="79"/>
      <c r="DT90" s="79"/>
      <c r="DU90" s="79"/>
      <c r="DV90" s="18"/>
      <c r="DW90" s="18"/>
      <c r="DX90" s="18"/>
      <c r="DY90" s="177"/>
      <c r="DZ90" s="177">
        <v>0</v>
      </c>
      <c r="EA90" s="177">
        <v>0</v>
      </c>
      <c r="EB90" s="177">
        <v>0</v>
      </c>
      <c r="EC90" s="177">
        <v>0</v>
      </c>
      <c r="ED90" s="177">
        <v>0</v>
      </c>
      <c r="EE90" s="177">
        <v>0</v>
      </c>
      <c r="EF90" s="177">
        <v>0</v>
      </c>
      <c r="EG90" s="177">
        <v>0</v>
      </c>
      <c r="EH90" s="177">
        <v>0</v>
      </c>
      <c r="EI90" s="177">
        <v>0</v>
      </c>
      <c r="EJ90" s="177">
        <v>0</v>
      </c>
      <c r="EK90" s="177">
        <v>0</v>
      </c>
      <c r="EL90" s="177">
        <v>0</v>
      </c>
      <c r="EM90" s="177">
        <v>0</v>
      </c>
      <c r="EN90" s="177">
        <v>0</v>
      </c>
      <c r="EO90" s="177">
        <v>0</v>
      </c>
      <c r="EP90" s="177">
        <v>0</v>
      </c>
      <c r="EQ90" s="177">
        <v>0</v>
      </c>
      <c r="ER90" s="177">
        <v>0</v>
      </c>
      <c r="ES90" s="177">
        <v>0</v>
      </c>
      <c r="ET90" s="177">
        <v>0</v>
      </c>
      <c r="EU90" s="177">
        <v>0</v>
      </c>
      <c r="EV90" s="177">
        <v>0</v>
      </c>
      <c r="EW90" s="177">
        <v>0</v>
      </c>
      <c r="EX90" s="177">
        <v>0</v>
      </c>
      <c r="EY90" s="177">
        <v>0</v>
      </c>
      <c r="EZ90" s="177">
        <v>0</v>
      </c>
      <c r="FA90" s="177">
        <v>0</v>
      </c>
      <c r="FB90" s="177">
        <v>0</v>
      </c>
      <c r="FC90" s="198"/>
      <c r="FD90" s="198"/>
      <c r="FE90" s="198"/>
      <c r="FF90" s="198"/>
      <c r="FG90" s="198"/>
      <c r="FH90" s="198"/>
      <c r="FI90" s="198"/>
      <c r="FJ90" s="198"/>
      <c r="FK90" s="198"/>
      <c r="FL90" s="198"/>
      <c r="FM90" s="198"/>
      <c r="FN90" s="198"/>
      <c r="FO90" s="198"/>
      <c r="FP90" s="198"/>
      <c r="FQ90" s="198"/>
      <c r="FR90" s="198"/>
      <c r="FS90" s="198"/>
      <c r="FT90" s="198"/>
      <c r="FU90" s="198"/>
      <c r="FV90" s="198"/>
      <c r="FW90" s="243"/>
      <c r="FX90" s="243"/>
      <c r="FY90" s="243"/>
      <c r="FZ90" s="198"/>
      <c r="GA90" s="198"/>
      <c r="GB90" s="198"/>
      <c r="GC90" s="199"/>
      <c r="GD90" s="198"/>
      <c r="GE90" s="273"/>
      <c r="GF90" s="198"/>
      <c r="GG90" s="273"/>
      <c r="GH90" s="273"/>
      <c r="GI90" s="273"/>
      <c r="GJ90" s="273"/>
      <c r="GK90" s="273"/>
      <c r="GL90" s="245"/>
      <c r="GM90" s="198"/>
      <c r="GN90" s="245"/>
      <c r="GO90" s="245"/>
      <c r="GP90" s="245"/>
      <c r="GQ90" s="245"/>
      <c r="GR90" s="245"/>
      <c r="GS90" s="273"/>
      <c r="GT90" s="273"/>
      <c r="GU90" s="273"/>
      <c r="GV90" s="273"/>
      <c r="GW90" s="273"/>
      <c r="GX90" s="273"/>
      <c r="GY90" s="273"/>
      <c r="GZ90" s="273"/>
      <c r="HA90" s="273"/>
      <c r="HB90" s="273"/>
      <c r="HC90" s="273"/>
      <c r="HD90" s="273"/>
      <c r="HE90" s="273"/>
      <c r="HF90" s="273"/>
      <c r="HG90" s="273"/>
      <c r="HH90" s="273"/>
      <c r="HI90" s="273"/>
      <c r="HJ90" s="273"/>
      <c r="HK90" s="273"/>
      <c r="HL90" s="273"/>
      <c r="HM90" s="273"/>
      <c r="HN90" s="273"/>
      <c r="HO90" s="273"/>
      <c r="HP90" s="273"/>
      <c r="HQ90" s="273"/>
      <c r="HR90" s="273"/>
      <c r="HS90" s="273"/>
      <c r="HT90" s="273"/>
      <c r="HU90" s="273"/>
      <c r="HV90" s="273"/>
      <c r="HW90" s="273"/>
      <c r="HX90" s="273"/>
      <c r="HY90" s="273"/>
      <c r="HZ90" s="273"/>
      <c r="IA90" s="273"/>
      <c r="IB90" s="273"/>
      <c r="IC90" s="273"/>
      <c r="ID90" s="273"/>
      <c r="IE90" s="273"/>
      <c r="IF90" s="273"/>
      <c r="IG90" s="273"/>
      <c r="IH90" s="273"/>
      <c r="II90" s="273"/>
      <c r="IJ90" s="273"/>
      <c r="IK90" s="273"/>
      <c r="IL90" s="273"/>
      <c r="IM90" s="273"/>
      <c r="IN90" s="273"/>
      <c r="IO90" s="273"/>
      <c r="IP90" s="273"/>
      <c r="IQ90" s="273"/>
      <c r="IR90" s="273"/>
      <c r="IS90" s="273"/>
      <c r="IT90" s="273"/>
      <c r="IU90" s="273"/>
      <c r="IV90" s="273"/>
      <c r="IW90" s="273"/>
      <c r="IX90" s="242"/>
      <c r="IY90" s="242"/>
      <c r="IZ90" s="242"/>
      <c r="JA90" s="242"/>
      <c r="JB90" s="242"/>
      <c r="JC90" s="242"/>
      <c r="JD90" s="242"/>
      <c r="JE90" s="242"/>
      <c r="JF90" s="242"/>
      <c r="JG90" s="242"/>
      <c r="JH90" s="242"/>
      <c r="JI90" s="242"/>
      <c r="JJ90" s="242"/>
      <c r="JK90" s="246"/>
      <c r="JL90" s="246"/>
      <c r="JM90" s="246"/>
      <c r="JN90" s="246"/>
      <c r="JO90" s="246"/>
      <c r="JP90" s="246"/>
      <c r="JQ90" s="246"/>
      <c r="JR90" s="246"/>
      <c r="JS90" s="246"/>
      <c r="JT90" s="246"/>
      <c r="JU90" s="246"/>
      <c r="JV90" s="246"/>
      <c r="JW90" s="246"/>
      <c r="JX90" s="246"/>
      <c r="JY90" s="242"/>
      <c r="JZ90" s="242"/>
      <c r="KA90" s="242"/>
      <c r="KB90" s="198"/>
      <c r="KC90" s="198"/>
      <c r="KD90" s="198"/>
      <c r="KE90" s="198"/>
      <c r="KF90" s="198"/>
      <c r="KG90" s="198"/>
      <c r="KH90" s="273"/>
      <c r="KI90" s="198"/>
      <c r="KJ90" s="198"/>
      <c r="KK90" s="198"/>
      <c r="KL90" s="198"/>
      <c r="KM90" s="198"/>
      <c r="KN90" s="273"/>
      <c r="KO90" s="273"/>
      <c r="KP90" s="198"/>
      <c r="KQ90" s="198"/>
      <c r="KR90" s="198"/>
      <c r="KS90" s="198"/>
      <c r="KT90" s="198"/>
      <c r="KU90" s="273"/>
      <c r="KV90" s="273"/>
      <c r="KW90" s="198"/>
      <c r="KX90" s="198"/>
      <c r="KY90" s="275">
        <v>0</v>
      </c>
      <c r="KZ90" s="275">
        <v>0</v>
      </c>
      <c r="LA90" s="275">
        <v>0</v>
      </c>
      <c r="LB90" s="275">
        <v>0</v>
      </c>
      <c r="LC90" s="275">
        <v>0</v>
      </c>
      <c r="LD90" s="275">
        <v>0</v>
      </c>
      <c r="LE90" s="275">
        <v>0</v>
      </c>
      <c r="LF90" s="275">
        <v>0</v>
      </c>
      <c r="LG90" s="275">
        <v>0</v>
      </c>
      <c r="LH90" s="275">
        <v>0</v>
      </c>
      <c r="LI90" s="275">
        <v>0</v>
      </c>
      <c r="LJ90" s="275">
        <v>0</v>
      </c>
      <c r="LK90" s="275">
        <v>0</v>
      </c>
      <c r="LL90" s="197">
        <v>0</v>
      </c>
      <c r="LM90" s="197">
        <v>0</v>
      </c>
      <c r="LN90" s="197">
        <v>0</v>
      </c>
      <c r="LO90" s="197">
        <v>0</v>
      </c>
      <c r="LP90" s="197">
        <v>0</v>
      </c>
      <c r="LQ90" s="197">
        <v>0</v>
      </c>
      <c r="LR90" s="197">
        <v>0</v>
      </c>
      <c r="LS90" s="197">
        <v>0</v>
      </c>
      <c r="LT90" s="197">
        <v>0</v>
      </c>
      <c r="LU90" s="197">
        <v>0</v>
      </c>
      <c r="LV90" s="197">
        <v>0</v>
      </c>
      <c r="LW90" s="197">
        <v>0</v>
      </c>
      <c r="LX90" s="197">
        <v>0</v>
      </c>
      <c r="LY90" s="275">
        <v>0</v>
      </c>
      <c r="LZ90" s="275">
        <v>0</v>
      </c>
      <c r="MA90" s="275">
        <v>0</v>
      </c>
      <c r="MB90" s="275">
        <v>0</v>
      </c>
      <c r="MC90" s="275">
        <v>0</v>
      </c>
      <c r="MD90" s="275">
        <v>0</v>
      </c>
      <c r="ME90" s="275">
        <v>0</v>
      </c>
      <c r="MF90" s="275">
        <v>0</v>
      </c>
      <c r="MG90" s="275">
        <v>0</v>
      </c>
      <c r="MH90" s="275">
        <v>0</v>
      </c>
      <c r="MI90" s="275">
        <v>0</v>
      </c>
      <c r="MJ90" s="197">
        <v>0</v>
      </c>
      <c r="MK90" s="197">
        <v>0</v>
      </c>
      <c r="ML90" s="198"/>
      <c r="MM90" s="197">
        <v>0</v>
      </c>
      <c r="MN90" s="197">
        <v>0</v>
      </c>
      <c r="MO90" s="197">
        <v>0</v>
      </c>
      <c r="MP90" s="197">
        <v>0</v>
      </c>
      <c r="MQ90" s="197">
        <v>0</v>
      </c>
      <c r="MR90" s="197">
        <v>0</v>
      </c>
      <c r="MS90" s="275">
        <v>0</v>
      </c>
      <c r="MT90" s="275">
        <v>0</v>
      </c>
      <c r="MU90" s="197">
        <v>0</v>
      </c>
      <c r="MV90" s="197">
        <v>0</v>
      </c>
      <c r="MW90" s="198"/>
      <c r="MX90" s="197">
        <v>0</v>
      </c>
      <c r="MY90" s="197">
        <v>0</v>
      </c>
      <c r="MZ90" s="275">
        <v>0</v>
      </c>
      <c r="NA90" s="275">
        <v>0</v>
      </c>
      <c r="NB90" s="197">
        <v>0</v>
      </c>
      <c r="NC90" s="197">
        <v>0</v>
      </c>
      <c r="ND90" s="197">
        <v>0</v>
      </c>
      <c r="NE90" s="197">
        <v>0</v>
      </c>
      <c r="NF90" s="197">
        <v>0</v>
      </c>
      <c r="NG90" s="197">
        <v>0</v>
      </c>
      <c r="NH90" s="197">
        <v>0</v>
      </c>
      <c r="NI90" s="197">
        <v>0</v>
      </c>
      <c r="NJ90" s="198"/>
      <c r="NK90" s="198"/>
      <c r="NL90" s="198"/>
      <c r="NM90" s="198"/>
      <c r="NN90" s="198"/>
      <c r="NO90" s="198"/>
      <c r="NP90" s="198"/>
      <c r="NQ90" s="198"/>
      <c r="NR90" s="198"/>
      <c r="NS90" s="198"/>
      <c r="NT90" s="198"/>
      <c r="NU90" s="198"/>
      <c r="NV90" s="198"/>
      <c r="NW90" s="198"/>
      <c r="NX90" s="198"/>
      <c r="NY90" s="198"/>
      <c r="NZ90" s="198"/>
      <c r="OA90" s="198"/>
      <c r="OB90" s="198"/>
      <c r="OC90" s="198"/>
      <c r="OD90" s="198"/>
      <c r="OE90" s="198"/>
      <c r="OF90" s="198"/>
      <c r="OG90" s="198"/>
      <c r="OH90" s="198"/>
      <c r="OI90" s="198"/>
      <c r="OJ90" s="198"/>
      <c r="OK90" s="198"/>
      <c r="OL90" s="198"/>
      <c r="OM90" s="198"/>
      <c r="ON90" s="198"/>
      <c r="OO90" s="198"/>
      <c r="OP90" s="198"/>
      <c r="OQ90" s="198"/>
      <c r="OR90" s="198"/>
      <c r="OS90" s="198"/>
      <c r="OT90" s="198"/>
      <c r="OU90" s="198"/>
      <c r="OV90" s="198"/>
      <c r="OW90" s="198"/>
      <c r="OX90" s="198"/>
      <c r="OY90" s="198"/>
      <c r="OZ90" s="198"/>
      <c r="PA90" s="198"/>
      <c r="PB90" s="198"/>
      <c r="PC90" s="198"/>
      <c r="PD90" s="198"/>
      <c r="PE90" s="198"/>
      <c r="PF90" s="198"/>
      <c r="PG90" s="198"/>
      <c r="PH90" s="198"/>
      <c r="PI90" s="198"/>
      <c r="PJ90" s="198"/>
      <c r="PK90" s="198"/>
      <c r="PL90" s="198"/>
      <c r="PM90" s="198"/>
      <c r="PN90" s="198"/>
      <c r="PO90" s="198"/>
      <c r="PP90" s="198"/>
      <c r="PQ90" s="196"/>
      <c r="PR90" s="196"/>
      <c r="PS90" s="196"/>
      <c r="PT90" s="196"/>
      <c r="PU90" s="196"/>
      <c r="PV90" s="196"/>
      <c r="PW90" s="196"/>
      <c r="PX90" s="196"/>
      <c r="PY90" s="196"/>
      <c r="PZ90" s="196"/>
      <c r="QA90" s="196"/>
      <c r="QB90" s="196"/>
      <c r="QC90" s="196"/>
      <c r="QD90" s="196"/>
      <c r="QE90" s="196"/>
      <c r="QF90" s="196"/>
      <c r="QG90" s="196"/>
      <c r="QH90" s="196"/>
      <c r="QI90" s="196"/>
      <c r="QJ90" s="196"/>
      <c r="QK90" s="196"/>
      <c r="QL90" s="196"/>
      <c r="QM90" s="196"/>
      <c r="QN90" s="196"/>
      <c r="QO90" s="196"/>
      <c r="QP90" s="196"/>
      <c r="QQ90" s="196"/>
      <c r="QR90" s="196"/>
      <c r="QS90" s="196"/>
      <c r="QT90" s="196"/>
      <c r="QU90" s="196"/>
      <c r="QV90" s="196"/>
      <c r="QW90" s="196"/>
      <c r="QX90" s="196"/>
      <c r="QY90" s="196"/>
      <c r="QZ90" s="196"/>
      <c r="RA90" s="196"/>
      <c r="RB90" s="196"/>
      <c r="RC90" s="196"/>
      <c r="RD90" s="196"/>
      <c r="RE90" s="196"/>
      <c r="RF90" s="196"/>
      <c r="RG90" s="196"/>
      <c r="RH90" s="196"/>
      <c r="RI90" s="196"/>
      <c r="RJ90" s="196"/>
      <c r="RK90" s="196"/>
      <c r="RL90" s="196"/>
      <c r="RM90" s="196"/>
      <c r="RN90" s="196"/>
      <c r="RO90" s="196"/>
      <c r="RP90" s="196"/>
      <c r="RQ90" s="196"/>
      <c r="RR90" s="196"/>
      <c r="RS90" s="196"/>
      <c r="RT90" s="196"/>
      <c r="RU90" s="196"/>
      <c r="RV90" s="196"/>
      <c r="RW90" s="196"/>
      <c r="RX90" s="196"/>
    </row>
    <row r="91" spans="1:492" x14ac:dyDescent="0.2">
      <c r="A91" s="230" t="s">
        <v>962</v>
      </c>
      <c r="B91" s="231" t="s">
        <v>5249</v>
      </c>
      <c r="C91" s="225"/>
      <c r="D91" s="225"/>
      <c r="E91" s="225"/>
      <c r="F91" s="226"/>
      <c r="G91" s="226"/>
      <c r="H91" s="226"/>
      <c r="I91" s="226"/>
      <c r="J91" s="226"/>
      <c r="K91" s="226"/>
      <c r="L91" s="226"/>
      <c r="M91" s="226"/>
      <c r="N91" s="226"/>
      <c r="O91" s="226"/>
      <c r="P91" s="226"/>
      <c r="Q91" s="237">
        <v>0</v>
      </c>
      <c r="R91" s="238"/>
      <c r="S91" s="238"/>
      <c r="T91" s="238"/>
      <c r="U91" s="238"/>
      <c r="V91" s="238"/>
      <c r="W91" s="232"/>
      <c r="X91" s="232"/>
      <c r="Y91" s="232"/>
      <c r="Z91" s="235">
        <v>0</v>
      </c>
      <c r="AA91" s="235">
        <v>0</v>
      </c>
      <c r="AB91" s="235">
        <v>0</v>
      </c>
      <c r="AC91" s="224"/>
      <c r="AD91" s="224"/>
      <c r="AE91" s="125"/>
      <c r="AF91" s="125"/>
      <c r="AG91" s="125"/>
      <c r="AH91" s="236">
        <v>1</v>
      </c>
      <c r="AI91" s="236"/>
      <c r="AJ91" s="125"/>
      <c r="AK91" s="175"/>
      <c r="AL91" s="125" t="s">
        <v>942</v>
      </c>
      <c r="AM91" s="27" t="s">
        <v>942</v>
      </c>
      <c r="AN91" s="126">
        <v>0</v>
      </c>
      <c r="AO91" s="126">
        <v>0</v>
      </c>
      <c r="AP91" s="126">
        <v>0</v>
      </c>
      <c r="AQ91" s="126">
        <v>0</v>
      </c>
      <c r="AR91" s="125">
        <v>0</v>
      </c>
      <c r="AS91" s="125">
        <v>0</v>
      </c>
      <c r="AT91" s="178"/>
      <c r="AU91" s="178"/>
      <c r="AV91" s="178"/>
      <c r="AW91" s="239" t="s">
        <v>989</v>
      </c>
      <c r="AX91" s="239" t="s">
        <v>980</v>
      </c>
      <c r="AY91" s="127"/>
      <c r="AZ91" s="127"/>
      <c r="BA91" s="128">
        <v>100</v>
      </c>
      <c r="BB91" s="128" t="s">
        <v>489</v>
      </c>
      <c r="BC91" s="128"/>
      <c r="BD91" s="128">
        <v>1</v>
      </c>
      <c r="BE91" s="129" t="s">
        <v>541</v>
      </c>
      <c r="BF91" s="130">
        <v>1</v>
      </c>
      <c r="BG91" s="240"/>
      <c r="BH91" s="241"/>
      <c r="BI91" s="190"/>
      <c r="BJ91" s="131">
        <v>0</v>
      </c>
      <c r="BK91" s="191"/>
      <c r="BL91" s="13"/>
      <c r="BM91" s="13"/>
      <c r="BN91" s="27" t="s">
        <v>767</v>
      </c>
      <c r="BO91" s="13" t="s">
        <v>767</v>
      </c>
      <c r="BP91" s="222">
        <v>0</v>
      </c>
      <c r="BQ91" s="132"/>
      <c r="BR91" s="133"/>
      <c r="BS91" s="125">
        <v>0</v>
      </c>
      <c r="BT91" s="134">
        <v>0</v>
      </c>
      <c r="BU91" s="135">
        <v>0</v>
      </c>
      <c r="BV91" s="134">
        <v>0</v>
      </c>
      <c r="BW91" s="136">
        <v>0</v>
      </c>
      <c r="BX91" s="136">
        <v>0</v>
      </c>
      <c r="BY91" s="136">
        <v>0</v>
      </c>
      <c r="BZ91" s="134">
        <v>0</v>
      </c>
      <c r="CA91" s="134">
        <v>0</v>
      </c>
      <c r="CB91" s="134">
        <v>0</v>
      </c>
      <c r="CC91" s="135">
        <v>0</v>
      </c>
      <c r="CD91" s="134"/>
      <c r="CE91" s="134"/>
      <c r="CF91" s="137">
        <v>0</v>
      </c>
      <c r="CG91" s="134">
        <v>0</v>
      </c>
      <c r="CH91" s="132"/>
      <c r="CI91" s="132"/>
      <c r="CJ91" s="229" t="s">
        <v>942</v>
      </c>
      <c r="CK91" s="233" t="s">
        <v>942</v>
      </c>
      <c r="CL91" s="138">
        <v>0</v>
      </c>
      <c r="CM91" s="138">
        <v>0</v>
      </c>
      <c r="CN91" s="135">
        <v>0</v>
      </c>
      <c r="CO91" s="135">
        <v>0</v>
      </c>
      <c r="CP91" s="139"/>
      <c r="CQ91" s="135">
        <v>0</v>
      </c>
      <c r="CR91" s="179">
        <v>43278</v>
      </c>
      <c r="CS91" s="180">
        <v>43278</v>
      </c>
      <c r="CT91" s="181">
        <v>43346</v>
      </c>
      <c r="CU91" s="181">
        <v>36526</v>
      </c>
      <c r="CV91" s="181">
        <v>36526</v>
      </c>
      <c r="CW91" s="181">
        <v>36526</v>
      </c>
      <c r="CX91" s="181"/>
      <c r="CY91" s="135">
        <v>1</v>
      </c>
      <c r="CZ91" s="134">
        <v>0</v>
      </c>
      <c r="DA91" s="135">
        <v>0.96825396825396826</v>
      </c>
      <c r="DB91" s="135">
        <v>0</v>
      </c>
      <c r="DC91" s="135">
        <v>0</v>
      </c>
      <c r="DD91" s="135">
        <v>0</v>
      </c>
      <c r="DE91" s="140">
        <v>0</v>
      </c>
      <c r="DF91" s="13" t="s">
        <v>942</v>
      </c>
      <c r="DG91" s="80" t="s">
        <v>942</v>
      </c>
      <c r="DH91" s="18" t="b">
        <v>0</v>
      </c>
      <c r="DI91" s="79"/>
      <c r="DJ91" s="79"/>
      <c r="DK91" s="192"/>
      <c r="DL91" s="174"/>
      <c r="DM91" s="193"/>
      <c r="DN91" s="135"/>
      <c r="DO91" s="79"/>
      <c r="DP91" s="79"/>
      <c r="DQ91" s="79"/>
      <c r="DR91" s="79"/>
      <c r="DS91" s="79"/>
      <c r="DT91" s="79"/>
      <c r="DU91" s="79"/>
      <c r="DV91" s="18"/>
      <c r="DW91" s="18"/>
      <c r="DX91" s="18"/>
      <c r="DY91" s="177"/>
      <c r="DZ91" s="177">
        <v>0</v>
      </c>
      <c r="EA91" s="177">
        <v>0</v>
      </c>
      <c r="EB91" s="177">
        <v>0</v>
      </c>
      <c r="EC91" s="177">
        <v>0</v>
      </c>
      <c r="ED91" s="177">
        <v>0</v>
      </c>
      <c r="EE91" s="177">
        <v>0</v>
      </c>
      <c r="EF91" s="177">
        <v>0</v>
      </c>
      <c r="EG91" s="177">
        <v>0</v>
      </c>
      <c r="EH91" s="177">
        <v>0</v>
      </c>
      <c r="EI91" s="177">
        <v>0</v>
      </c>
      <c r="EJ91" s="177">
        <v>0</v>
      </c>
      <c r="EK91" s="177">
        <v>0</v>
      </c>
      <c r="EL91" s="177">
        <v>0</v>
      </c>
      <c r="EM91" s="177">
        <v>0</v>
      </c>
      <c r="EN91" s="177">
        <v>0</v>
      </c>
      <c r="EO91" s="177">
        <v>0</v>
      </c>
      <c r="EP91" s="177">
        <v>0</v>
      </c>
      <c r="EQ91" s="177">
        <v>0</v>
      </c>
      <c r="ER91" s="177">
        <v>0</v>
      </c>
      <c r="ES91" s="177">
        <v>0</v>
      </c>
      <c r="ET91" s="177">
        <v>0</v>
      </c>
      <c r="EU91" s="177">
        <v>0</v>
      </c>
      <c r="EV91" s="177">
        <v>0</v>
      </c>
      <c r="EW91" s="177">
        <v>0</v>
      </c>
      <c r="EX91" s="177">
        <v>0</v>
      </c>
      <c r="EY91" s="177">
        <v>0</v>
      </c>
      <c r="EZ91" s="177">
        <v>0</v>
      </c>
      <c r="FA91" s="177">
        <v>0</v>
      </c>
      <c r="FB91" s="177">
        <v>0</v>
      </c>
      <c r="FC91" s="198"/>
      <c r="FD91" s="198"/>
      <c r="FE91" s="198"/>
      <c r="FF91" s="198"/>
      <c r="FG91" s="198"/>
      <c r="FH91" s="198"/>
      <c r="FI91" s="198"/>
      <c r="FJ91" s="198"/>
      <c r="FK91" s="198"/>
      <c r="FL91" s="198"/>
      <c r="FM91" s="198"/>
      <c r="FN91" s="198"/>
      <c r="FO91" s="198"/>
      <c r="FP91" s="198"/>
      <c r="FQ91" s="198"/>
      <c r="FR91" s="198"/>
      <c r="FS91" s="198"/>
      <c r="FT91" s="198"/>
      <c r="FU91" s="198"/>
      <c r="FV91" s="198"/>
      <c r="FW91" s="243"/>
      <c r="FX91" s="243"/>
      <c r="FY91" s="243"/>
      <c r="FZ91" s="198"/>
      <c r="GA91" s="198"/>
      <c r="GB91" s="198"/>
      <c r="GC91" s="199"/>
      <c r="GD91" s="198"/>
      <c r="GE91" s="257"/>
      <c r="GF91" s="198"/>
      <c r="GG91" s="257"/>
      <c r="GH91" s="257"/>
      <c r="GI91" s="257"/>
      <c r="GJ91" s="257"/>
      <c r="GK91" s="257"/>
      <c r="GL91" s="245"/>
      <c r="GM91" s="198"/>
      <c r="GN91" s="245"/>
      <c r="GO91" s="245"/>
      <c r="GP91" s="245"/>
      <c r="GQ91" s="245"/>
      <c r="GR91" s="245"/>
      <c r="GS91" s="257"/>
      <c r="GT91" s="257"/>
      <c r="GU91" s="257"/>
      <c r="GV91" s="257"/>
      <c r="GW91" s="257"/>
      <c r="GX91" s="257"/>
      <c r="GY91" s="257"/>
      <c r="GZ91" s="257"/>
      <c r="HA91" s="257"/>
      <c r="HB91" s="257"/>
      <c r="HC91" s="257"/>
      <c r="HD91" s="257"/>
      <c r="HE91" s="257"/>
      <c r="HF91" s="257"/>
      <c r="HG91" s="257"/>
      <c r="HH91" s="257"/>
      <c r="HI91" s="257"/>
      <c r="HJ91" s="257"/>
      <c r="HK91" s="257"/>
      <c r="HL91" s="257"/>
      <c r="HM91" s="257"/>
      <c r="HN91" s="257"/>
      <c r="HO91" s="257"/>
      <c r="HP91" s="257"/>
      <c r="HQ91" s="257"/>
      <c r="HR91" s="257"/>
      <c r="HS91" s="257"/>
      <c r="HT91" s="257"/>
      <c r="HU91" s="257"/>
      <c r="HV91" s="257"/>
      <c r="HW91" s="257"/>
      <c r="HX91" s="257"/>
      <c r="HY91" s="257"/>
      <c r="HZ91" s="257"/>
      <c r="IA91" s="257"/>
      <c r="IB91" s="257"/>
      <c r="IC91" s="257"/>
      <c r="ID91" s="257"/>
      <c r="IE91" s="257"/>
      <c r="IF91" s="257"/>
      <c r="IG91" s="257"/>
      <c r="IH91" s="257"/>
      <c r="II91" s="257"/>
      <c r="IJ91" s="257"/>
      <c r="IK91" s="257"/>
      <c r="IL91" s="257"/>
      <c r="IM91" s="257"/>
      <c r="IN91" s="257"/>
      <c r="IO91" s="257"/>
      <c r="IP91" s="257"/>
      <c r="IQ91" s="257"/>
      <c r="IR91" s="257"/>
      <c r="IS91" s="257"/>
      <c r="IT91" s="257"/>
      <c r="IU91" s="257"/>
      <c r="IV91" s="257"/>
      <c r="IW91" s="257"/>
      <c r="IX91" s="242"/>
      <c r="IY91" s="242"/>
      <c r="IZ91" s="242"/>
      <c r="JA91" s="242"/>
      <c r="JB91" s="242"/>
      <c r="JC91" s="242"/>
      <c r="JD91" s="242"/>
      <c r="JE91" s="242"/>
      <c r="JF91" s="242"/>
      <c r="JG91" s="242"/>
      <c r="JH91" s="242"/>
      <c r="JI91" s="242"/>
      <c r="JJ91" s="242"/>
      <c r="JK91" s="246"/>
      <c r="JL91" s="246"/>
      <c r="JM91" s="246"/>
      <c r="JN91" s="246"/>
      <c r="JO91" s="246"/>
      <c r="JP91" s="246"/>
      <c r="JQ91" s="246"/>
      <c r="JR91" s="246"/>
      <c r="JS91" s="246"/>
      <c r="JT91" s="246"/>
      <c r="JU91" s="246"/>
      <c r="JV91" s="246"/>
      <c r="JW91" s="246"/>
      <c r="JX91" s="246"/>
      <c r="JY91" s="242"/>
      <c r="JZ91" s="242"/>
      <c r="KA91" s="242"/>
      <c r="KB91" s="198"/>
      <c r="KC91" s="198"/>
      <c r="KD91" s="198"/>
      <c r="KE91" s="198"/>
      <c r="KF91" s="198"/>
      <c r="KG91" s="198"/>
      <c r="KH91" s="257"/>
      <c r="KI91" s="198"/>
      <c r="KJ91" s="198"/>
      <c r="KK91" s="198"/>
      <c r="KL91" s="198"/>
      <c r="KM91" s="198"/>
      <c r="KN91" s="257"/>
      <c r="KO91" s="257"/>
      <c r="KP91" s="198"/>
      <c r="KQ91" s="198"/>
      <c r="KR91" s="198"/>
      <c r="KS91" s="198"/>
      <c r="KT91" s="198"/>
      <c r="KU91" s="257"/>
      <c r="KV91" s="257"/>
      <c r="KW91" s="198"/>
      <c r="KX91" s="198"/>
      <c r="KY91" s="275">
        <v>0</v>
      </c>
      <c r="KZ91" s="275">
        <v>0</v>
      </c>
      <c r="LA91" s="275">
        <v>0</v>
      </c>
      <c r="LB91" s="275">
        <v>0</v>
      </c>
      <c r="LC91" s="275">
        <v>0</v>
      </c>
      <c r="LD91" s="275">
        <v>0</v>
      </c>
      <c r="LE91" s="275">
        <v>0</v>
      </c>
      <c r="LF91" s="275">
        <v>0</v>
      </c>
      <c r="LG91" s="275">
        <v>0</v>
      </c>
      <c r="LH91" s="275">
        <v>0</v>
      </c>
      <c r="LI91" s="275">
        <v>0</v>
      </c>
      <c r="LJ91" s="275">
        <v>0</v>
      </c>
      <c r="LK91" s="275">
        <v>0</v>
      </c>
      <c r="LL91" s="197">
        <v>0</v>
      </c>
      <c r="LM91" s="197">
        <v>0</v>
      </c>
      <c r="LN91" s="197">
        <v>0</v>
      </c>
      <c r="LO91" s="197">
        <v>0</v>
      </c>
      <c r="LP91" s="197">
        <v>0</v>
      </c>
      <c r="LQ91" s="197">
        <v>0</v>
      </c>
      <c r="LR91" s="197">
        <v>0</v>
      </c>
      <c r="LS91" s="197">
        <v>0</v>
      </c>
      <c r="LT91" s="197">
        <v>0</v>
      </c>
      <c r="LU91" s="197">
        <v>0</v>
      </c>
      <c r="LV91" s="197">
        <v>0</v>
      </c>
      <c r="LW91" s="197">
        <v>0</v>
      </c>
      <c r="LX91" s="197">
        <v>0</v>
      </c>
      <c r="LY91" s="275">
        <v>0</v>
      </c>
      <c r="LZ91" s="275">
        <v>0</v>
      </c>
      <c r="MA91" s="275">
        <v>0</v>
      </c>
      <c r="MB91" s="275">
        <v>0</v>
      </c>
      <c r="MC91" s="275">
        <v>0</v>
      </c>
      <c r="MD91" s="275">
        <v>0</v>
      </c>
      <c r="ME91" s="275">
        <v>0</v>
      </c>
      <c r="MF91" s="275">
        <v>0</v>
      </c>
      <c r="MG91" s="275">
        <v>0</v>
      </c>
      <c r="MH91" s="275">
        <v>0</v>
      </c>
      <c r="MI91" s="275">
        <v>0</v>
      </c>
      <c r="MJ91" s="197">
        <v>0</v>
      </c>
      <c r="MK91" s="197">
        <v>0</v>
      </c>
      <c r="ML91" s="198"/>
      <c r="MM91" s="197">
        <v>0</v>
      </c>
      <c r="MN91" s="197">
        <v>0</v>
      </c>
      <c r="MO91" s="197">
        <v>0</v>
      </c>
      <c r="MP91" s="197">
        <v>0</v>
      </c>
      <c r="MQ91" s="197">
        <v>0</v>
      </c>
      <c r="MR91" s="197">
        <v>0</v>
      </c>
      <c r="MS91" s="275">
        <v>0</v>
      </c>
      <c r="MT91" s="275">
        <v>0</v>
      </c>
      <c r="MU91" s="197">
        <v>0</v>
      </c>
      <c r="MV91" s="197">
        <v>0</v>
      </c>
      <c r="MW91" s="198"/>
      <c r="MX91" s="197">
        <v>0</v>
      </c>
      <c r="MY91" s="197">
        <v>0</v>
      </c>
      <c r="MZ91" s="275">
        <v>0</v>
      </c>
      <c r="NA91" s="275">
        <v>0</v>
      </c>
      <c r="NB91" s="197">
        <v>0</v>
      </c>
      <c r="NC91" s="197">
        <v>0</v>
      </c>
      <c r="ND91" s="197">
        <v>0</v>
      </c>
      <c r="NE91" s="197">
        <v>0</v>
      </c>
      <c r="NF91" s="197">
        <v>0</v>
      </c>
      <c r="NG91" s="197">
        <v>0</v>
      </c>
      <c r="NH91" s="197">
        <v>0</v>
      </c>
      <c r="NI91" s="197">
        <v>0</v>
      </c>
      <c r="NJ91" s="198"/>
      <c r="NK91" s="198"/>
      <c r="NL91" s="198"/>
      <c r="NM91" s="198"/>
      <c r="NN91" s="198"/>
      <c r="NO91" s="198"/>
      <c r="NP91" s="198"/>
      <c r="NQ91" s="198"/>
      <c r="NR91" s="198"/>
      <c r="NS91" s="198"/>
      <c r="NT91" s="198"/>
      <c r="NU91" s="198"/>
      <c r="NV91" s="198"/>
      <c r="NW91" s="198"/>
      <c r="NX91" s="198"/>
      <c r="NY91" s="198"/>
      <c r="NZ91" s="198"/>
      <c r="OA91" s="198"/>
      <c r="OB91" s="198"/>
      <c r="OC91" s="198"/>
      <c r="OD91" s="198"/>
      <c r="OE91" s="198"/>
      <c r="OF91" s="198"/>
      <c r="OG91" s="198"/>
      <c r="OH91" s="198"/>
      <c r="OI91" s="198"/>
      <c r="OJ91" s="198"/>
      <c r="OK91" s="198"/>
      <c r="OL91" s="198"/>
      <c r="OM91" s="198"/>
      <c r="ON91" s="198"/>
      <c r="OO91" s="198"/>
      <c r="OP91" s="198"/>
      <c r="OQ91" s="198"/>
      <c r="OR91" s="198"/>
      <c r="OS91" s="198"/>
      <c r="OT91" s="198"/>
      <c r="OU91" s="198"/>
      <c r="OV91" s="198"/>
      <c r="OW91" s="198"/>
      <c r="OX91" s="198"/>
      <c r="OY91" s="198"/>
      <c r="OZ91" s="198"/>
      <c r="PA91" s="198"/>
      <c r="PB91" s="198"/>
      <c r="PC91" s="198"/>
      <c r="PD91" s="198"/>
      <c r="PE91" s="198"/>
      <c r="PF91" s="198"/>
      <c r="PG91" s="198"/>
      <c r="PH91" s="198"/>
      <c r="PI91" s="198"/>
      <c r="PJ91" s="198"/>
      <c r="PK91" s="198"/>
      <c r="PL91" s="198"/>
      <c r="PM91" s="198"/>
      <c r="PN91" s="198"/>
      <c r="PO91" s="198"/>
      <c r="PP91" s="198"/>
      <c r="PQ91" s="198"/>
      <c r="PR91" s="198"/>
      <c r="PS91" s="198"/>
      <c r="PT91" s="198"/>
      <c r="PU91" s="198"/>
      <c r="PV91" s="198"/>
      <c r="PW91" s="198"/>
      <c r="PX91" s="198"/>
      <c r="PY91" s="198"/>
      <c r="PZ91" s="198"/>
      <c r="QA91" s="198"/>
      <c r="QB91" s="198"/>
      <c r="QC91" s="198"/>
      <c r="QD91" s="198"/>
      <c r="QE91" s="198"/>
      <c r="QF91" s="198"/>
      <c r="QG91" s="198"/>
      <c r="QH91" s="198"/>
      <c r="QI91" s="198"/>
      <c r="QJ91" s="198"/>
      <c r="QK91" s="198"/>
      <c r="QL91" s="198"/>
      <c r="QM91" s="198"/>
      <c r="QN91" s="198"/>
      <c r="QO91" s="198"/>
      <c r="QP91" s="198"/>
      <c r="QQ91" s="198"/>
      <c r="QR91" s="198"/>
      <c r="QS91" s="198"/>
      <c r="QT91" s="198"/>
      <c r="QU91" s="198"/>
      <c r="QV91" s="198"/>
      <c r="QW91" s="198"/>
      <c r="QX91" s="198"/>
      <c r="QY91" s="198"/>
      <c r="QZ91" s="198"/>
      <c r="RA91" s="198"/>
      <c r="RB91" s="198"/>
      <c r="RC91" s="198"/>
      <c r="RD91" s="198"/>
      <c r="RE91" s="198"/>
      <c r="RF91" s="198"/>
      <c r="RG91" s="198"/>
      <c r="RH91" s="198"/>
      <c r="RI91" s="198"/>
      <c r="RJ91" s="198"/>
      <c r="RK91" s="198"/>
      <c r="RL91" s="198"/>
      <c r="RM91" s="198"/>
      <c r="RN91" s="198"/>
      <c r="RO91" s="198"/>
      <c r="RP91" s="198"/>
      <c r="RQ91" s="198"/>
      <c r="RR91" s="198"/>
      <c r="RS91" s="198"/>
      <c r="RT91" s="198"/>
      <c r="RU91" s="198"/>
      <c r="RV91" s="198"/>
      <c r="RW91" s="198"/>
      <c r="RX91" s="198"/>
    </row>
    <row r="92" spans="1:492" x14ac:dyDescent="0.2">
      <c r="A92" s="230" t="s">
        <v>962</v>
      </c>
      <c r="B92" s="231" t="s">
        <v>4415</v>
      </c>
      <c r="C92" s="225"/>
      <c r="D92" s="225"/>
      <c r="E92" s="225"/>
      <c r="F92" s="226"/>
      <c r="G92" s="226"/>
      <c r="H92" s="226"/>
      <c r="I92" s="226"/>
      <c r="J92" s="226"/>
      <c r="K92" s="226"/>
      <c r="L92" s="226"/>
      <c r="M92" s="226"/>
      <c r="N92" s="226"/>
      <c r="O92" s="226"/>
      <c r="P92" s="226"/>
      <c r="Q92" s="237">
        <v>0</v>
      </c>
      <c r="R92" s="238"/>
      <c r="S92" s="238"/>
      <c r="T92" s="238"/>
      <c r="U92" s="238"/>
      <c r="V92" s="238"/>
      <c r="W92" s="232"/>
      <c r="X92" s="232"/>
      <c r="Y92" s="232"/>
      <c r="Z92" s="235">
        <v>0</v>
      </c>
      <c r="AA92" s="235">
        <v>0</v>
      </c>
      <c r="AB92" s="235">
        <v>0</v>
      </c>
      <c r="AC92" s="224"/>
      <c r="AD92" s="224"/>
      <c r="AE92" s="125"/>
      <c r="AF92" s="125"/>
      <c r="AG92" s="125"/>
      <c r="AH92" s="236">
        <v>1</v>
      </c>
      <c r="AI92" s="236" t="s">
        <v>941</v>
      </c>
      <c r="AJ92" s="125"/>
      <c r="AK92" s="175" t="s">
        <v>5315</v>
      </c>
      <c r="AL92" s="125" t="s">
        <v>942</v>
      </c>
      <c r="AM92" s="27" t="s">
        <v>5321</v>
      </c>
      <c r="AN92" s="126">
        <v>0</v>
      </c>
      <c r="AO92" s="126">
        <v>0</v>
      </c>
      <c r="AP92" s="126">
        <v>0</v>
      </c>
      <c r="AQ92" s="126">
        <v>0</v>
      </c>
      <c r="AR92" s="125">
        <v>1</v>
      </c>
      <c r="AS92" s="125">
        <v>0</v>
      </c>
      <c r="AT92" s="178"/>
      <c r="AU92" s="178"/>
      <c r="AV92" s="178"/>
      <c r="AW92" s="239" t="s">
        <v>989</v>
      </c>
      <c r="AX92" s="239" t="s">
        <v>980</v>
      </c>
      <c r="AY92" s="127"/>
      <c r="AZ92" s="127"/>
      <c r="BA92" s="128">
        <v>30</v>
      </c>
      <c r="BB92" s="128" t="s">
        <v>489</v>
      </c>
      <c r="BC92" s="128"/>
      <c r="BD92" s="128">
        <v>1</v>
      </c>
      <c r="BE92" s="129" t="s">
        <v>541</v>
      </c>
      <c r="BF92" s="130">
        <v>1</v>
      </c>
      <c r="BG92" s="240"/>
      <c r="BH92" s="241"/>
      <c r="BI92" s="190"/>
      <c r="BJ92" s="131">
        <v>36</v>
      </c>
      <c r="BK92" s="191"/>
      <c r="BL92" s="13"/>
      <c r="BM92" s="13"/>
      <c r="BN92" s="27" t="s">
        <v>801</v>
      </c>
      <c r="BO92" s="13" t="s">
        <v>801</v>
      </c>
      <c r="BP92" s="222">
        <v>0</v>
      </c>
      <c r="BQ92" s="132"/>
      <c r="BR92" s="133"/>
      <c r="BS92" s="125">
        <v>0</v>
      </c>
      <c r="BT92" s="134">
        <v>0</v>
      </c>
      <c r="BU92" s="135">
        <v>1</v>
      </c>
      <c r="BV92" s="134">
        <v>0</v>
      </c>
      <c r="BW92" s="136">
        <v>0</v>
      </c>
      <c r="BX92" s="136">
        <v>0</v>
      </c>
      <c r="BY92" s="136">
        <v>0</v>
      </c>
      <c r="BZ92" s="134">
        <v>0</v>
      </c>
      <c r="CA92" s="134">
        <v>0</v>
      </c>
      <c r="CB92" s="134">
        <v>0</v>
      </c>
      <c r="CC92" s="135">
        <v>1</v>
      </c>
      <c r="CD92" s="134"/>
      <c r="CE92" s="134"/>
      <c r="CF92" s="137">
        <v>36</v>
      </c>
      <c r="CG92" s="134">
        <v>0</v>
      </c>
      <c r="CH92" s="132"/>
      <c r="CI92" s="132"/>
      <c r="CJ92" s="229" t="s">
        <v>942</v>
      </c>
      <c r="CK92" s="233" t="s">
        <v>942</v>
      </c>
      <c r="CL92" s="138">
        <v>0</v>
      </c>
      <c r="CM92" s="138">
        <v>0</v>
      </c>
      <c r="CN92" s="135">
        <v>0</v>
      </c>
      <c r="CO92" s="135">
        <v>0</v>
      </c>
      <c r="CP92" s="139"/>
      <c r="CQ92" s="135">
        <v>1</v>
      </c>
      <c r="CR92" s="179">
        <v>43175</v>
      </c>
      <c r="CS92" s="180">
        <v>43220</v>
      </c>
      <c r="CT92" s="181">
        <v>43346</v>
      </c>
      <c r="CU92" s="181">
        <v>43311</v>
      </c>
      <c r="CV92" s="181">
        <v>43395</v>
      </c>
      <c r="CW92" s="181"/>
      <c r="CX92" s="181">
        <v>43395</v>
      </c>
      <c r="CY92" s="135">
        <v>0.76556909444535204</v>
      </c>
      <c r="CZ92" s="134">
        <v>0</v>
      </c>
      <c r="DA92" s="135">
        <v>0.35537190082644626</v>
      </c>
      <c r="DB92" s="135">
        <v>0</v>
      </c>
      <c r="DC92" s="135">
        <v>0</v>
      </c>
      <c r="DD92" s="135">
        <v>0</v>
      </c>
      <c r="DE92" s="140">
        <v>0.6198347107438017</v>
      </c>
      <c r="DF92" s="13" t="s">
        <v>942</v>
      </c>
      <c r="DG92" s="80" t="s">
        <v>942</v>
      </c>
      <c r="DH92" s="18" t="b">
        <v>0</v>
      </c>
      <c r="DI92" s="79"/>
      <c r="DJ92" s="79"/>
      <c r="DK92" s="192"/>
      <c r="DL92" s="174"/>
      <c r="DM92" s="193"/>
      <c r="DN92" s="135"/>
      <c r="DO92" s="79"/>
      <c r="DP92" s="79"/>
      <c r="DQ92" s="79"/>
      <c r="DR92" s="79"/>
      <c r="DS92" s="79"/>
      <c r="DT92" s="79"/>
      <c r="DU92" s="79"/>
      <c r="DV92" s="18"/>
      <c r="DW92" s="18"/>
      <c r="DX92" s="18"/>
      <c r="DY92" s="177"/>
      <c r="DZ92" s="177">
        <v>0</v>
      </c>
      <c r="EA92" s="177">
        <v>0</v>
      </c>
      <c r="EB92" s="177">
        <v>0</v>
      </c>
      <c r="EC92" s="177">
        <v>0</v>
      </c>
      <c r="ED92" s="177">
        <v>0</v>
      </c>
      <c r="EE92" s="177">
        <v>0</v>
      </c>
      <c r="EF92" s="177">
        <v>0</v>
      </c>
      <c r="EG92" s="177">
        <v>0</v>
      </c>
      <c r="EH92" s="177">
        <v>0</v>
      </c>
      <c r="EI92" s="177">
        <v>0</v>
      </c>
      <c r="EJ92" s="177">
        <v>0</v>
      </c>
      <c r="EK92" s="177">
        <v>0</v>
      </c>
      <c r="EL92" s="177">
        <v>0</v>
      </c>
      <c r="EM92" s="177">
        <v>0</v>
      </c>
      <c r="EN92" s="177">
        <v>0</v>
      </c>
      <c r="EO92" s="177">
        <v>0</v>
      </c>
      <c r="EP92" s="177">
        <v>74</v>
      </c>
      <c r="EQ92" s="177">
        <v>0</v>
      </c>
      <c r="ER92" s="177">
        <v>0</v>
      </c>
      <c r="ES92" s="177">
        <v>0</v>
      </c>
      <c r="ET92" s="177">
        <v>0</v>
      </c>
      <c r="EU92" s="177">
        <v>74</v>
      </c>
      <c r="EV92" s="177">
        <v>0</v>
      </c>
      <c r="EW92" s="177">
        <v>0</v>
      </c>
      <c r="EX92" s="177">
        <v>0</v>
      </c>
      <c r="EY92" s="177">
        <v>75</v>
      </c>
      <c r="EZ92" s="177">
        <v>0</v>
      </c>
      <c r="FA92" s="177">
        <v>0</v>
      </c>
      <c r="FB92" s="177">
        <v>82</v>
      </c>
      <c r="FC92" s="197"/>
      <c r="FD92" s="197"/>
      <c r="FE92" s="197"/>
      <c r="FF92" s="197"/>
      <c r="FG92" s="244"/>
      <c r="FH92" s="244"/>
      <c r="FI92" s="198"/>
      <c r="FJ92" s="198"/>
      <c r="FK92" s="198"/>
      <c r="FL92" s="198"/>
      <c r="FM92" s="198"/>
      <c r="FN92" s="198"/>
      <c r="FO92" s="198"/>
      <c r="FP92" s="198"/>
      <c r="FQ92" s="198"/>
      <c r="FR92" s="198"/>
      <c r="FS92" s="198"/>
      <c r="FT92" s="243"/>
      <c r="FU92" s="243"/>
      <c r="FV92" s="243"/>
      <c r="FW92" s="243"/>
      <c r="FX92" s="243"/>
      <c r="FY92" s="243"/>
      <c r="FZ92" s="243"/>
      <c r="GA92" s="243"/>
      <c r="GB92" s="243"/>
      <c r="GC92" s="198"/>
      <c r="GD92" s="243"/>
      <c r="GE92" s="274"/>
      <c r="GF92" s="198"/>
      <c r="GG92" s="257"/>
      <c r="GH92" s="274"/>
      <c r="GI92" s="274"/>
      <c r="GJ92" s="274"/>
      <c r="GK92" s="274"/>
      <c r="GL92" s="243"/>
      <c r="GM92" s="198"/>
      <c r="GN92" s="198"/>
      <c r="GO92" s="243"/>
      <c r="GP92" s="243"/>
      <c r="GQ92" s="243"/>
      <c r="GR92" s="243"/>
      <c r="GS92" s="274"/>
      <c r="GT92" s="257"/>
      <c r="GU92" s="257"/>
      <c r="GV92" s="274"/>
      <c r="GW92" s="274"/>
      <c r="GX92" s="274"/>
      <c r="GY92" s="274"/>
      <c r="GZ92" s="259">
        <v>0</v>
      </c>
      <c r="HA92" s="259">
        <v>0</v>
      </c>
      <c r="HB92" s="259">
        <v>0</v>
      </c>
      <c r="HC92" s="259">
        <v>0</v>
      </c>
      <c r="HD92" s="259">
        <v>0</v>
      </c>
      <c r="HE92" s="259">
        <v>0</v>
      </c>
      <c r="HF92" s="259">
        <v>0</v>
      </c>
      <c r="HG92" s="259">
        <v>0</v>
      </c>
      <c r="HH92" s="259">
        <v>0</v>
      </c>
      <c r="HI92" s="259">
        <v>0</v>
      </c>
      <c r="HJ92" s="259">
        <v>0</v>
      </c>
      <c r="HK92" s="259">
        <v>0</v>
      </c>
      <c r="HL92" s="259">
        <v>0</v>
      </c>
      <c r="HM92" s="259">
        <v>0</v>
      </c>
      <c r="HN92" s="259">
        <v>0</v>
      </c>
      <c r="HO92" s="259">
        <v>0</v>
      </c>
      <c r="HP92" s="259">
        <v>0</v>
      </c>
      <c r="HQ92" s="259">
        <v>0</v>
      </c>
      <c r="HR92" s="259">
        <v>0</v>
      </c>
      <c r="HS92" s="259">
        <v>0</v>
      </c>
      <c r="HT92" s="259">
        <v>0</v>
      </c>
      <c r="HU92" s="259">
        <v>0</v>
      </c>
      <c r="HV92" s="259">
        <v>0</v>
      </c>
      <c r="HW92" s="259">
        <v>0</v>
      </c>
      <c r="HX92" s="259">
        <v>0</v>
      </c>
      <c r="HY92" s="259">
        <v>0</v>
      </c>
      <c r="HZ92" s="259">
        <v>0</v>
      </c>
      <c r="IA92" s="259">
        <v>0</v>
      </c>
      <c r="IB92" s="259">
        <v>0</v>
      </c>
      <c r="IC92" s="259">
        <v>0</v>
      </c>
      <c r="ID92" s="259">
        <v>0</v>
      </c>
      <c r="IE92" s="259">
        <v>0</v>
      </c>
      <c r="IF92" s="259">
        <v>0</v>
      </c>
      <c r="IG92" s="259">
        <v>0</v>
      </c>
      <c r="IH92" s="259">
        <v>0</v>
      </c>
      <c r="II92" s="259">
        <v>0</v>
      </c>
      <c r="IJ92" s="259">
        <v>0</v>
      </c>
      <c r="IK92" s="259">
        <v>0</v>
      </c>
      <c r="IL92" s="259">
        <v>0</v>
      </c>
      <c r="IM92" s="259">
        <v>0</v>
      </c>
      <c r="IN92" s="259">
        <v>0</v>
      </c>
      <c r="IO92" s="259">
        <v>0</v>
      </c>
      <c r="IP92" s="259">
        <v>0</v>
      </c>
      <c r="IQ92" s="259">
        <v>0</v>
      </c>
      <c r="IR92" s="259">
        <v>0</v>
      </c>
      <c r="IS92" s="259">
        <v>0</v>
      </c>
      <c r="IT92" s="259">
        <v>0</v>
      </c>
      <c r="IU92" s="259">
        <v>0</v>
      </c>
      <c r="IV92" s="259">
        <v>0</v>
      </c>
      <c r="IW92" s="259">
        <v>0</v>
      </c>
      <c r="IX92" s="244">
        <v>0</v>
      </c>
      <c r="IY92" s="244">
        <v>0</v>
      </c>
      <c r="IZ92" s="244">
        <v>0</v>
      </c>
      <c r="JA92" s="244">
        <v>0</v>
      </c>
      <c r="JB92" s="244">
        <v>0</v>
      </c>
      <c r="JC92" s="244">
        <v>0</v>
      </c>
      <c r="JD92" s="244">
        <v>0</v>
      </c>
      <c r="JE92" s="244">
        <v>0</v>
      </c>
      <c r="JF92" s="244">
        <v>0</v>
      </c>
      <c r="JG92" s="244">
        <v>0</v>
      </c>
      <c r="JH92" s="244">
        <v>0</v>
      </c>
      <c r="JI92" s="244">
        <v>0</v>
      </c>
      <c r="JJ92" s="244">
        <v>0</v>
      </c>
      <c r="JK92" s="244">
        <v>0</v>
      </c>
      <c r="JL92" s="244">
        <v>0</v>
      </c>
      <c r="JM92" s="244">
        <v>0</v>
      </c>
      <c r="JN92" s="244">
        <v>0</v>
      </c>
      <c r="JO92" s="244">
        <v>0</v>
      </c>
      <c r="JP92" s="244">
        <v>0</v>
      </c>
      <c r="JQ92" s="244">
        <v>0</v>
      </c>
      <c r="JR92" s="244">
        <v>0</v>
      </c>
      <c r="JS92" s="244">
        <v>0</v>
      </c>
      <c r="JT92" s="244">
        <v>0</v>
      </c>
      <c r="JU92" s="244">
        <v>0</v>
      </c>
      <c r="JV92" s="244">
        <v>0</v>
      </c>
      <c r="JW92" s="244">
        <v>0</v>
      </c>
      <c r="JX92" s="244">
        <v>0</v>
      </c>
      <c r="JY92" s="244">
        <v>0</v>
      </c>
      <c r="JZ92" s="244">
        <v>0</v>
      </c>
      <c r="KA92" s="244">
        <v>0</v>
      </c>
      <c r="KB92" s="244">
        <v>0</v>
      </c>
      <c r="KC92" s="243"/>
      <c r="KD92" s="244">
        <v>0</v>
      </c>
      <c r="KE92" s="244">
        <v>0</v>
      </c>
      <c r="KF92" s="244">
        <v>0</v>
      </c>
      <c r="KG92" s="244">
        <v>0</v>
      </c>
      <c r="KH92" s="259">
        <v>0</v>
      </c>
      <c r="KI92" s="244">
        <v>0</v>
      </c>
      <c r="KJ92" s="245">
        <v>49</v>
      </c>
      <c r="KK92" s="245">
        <v>49</v>
      </c>
      <c r="KL92" s="245">
        <v>49</v>
      </c>
      <c r="KM92" s="245">
        <v>49</v>
      </c>
      <c r="KN92" s="272">
        <v>49</v>
      </c>
      <c r="KO92" s="272">
        <v>49</v>
      </c>
      <c r="KP92" s="245">
        <v>49</v>
      </c>
      <c r="KQ92" s="245">
        <v>49</v>
      </c>
      <c r="KR92" s="245">
        <v>49</v>
      </c>
      <c r="KS92" s="245">
        <v>49</v>
      </c>
      <c r="KT92" s="245">
        <v>49</v>
      </c>
      <c r="KU92" s="272">
        <v>49</v>
      </c>
      <c r="KV92" s="272">
        <v>49</v>
      </c>
      <c r="KW92" s="245">
        <v>49</v>
      </c>
      <c r="KX92" s="245">
        <v>49</v>
      </c>
      <c r="KY92" s="272">
        <v>49</v>
      </c>
      <c r="KZ92" s="272">
        <v>49</v>
      </c>
      <c r="LA92" s="272">
        <v>49</v>
      </c>
      <c r="LB92" s="272">
        <v>49</v>
      </c>
      <c r="LC92" s="272">
        <v>49</v>
      </c>
      <c r="LD92" s="272">
        <v>49</v>
      </c>
      <c r="LE92" s="272">
        <v>45</v>
      </c>
      <c r="LF92" s="272">
        <v>45</v>
      </c>
      <c r="LG92" s="272">
        <v>45</v>
      </c>
      <c r="LH92" s="272">
        <v>45</v>
      </c>
      <c r="LI92" s="272">
        <v>44</v>
      </c>
      <c r="LJ92" s="272">
        <v>44</v>
      </c>
      <c r="LK92" s="272">
        <v>44</v>
      </c>
      <c r="LL92" s="245">
        <v>44</v>
      </c>
      <c r="LM92" s="245">
        <v>44</v>
      </c>
      <c r="LN92" s="245">
        <v>44</v>
      </c>
      <c r="LO92" s="245">
        <v>43</v>
      </c>
      <c r="LP92" s="245">
        <v>43</v>
      </c>
      <c r="LQ92" s="245">
        <v>43</v>
      </c>
      <c r="LR92" s="245">
        <v>43</v>
      </c>
      <c r="LS92" s="245">
        <v>43</v>
      </c>
      <c r="LT92" s="245">
        <v>43</v>
      </c>
      <c r="LU92" s="245">
        <v>43</v>
      </c>
      <c r="LV92" s="245">
        <v>43</v>
      </c>
      <c r="LW92" s="245">
        <v>43</v>
      </c>
      <c r="LX92" s="245">
        <v>43</v>
      </c>
      <c r="LY92" s="272">
        <v>43</v>
      </c>
      <c r="LZ92" s="272">
        <v>43</v>
      </c>
      <c r="MA92" s="272">
        <v>43</v>
      </c>
      <c r="MB92" s="272">
        <v>43</v>
      </c>
      <c r="MC92" s="272">
        <v>43</v>
      </c>
      <c r="MD92" s="272">
        <v>43</v>
      </c>
      <c r="ME92" s="272">
        <v>43</v>
      </c>
      <c r="MF92" s="272">
        <v>42</v>
      </c>
      <c r="MG92" s="272">
        <v>42</v>
      </c>
      <c r="MH92" s="272">
        <v>42</v>
      </c>
      <c r="MI92" s="281">
        <v>42</v>
      </c>
      <c r="MJ92" s="248">
        <v>42</v>
      </c>
      <c r="MK92" s="248">
        <v>42</v>
      </c>
      <c r="ML92" s="243"/>
      <c r="MM92" s="248">
        <v>42</v>
      </c>
      <c r="MN92" s="248">
        <v>43</v>
      </c>
      <c r="MO92" s="248">
        <v>43</v>
      </c>
      <c r="MP92" s="248">
        <v>42</v>
      </c>
      <c r="MQ92" s="248">
        <v>43</v>
      </c>
      <c r="MR92" s="248">
        <v>43</v>
      </c>
      <c r="MS92" s="281">
        <v>43</v>
      </c>
      <c r="MT92" s="281">
        <v>43</v>
      </c>
      <c r="MU92" s="248">
        <v>43</v>
      </c>
      <c r="MV92" s="248">
        <v>42</v>
      </c>
      <c r="MW92" s="243"/>
      <c r="MX92" s="248">
        <v>42</v>
      </c>
      <c r="MY92" s="248">
        <v>42</v>
      </c>
      <c r="MZ92" s="281">
        <v>40</v>
      </c>
      <c r="NA92" s="281">
        <v>40</v>
      </c>
      <c r="NB92" s="248">
        <v>40</v>
      </c>
      <c r="NC92" s="248">
        <v>40</v>
      </c>
      <c r="ND92" s="248">
        <v>40</v>
      </c>
      <c r="NE92" s="248">
        <v>40</v>
      </c>
      <c r="NF92" s="248">
        <v>40</v>
      </c>
      <c r="NG92" s="248">
        <v>40</v>
      </c>
      <c r="NH92" s="248">
        <v>40</v>
      </c>
      <c r="NI92" s="244">
        <v>0</v>
      </c>
      <c r="NJ92" s="243"/>
      <c r="NK92" s="243"/>
      <c r="NL92" s="243"/>
      <c r="NM92" s="243"/>
      <c r="NN92" s="243"/>
      <c r="NO92" s="243"/>
      <c r="NP92" s="243"/>
      <c r="NQ92" s="243"/>
      <c r="NR92" s="243"/>
      <c r="NS92" s="243"/>
      <c r="NT92" s="243"/>
      <c r="NU92" s="243"/>
      <c r="NV92" s="243"/>
      <c r="NW92" s="243"/>
      <c r="NX92" s="243"/>
      <c r="NY92" s="243"/>
      <c r="NZ92" s="243"/>
      <c r="OA92" s="243"/>
      <c r="OB92" s="243"/>
      <c r="OC92" s="243"/>
      <c r="OD92" s="243"/>
      <c r="OE92" s="243"/>
      <c r="OF92" s="243"/>
      <c r="OG92" s="243"/>
      <c r="OH92" s="243"/>
      <c r="OI92" s="243"/>
      <c r="OJ92" s="243"/>
      <c r="OK92" s="243"/>
      <c r="OL92" s="243"/>
      <c r="OM92" s="243"/>
      <c r="ON92" s="243"/>
      <c r="OO92" s="243"/>
      <c r="OP92" s="243"/>
      <c r="OQ92" s="243"/>
      <c r="OR92" s="243"/>
      <c r="OS92" s="243"/>
      <c r="OT92" s="243"/>
      <c r="OU92" s="243"/>
      <c r="OV92" s="243"/>
      <c r="OW92" s="243"/>
      <c r="OX92" s="243"/>
      <c r="OY92" s="243"/>
      <c r="OZ92" s="243"/>
      <c r="PA92" s="243"/>
      <c r="PB92" s="243"/>
      <c r="PC92" s="243"/>
      <c r="PD92" s="243"/>
      <c r="PE92" s="243"/>
      <c r="PF92" s="243"/>
      <c r="PG92" s="243"/>
      <c r="PH92" s="243"/>
      <c r="PI92" s="243"/>
      <c r="PJ92" s="243"/>
      <c r="PK92" s="243"/>
      <c r="PL92" s="243"/>
      <c r="PM92" s="243"/>
      <c r="PN92" s="243"/>
      <c r="PO92" s="243"/>
      <c r="PP92" s="243"/>
      <c r="PQ92" s="252"/>
      <c r="PR92" s="252"/>
      <c r="PS92" s="252"/>
      <c r="PT92" s="252"/>
      <c r="PU92" s="252"/>
      <c r="PV92" s="252"/>
      <c r="PW92" s="252"/>
      <c r="PX92" s="252"/>
      <c r="PY92" s="252"/>
      <c r="PZ92" s="252"/>
      <c r="QA92" s="252"/>
      <c r="QB92" s="252"/>
      <c r="QC92" s="252"/>
      <c r="QD92" s="252"/>
      <c r="QE92" s="252"/>
      <c r="QF92" s="252"/>
      <c r="QG92" s="252"/>
      <c r="QH92" s="252"/>
      <c r="QI92" s="252"/>
      <c r="QJ92" s="252"/>
      <c r="QK92" s="252"/>
      <c r="QL92" s="252"/>
      <c r="QM92" s="252"/>
      <c r="QN92" s="252"/>
      <c r="QO92" s="252"/>
      <c r="QP92" s="252"/>
      <c r="QQ92" s="252"/>
      <c r="QR92" s="252"/>
      <c r="QS92" s="252"/>
      <c r="QT92" s="252"/>
      <c r="QU92" s="252"/>
      <c r="QV92" s="252"/>
      <c r="QW92" s="252"/>
      <c r="QX92" s="252"/>
      <c r="QY92" s="252"/>
      <c r="QZ92" s="252"/>
      <c r="RA92" s="252"/>
      <c r="RB92" s="252"/>
      <c r="RC92" s="252"/>
      <c r="RD92" s="252"/>
      <c r="RE92" s="252"/>
      <c r="RF92" s="252"/>
      <c r="RG92" s="252"/>
      <c r="RH92" s="252"/>
      <c r="RI92" s="252"/>
      <c r="RJ92" s="252"/>
      <c r="RK92" s="252"/>
      <c r="RL92" s="252"/>
      <c r="RM92" s="252"/>
      <c r="RN92" s="252"/>
      <c r="RO92" s="252"/>
      <c r="RP92" s="252"/>
      <c r="RQ92" s="252"/>
      <c r="RR92" s="252"/>
      <c r="RS92" s="252"/>
      <c r="RT92" s="252"/>
      <c r="RU92" s="252"/>
      <c r="RV92" s="252"/>
      <c r="RW92" s="252"/>
      <c r="RX92" s="252"/>
    </row>
    <row r="93" spans="1:492" x14ac:dyDescent="0.2">
      <c r="A93" s="230" t="s">
        <v>962</v>
      </c>
      <c r="B93" s="231" t="s">
        <v>5250</v>
      </c>
      <c r="C93" s="225"/>
      <c r="D93" s="225"/>
      <c r="E93" s="225"/>
      <c r="F93" s="226"/>
      <c r="G93" s="226"/>
      <c r="H93" s="226"/>
      <c r="I93" s="226"/>
      <c r="J93" s="226"/>
      <c r="K93" s="226"/>
      <c r="L93" s="226"/>
      <c r="M93" s="226"/>
      <c r="N93" s="226"/>
      <c r="O93" s="226"/>
      <c r="P93" s="226"/>
      <c r="Q93" s="237">
        <v>0</v>
      </c>
      <c r="R93" s="238"/>
      <c r="S93" s="238"/>
      <c r="T93" s="238"/>
      <c r="U93" s="238"/>
      <c r="V93" s="238"/>
      <c r="W93" s="232"/>
      <c r="X93" s="232"/>
      <c r="Y93" s="232"/>
      <c r="Z93" s="235">
        <v>0</v>
      </c>
      <c r="AA93" s="235">
        <v>0</v>
      </c>
      <c r="AB93" s="235">
        <v>0</v>
      </c>
      <c r="AC93" s="224"/>
      <c r="AD93" s="224"/>
      <c r="AE93" s="125"/>
      <c r="AF93" s="125"/>
      <c r="AG93" s="125"/>
      <c r="AH93" s="236">
        <v>1</v>
      </c>
      <c r="AI93" s="236" t="s">
        <v>941</v>
      </c>
      <c r="AJ93" s="125"/>
      <c r="AK93" s="175" t="s">
        <v>5315</v>
      </c>
      <c r="AL93" s="125" t="s">
        <v>942</v>
      </c>
      <c r="AM93" s="27" t="s">
        <v>942</v>
      </c>
      <c r="AN93" s="126">
        <v>0</v>
      </c>
      <c r="AO93" s="126">
        <v>0</v>
      </c>
      <c r="AP93" s="126">
        <v>0</v>
      </c>
      <c r="AQ93" s="126">
        <v>0</v>
      </c>
      <c r="AR93" s="125">
        <v>1</v>
      </c>
      <c r="AS93" s="125">
        <v>0</v>
      </c>
      <c r="AT93" s="178">
        <v>43402</v>
      </c>
      <c r="AU93" s="178"/>
      <c r="AV93" s="178"/>
      <c r="AW93" s="239" t="s">
        <v>989</v>
      </c>
      <c r="AX93" s="239" t="s">
        <v>980</v>
      </c>
      <c r="AY93" s="127"/>
      <c r="AZ93" s="127"/>
      <c r="BA93" s="128">
        <v>30</v>
      </c>
      <c r="BB93" s="128" t="s">
        <v>489</v>
      </c>
      <c r="BC93" s="128"/>
      <c r="BD93" s="128">
        <v>1</v>
      </c>
      <c r="BE93" s="129" t="s">
        <v>541</v>
      </c>
      <c r="BF93" s="130">
        <v>1</v>
      </c>
      <c r="BG93" s="240"/>
      <c r="BH93" s="241"/>
      <c r="BI93" s="190"/>
      <c r="BJ93" s="131">
        <v>27</v>
      </c>
      <c r="BK93" s="191"/>
      <c r="BL93" s="13"/>
      <c r="BM93" s="13"/>
      <c r="BN93" s="27" t="s">
        <v>801</v>
      </c>
      <c r="BO93" s="13" t="s">
        <v>801</v>
      </c>
      <c r="BP93" s="222">
        <v>0</v>
      </c>
      <c r="BQ93" s="132"/>
      <c r="BR93" s="133"/>
      <c r="BS93" s="125">
        <v>0</v>
      </c>
      <c r="BT93" s="134">
        <v>0</v>
      </c>
      <c r="BU93" s="135">
        <v>1</v>
      </c>
      <c r="BV93" s="134">
        <v>0</v>
      </c>
      <c r="BW93" s="136">
        <v>0</v>
      </c>
      <c r="BX93" s="136">
        <v>0</v>
      </c>
      <c r="BY93" s="136">
        <v>0</v>
      </c>
      <c r="BZ93" s="134">
        <v>0</v>
      </c>
      <c r="CA93" s="134">
        <v>0</v>
      </c>
      <c r="CB93" s="134">
        <v>0</v>
      </c>
      <c r="CC93" s="135">
        <v>1</v>
      </c>
      <c r="CD93" s="134"/>
      <c r="CE93" s="134"/>
      <c r="CF93" s="137">
        <v>30</v>
      </c>
      <c r="CG93" s="134">
        <v>0</v>
      </c>
      <c r="CH93" s="132"/>
      <c r="CI93" s="132"/>
      <c r="CJ93" s="229" t="s">
        <v>942</v>
      </c>
      <c r="CK93" s="233" t="s">
        <v>942</v>
      </c>
      <c r="CL93" s="138">
        <v>0</v>
      </c>
      <c r="CM93" s="138">
        <v>0</v>
      </c>
      <c r="CN93" s="135">
        <v>0</v>
      </c>
      <c r="CO93" s="135">
        <v>0</v>
      </c>
      <c r="CP93" s="139"/>
      <c r="CQ93" s="135">
        <v>0</v>
      </c>
      <c r="CR93" s="179">
        <v>43175</v>
      </c>
      <c r="CS93" s="180">
        <v>43220</v>
      </c>
      <c r="CT93" s="181">
        <v>43346</v>
      </c>
      <c r="CU93" s="181">
        <v>36526</v>
      </c>
      <c r="CV93" s="181">
        <v>36526</v>
      </c>
      <c r="CW93" s="181">
        <v>36526</v>
      </c>
      <c r="CX93" s="181"/>
      <c r="CY93" s="135">
        <v>0.76331499567943384</v>
      </c>
      <c r="CZ93" s="134">
        <v>0</v>
      </c>
      <c r="DA93" s="135">
        <v>0.35537190082644626</v>
      </c>
      <c r="DB93" s="135">
        <v>0</v>
      </c>
      <c r="DC93" s="135">
        <v>0</v>
      </c>
      <c r="DD93" s="135">
        <v>0</v>
      </c>
      <c r="DE93" s="140">
        <v>0.17355371900826447</v>
      </c>
      <c r="DF93" s="13" t="s">
        <v>942</v>
      </c>
      <c r="DG93" s="80" t="s">
        <v>801</v>
      </c>
      <c r="DH93" s="18" t="b">
        <v>0</v>
      </c>
      <c r="DI93" s="79"/>
      <c r="DJ93" s="79"/>
      <c r="DK93" s="192"/>
      <c r="DL93" s="174"/>
      <c r="DM93" s="193"/>
      <c r="DN93" s="135"/>
      <c r="DO93" s="79"/>
      <c r="DP93" s="79"/>
      <c r="DQ93" s="79"/>
      <c r="DR93" s="79"/>
      <c r="DS93" s="79"/>
      <c r="DT93" s="79"/>
      <c r="DU93" s="79"/>
      <c r="DV93" s="18"/>
      <c r="DW93" s="18"/>
      <c r="DX93" s="18"/>
      <c r="DY93" s="177"/>
      <c r="DZ93" s="177">
        <v>0</v>
      </c>
      <c r="EA93" s="177">
        <v>0</v>
      </c>
      <c r="EB93" s="177">
        <v>0</v>
      </c>
      <c r="EC93" s="177">
        <v>0</v>
      </c>
      <c r="ED93" s="177">
        <v>0</v>
      </c>
      <c r="EE93" s="177">
        <v>0</v>
      </c>
      <c r="EF93" s="177">
        <v>0</v>
      </c>
      <c r="EG93" s="177">
        <v>0</v>
      </c>
      <c r="EH93" s="177">
        <v>0</v>
      </c>
      <c r="EI93" s="177">
        <v>0</v>
      </c>
      <c r="EJ93" s="177">
        <v>0</v>
      </c>
      <c r="EK93" s="177">
        <v>0</v>
      </c>
      <c r="EL93" s="177">
        <v>0</v>
      </c>
      <c r="EM93" s="177">
        <v>0</v>
      </c>
      <c r="EN93" s="177">
        <v>0</v>
      </c>
      <c r="EO93" s="177">
        <v>0</v>
      </c>
      <c r="EP93" s="177">
        <v>0</v>
      </c>
      <c r="EQ93" s="177">
        <v>0</v>
      </c>
      <c r="ER93" s="177">
        <v>0</v>
      </c>
      <c r="ES93" s="177">
        <v>0</v>
      </c>
      <c r="ET93" s="177">
        <v>0</v>
      </c>
      <c r="EU93" s="177">
        <v>0</v>
      </c>
      <c r="EV93" s="177">
        <v>0</v>
      </c>
      <c r="EW93" s="177">
        <v>0</v>
      </c>
      <c r="EX93" s="177">
        <v>0</v>
      </c>
      <c r="EY93" s="177">
        <v>0</v>
      </c>
      <c r="EZ93" s="177">
        <v>0</v>
      </c>
      <c r="FA93" s="177">
        <v>0</v>
      </c>
      <c r="FB93" s="177">
        <v>0</v>
      </c>
      <c r="FC93" s="197"/>
      <c r="FD93" s="197"/>
      <c r="FE93" s="197"/>
      <c r="FF93" s="197"/>
      <c r="FG93" s="244"/>
      <c r="FH93" s="244"/>
      <c r="FI93" s="198"/>
      <c r="FJ93" s="198"/>
      <c r="FK93" s="198"/>
      <c r="FL93" s="198"/>
      <c r="FM93" s="198"/>
      <c r="FN93" s="198"/>
      <c r="FO93" s="198"/>
      <c r="FP93" s="198"/>
      <c r="FQ93" s="198"/>
      <c r="FR93" s="198"/>
      <c r="FS93" s="198"/>
      <c r="FT93" s="243"/>
      <c r="FU93" s="243"/>
      <c r="FV93" s="243"/>
      <c r="FW93" s="243"/>
      <c r="FX93" s="243"/>
      <c r="FY93" s="243"/>
      <c r="FZ93" s="243"/>
      <c r="GA93" s="243"/>
      <c r="GB93" s="243"/>
      <c r="GC93" s="198"/>
      <c r="GD93" s="243"/>
      <c r="GE93" s="274"/>
      <c r="GF93" s="198"/>
      <c r="GG93" s="257"/>
      <c r="GH93" s="274"/>
      <c r="GI93" s="274"/>
      <c r="GJ93" s="274"/>
      <c r="GK93" s="274"/>
      <c r="GL93" s="243"/>
      <c r="GM93" s="198"/>
      <c r="GN93" s="198"/>
      <c r="GO93" s="243"/>
      <c r="GP93" s="243"/>
      <c r="GQ93" s="243"/>
      <c r="GR93" s="243"/>
      <c r="GS93" s="274"/>
      <c r="GT93" s="257"/>
      <c r="GU93" s="257"/>
      <c r="GV93" s="274"/>
      <c r="GW93" s="274"/>
      <c r="GX93" s="274"/>
      <c r="GY93" s="274"/>
      <c r="GZ93" s="259">
        <v>0</v>
      </c>
      <c r="HA93" s="259">
        <v>0</v>
      </c>
      <c r="HB93" s="259">
        <v>0</v>
      </c>
      <c r="HC93" s="259">
        <v>0</v>
      </c>
      <c r="HD93" s="259">
        <v>0</v>
      </c>
      <c r="HE93" s="259">
        <v>0</v>
      </c>
      <c r="HF93" s="259">
        <v>0</v>
      </c>
      <c r="HG93" s="259">
        <v>0</v>
      </c>
      <c r="HH93" s="259">
        <v>0</v>
      </c>
      <c r="HI93" s="259">
        <v>0</v>
      </c>
      <c r="HJ93" s="259">
        <v>0</v>
      </c>
      <c r="HK93" s="259">
        <v>0</v>
      </c>
      <c r="HL93" s="259">
        <v>0</v>
      </c>
      <c r="HM93" s="259">
        <v>0</v>
      </c>
      <c r="HN93" s="259">
        <v>0</v>
      </c>
      <c r="HO93" s="259">
        <v>0</v>
      </c>
      <c r="HP93" s="259">
        <v>0</v>
      </c>
      <c r="HQ93" s="259">
        <v>0</v>
      </c>
      <c r="HR93" s="259">
        <v>0</v>
      </c>
      <c r="HS93" s="259">
        <v>0</v>
      </c>
      <c r="HT93" s="259">
        <v>0</v>
      </c>
      <c r="HU93" s="259">
        <v>0</v>
      </c>
      <c r="HV93" s="259">
        <v>0</v>
      </c>
      <c r="HW93" s="259">
        <v>0</v>
      </c>
      <c r="HX93" s="259">
        <v>0</v>
      </c>
      <c r="HY93" s="259">
        <v>0</v>
      </c>
      <c r="HZ93" s="259">
        <v>0</v>
      </c>
      <c r="IA93" s="259">
        <v>0</v>
      </c>
      <c r="IB93" s="259">
        <v>0</v>
      </c>
      <c r="IC93" s="259">
        <v>0</v>
      </c>
      <c r="ID93" s="259">
        <v>0</v>
      </c>
      <c r="IE93" s="259">
        <v>0</v>
      </c>
      <c r="IF93" s="259">
        <v>0</v>
      </c>
      <c r="IG93" s="259">
        <v>0</v>
      </c>
      <c r="IH93" s="259">
        <v>0</v>
      </c>
      <c r="II93" s="259">
        <v>0</v>
      </c>
      <c r="IJ93" s="259">
        <v>0</v>
      </c>
      <c r="IK93" s="259">
        <v>0</v>
      </c>
      <c r="IL93" s="259">
        <v>0</v>
      </c>
      <c r="IM93" s="259">
        <v>0</v>
      </c>
      <c r="IN93" s="259">
        <v>0</v>
      </c>
      <c r="IO93" s="259">
        <v>0</v>
      </c>
      <c r="IP93" s="259">
        <v>0</v>
      </c>
      <c r="IQ93" s="259">
        <v>0</v>
      </c>
      <c r="IR93" s="259">
        <v>0</v>
      </c>
      <c r="IS93" s="259">
        <v>0</v>
      </c>
      <c r="IT93" s="259">
        <v>0</v>
      </c>
      <c r="IU93" s="259">
        <v>0</v>
      </c>
      <c r="IV93" s="259">
        <v>0</v>
      </c>
      <c r="IW93" s="259">
        <v>0</v>
      </c>
      <c r="IX93" s="244">
        <v>0</v>
      </c>
      <c r="IY93" s="244">
        <v>0</v>
      </c>
      <c r="IZ93" s="244">
        <v>0</v>
      </c>
      <c r="JA93" s="244">
        <v>0</v>
      </c>
      <c r="JB93" s="244">
        <v>0</v>
      </c>
      <c r="JC93" s="244">
        <v>0</v>
      </c>
      <c r="JD93" s="244">
        <v>0</v>
      </c>
      <c r="JE93" s="244">
        <v>0</v>
      </c>
      <c r="JF93" s="244">
        <v>0</v>
      </c>
      <c r="JG93" s="244">
        <v>0</v>
      </c>
      <c r="JH93" s="244">
        <v>0</v>
      </c>
      <c r="JI93" s="244">
        <v>0</v>
      </c>
      <c r="JJ93" s="244">
        <v>0</v>
      </c>
      <c r="JK93" s="244">
        <v>0</v>
      </c>
      <c r="JL93" s="244">
        <v>0</v>
      </c>
      <c r="JM93" s="244">
        <v>0</v>
      </c>
      <c r="JN93" s="244">
        <v>0</v>
      </c>
      <c r="JO93" s="244">
        <v>0</v>
      </c>
      <c r="JP93" s="244">
        <v>0</v>
      </c>
      <c r="JQ93" s="244">
        <v>0</v>
      </c>
      <c r="JR93" s="244">
        <v>0</v>
      </c>
      <c r="JS93" s="244">
        <v>0</v>
      </c>
      <c r="JT93" s="244">
        <v>0</v>
      </c>
      <c r="JU93" s="244">
        <v>0</v>
      </c>
      <c r="JV93" s="244">
        <v>0</v>
      </c>
      <c r="JW93" s="244">
        <v>0</v>
      </c>
      <c r="JX93" s="244">
        <v>0</v>
      </c>
      <c r="JY93" s="244">
        <v>0</v>
      </c>
      <c r="JZ93" s="244">
        <v>0</v>
      </c>
      <c r="KA93" s="244">
        <v>0</v>
      </c>
      <c r="KB93" s="244">
        <v>0</v>
      </c>
      <c r="KC93" s="243"/>
      <c r="KD93" s="244">
        <v>0</v>
      </c>
      <c r="KE93" s="244">
        <v>0</v>
      </c>
      <c r="KF93" s="244">
        <v>0</v>
      </c>
      <c r="KG93" s="244">
        <v>0</v>
      </c>
      <c r="KH93" s="259">
        <v>0</v>
      </c>
      <c r="KI93" s="244">
        <v>0</v>
      </c>
      <c r="KJ93" s="249">
        <v>29</v>
      </c>
      <c r="KK93" s="249">
        <v>29</v>
      </c>
      <c r="KL93" s="249">
        <v>29</v>
      </c>
      <c r="KM93" s="249">
        <v>29</v>
      </c>
      <c r="KN93" s="280">
        <v>29</v>
      </c>
      <c r="KO93" s="280">
        <v>29</v>
      </c>
      <c r="KP93" s="249">
        <v>29</v>
      </c>
      <c r="KQ93" s="249">
        <v>29</v>
      </c>
      <c r="KR93" s="249">
        <v>29</v>
      </c>
      <c r="KS93" s="249">
        <v>29</v>
      </c>
      <c r="KT93" s="249">
        <v>29</v>
      </c>
      <c r="KU93" s="280">
        <v>29</v>
      </c>
      <c r="KV93" s="280">
        <v>29</v>
      </c>
      <c r="KW93" s="249">
        <v>29</v>
      </c>
      <c r="KX93" s="249">
        <v>29</v>
      </c>
      <c r="KY93" s="280">
        <v>29</v>
      </c>
      <c r="KZ93" s="280">
        <v>29</v>
      </c>
      <c r="LA93" s="280">
        <v>29</v>
      </c>
      <c r="LB93" s="280">
        <v>29</v>
      </c>
      <c r="LC93" s="280">
        <v>29</v>
      </c>
      <c r="LD93" s="280">
        <v>29</v>
      </c>
      <c r="LE93" s="272">
        <v>27</v>
      </c>
      <c r="LF93" s="272">
        <v>27</v>
      </c>
      <c r="LG93" s="272">
        <v>27</v>
      </c>
      <c r="LH93" s="272">
        <v>27</v>
      </c>
      <c r="LI93" s="272">
        <v>27</v>
      </c>
      <c r="LJ93" s="272">
        <v>27</v>
      </c>
      <c r="LK93" s="272">
        <v>27</v>
      </c>
      <c r="LL93" s="245">
        <v>27</v>
      </c>
      <c r="LM93" s="245">
        <v>27</v>
      </c>
      <c r="LN93" s="245">
        <v>27</v>
      </c>
      <c r="LO93" s="245">
        <v>26</v>
      </c>
      <c r="LP93" s="245">
        <v>26</v>
      </c>
      <c r="LQ93" s="245">
        <v>26</v>
      </c>
      <c r="LR93" s="245">
        <v>26</v>
      </c>
      <c r="LS93" s="245">
        <v>26</v>
      </c>
      <c r="LT93" s="245">
        <v>26</v>
      </c>
      <c r="LU93" s="245">
        <v>26</v>
      </c>
      <c r="LV93" s="245">
        <v>26</v>
      </c>
      <c r="LW93" s="245">
        <v>26</v>
      </c>
      <c r="LX93" s="245">
        <v>26</v>
      </c>
      <c r="LY93" s="272">
        <v>26</v>
      </c>
      <c r="LZ93" s="272">
        <v>26</v>
      </c>
      <c r="MA93" s="272">
        <v>26</v>
      </c>
      <c r="MB93" s="272">
        <v>26</v>
      </c>
      <c r="MC93" s="272">
        <v>26</v>
      </c>
      <c r="MD93" s="272">
        <v>26</v>
      </c>
      <c r="ME93" s="272">
        <v>26</v>
      </c>
      <c r="MF93" s="272">
        <v>25</v>
      </c>
      <c r="MG93" s="272">
        <v>25</v>
      </c>
      <c r="MH93" s="272">
        <v>25</v>
      </c>
      <c r="MI93" s="280">
        <v>25</v>
      </c>
      <c r="MJ93" s="249">
        <v>25</v>
      </c>
      <c r="MK93" s="249">
        <v>25</v>
      </c>
      <c r="ML93" s="243"/>
      <c r="MM93" s="249">
        <v>25</v>
      </c>
      <c r="MN93" s="249">
        <v>26</v>
      </c>
      <c r="MO93" s="249">
        <v>26</v>
      </c>
      <c r="MP93" s="249">
        <v>25</v>
      </c>
      <c r="MQ93" s="249">
        <v>26</v>
      </c>
      <c r="MR93" s="249">
        <v>26</v>
      </c>
      <c r="MS93" s="280">
        <v>26</v>
      </c>
      <c r="MT93" s="280">
        <v>26</v>
      </c>
      <c r="MU93" s="249">
        <v>26</v>
      </c>
      <c r="MV93" s="249">
        <v>26</v>
      </c>
      <c r="MW93" s="243"/>
      <c r="MX93" s="249">
        <v>26</v>
      </c>
      <c r="MY93" s="249">
        <v>26</v>
      </c>
      <c r="MZ93" s="280">
        <v>26</v>
      </c>
      <c r="NA93" s="280">
        <v>26</v>
      </c>
      <c r="NB93" s="249">
        <v>26</v>
      </c>
      <c r="NC93" s="249">
        <v>26</v>
      </c>
      <c r="ND93" s="249">
        <v>26</v>
      </c>
      <c r="NE93" s="249">
        <v>26</v>
      </c>
      <c r="NF93" s="249">
        <v>26</v>
      </c>
      <c r="NG93" s="249">
        <v>26</v>
      </c>
      <c r="NH93" s="249">
        <v>26</v>
      </c>
      <c r="NI93" s="244">
        <v>0</v>
      </c>
      <c r="NJ93" s="243"/>
      <c r="NK93" s="243"/>
      <c r="NL93" s="243"/>
      <c r="NM93" s="243"/>
      <c r="NN93" s="243"/>
      <c r="NO93" s="243"/>
      <c r="NP93" s="243"/>
      <c r="NQ93" s="243"/>
      <c r="NR93" s="243"/>
      <c r="NS93" s="243"/>
      <c r="NT93" s="243"/>
      <c r="NU93" s="243"/>
      <c r="NV93" s="243"/>
      <c r="NW93" s="243"/>
      <c r="NX93" s="243"/>
      <c r="NY93" s="243"/>
      <c r="NZ93" s="243"/>
      <c r="OA93" s="243"/>
      <c r="OB93" s="243"/>
      <c r="OC93" s="243"/>
      <c r="OD93" s="243"/>
      <c r="OE93" s="243"/>
      <c r="OF93" s="243"/>
      <c r="OG93" s="243"/>
      <c r="OH93" s="243"/>
      <c r="OI93" s="243"/>
      <c r="OJ93" s="243"/>
      <c r="OK93" s="243"/>
      <c r="OL93" s="243"/>
      <c r="OM93" s="243"/>
      <c r="ON93" s="243"/>
      <c r="OO93" s="243"/>
      <c r="OP93" s="243"/>
      <c r="OQ93" s="243"/>
      <c r="OR93" s="243"/>
      <c r="OS93" s="243"/>
      <c r="OT93" s="243"/>
      <c r="OU93" s="243"/>
      <c r="OV93" s="243"/>
      <c r="OW93" s="243"/>
      <c r="OX93" s="243"/>
      <c r="OY93" s="243"/>
      <c r="OZ93" s="243"/>
      <c r="PA93" s="243"/>
      <c r="PB93" s="243"/>
      <c r="PC93" s="243"/>
      <c r="PD93" s="243"/>
      <c r="PE93" s="243"/>
      <c r="PF93" s="243"/>
      <c r="PG93" s="243"/>
      <c r="PH93" s="243"/>
      <c r="PI93" s="243"/>
      <c r="PJ93" s="243"/>
      <c r="PK93" s="243"/>
      <c r="PL93" s="243"/>
      <c r="PM93" s="243"/>
      <c r="PN93" s="243"/>
      <c r="PO93" s="243"/>
      <c r="PP93" s="243"/>
      <c r="PQ93" s="243"/>
      <c r="PR93" s="243"/>
      <c r="PS93" s="243"/>
      <c r="PT93" s="243"/>
      <c r="PU93" s="243"/>
      <c r="PV93" s="243"/>
      <c r="PW93" s="243"/>
      <c r="PX93" s="243"/>
      <c r="PY93" s="243"/>
      <c r="PZ93" s="243"/>
      <c r="QA93" s="243"/>
      <c r="QB93" s="243"/>
      <c r="QC93" s="243"/>
      <c r="QD93" s="243"/>
      <c r="QE93" s="243"/>
      <c r="QF93" s="243"/>
      <c r="QG93" s="243"/>
      <c r="QH93" s="243"/>
      <c r="QI93" s="243"/>
      <c r="QJ93" s="243"/>
      <c r="QK93" s="243"/>
      <c r="QL93" s="243"/>
      <c r="QM93" s="243"/>
      <c r="QN93" s="243"/>
      <c r="QO93" s="243"/>
      <c r="QP93" s="243"/>
      <c r="QQ93" s="243"/>
      <c r="QR93" s="243"/>
      <c r="QS93" s="243"/>
      <c r="QT93" s="243"/>
      <c r="QU93" s="243"/>
      <c r="QV93" s="243"/>
      <c r="QW93" s="243"/>
      <c r="QX93" s="243"/>
      <c r="QY93" s="243"/>
      <c r="QZ93" s="243"/>
      <c r="RA93" s="243"/>
      <c r="RB93" s="243"/>
      <c r="RC93" s="243"/>
      <c r="RD93" s="243"/>
      <c r="RE93" s="243"/>
      <c r="RF93" s="243"/>
      <c r="RG93" s="243"/>
      <c r="RH93" s="243"/>
      <c r="RI93" s="243"/>
      <c r="RJ93" s="243"/>
      <c r="RK93" s="243"/>
      <c r="RL93" s="243"/>
      <c r="RM93" s="243"/>
      <c r="RN93" s="243"/>
      <c r="RO93" s="243"/>
      <c r="RP93" s="243"/>
      <c r="RQ93" s="243"/>
      <c r="RR93" s="243"/>
      <c r="RS93" s="243"/>
      <c r="RT93" s="243"/>
      <c r="RU93" s="243"/>
      <c r="RV93" s="243"/>
      <c r="RW93" s="243"/>
      <c r="RX93" s="243"/>
    </row>
    <row r="94" spans="1:492" x14ac:dyDescent="0.2">
      <c r="A94" s="230" t="s">
        <v>962</v>
      </c>
      <c r="B94" s="231" t="s">
        <v>5251</v>
      </c>
      <c r="C94" s="225"/>
      <c r="D94" s="225"/>
      <c r="E94" s="225"/>
      <c r="F94" s="226"/>
      <c r="G94" s="226"/>
      <c r="H94" s="226"/>
      <c r="I94" s="226"/>
      <c r="J94" s="226"/>
      <c r="K94" s="226"/>
      <c r="L94" s="226"/>
      <c r="M94" s="226"/>
      <c r="N94" s="226"/>
      <c r="O94" s="226"/>
      <c r="P94" s="226"/>
      <c r="Q94" s="237">
        <v>0</v>
      </c>
      <c r="R94" s="238"/>
      <c r="S94" s="238"/>
      <c r="T94" s="238"/>
      <c r="U94" s="238"/>
      <c r="V94" s="238"/>
      <c r="W94" s="232"/>
      <c r="X94" s="232"/>
      <c r="Y94" s="232"/>
      <c r="Z94" s="235">
        <v>0</v>
      </c>
      <c r="AA94" s="235">
        <v>0</v>
      </c>
      <c r="AB94" s="235">
        <v>0</v>
      </c>
      <c r="AC94" s="224"/>
      <c r="AD94" s="224"/>
      <c r="AE94" s="125"/>
      <c r="AF94" s="125"/>
      <c r="AG94" s="125"/>
      <c r="AH94" s="236">
        <v>1</v>
      </c>
      <c r="AI94" s="236" t="s">
        <v>941</v>
      </c>
      <c r="AJ94" s="125"/>
      <c r="AK94" s="175" t="s">
        <v>5315</v>
      </c>
      <c r="AL94" s="125" t="s">
        <v>942</v>
      </c>
      <c r="AM94" s="27" t="s">
        <v>942</v>
      </c>
      <c r="AN94" s="126">
        <v>0</v>
      </c>
      <c r="AO94" s="126">
        <v>0</v>
      </c>
      <c r="AP94" s="126">
        <v>0</v>
      </c>
      <c r="AQ94" s="126">
        <v>0</v>
      </c>
      <c r="AR94" s="125">
        <v>1</v>
      </c>
      <c r="AS94" s="125">
        <v>0</v>
      </c>
      <c r="AT94" s="178">
        <v>43398</v>
      </c>
      <c r="AU94" s="178"/>
      <c r="AV94" s="178"/>
      <c r="AW94" s="239" t="s">
        <v>989</v>
      </c>
      <c r="AX94" s="239" t="s">
        <v>980</v>
      </c>
      <c r="AY94" s="127"/>
      <c r="AZ94" s="127"/>
      <c r="BA94" s="128">
        <v>30</v>
      </c>
      <c r="BB94" s="128" t="s">
        <v>489</v>
      </c>
      <c r="BC94" s="128"/>
      <c r="BD94" s="128">
        <v>1</v>
      </c>
      <c r="BE94" s="129" t="s">
        <v>541</v>
      </c>
      <c r="BF94" s="130">
        <v>1</v>
      </c>
      <c r="BG94" s="240"/>
      <c r="BH94" s="241"/>
      <c r="BI94" s="190"/>
      <c r="BJ94" s="131">
        <v>9</v>
      </c>
      <c r="BK94" s="191"/>
      <c r="BL94" s="13"/>
      <c r="BM94" s="13"/>
      <c r="BN94" s="27" t="s">
        <v>801</v>
      </c>
      <c r="BO94" s="13" t="s">
        <v>801</v>
      </c>
      <c r="BP94" s="222">
        <v>0</v>
      </c>
      <c r="BQ94" s="132"/>
      <c r="BR94" s="133"/>
      <c r="BS94" s="125">
        <v>0</v>
      </c>
      <c r="BT94" s="134">
        <v>0</v>
      </c>
      <c r="BU94" s="135">
        <v>1</v>
      </c>
      <c r="BV94" s="134">
        <v>0</v>
      </c>
      <c r="BW94" s="136">
        <v>0</v>
      </c>
      <c r="BX94" s="136">
        <v>0</v>
      </c>
      <c r="BY94" s="136">
        <v>0</v>
      </c>
      <c r="BZ94" s="134">
        <v>0</v>
      </c>
      <c r="CA94" s="134">
        <v>0</v>
      </c>
      <c r="CB94" s="134">
        <v>0</v>
      </c>
      <c r="CC94" s="135">
        <v>1</v>
      </c>
      <c r="CD94" s="134"/>
      <c r="CE94" s="134"/>
      <c r="CF94" s="137">
        <v>0</v>
      </c>
      <c r="CG94" s="134">
        <v>0</v>
      </c>
      <c r="CH94" s="132"/>
      <c r="CI94" s="132"/>
      <c r="CJ94" s="229" t="s">
        <v>942</v>
      </c>
      <c r="CK94" s="233" t="s">
        <v>942</v>
      </c>
      <c r="CL94" s="138">
        <v>0</v>
      </c>
      <c r="CM94" s="138">
        <v>0</v>
      </c>
      <c r="CN94" s="135">
        <v>0</v>
      </c>
      <c r="CO94" s="135">
        <v>0</v>
      </c>
      <c r="CP94" s="139"/>
      <c r="CQ94" s="135">
        <v>0</v>
      </c>
      <c r="CR94" s="179">
        <v>43175</v>
      </c>
      <c r="CS94" s="180">
        <v>43220</v>
      </c>
      <c r="CT94" s="181">
        <v>43346</v>
      </c>
      <c r="CU94" s="181">
        <v>36526</v>
      </c>
      <c r="CV94" s="181">
        <v>36526</v>
      </c>
      <c r="CW94" s="181">
        <v>36526</v>
      </c>
      <c r="CX94" s="181"/>
      <c r="CY94" s="135">
        <v>0.7604167398431062</v>
      </c>
      <c r="CZ94" s="134">
        <v>0</v>
      </c>
      <c r="DA94" s="135">
        <v>0.35537190082644626</v>
      </c>
      <c r="DB94" s="135">
        <v>0</v>
      </c>
      <c r="DC94" s="135">
        <v>0</v>
      </c>
      <c r="DD94" s="135">
        <v>0</v>
      </c>
      <c r="DE94" s="140">
        <v>0.6198347107438017</v>
      </c>
      <c r="DF94" s="13" t="s">
        <v>942</v>
      </c>
      <c r="DG94" s="80" t="s">
        <v>942</v>
      </c>
      <c r="DH94" s="18" t="b">
        <v>0</v>
      </c>
      <c r="DI94" s="79"/>
      <c r="DJ94" s="79"/>
      <c r="DK94" s="192"/>
      <c r="DL94" s="174"/>
      <c r="DM94" s="193"/>
      <c r="DN94" s="135"/>
      <c r="DO94" s="79"/>
      <c r="DP94" s="79"/>
      <c r="DQ94" s="79"/>
      <c r="DR94" s="79"/>
      <c r="DS94" s="79"/>
      <c r="DT94" s="79"/>
      <c r="DU94" s="79"/>
      <c r="DV94" s="18"/>
      <c r="DW94" s="18"/>
      <c r="DX94" s="18"/>
      <c r="DY94" s="177"/>
      <c r="DZ94" s="177">
        <v>0</v>
      </c>
      <c r="EA94" s="177">
        <v>0</v>
      </c>
      <c r="EB94" s="177">
        <v>0</v>
      </c>
      <c r="EC94" s="177">
        <v>0</v>
      </c>
      <c r="ED94" s="177">
        <v>0</v>
      </c>
      <c r="EE94" s="177">
        <v>0</v>
      </c>
      <c r="EF94" s="177">
        <v>0</v>
      </c>
      <c r="EG94" s="177">
        <v>0</v>
      </c>
      <c r="EH94" s="177">
        <v>0</v>
      </c>
      <c r="EI94" s="177">
        <v>0</v>
      </c>
      <c r="EJ94" s="177">
        <v>0</v>
      </c>
      <c r="EK94" s="177">
        <v>0</v>
      </c>
      <c r="EL94" s="177">
        <v>0</v>
      </c>
      <c r="EM94" s="177">
        <v>0</v>
      </c>
      <c r="EN94" s="177">
        <v>0</v>
      </c>
      <c r="EO94" s="177">
        <v>0</v>
      </c>
      <c r="EP94" s="177">
        <v>0</v>
      </c>
      <c r="EQ94" s="177">
        <v>0</v>
      </c>
      <c r="ER94" s="177">
        <v>0</v>
      </c>
      <c r="ES94" s="177">
        <v>0</v>
      </c>
      <c r="ET94" s="177">
        <v>0</v>
      </c>
      <c r="EU94" s="177">
        <v>0</v>
      </c>
      <c r="EV94" s="177">
        <v>0</v>
      </c>
      <c r="EW94" s="177">
        <v>0</v>
      </c>
      <c r="EX94" s="177">
        <v>0</v>
      </c>
      <c r="EY94" s="177">
        <v>0</v>
      </c>
      <c r="EZ94" s="177">
        <v>0</v>
      </c>
      <c r="FA94" s="177">
        <v>0</v>
      </c>
      <c r="FB94" s="177">
        <v>0</v>
      </c>
      <c r="FC94" s="197"/>
      <c r="FD94" s="197"/>
      <c r="FE94" s="197"/>
      <c r="FF94" s="197"/>
      <c r="FG94" s="244"/>
      <c r="FH94" s="244"/>
      <c r="FI94" s="198"/>
      <c r="FJ94" s="198"/>
      <c r="FK94" s="198"/>
      <c r="FL94" s="198"/>
      <c r="FM94" s="198"/>
      <c r="FN94" s="198"/>
      <c r="FO94" s="198"/>
      <c r="FP94" s="198"/>
      <c r="FQ94" s="198"/>
      <c r="FR94" s="198"/>
      <c r="FS94" s="198"/>
      <c r="FT94" s="243"/>
      <c r="FU94" s="243"/>
      <c r="FV94" s="243"/>
      <c r="FW94" s="243"/>
      <c r="FX94" s="243"/>
      <c r="FY94" s="243"/>
      <c r="FZ94" s="243"/>
      <c r="GA94" s="243"/>
      <c r="GB94" s="243"/>
      <c r="GC94" s="198"/>
      <c r="GD94" s="243"/>
      <c r="GE94" s="274"/>
      <c r="GF94" s="198"/>
      <c r="GG94" s="257"/>
      <c r="GH94" s="274"/>
      <c r="GI94" s="274"/>
      <c r="GJ94" s="274"/>
      <c r="GK94" s="274"/>
      <c r="GL94" s="243"/>
      <c r="GM94" s="198"/>
      <c r="GN94" s="198"/>
      <c r="GO94" s="243"/>
      <c r="GP94" s="243"/>
      <c r="GQ94" s="243"/>
      <c r="GR94" s="243"/>
      <c r="GS94" s="274"/>
      <c r="GT94" s="257"/>
      <c r="GU94" s="257"/>
      <c r="GV94" s="274"/>
      <c r="GW94" s="274"/>
      <c r="GX94" s="274"/>
      <c r="GY94" s="274"/>
      <c r="GZ94" s="259">
        <v>0</v>
      </c>
      <c r="HA94" s="259">
        <v>0</v>
      </c>
      <c r="HB94" s="259">
        <v>0</v>
      </c>
      <c r="HC94" s="259">
        <v>0</v>
      </c>
      <c r="HD94" s="259">
        <v>0</v>
      </c>
      <c r="HE94" s="259">
        <v>0</v>
      </c>
      <c r="HF94" s="259">
        <v>0</v>
      </c>
      <c r="HG94" s="259">
        <v>0</v>
      </c>
      <c r="HH94" s="259">
        <v>0</v>
      </c>
      <c r="HI94" s="259">
        <v>0</v>
      </c>
      <c r="HJ94" s="259">
        <v>0</v>
      </c>
      <c r="HK94" s="259">
        <v>0</v>
      </c>
      <c r="HL94" s="259">
        <v>0</v>
      </c>
      <c r="HM94" s="259">
        <v>0</v>
      </c>
      <c r="HN94" s="259">
        <v>0</v>
      </c>
      <c r="HO94" s="259">
        <v>0</v>
      </c>
      <c r="HP94" s="259">
        <v>0</v>
      </c>
      <c r="HQ94" s="259">
        <v>0</v>
      </c>
      <c r="HR94" s="259">
        <v>0</v>
      </c>
      <c r="HS94" s="259">
        <v>0</v>
      </c>
      <c r="HT94" s="259">
        <v>0</v>
      </c>
      <c r="HU94" s="259">
        <v>0</v>
      </c>
      <c r="HV94" s="259">
        <v>0</v>
      </c>
      <c r="HW94" s="259">
        <v>0</v>
      </c>
      <c r="HX94" s="259">
        <v>0</v>
      </c>
      <c r="HY94" s="259">
        <v>0</v>
      </c>
      <c r="HZ94" s="259">
        <v>0</v>
      </c>
      <c r="IA94" s="259">
        <v>0</v>
      </c>
      <c r="IB94" s="259">
        <v>0</v>
      </c>
      <c r="IC94" s="259">
        <v>0</v>
      </c>
      <c r="ID94" s="259">
        <v>0</v>
      </c>
      <c r="IE94" s="259">
        <v>0</v>
      </c>
      <c r="IF94" s="259">
        <v>0</v>
      </c>
      <c r="IG94" s="259">
        <v>0</v>
      </c>
      <c r="IH94" s="259">
        <v>0</v>
      </c>
      <c r="II94" s="259">
        <v>0</v>
      </c>
      <c r="IJ94" s="259">
        <v>0</v>
      </c>
      <c r="IK94" s="259">
        <v>0</v>
      </c>
      <c r="IL94" s="259">
        <v>0</v>
      </c>
      <c r="IM94" s="259">
        <v>0</v>
      </c>
      <c r="IN94" s="259">
        <v>0</v>
      </c>
      <c r="IO94" s="259">
        <v>0</v>
      </c>
      <c r="IP94" s="259">
        <v>0</v>
      </c>
      <c r="IQ94" s="259">
        <v>0</v>
      </c>
      <c r="IR94" s="259">
        <v>0</v>
      </c>
      <c r="IS94" s="259">
        <v>0</v>
      </c>
      <c r="IT94" s="259">
        <v>0</v>
      </c>
      <c r="IU94" s="259">
        <v>0</v>
      </c>
      <c r="IV94" s="259">
        <v>0</v>
      </c>
      <c r="IW94" s="259">
        <v>0</v>
      </c>
      <c r="IX94" s="244">
        <v>0</v>
      </c>
      <c r="IY94" s="244">
        <v>0</v>
      </c>
      <c r="IZ94" s="244">
        <v>0</v>
      </c>
      <c r="JA94" s="244">
        <v>0</v>
      </c>
      <c r="JB94" s="244">
        <v>0</v>
      </c>
      <c r="JC94" s="244">
        <v>0</v>
      </c>
      <c r="JD94" s="244">
        <v>0</v>
      </c>
      <c r="JE94" s="244">
        <v>0</v>
      </c>
      <c r="JF94" s="244">
        <v>0</v>
      </c>
      <c r="JG94" s="244">
        <v>0</v>
      </c>
      <c r="JH94" s="244">
        <v>0</v>
      </c>
      <c r="JI94" s="244">
        <v>0</v>
      </c>
      <c r="JJ94" s="244">
        <v>0</v>
      </c>
      <c r="JK94" s="244">
        <v>0</v>
      </c>
      <c r="JL94" s="244">
        <v>0</v>
      </c>
      <c r="JM94" s="244">
        <v>0</v>
      </c>
      <c r="JN94" s="244">
        <v>0</v>
      </c>
      <c r="JO94" s="244">
        <v>0</v>
      </c>
      <c r="JP94" s="244">
        <v>0</v>
      </c>
      <c r="JQ94" s="244">
        <v>0</v>
      </c>
      <c r="JR94" s="244">
        <v>0</v>
      </c>
      <c r="JS94" s="244">
        <v>0</v>
      </c>
      <c r="JT94" s="244">
        <v>0</v>
      </c>
      <c r="JU94" s="244">
        <v>0</v>
      </c>
      <c r="JV94" s="244">
        <v>0</v>
      </c>
      <c r="JW94" s="244">
        <v>0</v>
      </c>
      <c r="JX94" s="244">
        <v>0</v>
      </c>
      <c r="JY94" s="244">
        <v>0</v>
      </c>
      <c r="JZ94" s="244">
        <v>0</v>
      </c>
      <c r="KA94" s="244">
        <v>0</v>
      </c>
      <c r="KB94" s="244">
        <v>0</v>
      </c>
      <c r="KC94" s="243"/>
      <c r="KD94" s="244">
        <v>0</v>
      </c>
      <c r="KE94" s="244">
        <v>0</v>
      </c>
      <c r="KF94" s="244">
        <v>0</v>
      </c>
      <c r="KG94" s="244">
        <v>0</v>
      </c>
      <c r="KH94" s="259">
        <v>0</v>
      </c>
      <c r="KI94" s="244">
        <v>0</v>
      </c>
      <c r="KJ94" s="245">
        <v>20</v>
      </c>
      <c r="KK94" s="245">
        <v>20</v>
      </c>
      <c r="KL94" s="245">
        <v>20</v>
      </c>
      <c r="KM94" s="245">
        <v>20</v>
      </c>
      <c r="KN94" s="272">
        <v>20</v>
      </c>
      <c r="KO94" s="272">
        <v>20</v>
      </c>
      <c r="KP94" s="245">
        <v>20</v>
      </c>
      <c r="KQ94" s="245">
        <v>20</v>
      </c>
      <c r="KR94" s="245">
        <v>20</v>
      </c>
      <c r="KS94" s="245">
        <v>20</v>
      </c>
      <c r="KT94" s="245">
        <v>20</v>
      </c>
      <c r="KU94" s="272">
        <v>20</v>
      </c>
      <c r="KV94" s="272">
        <v>20</v>
      </c>
      <c r="KW94" s="245">
        <v>20</v>
      </c>
      <c r="KX94" s="245">
        <v>20</v>
      </c>
      <c r="KY94" s="272">
        <v>20</v>
      </c>
      <c r="KZ94" s="272">
        <v>20</v>
      </c>
      <c r="LA94" s="272">
        <v>20</v>
      </c>
      <c r="LB94" s="272">
        <v>20</v>
      </c>
      <c r="LC94" s="272">
        <v>20</v>
      </c>
      <c r="LD94" s="272">
        <v>20</v>
      </c>
      <c r="LE94" s="272">
        <v>20</v>
      </c>
      <c r="LF94" s="272">
        <v>20</v>
      </c>
      <c r="LG94" s="272">
        <v>20</v>
      </c>
      <c r="LH94" s="272">
        <v>20</v>
      </c>
      <c r="LI94" s="272">
        <v>20</v>
      </c>
      <c r="LJ94" s="272">
        <v>20</v>
      </c>
      <c r="LK94" s="272">
        <v>20</v>
      </c>
      <c r="LL94" s="245">
        <v>20</v>
      </c>
      <c r="LM94" s="245">
        <v>20</v>
      </c>
      <c r="LN94" s="245">
        <v>20</v>
      </c>
      <c r="LO94" s="245">
        <v>20</v>
      </c>
      <c r="LP94" s="245">
        <v>20</v>
      </c>
      <c r="LQ94" s="245">
        <v>20</v>
      </c>
      <c r="LR94" s="245">
        <v>20</v>
      </c>
      <c r="LS94" s="245">
        <v>20</v>
      </c>
      <c r="LT94" s="245">
        <v>20</v>
      </c>
      <c r="LU94" s="245">
        <v>20</v>
      </c>
      <c r="LV94" s="245">
        <v>20</v>
      </c>
      <c r="LW94" s="245">
        <v>20</v>
      </c>
      <c r="LX94" s="245">
        <v>20</v>
      </c>
      <c r="LY94" s="272">
        <v>20</v>
      </c>
      <c r="LZ94" s="272">
        <v>20</v>
      </c>
      <c r="MA94" s="272">
        <v>20</v>
      </c>
      <c r="MB94" s="272">
        <v>20</v>
      </c>
      <c r="MC94" s="272">
        <v>20</v>
      </c>
      <c r="MD94" s="272">
        <v>20</v>
      </c>
      <c r="ME94" s="272">
        <v>20</v>
      </c>
      <c r="MF94" s="272">
        <v>20</v>
      </c>
      <c r="MG94" s="272">
        <v>20</v>
      </c>
      <c r="MH94" s="272">
        <v>20</v>
      </c>
      <c r="MI94" s="281">
        <v>20</v>
      </c>
      <c r="MJ94" s="248">
        <v>20</v>
      </c>
      <c r="MK94" s="248">
        <v>20</v>
      </c>
      <c r="ML94" s="243"/>
      <c r="MM94" s="248">
        <v>20</v>
      </c>
      <c r="MN94" s="248">
        <v>20</v>
      </c>
      <c r="MO94" s="248">
        <v>20</v>
      </c>
      <c r="MP94" s="248">
        <v>20</v>
      </c>
      <c r="MQ94" s="248">
        <v>20</v>
      </c>
      <c r="MR94" s="248">
        <v>20</v>
      </c>
      <c r="MS94" s="281">
        <v>20</v>
      </c>
      <c r="MT94" s="281">
        <v>20</v>
      </c>
      <c r="MU94" s="248">
        <v>20</v>
      </c>
      <c r="MV94" s="248">
        <v>20</v>
      </c>
      <c r="MW94" s="243"/>
      <c r="MX94" s="248">
        <v>20</v>
      </c>
      <c r="MY94" s="248">
        <v>20</v>
      </c>
      <c r="MZ94" s="281">
        <v>20</v>
      </c>
      <c r="NA94" s="281">
        <v>20</v>
      </c>
      <c r="NB94" s="248">
        <v>20</v>
      </c>
      <c r="NC94" s="248">
        <v>20</v>
      </c>
      <c r="ND94" s="248">
        <v>20</v>
      </c>
      <c r="NE94" s="248">
        <v>20</v>
      </c>
      <c r="NF94" s="248">
        <v>20</v>
      </c>
      <c r="NG94" s="248">
        <v>20</v>
      </c>
      <c r="NH94" s="248">
        <v>20</v>
      </c>
      <c r="NI94" s="244">
        <v>0</v>
      </c>
      <c r="NJ94" s="243"/>
      <c r="NK94" s="243"/>
      <c r="NL94" s="243"/>
      <c r="NM94" s="243"/>
      <c r="NN94" s="243"/>
      <c r="NO94" s="243"/>
      <c r="NP94" s="243"/>
      <c r="NQ94" s="243"/>
      <c r="NR94" s="243"/>
      <c r="NS94" s="243"/>
      <c r="NT94" s="243"/>
      <c r="NU94" s="243"/>
      <c r="NV94" s="243"/>
      <c r="NW94" s="243"/>
      <c r="NX94" s="243"/>
      <c r="NY94" s="243"/>
      <c r="NZ94" s="243"/>
      <c r="OA94" s="243"/>
      <c r="OB94" s="243"/>
      <c r="OC94" s="243"/>
      <c r="OD94" s="243"/>
      <c r="OE94" s="243"/>
      <c r="OF94" s="243"/>
      <c r="OG94" s="243"/>
      <c r="OH94" s="243"/>
      <c r="OI94" s="243"/>
      <c r="OJ94" s="243"/>
      <c r="OK94" s="243"/>
      <c r="OL94" s="243"/>
      <c r="OM94" s="243"/>
      <c r="ON94" s="243"/>
      <c r="OO94" s="243"/>
      <c r="OP94" s="243"/>
      <c r="OQ94" s="243"/>
      <c r="OR94" s="243"/>
      <c r="OS94" s="243"/>
      <c r="OT94" s="243"/>
      <c r="OU94" s="243"/>
      <c r="OV94" s="243"/>
      <c r="OW94" s="243"/>
      <c r="OX94" s="243"/>
      <c r="OY94" s="243"/>
      <c r="OZ94" s="243"/>
      <c r="PA94" s="243"/>
      <c r="PB94" s="243"/>
      <c r="PC94" s="243"/>
      <c r="PD94" s="243"/>
      <c r="PE94" s="243"/>
      <c r="PF94" s="243"/>
      <c r="PG94" s="243"/>
      <c r="PH94" s="243"/>
      <c r="PI94" s="243"/>
      <c r="PJ94" s="243"/>
      <c r="PK94" s="243"/>
      <c r="PL94" s="243"/>
      <c r="PM94" s="243"/>
      <c r="PN94" s="243"/>
      <c r="PO94" s="243"/>
      <c r="PP94" s="243"/>
      <c r="PQ94" s="252"/>
      <c r="PR94" s="252"/>
      <c r="PS94" s="252"/>
      <c r="PT94" s="252"/>
      <c r="PU94" s="252"/>
      <c r="PV94" s="252"/>
      <c r="PW94" s="252"/>
      <c r="PX94" s="252"/>
      <c r="PY94" s="252"/>
      <c r="PZ94" s="252"/>
      <c r="QA94" s="252"/>
      <c r="QB94" s="252"/>
      <c r="QC94" s="252"/>
      <c r="QD94" s="252"/>
      <c r="QE94" s="252"/>
      <c r="QF94" s="252"/>
      <c r="QG94" s="252"/>
      <c r="QH94" s="252"/>
      <c r="QI94" s="252"/>
      <c r="QJ94" s="252"/>
      <c r="QK94" s="252"/>
      <c r="QL94" s="252"/>
      <c r="QM94" s="252"/>
      <c r="QN94" s="252"/>
      <c r="QO94" s="252"/>
      <c r="QP94" s="252"/>
      <c r="QQ94" s="252"/>
      <c r="QR94" s="252"/>
      <c r="QS94" s="252"/>
      <c r="QT94" s="252"/>
      <c r="QU94" s="252"/>
      <c r="QV94" s="252"/>
      <c r="QW94" s="252"/>
      <c r="QX94" s="252"/>
      <c r="QY94" s="252"/>
      <c r="QZ94" s="252"/>
      <c r="RA94" s="252"/>
      <c r="RB94" s="252"/>
      <c r="RC94" s="252"/>
      <c r="RD94" s="252"/>
      <c r="RE94" s="252"/>
      <c r="RF94" s="252"/>
      <c r="RG94" s="252"/>
      <c r="RH94" s="252"/>
      <c r="RI94" s="252"/>
      <c r="RJ94" s="252"/>
      <c r="RK94" s="252"/>
      <c r="RL94" s="252"/>
      <c r="RM94" s="252"/>
      <c r="RN94" s="252"/>
      <c r="RO94" s="252"/>
      <c r="RP94" s="252"/>
      <c r="RQ94" s="252"/>
      <c r="RR94" s="252"/>
      <c r="RS94" s="252"/>
      <c r="RT94" s="252"/>
      <c r="RU94" s="252"/>
      <c r="RV94" s="252"/>
      <c r="RW94" s="252"/>
      <c r="RX94" s="252"/>
    </row>
    <row r="95" spans="1:492" x14ac:dyDescent="0.2">
      <c r="A95" s="230" t="s">
        <v>962</v>
      </c>
      <c r="B95" s="231" t="s">
        <v>3808</v>
      </c>
      <c r="C95" s="225"/>
      <c r="D95" s="225"/>
      <c r="E95" s="225"/>
      <c r="F95" s="226"/>
      <c r="G95" s="226"/>
      <c r="H95" s="226"/>
      <c r="I95" s="226"/>
      <c r="J95" s="226"/>
      <c r="K95" s="226"/>
      <c r="L95" s="226"/>
      <c r="M95" s="226"/>
      <c r="N95" s="226"/>
      <c r="O95" s="226"/>
      <c r="P95" s="226"/>
      <c r="Q95" s="237">
        <v>0</v>
      </c>
      <c r="R95" s="238"/>
      <c r="S95" s="238"/>
      <c r="T95" s="238"/>
      <c r="U95" s="238"/>
      <c r="V95" s="238"/>
      <c r="W95" s="232"/>
      <c r="X95" s="232"/>
      <c r="Y95" s="232"/>
      <c r="Z95" s="235">
        <v>0</v>
      </c>
      <c r="AA95" s="235">
        <v>0</v>
      </c>
      <c r="AB95" s="235">
        <v>0</v>
      </c>
      <c r="AC95" s="224"/>
      <c r="AD95" s="224"/>
      <c r="AE95" s="125"/>
      <c r="AF95" s="125"/>
      <c r="AG95" s="125"/>
      <c r="AH95" s="236">
        <v>1</v>
      </c>
      <c r="AI95" s="236" t="s">
        <v>941</v>
      </c>
      <c r="AJ95" s="125"/>
      <c r="AK95" s="175" t="s">
        <v>5316</v>
      </c>
      <c r="AL95" s="125" t="s">
        <v>942</v>
      </c>
      <c r="AM95" s="27" t="s">
        <v>942</v>
      </c>
      <c r="AN95" s="126">
        <v>0</v>
      </c>
      <c r="AO95" s="126">
        <v>0</v>
      </c>
      <c r="AP95" s="126">
        <v>0</v>
      </c>
      <c r="AQ95" s="126">
        <v>0</v>
      </c>
      <c r="AR95" s="125">
        <v>1</v>
      </c>
      <c r="AS95" s="125">
        <v>0</v>
      </c>
      <c r="AT95" s="178">
        <v>43406</v>
      </c>
      <c r="AU95" s="178"/>
      <c r="AV95" s="178"/>
      <c r="AW95" s="239" t="s">
        <v>989</v>
      </c>
      <c r="AX95" s="239" t="s">
        <v>980</v>
      </c>
      <c r="AY95" s="127"/>
      <c r="AZ95" s="127"/>
      <c r="BA95" s="128">
        <v>50</v>
      </c>
      <c r="BB95" s="128" t="s">
        <v>489</v>
      </c>
      <c r="BC95" s="128"/>
      <c r="BD95" s="128">
        <v>1</v>
      </c>
      <c r="BE95" s="129" t="s">
        <v>541</v>
      </c>
      <c r="BF95" s="130">
        <v>1</v>
      </c>
      <c r="BG95" s="240"/>
      <c r="BH95" s="241"/>
      <c r="BI95" s="190"/>
      <c r="BJ95" s="131">
        <v>54</v>
      </c>
      <c r="BK95" s="191"/>
      <c r="BL95" s="13"/>
      <c r="BM95" s="13"/>
      <c r="BN95" s="27" t="s">
        <v>801</v>
      </c>
      <c r="BO95" s="13" t="s">
        <v>801</v>
      </c>
      <c r="BP95" s="222">
        <v>0</v>
      </c>
      <c r="BQ95" s="132"/>
      <c r="BR95" s="133"/>
      <c r="BS95" s="125">
        <v>0</v>
      </c>
      <c r="BT95" s="134">
        <v>0</v>
      </c>
      <c r="BU95" s="135">
        <v>1</v>
      </c>
      <c r="BV95" s="134">
        <v>0</v>
      </c>
      <c r="BW95" s="136">
        <v>0</v>
      </c>
      <c r="BX95" s="136">
        <v>0</v>
      </c>
      <c r="BY95" s="136">
        <v>0</v>
      </c>
      <c r="BZ95" s="134">
        <v>0</v>
      </c>
      <c r="CA95" s="134">
        <v>0</v>
      </c>
      <c r="CB95" s="134">
        <v>0</v>
      </c>
      <c r="CC95" s="135">
        <v>1</v>
      </c>
      <c r="CD95" s="134"/>
      <c r="CE95" s="134"/>
      <c r="CF95" s="137">
        <v>54</v>
      </c>
      <c r="CG95" s="134">
        <v>0</v>
      </c>
      <c r="CH95" s="132"/>
      <c r="CI95" s="132"/>
      <c r="CJ95" s="229" t="s">
        <v>942</v>
      </c>
      <c r="CK95" s="233" t="s">
        <v>942</v>
      </c>
      <c r="CL95" s="138">
        <v>0</v>
      </c>
      <c r="CM95" s="138">
        <v>0</v>
      </c>
      <c r="CN95" s="135">
        <v>0</v>
      </c>
      <c r="CO95" s="135">
        <v>0</v>
      </c>
      <c r="CP95" s="139"/>
      <c r="CQ95" s="135">
        <v>0</v>
      </c>
      <c r="CR95" s="179">
        <v>43278</v>
      </c>
      <c r="CS95" s="180">
        <v>43278</v>
      </c>
      <c r="CT95" s="181">
        <v>43346</v>
      </c>
      <c r="CU95" s="181">
        <v>43067</v>
      </c>
      <c r="CV95" s="181">
        <v>0</v>
      </c>
      <c r="CW95" s="181"/>
      <c r="CX95" s="181"/>
      <c r="CY95" s="135">
        <v>0.13675472692669829</v>
      </c>
      <c r="CZ95" s="134">
        <v>0</v>
      </c>
      <c r="DA95" s="135">
        <v>1.5873015873015872E-2</v>
      </c>
      <c r="DB95" s="135">
        <v>0</v>
      </c>
      <c r="DC95" s="135">
        <v>0</v>
      </c>
      <c r="DD95" s="135">
        <v>0</v>
      </c>
      <c r="DE95" s="140">
        <v>0.95238095238095233</v>
      </c>
      <c r="DF95" s="13" t="s">
        <v>942</v>
      </c>
      <c r="DG95" s="80" t="s">
        <v>942</v>
      </c>
      <c r="DH95" s="18" t="b">
        <v>0</v>
      </c>
      <c r="DI95" s="79"/>
      <c r="DJ95" s="79"/>
      <c r="DK95" s="192"/>
      <c r="DL95" s="174"/>
      <c r="DM95" s="193"/>
      <c r="DN95" s="135"/>
      <c r="DO95" s="79"/>
      <c r="DP95" s="79"/>
      <c r="DQ95" s="79"/>
      <c r="DR95" s="79"/>
      <c r="DS95" s="79"/>
      <c r="DT95" s="79"/>
      <c r="DU95" s="79"/>
      <c r="DV95" s="18"/>
      <c r="DW95" s="18"/>
      <c r="DX95" s="18"/>
      <c r="DY95" s="177"/>
      <c r="DZ95" s="177">
        <v>0</v>
      </c>
      <c r="EA95" s="177">
        <v>0</v>
      </c>
      <c r="EB95" s="177">
        <v>0</v>
      </c>
      <c r="EC95" s="177">
        <v>0</v>
      </c>
      <c r="ED95" s="177">
        <v>0</v>
      </c>
      <c r="EE95" s="177">
        <v>0</v>
      </c>
      <c r="EF95" s="177">
        <v>0</v>
      </c>
      <c r="EG95" s="177">
        <v>0</v>
      </c>
      <c r="EH95" s="177">
        <v>0</v>
      </c>
      <c r="EI95" s="177">
        <v>0</v>
      </c>
      <c r="EJ95" s="177">
        <v>0</v>
      </c>
      <c r="EK95" s="177">
        <v>0</v>
      </c>
      <c r="EL95" s="177">
        <v>0</v>
      </c>
      <c r="EM95" s="177">
        <v>0</v>
      </c>
      <c r="EN95" s="177">
        <v>0</v>
      </c>
      <c r="EO95" s="177">
        <v>0</v>
      </c>
      <c r="EP95" s="177">
        <v>0</v>
      </c>
      <c r="EQ95" s="177">
        <v>0</v>
      </c>
      <c r="ER95" s="177">
        <v>0</v>
      </c>
      <c r="ES95" s="177">
        <v>0</v>
      </c>
      <c r="ET95" s="177">
        <v>0</v>
      </c>
      <c r="EU95" s="177">
        <v>0</v>
      </c>
      <c r="EV95" s="177">
        <v>0</v>
      </c>
      <c r="EW95" s="177">
        <v>0</v>
      </c>
      <c r="EX95" s="177">
        <v>0</v>
      </c>
      <c r="EY95" s="177">
        <v>0</v>
      </c>
      <c r="EZ95" s="177">
        <v>0</v>
      </c>
      <c r="FA95" s="177">
        <v>0</v>
      </c>
      <c r="FB95" s="177">
        <v>0</v>
      </c>
      <c r="FC95" s="198"/>
      <c r="FD95" s="198"/>
      <c r="FE95" s="198"/>
      <c r="FF95" s="198"/>
      <c r="FG95" s="198"/>
      <c r="FH95" s="198"/>
      <c r="FI95" s="198"/>
      <c r="FJ95" s="198"/>
      <c r="FK95" s="198"/>
      <c r="FL95" s="198"/>
      <c r="FM95" s="198"/>
      <c r="FN95" s="198"/>
      <c r="FO95" s="198"/>
      <c r="FP95" s="198"/>
      <c r="FQ95" s="198"/>
      <c r="FR95" s="198"/>
      <c r="FS95" s="198"/>
      <c r="FT95" s="198"/>
      <c r="FU95" s="198"/>
      <c r="FV95" s="198"/>
      <c r="FW95" s="243"/>
      <c r="FX95" s="243"/>
      <c r="FY95" s="243"/>
      <c r="FZ95" s="198"/>
      <c r="GA95" s="198"/>
      <c r="GB95" s="198"/>
      <c r="GC95" s="199"/>
      <c r="GD95" s="198"/>
      <c r="GE95" s="257"/>
      <c r="GF95" s="198"/>
      <c r="GG95" s="257"/>
      <c r="GH95" s="257"/>
      <c r="GI95" s="257"/>
      <c r="GJ95" s="257"/>
      <c r="GK95" s="257"/>
      <c r="GL95" s="245"/>
      <c r="GM95" s="198"/>
      <c r="GN95" s="245"/>
      <c r="GO95" s="245"/>
      <c r="GP95" s="245"/>
      <c r="GQ95" s="245"/>
      <c r="GR95" s="245"/>
      <c r="GS95" s="257"/>
      <c r="GT95" s="257"/>
      <c r="GU95" s="257"/>
      <c r="GV95" s="257"/>
      <c r="GW95" s="257"/>
      <c r="GX95" s="257"/>
      <c r="GY95" s="257"/>
      <c r="GZ95" s="257"/>
      <c r="HA95" s="257"/>
      <c r="HB95" s="257"/>
      <c r="HC95" s="257"/>
      <c r="HD95" s="257"/>
      <c r="HE95" s="257"/>
      <c r="HF95" s="257"/>
      <c r="HG95" s="257"/>
      <c r="HH95" s="257"/>
      <c r="HI95" s="257"/>
      <c r="HJ95" s="257"/>
      <c r="HK95" s="257"/>
      <c r="HL95" s="257"/>
      <c r="HM95" s="257"/>
      <c r="HN95" s="257"/>
      <c r="HO95" s="257"/>
      <c r="HP95" s="257"/>
      <c r="HQ95" s="257"/>
      <c r="HR95" s="257"/>
      <c r="HS95" s="257"/>
      <c r="HT95" s="257"/>
      <c r="HU95" s="257"/>
      <c r="HV95" s="257"/>
      <c r="HW95" s="257"/>
      <c r="HX95" s="257"/>
      <c r="HY95" s="257"/>
      <c r="HZ95" s="257"/>
      <c r="IA95" s="257"/>
      <c r="IB95" s="257"/>
      <c r="IC95" s="257"/>
      <c r="ID95" s="257"/>
      <c r="IE95" s="257"/>
      <c r="IF95" s="257"/>
      <c r="IG95" s="257"/>
      <c r="IH95" s="257"/>
      <c r="II95" s="257"/>
      <c r="IJ95" s="257"/>
      <c r="IK95" s="257"/>
      <c r="IL95" s="257"/>
      <c r="IM95" s="257"/>
      <c r="IN95" s="257"/>
      <c r="IO95" s="257"/>
      <c r="IP95" s="257"/>
      <c r="IQ95" s="257"/>
      <c r="IR95" s="257"/>
      <c r="IS95" s="257"/>
      <c r="IT95" s="257"/>
      <c r="IU95" s="257"/>
      <c r="IV95" s="257"/>
      <c r="IW95" s="257"/>
      <c r="IX95" s="242"/>
      <c r="IY95" s="242"/>
      <c r="IZ95" s="242"/>
      <c r="JA95" s="242"/>
      <c r="JB95" s="242"/>
      <c r="JC95" s="242"/>
      <c r="JD95" s="242"/>
      <c r="JE95" s="242"/>
      <c r="JF95" s="242"/>
      <c r="JG95" s="242"/>
      <c r="JH95" s="242"/>
      <c r="JI95" s="242"/>
      <c r="JJ95" s="242"/>
      <c r="JK95" s="246"/>
      <c r="JL95" s="246"/>
      <c r="JM95" s="246"/>
      <c r="JN95" s="246"/>
      <c r="JO95" s="246"/>
      <c r="JP95" s="246"/>
      <c r="JQ95" s="246"/>
      <c r="JR95" s="246"/>
      <c r="JS95" s="246"/>
      <c r="JT95" s="246"/>
      <c r="JU95" s="246"/>
      <c r="JV95" s="246"/>
      <c r="JW95" s="246"/>
      <c r="JX95" s="246"/>
      <c r="JY95" s="242"/>
      <c r="JZ95" s="242"/>
      <c r="KA95" s="242"/>
      <c r="KB95" s="198"/>
      <c r="KC95" s="198"/>
      <c r="KD95" s="198"/>
      <c r="KE95" s="198"/>
      <c r="KF95" s="198"/>
      <c r="KG95" s="198"/>
      <c r="KH95" s="257"/>
      <c r="KI95" s="198"/>
      <c r="KJ95" s="198"/>
      <c r="KK95" s="198"/>
      <c r="KL95" s="198"/>
      <c r="KM95" s="198"/>
      <c r="KN95" s="257"/>
      <c r="KO95" s="257"/>
      <c r="KP95" s="198"/>
      <c r="KQ95" s="198"/>
      <c r="KR95" s="198"/>
      <c r="KS95" s="198"/>
      <c r="KT95" s="198"/>
      <c r="KU95" s="257"/>
      <c r="KV95" s="257"/>
      <c r="KW95" s="198"/>
      <c r="KX95" s="198"/>
      <c r="KY95" s="281">
        <v>198</v>
      </c>
      <c r="KZ95" s="281">
        <v>198</v>
      </c>
      <c r="LA95" s="281">
        <v>198</v>
      </c>
      <c r="LB95" s="281">
        <v>198</v>
      </c>
      <c r="LC95" s="281">
        <v>198</v>
      </c>
      <c r="LD95" s="281">
        <v>198</v>
      </c>
      <c r="LE95" s="281">
        <v>187</v>
      </c>
      <c r="LF95" s="281">
        <v>187</v>
      </c>
      <c r="LG95" s="281">
        <v>187</v>
      </c>
      <c r="LH95" s="281">
        <v>186</v>
      </c>
      <c r="LI95" s="281">
        <v>186</v>
      </c>
      <c r="LJ95" s="281">
        <v>186</v>
      </c>
      <c r="LK95" s="281">
        <v>186</v>
      </c>
      <c r="LL95" s="248">
        <v>186</v>
      </c>
      <c r="LM95" s="248">
        <v>186</v>
      </c>
      <c r="LN95" s="248">
        <v>186</v>
      </c>
      <c r="LO95" s="248">
        <v>185</v>
      </c>
      <c r="LP95" s="248">
        <v>185</v>
      </c>
      <c r="LQ95" s="248">
        <v>185</v>
      </c>
      <c r="LR95" s="248">
        <v>185</v>
      </c>
      <c r="LS95" s="248">
        <v>185</v>
      </c>
      <c r="LT95" s="248">
        <v>185</v>
      </c>
      <c r="LU95" s="248">
        <v>185</v>
      </c>
      <c r="LV95" s="248">
        <v>183</v>
      </c>
      <c r="LW95" s="248">
        <v>183</v>
      </c>
      <c r="LX95" s="248">
        <v>183</v>
      </c>
      <c r="LY95" s="281">
        <v>183</v>
      </c>
      <c r="LZ95" s="281">
        <v>183</v>
      </c>
      <c r="MA95" s="281">
        <v>183</v>
      </c>
      <c r="MB95" s="281">
        <v>183</v>
      </c>
      <c r="MC95" s="281">
        <v>183</v>
      </c>
      <c r="MD95" s="281">
        <v>183</v>
      </c>
      <c r="ME95" s="281">
        <v>183</v>
      </c>
      <c r="MF95" s="281">
        <v>182</v>
      </c>
      <c r="MG95" s="281">
        <v>182</v>
      </c>
      <c r="MH95" s="281">
        <v>182</v>
      </c>
      <c r="MI95" s="281">
        <v>182</v>
      </c>
      <c r="MJ95" s="248">
        <v>182</v>
      </c>
      <c r="MK95" s="248">
        <v>182</v>
      </c>
      <c r="ML95" s="198"/>
      <c r="MM95" s="248">
        <v>182</v>
      </c>
      <c r="MN95" s="248">
        <v>175</v>
      </c>
      <c r="MO95" s="248">
        <v>175</v>
      </c>
      <c r="MP95" s="248">
        <v>182</v>
      </c>
      <c r="MQ95" s="248">
        <v>174</v>
      </c>
      <c r="MR95" s="248">
        <v>174</v>
      </c>
      <c r="MS95" s="281">
        <v>174</v>
      </c>
      <c r="MT95" s="281">
        <v>174</v>
      </c>
      <c r="MU95" s="248">
        <v>174</v>
      </c>
      <c r="MV95" s="248">
        <v>174</v>
      </c>
      <c r="MW95" s="198"/>
      <c r="MX95" s="248">
        <v>172</v>
      </c>
      <c r="MY95" s="248">
        <v>172</v>
      </c>
      <c r="MZ95" s="281">
        <v>172</v>
      </c>
      <c r="NA95" s="281">
        <v>172</v>
      </c>
      <c r="NB95" s="248">
        <v>172</v>
      </c>
      <c r="NC95" s="248">
        <v>172</v>
      </c>
      <c r="ND95" s="248">
        <v>172</v>
      </c>
      <c r="NE95" s="248">
        <v>172</v>
      </c>
      <c r="NF95" s="248">
        <v>172</v>
      </c>
      <c r="NG95" s="248">
        <v>172</v>
      </c>
      <c r="NH95" s="248">
        <v>172</v>
      </c>
      <c r="NI95" s="244">
        <v>0</v>
      </c>
      <c r="NJ95" s="198"/>
      <c r="NK95" s="198"/>
      <c r="NL95" s="198"/>
      <c r="NM95" s="198"/>
      <c r="NN95" s="198"/>
      <c r="NO95" s="198"/>
      <c r="NP95" s="198"/>
      <c r="NQ95" s="198"/>
      <c r="NR95" s="198"/>
      <c r="NS95" s="198"/>
      <c r="NT95" s="198"/>
      <c r="NU95" s="198"/>
      <c r="NV95" s="198"/>
      <c r="NW95" s="198"/>
      <c r="NX95" s="198"/>
      <c r="NY95" s="198"/>
      <c r="NZ95" s="198"/>
      <c r="OA95" s="198"/>
      <c r="OB95" s="198"/>
      <c r="OC95" s="198"/>
      <c r="OD95" s="198"/>
      <c r="OE95" s="198"/>
      <c r="OF95" s="198"/>
      <c r="OG95" s="198"/>
      <c r="OH95" s="198"/>
      <c r="OI95" s="198"/>
      <c r="OJ95" s="198"/>
      <c r="OK95" s="198"/>
      <c r="OL95" s="198"/>
      <c r="OM95" s="198"/>
      <c r="ON95" s="198"/>
      <c r="OO95" s="198"/>
      <c r="OP95" s="198"/>
      <c r="OQ95" s="198"/>
      <c r="OR95" s="198"/>
      <c r="OS95" s="198"/>
      <c r="OT95" s="198"/>
      <c r="OU95" s="198"/>
      <c r="OV95" s="198"/>
      <c r="OW95" s="198"/>
      <c r="OX95" s="198"/>
      <c r="OY95" s="198"/>
      <c r="OZ95" s="198"/>
      <c r="PA95" s="198"/>
      <c r="PB95" s="198"/>
      <c r="PC95" s="198"/>
      <c r="PD95" s="198"/>
      <c r="PE95" s="198"/>
      <c r="PF95" s="198"/>
      <c r="PG95" s="198"/>
      <c r="PH95" s="198"/>
      <c r="PI95" s="198"/>
      <c r="PJ95" s="198"/>
      <c r="PK95" s="198"/>
      <c r="PL95" s="198"/>
      <c r="PM95" s="198"/>
      <c r="PN95" s="198"/>
      <c r="PO95" s="198"/>
      <c r="PP95" s="198"/>
      <c r="PQ95" s="198"/>
      <c r="PR95" s="198"/>
      <c r="PS95" s="198"/>
      <c r="PT95" s="198"/>
      <c r="PU95" s="198"/>
      <c r="PV95" s="198"/>
      <c r="PW95" s="198"/>
      <c r="PX95" s="198"/>
      <c r="PY95" s="198"/>
      <c r="PZ95" s="198"/>
      <c r="QA95" s="198"/>
      <c r="QB95" s="198"/>
      <c r="QC95" s="198"/>
      <c r="QD95" s="198"/>
      <c r="QE95" s="198"/>
      <c r="QF95" s="198"/>
      <c r="QG95" s="198"/>
      <c r="QH95" s="198"/>
      <c r="QI95" s="198"/>
      <c r="QJ95" s="198"/>
      <c r="QK95" s="198"/>
      <c r="QL95" s="198"/>
      <c r="QM95" s="198"/>
      <c r="QN95" s="198"/>
      <c r="QO95" s="198"/>
      <c r="QP95" s="198"/>
      <c r="QQ95" s="198"/>
      <c r="QR95" s="198"/>
      <c r="QS95" s="198"/>
      <c r="QT95" s="198"/>
      <c r="QU95" s="198"/>
      <c r="QV95" s="198"/>
      <c r="QW95" s="198"/>
      <c r="QX95" s="198"/>
      <c r="QY95" s="198"/>
      <c r="QZ95" s="198"/>
      <c r="RA95" s="198"/>
      <c r="RB95" s="198"/>
      <c r="RC95" s="198"/>
      <c r="RD95" s="198"/>
      <c r="RE95" s="198"/>
      <c r="RF95" s="198"/>
      <c r="RG95" s="198"/>
      <c r="RH95" s="198"/>
      <c r="RI95" s="198"/>
      <c r="RJ95" s="198"/>
      <c r="RK95" s="198"/>
      <c r="RL95" s="198"/>
      <c r="RM95" s="198"/>
      <c r="RN95" s="198"/>
      <c r="RO95" s="198"/>
      <c r="RP95" s="198"/>
      <c r="RQ95" s="198"/>
      <c r="RR95" s="198"/>
      <c r="RS95" s="198"/>
      <c r="RT95" s="198"/>
      <c r="RU95" s="198"/>
      <c r="RV95" s="198"/>
      <c r="RW95" s="198"/>
      <c r="RX95" s="198"/>
    </row>
    <row r="96" spans="1:492" x14ac:dyDescent="0.2">
      <c r="A96" s="230" t="s">
        <v>962</v>
      </c>
      <c r="B96" s="231" t="s">
        <v>3806</v>
      </c>
      <c r="C96" s="225"/>
      <c r="D96" s="225"/>
      <c r="E96" s="225"/>
      <c r="F96" s="226"/>
      <c r="G96" s="226"/>
      <c r="H96" s="226"/>
      <c r="I96" s="226"/>
      <c r="J96" s="226"/>
      <c r="K96" s="226"/>
      <c r="L96" s="226"/>
      <c r="M96" s="226"/>
      <c r="N96" s="226"/>
      <c r="O96" s="226"/>
      <c r="P96" s="226"/>
      <c r="Q96" s="237">
        <v>0</v>
      </c>
      <c r="R96" s="238"/>
      <c r="S96" s="238"/>
      <c r="T96" s="238"/>
      <c r="U96" s="238"/>
      <c r="V96" s="238"/>
      <c r="W96" s="232"/>
      <c r="X96" s="232"/>
      <c r="Y96" s="232"/>
      <c r="Z96" s="235">
        <v>0</v>
      </c>
      <c r="AA96" s="235">
        <v>0</v>
      </c>
      <c r="AB96" s="235">
        <v>0</v>
      </c>
      <c r="AC96" s="224"/>
      <c r="AD96" s="224"/>
      <c r="AE96" s="125"/>
      <c r="AF96" s="125"/>
      <c r="AG96" s="125"/>
      <c r="AH96" s="236">
        <v>1</v>
      </c>
      <c r="AI96" s="236" t="s">
        <v>941</v>
      </c>
      <c r="AJ96" s="125"/>
      <c r="AK96" s="175" t="s">
        <v>5315</v>
      </c>
      <c r="AL96" s="125" t="s">
        <v>942</v>
      </c>
      <c r="AM96" s="27" t="s">
        <v>5321</v>
      </c>
      <c r="AN96" s="126">
        <v>0</v>
      </c>
      <c r="AO96" s="126">
        <v>0</v>
      </c>
      <c r="AP96" s="126">
        <v>0</v>
      </c>
      <c r="AQ96" s="126">
        <v>0</v>
      </c>
      <c r="AR96" s="125">
        <v>1</v>
      </c>
      <c r="AS96" s="125">
        <v>0</v>
      </c>
      <c r="AT96" s="178"/>
      <c r="AU96" s="178"/>
      <c r="AV96" s="178"/>
      <c r="AW96" s="239" t="s">
        <v>989</v>
      </c>
      <c r="AX96" s="239" t="s">
        <v>980</v>
      </c>
      <c r="AY96" s="127"/>
      <c r="AZ96" s="127"/>
      <c r="BA96" s="128">
        <v>50</v>
      </c>
      <c r="BB96" s="128" t="s">
        <v>489</v>
      </c>
      <c r="BC96" s="128"/>
      <c r="BD96" s="128">
        <v>1</v>
      </c>
      <c r="BE96" s="129" t="s">
        <v>541</v>
      </c>
      <c r="BF96" s="130">
        <v>1</v>
      </c>
      <c r="BG96" s="240"/>
      <c r="BH96" s="241"/>
      <c r="BI96" s="190"/>
      <c r="BJ96" s="131">
        <v>36</v>
      </c>
      <c r="BK96" s="191"/>
      <c r="BL96" s="13"/>
      <c r="BM96" s="13"/>
      <c r="BN96" s="27" t="s">
        <v>801</v>
      </c>
      <c r="BO96" s="13" t="s">
        <v>801</v>
      </c>
      <c r="BP96" s="222">
        <v>0</v>
      </c>
      <c r="BQ96" s="132"/>
      <c r="BR96" s="133"/>
      <c r="BS96" s="125">
        <v>0</v>
      </c>
      <c r="BT96" s="134">
        <v>0</v>
      </c>
      <c r="BU96" s="135">
        <v>1</v>
      </c>
      <c r="BV96" s="134">
        <v>0</v>
      </c>
      <c r="BW96" s="136">
        <v>0</v>
      </c>
      <c r="BX96" s="136">
        <v>0</v>
      </c>
      <c r="BY96" s="136">
        <v>0</v>
      </c>
      <c r="BZ96" s="134">
        <v>0</v>
      </c>
      <c r="CA96" s="134">
        <v>0</v>
      </c>
      <c r="CB96" s="134">
        <v>0</v>
      </c>
      <c r="CC96" s="135">
        <v>1</v>
      </c>
      <c r="CD96" s="134"/>
      <c r="CE96" s="134"/>
      <c r="CF96" s="137">
        <v>50</v>
      </c>
      <c r="CG96" s="134">
        <v>0</v>
      </c>
      <c r="CH96" s="132"/>
      <c r="CI96" s="132"/>
      <c r="CJ96" s="229" t="s">
        <v>942</v>
      </c>
      <c r="CK96" s="233" t="s">
        <v>942</v>
      </c>
      <c r="CL96" s="138">
        <v>0</v>
      </c>
      <c r="CM96" s="138">
        <v>0</v>
      </c>
      <c r="CN96" s="135">
        <v>0</v>
      </c>
      <c r="CO96" s="135">
        <v>0</v>
      </c>
      <c r="CP96" s="139"/>
      <c r="CQ96" s="135">
        <v>1</v>
      </c>
      <c r="CR96" s="179">
        <v>43278</v>
      </c>
      <c r="CS96" s="180">
        <v>43278</v>
      </c>
      <c r="CT96" s="181">
        <v>43346</v>
      </c>
      <c r="CU96" s="181">
        <v>43216</v>
      </c>
      <c r="CV96" s="181">
        <v>43300</v>
      </c>
      <c r="CW96" s="181"/>
      <c r="CX96" s="181"/>
      <c r="CY96" s="135">
        <v>0.13382348920433268</v>
      </c>
      <c r="CZ96" s="134">
        <v>0</v>
      </c>
      <c r="DA96" s="135">
        <v>1.5873015873015872E-2</v>
      </c>
      <c r="DB96" s="135">
        <v>0</v>
      </c>
      <c r="DC96" s="135">
        <v>0</v>
      </c>
      <c r="DD96" s="135">
        <v>0</v>
      </c>
      <c r="DE96" s="140">
        <v>0.95238095238095233</v>
      </c>
      <c r="DF96" s="13" t="s">
        <v>942</v>
      </c>
      <c r="DG96" s="80" t="s">
        <v>942</v>
      </c>
      <c r="DH96" s="18" t="b">
        <v>0</v>
      </c>
      <c r="DI96" s="79"/>
      <c r="DJ96" s="79"/>
      <c r="DK96" s="192"/>
      <c r="DL96" s="174"/>
      <c r="DM96" s="193"/>
      <c r="DN96" s="135"/>
      <c r="DO96" s="79"/>
      <c r="DP96" s="79"/>
      <c r="DQ96" s="79"/>
      <c r="DR96" s="79"/>
      <c r="DS96" s="79"/>
      <c r="DT96" s="79"/>
      <c r="DU96" s="79"/>
      <c r="DV96" s="18"/>
      <c r="DW96" s="18"/>
      <c r="DX96" s="18"/>
      <c r="DY96" s="177"/>
      <c r="DZ96" s="177">
        <v>0</v>
      </c>
      <c r="EA96" s="177">
        <v>0</v>
      </c>
      <c r="EB96" s="177">
        <v>0</v>
      </c>
      <c r="EC96" s="177">
        <v>0</v>
      </c>
      <c r="ED96" s="177">
        <v>0</v>
      </c>
      <c r="EE96" s="177">
        <v>0</v>
      </c>
      <c r="EF96" s="177">
        <v>0</v>
      </c>
      <c r="EG96" s="177">
        <v>0</v>
      </c>
      <c r="EH96" s="177">
        <v>0</v>
      </c>
      <c r="EI96" s="177">
        <v>0</v>
      </c>
      <c r="EJ96" s="177">
        <v>0</v>
      </c>
      <c r="EK96" s="177">
        <v>0</v>
      </c>
      <c r="EL96" s="177">
        <v>0</v>
      </c>
      <c r="EM96" s="177">
        <v>0</v>
      </c>
      <c r="EN96" s="177">
        <v>0</v>
      </c>
      <c r="EO96" s="177">
        <v>0</v>
      </c>
      <c r="EP96" s="177">
        <v>68</v>
      </c>
      <c r="EQ96" s="177">
        <v>0</v>
      </c>
      <c r="ER96" s="177">
        <v>0</v>
      </c>
      <c r="ES96" s="177">
        <v>0</v>
      </c>
      <c r="ET96" s="177">
        <v>0</v>
      </c>
      <c r="EU96" s="177">
        <v>0</v>
      </c>
      <c r="EV96" s="177">
        <v>0</v>
      </c>
      <c r="EW96" s="177">
        <v>0</v>
      </c>
      <c r="EX96" s="177">
        <v>0</v>
      </c>
      <c r="EY96" s="177">
        <v>0</v>
      </c>
      <c r="EZ96" s="177">
        <v>0</v>
      </c>
      <c r="FA96" s="177">
        <v>0</v>
      </c>
      <c r="FB96" s="177">
        <v>0</v>
      </c>
      <c r="FC96" s="198"/>
      <c r="FD96" s="198"/>
      <c r="FE96" s="198"/>
      <c r="FF96" s="198"/>
      <c r="FG96" s="198"/>
      <c r="FH96" s="198"/>
      <c r="FI96" s="198"/>
      <c r="FJ96" s="198"/>
      <c r="FK96" s="198"/>
      <c r="FL96" s="198"/>
      <c r="FM96" s="198"/>
      <c r="FN96" s="198"/>
      <c r="FO96" s="198"/>
      <c r="FP96" s="198"/>
      <c r="FQ96" s="198"/>
      <c r="FR96" s="198"/>
      <c r="FS96" s="198"/>
      <c r="FT96" s="198"/>
      <c r="FU96" s="198"/>
      <c r="FV96" s="198"/>
      <c r="FW96" s="243"/>
      <c r="FX96" s="243"/>
      <c r="FY96" s="243"/>
      <c r="FZ96" s="198"/>
      <c r="GA96" s="198"/>
      <c r="GB96" s="198"/>
      <c r="GC96" s="199"/>
      <c r="GD96" s="198"/>
      <c r="GE96" s="273"/>
      <c r="GF96" s="198"/>
      <c r="GG96" s="273"/>
      <c r="GH96" s="273"/>
      <c r="GI96" s="273"/>
      <c r="GJ96" s="273"/>
      <c r="GK96" s="273"/>
      <c r="GL96" s="245"/>
      <c r="GM96" s="198"/>
      <c r="GN96" s="245"/>
      <c r="GO96" s="245"/>
      <c r="GP96" s="245"/>
      <c r="GQ96" s="245"/>
      <c r="GR96" s="245"/>
      <c r="GS96" s="273"/>
      <c r="GT96" s="273"/>
      <c r="GU96" s="273"/>
      <c r="GV96" s="273"/>
      <c r="GW96" s="273"/>
      <c r="GX96" s="273"/>
      <c r="GY96" s="273"/>
      <c r="GZ96" s="273"/>
      <c r="HA96" s="273"/>
      <c r="HB96" s="273"/>
      <c r="HC96" s="273"/>
      <c r="HD96" s="273"/>
      <c r="HE96" s="273"/>
      <c r="HF96" s="273"/>
      <c r="HG96" s="273"/>
      <c r="HH96" s="273"/>
      <c r="HI96" s="273"/>
      <c r="HJ96" s="273"/>
      <c r="HK96" s="273"/>
      <c r="HL96" s="273"/>
      <c r="HM96" s="273"/>
      <c r="HN96" s="273"/>
      <c r="HO96" s="273"/>
      <c r="HP96" s="273"/>
      <c r="HQ96" s="273"/>
      <c r="HR96" s="273"/>
      <c r="HS96" s="273"/>
      <c r="HT96" s="273"/>
      <c r="HU96" s="273"/>
      <c r="HV96" s="273"/>
      <c r="HW96" s="273"/>
      <c r="HX96" s="273"/>
      <c r="HY96" s="273"/>
      <c r="HZ96" s="273"/>
      <c r="IA96" s="273"/>
      <c r="IB96" s="273"/>
      <c r="IC96" s="273"/>
      <c r="ID96" s="273"/>
      <c r="IE96" s="273"/>
      <c r="IF96" s="273"/>
      <c r="IG96" s="273"/>
      <c r="IH96" s="273"/>
      <c r="II96" s="273"/>
      <c r="IJ96" s="273"/>
      <c r="IK96" s="273"/>
      <c r="IL96" s="273"/>
      <c r="IM96" s="273"/>
      <c r="IN96" s="273"/>
      <c r="IO96" s="273"/>
      <c r="IP96" s="273"/>
      <c r="IQ96" s="273"/>
      <c r="IR96" s="273"/>
      <c r="IS96" s="273"/>
      <c r="IT96" s="273"/>
      <c r="IU96" s="273"/>
      <c r="IV96" s="273"/>
      <c r="IW96" s="273"/>
      <c r="IX96" s="242"/>
      <c r="IY96" s="242"/>
      <c r="IZ96" s="242"/>
      <c r="JA96" s="242"/>
      <c r="JB96" s="242"/>
      <c r="JC96" s="242"/>
      <c r="JD96" s="242"/>
      <c r="JE96" s="242"/>
      <c r="JF96" s="242"/>
      <c r="JG96" s="242"/>
      <c r="JH96" s="242"/>
      <c r="JI96" s="242"/>
      <c r="JJ96" s="242"/>
      <c r="JK96" s="246"/>
      <c r="JL96" s="246"/>
      <c r="JM96" s="246"/>
      <c r="JN96" s="246"/>
      <c r="JO96" s="246"/>
      <c r="JP96" s="246"/>
      <c r="JQ96" s="246"/>
      <c r="JR96" s="246"/>
      <c r="JS96" s="246"/>
      <c r="JT96" s="246"/>
      <c r="JU96" s="246"/>
      <c r="JV96" s="246"/>
      <c r="JW96" s="246"/>
      <c r="JX96" s="246"/>
      <c r="JY96" s="242"/>
      <c r="JZ96" s="242"/>
      <c r="KA96" s="242"/>
      <c r="KB96" s="198"/>
      <c r="KC96" s="198"/>
      <c r="KD96" s="198"/>
      <c r="KE96" s="198"/>
      <c r="KF96" s="198"/>
      <c r="KG96" s="198"/>
      <c r="KH96" s="273"/>
      <c r="KI96" s="198"/>
      <c r="KJ96" s="198"/>
      <c r="KK96" s="198"/>
      <c r="KL96" s="198"/>
      <c r="KM96" s="198"/>
      <c r="KN96" s="273"/>
      <c r="KO96" s="273"/>
      <c r="KP96" s="198"/>
      <c r="KQ96" s="198"/>
      <c r="KR96" s="198"/>
      <c r="KS96" s="198"/>
      <c r="KT96" s="198"/>
      <c r="KU96" s="273"/>
      <c r="KV96" s="273"/>
      <c r="KW96" s="198"/>
      <c r="KX96" s="198"/>
      <c r="KY96" s="281">
        <v>105</v>
      </c>
      <c r="KZ96" s="281">
        <v>105</v>
      </c>
      <c r="LA96" s="281">
        <v>105</v>
      </c>
      <c r="LB96" s="281">
        <v>105</v>
      </c>
      <c r="LC96" s="281">
        <v>105</v>
      </c>
      <c r="LD96" s="281">
        <v>105</v>
      </c>
      <c r="LE96" s="281">
        <v>104</v>
      </c>
      <c r="LF96" s="281">
        <v>104</v>
      </c>
      <c r="LG96" s="281">
        <v>104</v>
      </c>
      <c r="LH96" s="281">
        <v>103</v>
      </c>
      <c r="LI96" s="281">
        <v>103</v>
      </c>
      <c r="LJ96" s="281">
        <v>103</v>
      </c>
      <c r="LK96" s="281">
        <v>103</v>
      </c>
      <c r="LL96" s="248">
        <v>103</v>
      </c>
      <c r="LM96" s="248">
        <v>103</v>
      </c>
      <c r="LN96" s="248">
        <v>103</v>
      </c>
      <c r="LO96" s="248">
        <v>103</v>
      </c>
      <c r="LP96" s="248">
        <v>103</v>
      </c>
      <c r="LQ96" s="248">
        <v>103</v>
      </c>
      <c r="LR96" s="248">
        <v>103</v>
      </c>
      <c r="LS96" s="248">
        <v>103</v>
      </c>
      <c r="LT96" s="248">
        <v>103</v>
      </c>
      <c r="LU96" s="248">
        <v>102</v>
      </c>
      <c r="LV96" s="248">
        <v>100</v>
      </c>
      <c r="LW96" s="248">
        <v>100</v>
      </c>
      <c r="LX96" s="248">
        <v>100</v>
      </c>
      <c r="LY96" s="281">
        <v>100</v>
      </c>
      <c r="LZ96" s="281">
        <v>100</v>
      </c>
      <c r="MA96" s="281">
        <v>100</v>
      </c>
      <c r="MB96" s="281">
        <v>100</v>
      </c>
      <c r="MC96" s="281">
        <v>100</v>
      </c>
      <c r="MD96" s="281">
        <v>100</v>
      </c>
      <c r="ME96" s="281">
        <v>100</v>
      </c>
      <c r="MF96" s="281">
        <v>100</v>
      </c>
      <c r="MG96" s="281">
        <v>100</v>
      </c>
      <c r="MH96" s="281">
        <v>100</v>
      </c>
      <c r="MI96" s="281">
        <v>100</v>
      </c>
      <c r="MJ96" s="248">
        <v>100</v>
      </c>
      <c r="MK96" s="248">
        <v>98</v>
      </c>
      <c r="ML96" s="198"/>
      <c r="MM96" s="248">
        <v>98</v>
      </c>
      <c r="MN96" s="248">
        <v>98</v>
      </c>
      <c r="MO96" s="248">
        <v>98</v>
      </c>
      <c r="MP96" s="248">
        <v>100</v>
      </c>
      <c r="MQ96" s="248">
        <v>97</v>
      </c>
      <c r="MR96" s="248">
        <v>97</v>
      </c>
      <c r="MS96" s="281">
        <v>97</v>
      </c>
      <c r="MT96" s="281">
        <v>97</v>
      </c>
      <c r="MU96" s="248">
        <v>97</v>
      </c>
      <c r="MV96" s="248">
        <v>97</v>
      </c>
      <c r="MW96" s="198"/>
      <c r="MX96" s="248">
        <v>96</v>
      </c>
      <c r="MY96" s="248">
        <v>96</v>
      </c>
      <c r="MZ96" s="281">
        <v>96</v>
      </c>
      <c r="NA96" s="281">
        <v>96</v>
      </c>
      <c r="NB96" s="248">
        <v>96</v>
      </c>
      <c r="NC96" s="248">
        <v>96</v>
      </c>
      <c r="ND96" s="248">
        <v>96</v>
      </c>
      <c r="NE96" s="248">
        <v>96</v>
      </c>
      <c r="NF96" s="248">
        <v>96</v>
      </c>
      <c r="NG96" s="248">
        <v>96</v>
      </c>
      <c r="NH96" s="248">
        <v>96</v>
      </c>
      <c r="NI96" s="244">
        <v>0</v>
      </c>
      <c r="NJ96" s="198"/>
      <c r="NK96" s="198"/>
      <c r="NL96" s="198"/>
      <c r="NM96" s="198"/>
      <c r="NN96" s="198"/>
      <c r="NO96" s="198"/>
      <c r="NP96" s="198"/>
      <c r="NQ96" s="198"/>
      <c r="NR96" s="198"/>
      <c r="NS96" s="198"/>
      <c r="NT96" s="198"/>
      <c r="NU96" s="198"/>
      <c r="NV96" s="198"/>
      <c r="NW96" s="198"/>
      <c r="NX96" s="198"/>
      <c r="NY96" s="198"/>
      <c r="NZ96" s="198"/>
      <c r="OA96" s="198"/>
      <c r="OB96" s="198"/>
      <c r="OC96" s="198"/>
      <c r="OD96" s="198"/>
      <c r="OE96" s="198"/>
      <c r="OF96" s="198"/>
      <c r="OG96" s="198"/>
      <c r="OH96" s="198"/>
      <c r="OI96" s="198"/>
      <c r="OJ96" s="198"/>
      <c r="OK96" s="198"/>
      <c r="OL96" s="198"/>
      <c r="OM96" s="198"/>
      <c r="ON96" s="198"/>
      <c r="OO96" s="198"/>
      <c r="OP96" s="198"/>
      <c r="OQ96" s="198"/>
      <c r="OR96" s="198"/>
      <c r="OS96" s="198"/>
      <c r="OT96" s="198"/>
      <c r="OU96" s="198"/>
      <c r="OV96" s="198"/>
      <c r="OW96" s="198"/>
      <c r="OX96" s="198"/>
      <c r="OY96" s="198"/>
      <c r="OZ96" s="198"/>
      <c r="PA96" s="198"/>
      <c r="PB96" s="198"/>
      <c r="PC96" s="198"/>
      <c r="PD96" s="198"/>
      <c r="PE96" s="198"/>
      <c r="PF96" s="198"/>
      <c r="PG96" s="198"/>
      <c r="PH96" s="198"/>
      <c r="PI96" s="198"/>
      <c r="PJ96" s="198"/>
      <c r="PK96" s="198"/>
      <c r="PL96" s="198"/>
      <c r="PM96" s="198"/>
      <c r="PN96" s="198"/>
      <c r="PO96" s="198"/>
      <c r="PP96" s="198"/>
      <c r="PQ96" s="196"/>
      <c r="PR96" s="196"/>
      <c r="PS96" s="196"/>
      <c r="PT96" s="196"/>
      <c r="PU96" s="196"/>
      <c r="PV96" s="196"/>
      <c r="PW96" s="196"/>
      <c r="PX96" s="196"/>
      <c r="PY96" s="196"/>
      <c r="PZ96" s="196"/>
      <c r="QA96" s="196"/>
      <c r="QB96" s="196"/>
      <c r="QC96" s="196"/>
      <c r="QD96" s="196"/>
      <c r="QE96" s="196"/>
      <c r="QF96" s="196"/>
      <c r="QG96" s="196"/>
      <c r="QH96" s="196"/>
      <c r="QI96" s="196"/>
      <c r="QJ96" s="196"/>
      <c r="QK96" s="196"/>
      <c r="QL96" s="196"/>
      <c r="QM96" s="196"/>
      <c r="QN96" s="196"/>
      <c r="QO96" s="196"/>
      <c r="QP96" s="196"/>
      <c r="QQ96" s="196"/>
      <c r="QR96" s="196"/>
      <c r="QS96" s="196"/>
      <c r="QT96" s="196"/>
      <c r="QU96" s="196"/>
      <c r="QV96" s="196"/>
      <c r="QW96" s="196"/>
      <c r="QX96" s="196"/>
      <c r="QY96" s="196"/>
      <c r="QZ96" s="196"/>
      <c r="RA96" s="196"/>
      <c r="RB96" s="196"/>
      <c r="RC96" s="196"/>
      <c r="RD96" s="196"/>
      <c r="RE96" s="196"/>
      <c r="RF96" s="196"/>
      <c r="RG96" s="196"/>
      <c r="RH96" s="196"/>
      <c r="RI96" s="196"/>
      <c r="RJ96" s="196"/>
      <c r="RK96" s="196"/>
      <c r="RL96" s="196"/>
      <c r="RM96" s="196"/>
      <c r="RN96" s="196"/>
      <c r="RO96" s="196"/>
      <c r="RP96" s="196"/>
      <c r="RQ96" s="196"/>
      <c r="RR96" s="196"/>
      <c r="RS96" s="196"/>
      <c r="RT96" s="196"/>
      <c r="RU96" s="196"/>
      <c r="RV96" s="196"/>
      <c r="RW96" s="196"/>
      <c r="RX96" s="196"/>
    </row>
    <row r="97" spans="1:492" x14ac:dyDescent="0.2">
      <c r="A97" s="230" t="s">
        <v>962</v>
      </c>
      <c r="B97" s="231" t="s">
        <v>3804</v>
      </c>
      <c r="C97" s="225"/>
      <c r="D97" s="225"/>
      <c r="E97" s="225"/>
      <c r="F97" s="226"/>
      <c r="G97" s="226"/>
      <c r="H97" s="226"/>
      <c r="I97" s="226"/>
      <c r="J97" s="226"/>
      <c r="K97" s="226"/>
      <c r="L97" s="226"/>
      <c r="M97" s="226"/>
      <c r="N97" s="226"/>
      <c r="O97" s="226"/>
      <c r="P97" s="226"/>
      <c r="Q97" s="237">
        <v>0</v>
      </c>
      <c r="R97" s="238"/>
      <c r="S97" s="238"/>
      <c r="T97" s="238"/>
      <c r="U97" s="238"/>
      <c r="V97" s="238"/>
      <c r="W97" s="232"/>
      <c r="X97" s="232"/>
      <c r="Y97" s="232"/>
      <c r="Z97" s="235">
        <v>0</v>
      </c>
      <c r="AA97" s="235">
        <v>0</v>
      </c>
      <c r="AB97" s="235">
        <v>0</v>
      </c>
      <c r="AC97" s="224"/>
      <c r="AD97" s="224"/>
      <c r="AE97" s="125"/>
      <c r="AF97" s="125"/>
      <c r="AG97" s="125"/>
      <c r="AH97" s="236">
        <v>1</v>
      </c>
      <c r="AI97" s="236" t="s">
        <v>941</v>
      </c>
      <c r="AJ97" s="125"/>
      <c r="AK97" s="175" t="s">
        <v>5315</v>
      </c>
      <c r="AL97" s="125" t="s">
        <v>942</v>
      </c>
      <c r="AM97" s="27" t="s">
        <v>5321</v>
      </c>
      <c r="AN97" s="126">
        <v>0</v>
      </c>
      <c r="AO97" s="126">
        <v>0</v>
      </c>
      <c r="AP97" s="126">
        <v>0</v>
      </c>
      <c r="AQ97" s="126">
        <v>0</v>
      </c>
      <c r="AR97" s="125">
        <v>1</v>
      </c>
      <c r="AS97" s="125">
        <v>0</v>
      </c>
      <c r="AT97" s="178"/>
      <c r="AU97" s="178"/>
      <c r="AV97" s="178"/>
      <c r="AW97" s="239" t="s">
        <v>989</v>
      </c>
      <c r="AX97" s="239" t="s">
        <v>980</v>
      </c>
      <c r="AY97" s="127"/>
      <c r="AZ97" s="127"/>
      <c r="BA97" s="128">
        <v>50</v>
      </c>
      <c r="BB97" s="128" t="s">
        <v>489</v>
      </c>
      <c r="BC97" s="128"/>
      <c r="BD97" s="128">
        <v>1</v>
      </c>
      <c r="BE97" s="129" t="s">
        <v>541</v>
      </c>
      <c r="BF97" s="130">
        <v>1</v>
      </c>
      <c r="BG97" s="240"/>
      <c r="BH97" s="241"/>
      <c r="BI97" s="190"/>
      <c r="BJ97" s="131">
        <v>27</v>
      </c>
      <c r="BK97" s="191"/>
      <c r="BL97" s="13"/>
      <c r="BM97" s="13"/>
      <c r="BN97" s="27" t="s">
        <v>801</v>
      </c>
      <c r="BO97" s="13" t="s">
        <v>801</v>
      </c>
      <c r="BP97" s="222">
        <v>0</v>
      </c>
      <c r="BQ97" s="132"/>
      <c r="BR97" s="133"/>
      <c r="BS97" s="125">
        <v>0</v>
      </c>
      <c r="BT97" s="134">
        <v>0</v>
      </c>
      <c r="BU97" s="135">
        <v>1</v>
      </c>
      <c r="BV97" s="134">
        <v>0</v>
      </c>
      <c r="BW97" s="136">
        <v>0</v>
      </c>
      <c r="BX97" s="136">
        <v>0</v>
      </c>
      <c r="BY97" s="136">
        <v>0</v>
      </c>
      <c r="BZ97" s="134">
        <v>0</v>
      </c>
      <c r="CA97" s="134">
        <v>0</v>
      </c>
      <c r="CB97" s="134">
        <v>0</v>
      </c>
      <c r="CC97" s="135">
        <v>1</v>
      </c>
      <c r="CD97" s="134"/>
      <c r="CE97" s="134"/>
      <c r="CF97" s="137">
        <v>50</v>
      </c>
      <c r="CG97" s="134">
        <v>0</v>
      </c>
      <c r="CH97" s="132"/>
      <c r="CI97" s="132"/>
      <c r="CJ97" s="229" t="s">
        <v>942</v>
      </c>
      <c r="CK97" s="233" t="s">
        <v>942</v>
      </c>
      <c r="CL97" s="138">
        <v>0</v>
      </c>
      <c r="CM97" s="138">
        <v>0</v>
      </c>
      <c r="CN97" s="135">
        <v>0</v>
      </c>
      <c r="CO97" s="135">
        <v>0</v>
      </c>
      <c r="CP97" s="139"/>
      <c r="CQ97" s="135">
        <v>1</v>
      </c>
      <c r="CR97" s="179">
        <v>43278</v>
      </c>
      <c r="CS97" s="180">
        <v>43278</v>
      </c>
      <c r="CT97" s="181">
        <v>43346</v>
      </c>
      <c r="CU97" s="181">
        <v>43216</v>
      </c>
      <c r="CV97" s="181">
        <v>43300</v>
      </c>
      <c r="CW97" s="181"/>
      <c r="CX97" s="181"/>
      <c r="CY97" s="135">
        <v>0.13295825056371455</v>
      </c>
      <c r="CZ97" s="134">
        <v>0</v>
      </c>
      <c r="DA97" s="135">
        <v>1.5873015873015872E-2</v>
      </c>
      <c r="DB97" s="135">
        <v>0</v>
      </c>
      <c r="DC97" s="135">
        <v>0</v>
      </c>
      <c r="DD97" s="135">
        <v>0</v>
      </c>
      <c r="DE97" s="140">
        <v>0.95238095238095233</v>
      </c>
      <c r="DF97" s="13" t="s">
        <v>942</v>
      </c>
      <c r="DG97" s="80" t="s">
        <v>942</v>
      </c>
      <c r="DH97" s="18" t="b">
        <v>0</v>
      </c>
      <c r="DI97" s="79"/>
      <c r="DJ97" s="79"/>
      <c r="DK97" s="192"/>
      <c r="DL97" s="174"/>
      <c r="DM97" s="193"/>
      <c r="DN97" s="135"/>
      <c r="DO97" s="79"/>
      <c r="DP97" s="79"/>
      <c r="DQ97" s="79"/>
      <c r="DR97" s="79"/>
      <c r="DS97" s="79"/>
      <c r="DT97" s="79"/>
      <c r="DU97" s="79"/>
      <c r="DV97" s="18"/>
      <c r="DW97" s="18"/>
      <c r="DX97" s="18"/>
      <c r="DY97" s="177"/>
      <c r="DZ97" s="177">
        <v>0</v>
      </c>
      <c r="EA97" s="177">
        <v>0</v>
      </c>
      <c r="EB97" s="177">
        <v>0</v>
      </c>
      <c r="EC97" s="177">
        <v>0</v>
      </c>
      <c r="ED97" s="177">
        <v>0</v>
      </c>
      <c r="EE97" s="177">
        <v>0</v>
      </c>
      <c r="EF97" s="177">
        <v>0</v>
      </c>
      <c r="EG97" s="177">
        <v>0</v>
      </c>
      <c r="EH97" s="177">
        <v>0</v>
      </c>
      <c r="EI97" s="177">
        <v>0</v>
      </c>
      <c r="EJ97" s="177">
        <v>0</v>
      </c>
      <c r="EK97" s="177">
        <v>0</v>
      </c>
      <c r="EL97" s="177">
        <v>0</v>
      </c>
      <c r="EM97" s="177">
        <v>0</v>
      </c>
      <c r="EN97" s="177">
        <v>0</v>
      </c>
      <c r="EO97" s="177">
        <v>0</v>
      </c>
      <c r="EP97" s="177">
        <v>71</v>
      </c>
      <c r="EQ97" s="177">
        <v>0</v>
      </c>
      <c r="ER97" s="177">
        <v>0</v>
      </c>
      <c r="ES97" s="177">
        <v>0</v>
      </c>
      <c r="ET97" s="177">
        <v>0</v>
      </c>
      <c r="EU97" s="177">
        <v>0</v>
      </c>
      <c r="EV97" s="177">
        <v>0</v>
      </c>
      <c r="EW97" s="177">
        <v>0</v>
      </c>
      <c r="EX97" s="177">
        <v>0</v>
      </c>
      <c r="EY97" s="177">
        <v>0</v>
      </c>
      <c r="EZ97" s="177">
        <v>0</v>
      </c>
      <c r="FA97" s="177">
        <v>0</v>
      </c>
      <c r="FB97" s="177">
        <v>0</v>
      </c>
      <c r="FC97" s="198"/>
      <c r="FD97" s="198"/>
      <c r="FE97" s="198"/>
      <c r="FF97" s="198"/>
      <c r="FG97" s="198"/>
      <c r="FH97" s="198"/>
      <c r="FI97" s="198"/>
      <c r="FJ97" s="198"/>
      <c r="FK97" s="198"/>
      <c r="FL97" s="198"/>
      <c r="FM97" s="198"/>
      <c r="FN97" s="198"/>
      <c r="FO97" s="198"/>
      <c r="FP97" s="198"/>
      <c r="FQ97" s="198"/>
      <c r="FR97" s="198"/>
      <c r="FS97" s="198"/>
      <c r="FT97" s="198"/>
      <c r="FU97" s="198"/>
      <c r="FV97" s="198"/>
      <c r="FW97" s="243"/>
      <c r="FX97" s="243"/>
      <c r="FY97" s="243"/>
      <c r="FZ97" s="198"/>
      <c r="GA97" s="198"/>
      <c r="GB97" s="198"/>
      <c r="GC97" s="199"/>
      <c r="GD97" s="198"/>
      <c r="GE97" s="257"/>
      <c r="GF97" s="198"/>
      <c r="GG97" s="257"/>
      <c r="GH97" s="257"/>
      <c r="GI97" s="257"/>
      <c r="GJ97" s="257"/>
      <c r="GK97" s="257"/>
      <c r="GL97" s="245"/>
      <c r="GM97" s="198"/>
      <c r="GN97" s="245"/>
      <c r="GO97" s="245"/>
      <c r="GP97" s="245"/>
      <c r="GQ97" s="245"/>
      <c r="GR97" s="245"/>
      <c r="GS97" s="257"/>
      <c r="GT97" s="257"/>
      <c r="GU97" s="257"/>
      <c r="GV97" s="257"/>
      <c r="GW97" s="257"/>
      <c r="GX97" s="257"/>
      <c r="GY97" s="257"/>
      <c r="GZ97" s="257"/>
      <c r="HA97" s="257"/>
      <c r="HB97" s="257"/>
      <c r="HC97" s="257"/>
      <c r="HD97" s="257"/>
      <c r="HE97" s="257"/>
      <c r="HF97" s="257"/>
      <c r="HG97" s="257"/>
      <c r="HH97" s="257"/>
      <c r="HI97" s="257"/>
      <c r="HJ97" s="257"/>
      <c r="HK97" s="257"/>
      <c r="HL97" s="257"/>
      <c r="HM97" s="257"/>
      <c r="HN97" s="257"/>
      <c r="HO97" s="257"/>
      <c r="HP97" s="257"/>
      <c r="HQ97" s="257"/>
      <c r="HR97" s="257"/>
      <c r="HS97" s="257"/>
      <c r="HT97" s="257"/>
      <c r="HU97" s="257"/>
      <c r="HV97" s="257"/>
      <c r="HW97" s="257"/>
      <c r="HX97" s="257"/>
      <c r="HY97" s="257"/>
      <c r="HZ97" s="257"/>
      <c r="IA97" s="257"/>
      <c r="IB97" s="257"/>
      <c r="IC97" s="257"/>
      <c r="ID97" s="257"/>
      <c r="IE97" s="257"/>
      <c r="IF97" s="257"/>
      <c r="IG97" s="257"/>
      <c r="IH97" s="257"/>
      <c r="II97" s="257"/>
      <c r="IJ97" s="257"/>
      <c r="IK97" s="257"/>
      <c r="IL97" s="257"/>
      <c r="IM97" s="257"/>
      <c r="IN97" s="257"/>
      <c r="IO97" s="257"/>
      <c r="IP97" s="257"/>
      <c r="IQ97" s="257"/>
      <c r="IR97" s="257"/>
      <c r="IS97" s="257"/>
      <c r="IT97" s="257"/>
      <c r="IU97" s="257"/>
      <c r="IV97" s="257"/>
      <c r="IW97" s="257"/>
      <c r="IX97" s="242"/>
      <c r="IY97" s="242"/>
      <c r="IZ97" s="242"/>
      <c r="JA97" s="242"/>
      <c r="JB97" s="242"/>
      <c r="JC97" s="242"/>
      <c r="JD97" s="242"/>
      <c r="JE97" s="242"/>
      <c r="JF97" s="242"/>
      <c r="JG97" s="242"/>
      <c r="JH97" s="242"/>
      <c r="JI97" s="242"/>
      <c r="JJ97" s="242"/>
      <c r="JK97" s="246"/>
      <c r="JL97" s="246"/>
      <c r="JM97" s="246"/>
      <c r="JN97" s="246"/>
      <c r="JO97" s="246"/>
      <c r="JP97" s="246"/>
      <c r="JQ97" s="246"/>
      <c r="JR97" s="246"/>
      <c r="JS97" s="246"/>
      <c r="JT97" s="246"/>
      <c r="JU97" s="246"/>
      <c r="JV97" s="246"/>
      <c r="JW97" s="246"/>
      <c r="JX97" s="246"/>
      <c r="JY97" s="242"/>
      <c r="JZ97" s="242"/>
      <c r="KA97" s="242"/>
      <c r="KB97" s="198"/>
      <c r="KC97" s="198"/>
      <c r="KD97" s="198"/>
      <c r="KE97" s="198"/>
      <c r="KF97" s="198"/>
      <c r="KG97" s="198"/>
      <c r="KH97" s="257"/>
      <c r="KI97" s="198"/>
      <c r="KJ97" s="198"/>
      <c r="KK97" s="198"/>
      <c r="KL97" s="198"/>
      <c r="KM97" s="198"/>
      <c r="KN97" s="257"/>
      <c r="KO97" s="257"/>
      <c r="KP97" s="198"/>
      <c r="KQ97" s="198"/>
      <c r="KR97" s="198"/>
      <c r="KS97" s="198"/>
      <c r="KT97" s="198"/>
      <c r="KU97" s="257"/>
      <c r="KV97" s="257"/>
      <c r="KW97" s="198"/>
      <c r="KX97" s="198"/>
      <c r="KY97" s="281">
        <v>107</v>
      </c>
      <c r="KZ97" s="281">
        <v>107</v>
      </c>
      <c r="LA97" s="281">
        <v>107</v>
      </c>
      <c r="LB97" s="281">
        <v>107</v>
      </c>
      <c r="LC97" s="281">
        <v>107</v>
      </c>
      <c r="LD97" s="281">
        <v>107</v>
      </c>
      <c r="LE97" s="281">
        <v>106</v>
      </c>
      <c r="LF97" s="281">
        <v>106</v>
      </c>
      <c r="LG97" s="281">
        <v>106</v>
      </c>
      <c r="LH97" s="281">
        <v>105</v>
      </c>
      <c r="LI97" s="281">
        <v>105</v>
      </c>
      <c r="LJ97" s="281">
        <v>105</v>
      </c>
      <c r="LK97" s="281">
        <v>105</v>
      </c>
      <c r="LL97" s="248">
        <v>105</v>
      </c>
      <c r="LM97" s="248">
        <v>105</v>
      </c>
      <c r="LN97" s="248">
        <v>105</v>
      </c>
      <c r="LO97" s="248">
        <v>105</v>
      </c>
      <c r="LP97" s="248">
        <v>105</v>
      </c>
      <c r="LQ97" s="248">
        <v>105</v>
      </c>
      <c r="LR97" s="248">
        <v>105</v>
      </c>
      <c r="LS97" s="248">
        <v>105</v>
      </c>
      <c r="LT97" s="248">
        <v>105</v>
      </c>
      <c r="LU97" s="248">
        <v>104</v>
      </c>
      <c r="LV97" s="248">
        <v>102</v>
      </c>
      <c r="LW97" s="248">
        <v>102</v>
      </c>
      <c r="LX97" s="248">
        <v>102</v>
      </c>
      <c r="LY97" s="281">
        <v>102</v>
      </c>
      <c r="LZ97" s="281">
        <v>102</v>
      </c>
      <c r="MA97" s="281">
        <v>102</v>
      </c>
      <c r="MB97" s="281">
        <v>102</v>
      </c>
      <c r="MC97" s="281">
        <v>102</v>
      </c>
      <c r="MD97" s="281">
        <v>102</v>
      </c>
      <c r="ME97" s="281">
        <v>102</v>
      </c>
      <c r="MF97" s="281">
        <v>101</v>
      </c>
      <c r="MG97" s="281">
        <v>101</v>
      </c>
      <c r="MH97" s="281">
        <v>101</v>
      </c>
      <c r="MI97" s="281">
        <v>101</v>
      </c>
      <c r="MJ97" s="248">
        <v>101</v>
      </c>
      <c r="MK97" s="248">
        <v>101</v>
      </c>
      <c r="ML97" s="198"/>
      <c r="MM97" s="248">
        <v>101</v>
      </c>
      <c r="MN97" s="248">
        <v>100</v>
      </c>
      <c r="MO97" s="248">
        <v>100</v>
      </c>
      <c r="MP97" s="248">
        <v>101</v>
      </c>
      <c r="MQ97" s="248">
        <v>100</v>
      </c>
      <c r="MR97" s="248">
        <v>100</v>
      </c>
      <c r="MS97" s="281">
        <v>100</v>
      </c>
      <c r="MT97" s="281">
        <v>100</v>
      </c>
      <c r="MU97" s="248">
        <v>100</v>
      </c>
      <c r="MV97" s="248">
        <v>100</v>
      </c>
      <c r="MW97" s="198"/>
      <c r="MX97" s="248">
        <v>99</v>
      </c>
      <c r="MY97" s="248">
        <v>99</v>
      </c>
      <c r="MZ97" s="281">
        <v>99</v>
      </c>
      <c r="NA97" s="281">
        <v>99</v>
      </c>
      <c r="NB97" s="248">
        <v>99</v>
      </c>
      <c r="NC97" s="248">
        <v>99</v>
      </c>
      <c r="ND97" s="248">
        <v>99</v>
      </c>
      <c r="NE97" s="248">
        <v>99</v>
      </c>
      <c r="NF97" s="248">
        <v>99</v>
      </c>
      <c r="NG97" s="248">
        <v>99</v>
      </c>
      <c r="NH97" s="248">
        <v>99</v>
      </c>
      <c r="NI97" s="244">
        <v>0</v>
      </c>
      <c r="NJ97" s="198"/>
      <c r="NK97" s="198"/>
      <c r="NL97" s="198"/>
      <c r="NM97" s="198"/>
      <c r="NN97" s="198"/>
      <c r="NO97" s="198"/>
      <c r="NP97" s="198"/>
      <c r="NQ97" s="198"/>
      <c r="NR97" s="198"/>
      <c r="NS97" s="198"/>
      <c r="NT97" s="198"/>
      <c r="NU97" s="198"/>
      <c r="NV97" s="198"/>
      <c r="NW97" s="198"/>
      <c r="NX97" s="198"/>
      <c r="NY97" s="198"/>
      <c r="NZ97" s="198"/>
      <c r="OA97" s="198"/>
      <c r="OB97" s="198"/>
      <c r="OC97" s="198"/>
      <c r="OD97" s="198"/>
      <c r="OE97" s="198"/>
      <c r="OF97" s="198"/>
      <c r="OG97" s="198"/>
      <c r="OH97" s="198"/>
      <c r="OI97" s="198"/>
      <c r="OJ97" s="198"/>
      <c r="OK97" s="198"/>
      <c r="OL97" s="198"/>
      <c r="OM97" s="198"/>
      <c r="ON97" s="198"/>
      <c r="OO97" s="198"/>
      <c r="OP97" s="198"/>
      <c r="OQ97" s="198"/>
      <c r="OR97" s="198"/>
      <c r="OS97" s="198"/>
      <c r="OT97" s="198"/>
      <c r="OU97" s="198"/>
      <c r="OV97" s="198"/>
      <c r="OW97" s="198"/>
      <c r="OX97" s="198"/>
      <c r="OY97" s="198"/>
      <c r="OZ97" s="198"/>
      <c r="PA97" s="198"/>
      <c r="PB97" s="198"/>
      <c r="PC97" s="198"/>
      <c r="PD97" s="198"/>
      <c r="PE97" s="198"/>
      <c r="PF97" s="198"/>
      <c r="PG97" s="198"/>
      <c r="PH97" s="198"/>
      <c r="PI97" s="198"/>
      <c r="PJ97" s="198"/>
      <c r="PK97" s="198"/>
      <c r="PL97" s="198"/>
      <c r="PM97" s="198"/>
      <c r="PN97" s="198"/>
      <c r="PO97" s="198"/>
      <c r="PP97" s="198"/>
      <c r="PQ97" s="198"/>
      <c r="PR97" s="198"/>
      <c r="PS97" s="198"/>
      <c r="PT97" s="198"/>
      <c r="PU97" s="198"/>
      <c r="PV97" s="198"/>
      <c r="PW97" s="198"/>
      <c r="PX97" s="198"/>
      <c r="PY97" s="198"/>
      <c r="PZ97" s="198"/>
      <c r="QA97" s="198"/>
      <c r="QB97" s="198"/>
      <c r="QC97" s="198"/>
      <c r="QD97" s="198"/>
      <c r="QE97" s="198"/>
      <c r="QF97" s="198"/>
      <c r="QG97" s="198"/>
      <c r="QH97" s="198"/>
      <c r="QI97" s="198"/>
      <c r="QJ97" s="198"/>
      <c r="QK97" s="198"/>
      <c r="QL97" s="198"/>
      <c r="QM97" s="198"/>
      <c r="QN97" s="198"/>
      <c r="QO97" s="198"/>
      <c r="QP97" s="198"/>
      <c r="QQ97" s="198"/>
      <c r="QR97" s="198"/>
      <c r="QS97" s="198"/>
      <c r="QT97" s="198"/>
      <c r="QU97" s="198"/>
      <c r="QV97" s="198"/>
      <c r="QW97" s="198"/>
      <c r="QX97" s="198"/>
      <c r="QY97" s="198"/>
      <c r="QZ97" s="198"/>
      <c r="RA97" s="198"/>
      <c r="RB97" s="198"/>
      <c r="RC97" s="198"/>
      <c r="RD97" s="198"/>
      <c r="RE97" s="198"/>
      <c r="RF97" s="198"/>
      <c r="RG97" s="198"/>
      <c r="RH97" s="198"/>
      <c r="RI97" s="198"/>
      <c r="RJ97" s="198"/>
      <c r="RK97" s="198"/>
      <c r="RL97" s="198"/>
      <c r="RM97" s="198"/>
      <c r="RN97" s="198"/>
      <c r="RO97" s="198"/>
      <c r="RP97" s="198"/>
      <c r="RQ97" s="198"/>
      <c r="RR97" s="198"/>
      <c r="RS97" s="198"/>
      <c r="RT97" s="198"/>
      <c r="RU97" s="198"/>
      <c r="RV97" s="198"/>
      <c r="RW97" s="198"/>
      <c r="RX97" s="198"/>
    </row>
    <row r="98" spans="1:492" x14ac:dyDescent="0.2">
      <c r="A98" s="230" t="s">
        <v>962</v>
      </c>
      <c r="B98" s="231" t="s">
        <v>3802</v>
      </c>
      <c r="C98" s="225"/>
      <c r="D98" s="225"/>
      <c r="E98" s="225"/>
      <c r="F98" s="226"/>
      <c r="G98" s="226"/>
      <c r="H98" s="226"/>
      <c r="I98" s="226"/>
      <c r="J98" s="226"/>
      <c r="K98" s="226"/>
      <c r="L98" s="226"/>
      <c r="M98" s="226"/>
      <c r="N98" s="226"/>
      <c r="O98" s="226"/>
      <c r="P98" s="226"/>
      <c r="Q98" s="237">
        <v>0</v>
      </c>
      <c r="R98" s="238"/>
      <c r="S98" s="238"/>
      <c r="T98" s="238"/>
      <c r="U98" s="238"/>
      <c r="V98" s="238"/>
      <c r="W98" s="232"/>
      <c r="X98" s="232"/>
      <c r="Y98" s="232"/>
      <c r="Z98" s="235">
        <v>0</v>
      </c>
      <c r="AA98" s="235">
        <v>0</v>
      </c>
      <c r="AB98" s="235">
        <v>0</v>
      </c>
      <c r="AC98" s="224"/>
      <c r="AD98" s="224"/>
      <c r="AE98" s="125"/>
      <c r="AF98" s="125"/>
      <c r="AG98" s="125"/>
      <c r="AH98" s="236">
        <v>1</v>
      </c>
      <c r="AI98" s="236" t="s">
        <v>941</v>
      </c>
      <c r="AJ98" s="125"/>
      <c r="AK98" s="175" t="s">
        <v>5315</v>
      </c>
      <c r="AL98" s="125" t="s">
        <v>942</v>
      </c>
      <c r="AM98" s="27" t="s">
        <v>942</v>
      </c>
      <c r="AN98" s="126">
        <v>0</v>
      </c>
      <c r="AO98" s="126">
        <v>0</v>
      </c>
      <c r="AP98" s="126">
        <v>0</v>
      </c>
      <c r="AQ98" s="126">
        <v>0</v>
      </c>
      <c r="AR98" s="125">
        <v>1</v>
      </c>
      <c r="AS98" s="125">
        <v>0</v>
      </c>
      <c r="AT98" s="178">
        <v>43364</v>
      </c>
      <c r="AU98" s="178"/>
      <c r="AV98" s="178">
        <v>43364</v>
      </c>
      <c r="AW98" s="239" t="s">
        <v>989</v>
      </c>
      <c r="AX98" s="239" t="s">
        <v>980</v>
      </c>
      <c r="AY98" s="127"/>
      <c r="AZ98" s="127"/>
      <c r="BA98" s="128">
        <v>40</v>
      </c>
      <c r="BB98" s="128" t="s">
        <v>489</v>
      </c>
      <c r="BC98" s="128"/>
      <c r="BD98" s="128">
        <v>1</v>
      </c>
      <c r="BE98" s="129" t="s">
        <v>541</v>
      </c>
      <c r="BF98" s="130">
        <v>1</v>
      </c>
      <c r="BG98" s="240"/>
      <c r="BH98" s="241"/>
      <c r="BI98" s="190"/>
      <c r="BJ98" s="131">
        <v>36</v>
      </c>
      <c r="BK98" s="191"/>
      <c r="BL98" s="13"/>
      <c r="BM98" s="13"/>
      <c r="BN98" s="27" t="s">
        <v>801</v>
      </c>
      <c r="BO98" s="13" t="s">
        <v>801</v>
      </c>
      <c r="BP98" s="222">
        <v>41</v>
      </c>
      <c r="BQ98" s="132"/>
      <c r="BR98" s="133"/>
      <c r="BS98" s="125">
        <v>0</v>
      </c>
      <c r="BT98" s="134">
        <v>0</v>
      </c>
      <c r="BU98" s="135">
        <v>1</v>
      </c>
      <c r="BV98" s="134">
        <v>0</v>
      </c>
      <c r="BW98" s="136">
        <v>0</v>
      </c>
      <c r="BX98" s="136">
        <v>0</v>
      </c>
      <c r="BY98" s="136">
        <v>0</v>
      </c>
      <c r="BZ98" s="134">
        <v>0</v>
      </c>
      <c r="CA98" s="134">
        <v>0</v>
      </c>
      <c r="CB98" s="134">
        <v>0</v>
      </c>
      <c r="CC98" s="135">
        <v>1</v>
      </c>
      <c r="CD98" s="134"/>
      <c r="CE98" s="134"/>
      <c r="CF98" s="137">
        <v>40</v>
      </c>
      <c r="CG98" s="134">
        <v>0</v>
      </c>
      <c r="CH98" s="132"/>
      <c r="CI98" s="132"/>
      <c r="CJ98" s="229" t="s">
        <v>942</v>
      </c>
      <c r="CK98" s="233" t="s">
        <v>942</v>
      </c>
      <c r="CL98" s="138">
        <v>0</v>
      </c>
      <c r="CM98" s="138">
        <v>0</v>
      </c>
      <c r="CN98" s="135">
        <v>0</v>
      </c>
      <c r="CO98" s="135">
        <v>0</v>
      </c>
      <c r="CP98" s="139"/>
      <c r="CQ98" s="135">
        <v>1</v>
      </c>
      <c r="CR98" s="179">
        <v>43280</v>
      </c>
      <c r="CS98" s="180">
        <v>43280</v>
      </c>
      <c r="CT98" s="181">
        <v>43346</v>
      </c>
      <c r="CU98" s="181">
        <v>43216</v>
      </c>
      <c r="CV98" s="181">
        <v>43300</v>
      </c>
      <c r="CW98" s="181"/>
      <c r="CX98" s="181"/>
      <c r="CY98" s="135">
        <v>0.13821223840598323</v>
      </c>
      <c r="CZ98" s="134">
        <v>0</v>
      </c>
      <c r="DA98" s="135">
        <v>1.6393442622950821E-2</v>
      </c>
      <c r="DB98" s="135">
        <v>0</v>
      </c>
      <c r="DC98" s="135">
        <v>0</v>
      </c>
      <c r="DD98" s="135">
        <v>0</v>
      </c>
      <c r="DE98" s="140">
        <v>0</v>
      </c>
      <c r="DF98" s="13" t="s">
        <v>942</v>
      </c>
      <c r="DG98" s="80" t="s">
        <v>942</v>
      </c>
      <c r="DH98" s="18" t="b">
        <v>0</v>
      </c>
      <c r="DI98" s="79"/>
      <c r="DJ98" s="79"/>
      <c r="DK98" s="192"/>
      <c r="DL98" s="174"/>
      <c r="DM98" s="193"/>
      <c r="DN98" s="135"/>
      <c r="DO98" s="79"/>
      <c r="DP98" s="79"/>
      <c r="DQ98" s="79"/>
      <c r="DR98" s="79"/>
      <c r="DS98" s="79"/>
      <c r="DT98" s="79"/>
      <c r="DU98" s="79"/>
      <c r="DV98" s="18"/>
      <c r="DW98" s="18"/>
      <c r="DX98" s="18"/>
      <c r="DY98" s="177"/>
      <c r="DZ98" s="177">
        <v>0</v>
      </c>
      <c r="EA98" s="177">
        <v>0</v>
      </c>
      <c r="EB98" s="177">
        <v>0</v>
      </c>
      <c r="EC98" s="177">
        <v>0</v>
      </c>
      <c r="ED98" s="177">
        <v>0</v>
      </c>
      <c r="EE98" s="177">
        <v>0</v>
      </c>
      <c r="EF98" s="177">
        <v>0</v>
      </c>
      <c r="EG98" s="177">
        <v>0</v>
      </c>
      <c r="EH98" s="177">
        <v>0</v>
      </c>
      <c r="EI98" s="177">
        <v>0</v>
      </c>
      <c r="EJ98" s="177">
        <v>0</v>
      </c>
      <c r="EK98" s="177">
        <v>0</v>
      </c>
      <c r="EL98" s="177">
        <v>0</v>
      </c>
      <c r="EM98" s="177">
        <v>0</v>
      </c>
      <c r="EN98" s="177">
        <v>0</v>
      </c>
      <c r="EO98" s="177">
        <v>0</v>
      </c>
      <c r="EP98" s="177">
        <v>32</v>
      </c>
      <c r="EQ98" s="177">
        <v>0</v>
      </c>
      <c r="ER98" s="177">
        <v>0</v>
      </c>
      <c r="ES98" s="177">
        <v>0</v>
      </c>
      <c r="ET98" s="177">
        <v>0</v>
      </c>
      <c r="EU98" s="177">
        <v>0</v>
      </c>
      <c r="EV98" s="177">
        <v>0</v>
      </c>
      <c r="EW98" s="177">
        <v>0</v>
      </c>
      <c r="EX98" s="177">
        <v>0</v>
      </c>
      <c r="EY98" s="177">
        <v>0</v>
      </c>
      <c r="EZ98" s="177">
        <v>0</v>
      </c>
      <c r="FA98" s="177">
        <v>0</v>
      </c>
      <c r="FB98" s="177">
        <v>0</v>
      </c>
      <c r="FC98" s="197"/>
      <c r="FD98" s="198"/>
      <c r="FE98" s="198"/>
      <c r="FF98" s="197"/>
      <c r="FG98" s="198"/>
      <c r="FH98" s="197"/>
      <c r="FI98" s="197"/>
      <c r="FJ98" s="197"/>
      <c r="FK98" s="197"/>
      <c r="FL98" s="197"/>
      <c r="FM98" s="197"/>
      <c r="FN98" s="197"/>
      <c r="FO98" s="197"/>
      <c r="FP98" s="198"/>
      <c r="FQ98" s="198"/>
      <c r="FR98" s="198"/>
      <c r="FS98" s="197"/>
      <c r="FT98" s="198"/>
      <c r="FU98" s="198"/>
      <c r="FV98" s="198"/>
      <c r="FW98" s="198"/>
      <c r="FX98" s="198"/>
      <c r="FY98" s="244"/>
      <c r="FZ98" s="198"/>
      <c r="GA98" s="198"/>
      <c r="GB98" s="198"/>
      <c r="GC98" s="244"/>
      <c r="GD98" s="244"/>
      <c r="GE98" s="257"/>
      <c r="GF98" s="198"/>
      <c r="GG98" s="257"/>
      <c r="GH98" s="257"/>
      <c r="GI98" s="257"/>
      <c r="GJ98" s="257"/>
      <c r="GK98" s="257"/>
      <c r="GL98" s="198"/>
      <c r="GM98" s="198"/>
      <c r="GN98" s="198"/>
      <c r="GO98" s="198"/>
      <c r="GP98" s="198"/>
      <c r="GQ98" s="198"/>
      <c r="GR98" s="198"/>
      <c r="GS98" s="257"/>
      <c r="GT98" s="257"/>
      <c r="GU98" s="257"/>
      <c r="GV98" s="257"/>
      <c r="GW98" s="257"/>
      <c r="GX98" s="257"/>
      <c r="GY98" s="257"/>
      <c r="GZ98" s="257"/>
      <c r="HA98" s="257"/>
      <c r="HB98" s="257"/>
      <c r="HC98" s="257"/>
      <c r="HD98" s="257"/>
      <c r="HE98" s="257"/>
      <c r="HF98" s="257"/>
      <c r="HG98" s="257"/>
      <c r="HH98" s="257"/>
      <c r="HI98" s="257"/>
      <c r="HJ98" s="257"/>
      <c r="HK98" s="257"/>
      <c r="HL98" s="257"/>
      <c r="HM98" s="257"/>
      <c r="HN98" s="257"/>
      <c r="HO98" s="257"/>
      <c r="HP98" s="257"/>
      <c r="HQ98" s="257"/>
      <c r="HR98" s="257"/>
      <c r="HS98" s="257"/>
      <c r="HT98" s="257"/>
      <c r="HU98" s="257"/>
      <c r="HV98" s="257"/>
      <c r="HW98" s="257"/>
      <c r="HX98" s="257"/>
      <c r="HY98" s="257"/>
      <c r="HZ98" s="257"/>
      <c r="IA98" s="257"/>
      <c r="IB98" s="257"/>
      <c r="IC98" s="257"/>
      <c r="ID98" s="257"/>
      <c r="IE98" s="257"/>
      <c r="IF98" s="257"/>
      <c r="IG98" s="257"/>
      <c r="IH98" s="257"/>
      <c r="II98" s="257"/>
      <c r="IJ98" s="257"/>
      <c r="IK98" s="257"/>
      <c r="IL98" s="257"/>
      <c r="IM98" s="257"/>
      <c r="IN98" s="257"/>
      <c r="IO98" s="257"/>
      <c r="IP98" s="257"/>
      <c r="IQ98" s="257"/>
      <c r="IR98" s="257"/>
      <c r="IS98" s="257"/>
      <c r="IT98" s="257"/>
      <c r="IU98" s="257"/>
      <c r="IV98" s="257"/>
      <c r="IW98" s="257"/>
      <c r="IX98" s="198"/>
      <c r="IY98" s="198"/>
      <c r="IZ98" s="198"/>
      <c r="JA98" s="198"/>
      <c r="JB98" s="198"/>
      <c r="JC98" s="198"/>
      <c r="JD98" s="198"/>
      <c r="JE98" s="198"/>
      <c r="JF98" s="198"/>
      <c r="JG98" s="198"/>
      <c r="JH98" s="247"/>
      <c r="JI98" s="247"/>
      <c r="JJ98" s="247"/>
      <c r="JK98" s="198"/>
      <c r="JL98" s="198"/>
      <c r="JM98" s="198"/>
      <c r="JN98" s="198"/>
      <c r="JO98" s="250">
        <v>29</v>
      </c>
      <c r="JP98" s="250">
        <v>29</v>
      </c>
      <c r="JQ98" s="250">
        <v>29</v>
      </c>
      <c r="JR98" s="250">
        <v>29</v>
      </c>
      <c r="JS98" s="250">
        <v>29</v>
      </c>
      <c r="JT98" s="250">
        <v>29</v>
      </c>
      <c r="JU98" s="250">
        <v>29</v>
      </c>
      <c r="JV98" s="250">
        <v>29</v>
      </c>
      <c r="JW98" s="250">
        <v>29</v>
      </c>
      <c r="JX98" s="250">
        <v>29</v>
      </c>
      <c r="JY98" s="249">
        <v>29</v>
      </c>
      <c r="JZ98" s="249">
        <v>29</v>
      </c>
      <c r="KA98" s="249">
        <v>29</v>
      </c>
      <c r="KB98" s="249">
        <v>29</v>
      </c>
      <c r="KC98" s="198"/>
      <c r="KD98" s="245">
        <v>26</v>
      </c>
      <c r="KE98" s="245">
        <v>26</v>
      </c>
      <c r="KF98" s="245">
        <v>26</v>
      </c>
      <c r="KG98" s="245">
        <v>26</v>
      </c>
      <c r="KH98" s="272">
        <v>26</v>
      </c>
      <c r="KI98" s="245">
        <v>26</v>
      </c>
      <c r="KJ98" s="245">
        <v>26</v>
      </c>
      <c r="KK98" s="245">
        <v>26</v>
      </c>
      <c r="KL98" s="245">
        <v>26</v>
      </c>
      <c r="KM98" s="245">
        <v>26</v>
      </c>
      <c r="KN98" s="272">
        <v>26</v>
      </c>
      <c r="KO98" s="272">
        <v>26</v>
      </c>
      <c r="KP98" s="245">
        <v>26</v>
      </c>
      <c r="KQ98" s="245">
        <v>26</v>
      </c>
      <c r="KR98" s="245">
        <v>26</v>
      </c>
      <c r="KS98" s="245">
        <v>26</v>
      </c>
      <c r="KT98" s="245">
        <v>26</v>
      </c>
      <c r="KU98" s="272">
        <v>26</v>
      </c>
      <c r="KV98" s="272">
        <v>26</v>
      </c>
      <c r="KW98" s="245">
        <v>26</v>
      </c>
      <c r="KX98" s="245">
        <v>26</v>
      </c>
      <c r="KY98" s="272">
        <v>26</v>
      </c>
      <c r="KZ98" s="272">
        <v>26</v>
      </c>
      <c r="LA98" s="280">
        <v>26</v>
      </c>
      <c r="LB98" s="280">
        <v>26</v>
      </c>
      <c r="LC98" s="280">
        <v>26</v>
      </c>
      <c r="LD98" s="280">
        <v>26</v>
      </c>
      <c r="LE98" s="280">
        <v>26</v>
      </c>
      <c r="LF98" s="280">
        <v>26</v>
      </c>
      <c r="LG98" s="280">
        <v>26</v>
      </c>
      <c r="LH98" s="280">
        <v>26</v>
      </c>
      <c r="LI98" s="280">
        <v>26</v>
      </c>
      <c r="LJ98" s="280">
        <v>26</v>
      </c>
      <c r="LK98" s="280">
        <v>26</v>
      </c>
      <c r="LL98" s="249">
        <v>26</v>
      </c>
      <c r="LM98" s="249">
        <v>26</v>
      </c>
      <c r="LN98" s="249">
        <v>26</v>
      </c>
      <c r="LO98" s="249">
        <v>26</v>
      </c>
      <c r="LP98" s="249">
        <v>26</v>
      </c>
      <c r="LQ98" s="249">
        <v>26</v>
      </c>
      <c r="LR98" s="249">
        <v>26</v>
      </c>
      <c r="LS98" s="249">
        <v>26</v>
      </c>
      <c r="LT98" s="249">
        <v>26</v>
      </c>
      <c r="LU98" s="249">
        <v>26</v>
      </c>
      <c r="LV98" s="245">
        <v>24</v>
      </c>
      <c r="LW98" s="245">
        <v>24</v>
      </c>
      <c r="LX98" s="245">
        <v>24</v>
      </c>
      <c r="LY98" s="272">
        <v>24</v>
      </c>
      <c r="LZ98" s="272">
        <v>24</v>
      </c>
      <c r="MA98" s="272">
        <v>24</v>
      </c>
      <c r="MB98" s="272">
        <v>24</v>
      </c>
      <c r="MC98" s="272">
        <v>24</v>
      </c>
      <c r="MD98" s="272">
        <v>24</v>
      </c>
      <c r="ME98" s="272">
        <v>24</v>
      </c>
      <c r="MF98" s="272">
        <v>24</v>
      </c>
      <c r="MG98" s="272">
        <v>24</v>
      </c>
      <c r="MH98" s="272">
        <v>24</v>
      </c>
      <c r="MI98" s="272">
        <v>24</v>
      </c>
      <c r="MJ98" s="245">
        <v>24</v>
      </c>
      <c r="MK98" s="245">
        <v>24</v>
      </c>
      <c r="ML98" s="198"/>
      <c r="MM98" s="245">
        <v>24</v>
      </c>
      <c r="MN98" s="245">
        <v>24</v>
      </c>
      <c r="MO98" s="245">
        <v>24</v>
      </c>
      <c r="MP98" s="245">
        <v>24</v>
      </c>
      <c r="MQ98" s="245">
        <v>24</v>
      </c>
      <c r="MR98" s="245">
        <v>24</v>
      </c>
      <c r="MS98" s="272">
        <v>24</v>
      </c>
      <c r="MT98" s="272">
        <v>24</v>
      </c>
      <c r="MU98" s="245">
        <v>24</v>
      </c>
      <c r="MV98" s="245">
        <v>24</v>
      </c>
      <c r="MW98" s="198"/>
      <c r="MX98" s="245">
        <v>24</v>
      </c>
      <c r="MY98" s="245">
        <v>24</v>
      </c>
      <c r="MZ98" s="272">
        <v>24</v>
      </c>
      <c r="NA98" s="272">
        <v>24</v>
      </c>
      <c r="NB98" s="245">
        <v>24</v>
      </c>
      <c r="NC98" s="245">
        <v>24</v>
      </c>
      <c r="ND98" s="245">
        <v>24</v>
      </c>
      <c r="NE98" s="245">
        <v>24</v>
      </c>
      <c r="NF98" s="245">
        <v>24</v>
      </c>
      <c r="NG98" s="245">
        <v>24</v>
      </c>
      <c r="NH98" s="245">
        <v>24</v>
      </c>
      <c r="NI98" s="244">
        <v>0</v>
      </c>
      <c r="NJ98" s="198"/>
      <c r="NK98" s="198"/>
      <c r="NL98" s="198"/>
      <c r="NM98" s="198"/>
      <c r="NN98" s="198"/>
      <c r="NO98" s="198"/>
      <c r="NP98" s="198"/>
      <c r="NQ98" s="198"/>
      <c r="NR98" s="198"/>
      <c r="NS98" s="198"/>
      <c r="NT98" s="198"/>
      <c r="NU98" s="198"/>
      <c r="NV98" s="198"/>
      <c r="NW98" s="198"/>
      <c r="NX98" s="198"/>
      <c r="NY98" s="198"/>
      <c r="NZ98" s="198"/>
      <c r="OA98" s="198"/>
      <c r="OB98" s="198"/>
      <c r="OC98" s="198"/>
      <c r="OD98" s="198"/>
      <c r="OE98" s="198"/>
      <c r="OF98" s="198"/>
      <c r="OG98" s="198"/>
      <c r="OH98" s="198"/>
      <c r="OI98" s="198"/>
      <c r="OJ98" s="198"/>
      <c r="OK98" s="198"/>
      <c r="OL98" s="198"/>
      <c r="OM98" s="198"/>
      <c r="ON98" s="198"/>
      <c r="OO98" s="198"/>
      <c r="OP98" s="198"/>
      <c r="OQ98" s="198"/>
      <c r="OR98" s="198"/>
      <c r="OS98" s="198"/>
      <c r="OT98" s="198"/>
      <c r="OU98" s="198"/>
      <c r="OV98" s="198"/>
      <c r="OW98" s="198"/>
      <c r="OX98" s="198"/>
      <c r="OY98" s="198"/>
      <c r="OZ98" s="198"/>
      <c r="PA98" s="198"/>
      <c r="PB98" s="198"/>
      <c r="PC98" s="198"/>
      <c r="PD98" s="198"/>
      <c r="PE98" s="198"/>
      <c r="PF98" s="198"/>
      <c r="PG98" s="198"/>
      <c r="PH98" s="198"/>
      <c r="PI98" s="198"/>
      <c r="PJ98" s="198"/>
      <c r="PK98" s="198"/>
      <c r="PL98" s="198"/>
      <c r="PM98" s="198"/>
      <c r="PN98" s="198"/>
      <c r="PO98" s="198"/>
      <c r="PP98" s="198"/>
      <c r="PQ98" s="196"/>
      <c r="PR98" s="196"/>
      <c r="PS98" s="196"/>
      <c r="PT98" s="196"/>
      <c r="PU98" s="196"/>
      <c r="PV98" s="196"/>
      <c r="PW98" s="196"/>
      <c r="PX98" s="196"/>
      <c r="PY98" s="196"/>
      <c r="PZ98" s="196"/>
      <c r="QA98" s="196"/>
      <c r="QB98" s="196"/>
      <c r="QC98" s="196"/>
      <c r="QD98" s="196"/>
      <c r="QE98" s="196"/>
      <c r="QF98" s="196"/>
      <c r="QG98" s="196"/>
      <c r="QH98" s="196"/>
      <c r="QI98" s="196"/>
      <c r="QJ98" s="196"/>
      <c r="QK98" s="196"/>
      <c r="QL98" s="196"/>
      <c r="QM98" s="196"/>
      <c r="QN98" s="196"/>
      <c r="QO98" s="196"/>
      <c r="QP98" s="196"/>
      <c r="QQ98" s="196"/>
      <c r="QR98" s="196"/>
      <c r="QS98" s="196"/>
      <c r="QT98" s="196"/>
      <c r="QU98" s="196"/>
      <c r="QV98" s="196"/>
      <c r="QW98" s="196"/>
      <c r="QX98" s="196"/>
      <c r="QY98" s="196"/>
      <c r="QZ98" s="196"/>
      <c r="RA98" s="196"/>
      <c r="RB98" s="196"/>
      <c r="RC98" s="196"/>
      <c r="RD98" s="196"/>
      <c r="RE98" s="196"/>
      <c r="RF98" s="196"/>
      <c r="RG98" s="196"/>
      <c r="RH98" s="196"/>
      <c r="RI98" s="196"/>
      <c r="RJ98" s="196"/>
      <c r="RK98" s="196"/>
      <c r="RL98" s="196"/>
      <c r="RM98" s="196"/>
      <c r="RN98" s="196"/>
      <c r="RO98" s="196"/>
      <c r="RP98" s="196"/>
      <c r="RQ98" s="196"/>
      <c r="RR98" s="196"/>
      <c r="RS98" s="196"/>
      <c r="RT98" s="196"/>
      <c r="RU98" s="196"/>
      <c r="RV98" s="196"/>
      <c r="RW98" s="196"/>
      <c r="RX98" s="196"/>
    </row>
    <row r="99" spans="1:492" x14ac:dyDescent="0.2">
      <c r="A99" s="230" t="s">
        <v>962</v>
      </c>
      <c r="B99" s="231" t="s">
        <v>3800</v>
      </c>
      <c r="C99" s="225"/>
      <c r="D99" s="225"/>
      <c r="E99" s="225"/>
      <c r="F99" s="226"/>
      <c r="G99" s="226"/>
      <c r="H99" s="226"/>
      <c r="I99" s="226"/>
      <c r="J99" s="226"/>
      <c r="K99" s="226"/>
      <c r="L99" s="226"/>
      <c r="M99" s="226"/>
      <c r="N99" s="226"/>
      <c r="O99" s="226"/>
      <c r="P99" s="226"/>
      <c r="Q99" s="237">
        <v>0</v>
      </c>
      <c r="R99" s="238"/>
      <c r="S99" s="238"/>
      <c r="T99" s="238"/>
      <c r="U99" s="238"/>
      <c r="V99" s="238"/>
      <c r="W99" s="232"/>
      <c r="X99" s="232"/>
      <c r="Y99" s="232"/>
      <c r="Z99" s="235">
        <v>0</v>
      </c>
      <c r="AA99" s="235">
        <v>0</v>
      </c>
      <c r="AB99" s="235">
        <v>0</v>
      </c>
      <c r="AC99" s="224"/>
      <c r="AD99" s="224"/>
      <c r="AE99" s="125"/>
      <c r="AF99" s="125"/>
      <c r="AG99" s="125"/>
      <c r="AH99" s="236">
        <v>1</v>
      </c>
      <c r="AI99" s="236" t="s">
        <v>941</v>
      </c>
      <c r="AJ99" s="125"/>
      <c r="AK99" s="175" t="s">
        <v>5315</v>
      </c>
      <c r="AL99" s="125" t="s">
        <v>942</v>
      </c>
      <c r="AM99" s="27" t="s">
        <v>942</v>
      </c>
      <c r="AN99" s="126">
        <v>0</v>
      </c>
      <c r="AO99" s="126">
        <v>0</v>
      </c>
      <c r="AP99" s="126">
        <v>0</v>
      </c>
      <c r="AQ99" s="126">
        <v>0</v>
      </c>
      <c r="AR99" s="125">
        <v>1</v>
      </c>
      <c r="AS99" s="125">
        <v>0</v>
      </c>
      <c r="AT99" s="178">
        <v>43364</v>
      </c>
      <c r="AU99" s="178"/>
      <c r="AV99" s="178">
        <v>43364</v>
      </c>
      <c r="AW99" s="239" t="s">
        <v>989</v>
      </c>
      <c r="AX99" s="239" t="s">
        <v>980</v>
      </c>
      <c r="AY99" s="127"/>
      <c r="AZ99" s="127"/>
      <c r="BA99" s="128">
        <v>50</v>
      </c>
      <c r="BB99" s="128" t="s">
        <v>489</v>
      </c>
      <c r="BC99" s="128"/>
      <c r="BD99" s="128">
        <v>1</v>
      </c>
      <c r="BE99" s="129" t="s">
        <v>541</v>
      </c>
      <c r="BF99" s="130">
        <v>1</v>
      </c>
      <c r="BG99" s="240"/>
      <c r="BH99" s="241"/>
      <c r="BI99" s="190"/>
      <c r="BJ99" s="131">
        <v>27</v>
      </c>
      <c r="BK99" s="191"/>
      <c r="BL99" s="13"/>
      <c r="BM99" s="13"/>
      <c r="BN99" s="27" t="s">
        <v>801</v>
      </c>
      <c r="BO99" s="13" t="s">
        <v>801</v>
      </c>
      <c r="BP99" s="222">
        <v>124</v>
      </c>
      <c r="BQ99" s="132"/>
      <c r="BR99" s="133"/>
      <c r="BS99" s="125">
        <v>0</v>
      </c>
      <c r="BT99" s="134">
        <v>0</v>
      </c>
      <c r="BU99" s="135">
        <v>1</v>
      </c>
      <c r="BV99" s="134">
        <v>0</v>
      </c>
      <c r="BW99" s="136">
        <v>0</v>
      </c>
      <c r="BX99" s="136">
        <v>0</v>
      </c>
      <c r="BY99" s="136">
        <v>0</v>
      </c>
      <c r="BZ99" s="134">
        <v>0</v>
      </c>
      <c r="CA99" s="134">
        <v>0</v>
      </c>
      <c r="CB99" s="134">
        <v>0</v>
      </c>
      <c r="CC99" s="135">
        <v>1</v>
      </c>
      <c r="CD99" s="134"/>
      <c r="CE99" s="134"/>
      <c r="CF99" s="137">
        <v>50</v>
      </c>
      <c r="CG99" s="134">
        <v>0</v>
      </c>
      <c r="CH99" s="132"/>
      <c r="CI99" s="132"/>
      <c r="CJ99" s="229" t="s">
        <v>942</v>
      </c>
      <c r="CK99" s="233" t="s">
        <v>942</v>
      </c>
      <c r="CL99" s="138">
        <v>0</v>
      </c>
      <c r="CM99" s="138">
        <v>0</v>
      </c>
      <c r="CN99" s="135">
        <v>0</v>
      </c>
      <c r="CO99" s="135">
        <v>0</v>
      </c>
      <c r="CP99" s="139"/>
      <c r="CQ99" s="135">
        <v>1</v>
      </c>
      <c r="CR99" s="179">
        <v>43280</v>
      </c>
      <c r="CS99" s="180">
        <v>43280</v>
      </c>
      <c r="CT99" s="181">
        <v>43346</v>
      </c>
      <c r="CU99" s="181">
        <v>43216</v>
      </c>
      <c r="CV99" s="181">
        <v>43300</v>
      </c>
      <c r="CW99" s="181"/>
      <c r="CX99" s="181"/>
      <c r="CY99" s="135">
        <v>0.13605538523803579</v>
      </c>
      <c r="CZ99" s="134">
        <v>0</v>
      </c>
      <c r="DA99" s="135">
        <v>1.6393442622950821E-2</v>
      </c>
      <c r="DB99" s="135">
        <v>0</v>
      </c>
      <c r="DC99" s="135">
        <v>0</v>
      </c>
      <c r="DD99" s="135">
        <v>0</v>
      </c>
      <c r="DE99" s="140">
        <v>0.95081967213114749</v>
      </c>
      <c r="DF99" s="13" t="s">
        <v>942</v>
      </c>
      <c r="DG99" s="80" t="s">
        <v>942</v>
      </c>
      <c r="DH99" s="18" t="b">
        <v>0</v>
      </c>
      <c r="DI99" s="79"/>
      <c r="DJ99" s="79"/>
      <c r="DK99" s="192"/>
      <c r="DL99" s="174"/>
      <c r="DM99" s="193"/>
      <c r="DN99" s="135"/>
      <c r="DO99" s="79"/>
      <c r="DP99" s="79"/>
      <c r="DQ99" s="79"/>
      <c r="DR99" s="79"/>
      <c r="DS99" s="79"/>
      <c r="DT99" s="79"/>
      <c r="DU99" s="79"/>
      <c r="DV99" s="18"/>
      <c r="DW99" s="18"/>
      <c r="DX99" s="18"/>
      <c r="DY99" s="177"/>
      <c r="DZ99" s="177">
        <v>0</v>
      </c>
      <c r="EA99" s="177">
        <v>0</v>
      </c>
      <c r="EB99" s="177">
        <v>0</v>
      </c>
      <c r="EC99" s="177">
        <v>0</v>
      </c>
      <c r="ED99" s="177">
        <v>0</v>
      </c>
      <c r="EE99" s="177">
        <v>0</v>
      </c>
      <c r="EF99" s="177">
        <v>0</v>
      </c>
      <c r="EG99" s="177">
        <v>0</v>
      </c>
      <c r="EH99" s="177">
        <v>0</v>
      </c>
      <c r="EI99" s="177">
        <v>0</v>
      </c>
      <c r="EJ99" s="177">
        <v>0</v>
      </c>
      <c r="EK99" s="177">
        <v>0</v>
      </c>
      <c r="EL99" s="177">
        <v>0</v>
      </c>
      <c r="EM99" s="177">
        <v>0</v>
      </c>
      <c r="EN99" s="177">
        <v>0</v>
      </c>
      <c r="EO99" s="177">
        <v>0</v>
      </c>
      <c r="EP99" s="177">
        <v>68</v>
      </c>
      <c r="EQ99" s="177">
        <v>0</v>
      </c>
      <c r="ER99" s="177">
        <v>0</v>
      </c>
      <c r="ES99" s="177">
        <v>0</v>
      </c>
      <c r="ET99" s="177">
        <v>0</v>
      </c>
      <c r="EU99" s="177">
        <v>0</v>
      </c>
      <c r="EV99" s="177">
        <v>0</v>
      </c>
      <c r="EW99" s="177">
        <v>0</v>
      </c>
      <c r="EX99" s="177">
        <v>0</v>
      </c>
      <c r="EY99" s="177">
        <v>0</v>
      </c>
      <c r="EZ99" s="177">
        <v>0</v>
      </c>
      <c r="FA99" s="177">
        <v>0</v>
      </c>
      <c r="FB99" s="177">
        <v>0</v>
      </c>
      <c r="FC99" s="197"/>
      <c r="FD99" s="198"/>
      <c r="FE99" s="198"/>
      <c r="FF99" s="197"/>
      <c r="FG99" s="198"/>
      <c r="FH99" s="197"/>
      <c r="FI99" s="197"/>
      <c r="FJ99" s="197"/>
      <c r="FK99" s="197"/>
      <c r="FL99" s="197"/>
      <c r="FM99" s="197"/>
      <c r="FN99" s="197"/>
      <c r="FO99" s="197"/>
      <c r="FP99" s="198"/>
      <c r="FQ99" s="198"/>
      <c r="FR99" s="198"/>
      <c r="FS99" s="197"/>
      <c r="FT99" s="198"/>
      <c r="FU99" s="198"/>
      <c r="FV99" s="198"/>
      <c r="FW99" s="198"/>
      <c r="FX99" s="198"/>
      <c r="FY99" s="244"/>
      <c r="FZ99" s="198"/>
      <c r="GA99" s="198"/>
      <c r="GB99" s="198"/>
      <c r="GC99" s="244"/>
      <c r="GD99" s="244"/>
      <c r="GE99" s="257"/>
      <c r="GF99" s="198"/>
      <c r="GG99" s="257"/>
      <c r="GH99" s="257"/>
      <c r="GI99" s="257"/>
      <c r="GJ99" s="257"/>
      <c r="GK99" s="257"/>
      <c r="GL99" s="198"/>
      <c r="GM99" s="198"/>
      <c r="GN99" s="198"/>
      <c r="GO99" s="198"/>
      <c r="GP99" s="198"/>
      <c r="GQ99" s="198"/>
      <c r="GR99" s="198"/>
      <c r="GS99" s="257"/>
      <c r="GT99" s="257"/>
      <c r="GU99" s="257"/>
      <c r="GV99" s="257"/>
      <c r="GW99" s="257"/>
      <c r="GX99" s="257"/>
      <c r="GY99" s="257"/>
      <c r="GZ99" s="257"/>
      <c r="HA99" s="257"/>
      <c r="HB99" s="257"/>
      <c r="HC99" s="257"/>
      <c r="HD99" s="257"/>
      <c r="HE99" s="257"/>
      <c r="HF99" s="257"/>
      <c r="HG99" s="257"/>
      <c r="HH99" s="257"/>
      <c r="HI99" s="257"/>
      <c r="HJ99" s="257"/>
      <c r="HK99" s="257"/>
      <c r="HL99" s="257"/>
      <c r="HM99" s="257"/>
      <c r="HN99" s="257"/>
      <c r="HO99" s="257"/>
      <c r="HP99" s="257"/>
      <c r="HQ99" s="257"/>
      <c r="HR99" s="257"/>
      <c r="HS99" s="257"/>
      <c r="HT99" s="257"/>
      <c r="HU99" s="257"/>
      <c r="HV99" s="257"/>
      <c r="HW99" s="257"/>
      <c r="HX99" s="257"/>
      <c r="HY99" s="257"/>
      <c r="HZ99" s="257"/>
      <c r="IA99" s="257"/>
      <c r="IB99" s="257"/>
      <c r="IC99" s="257"/>
      <c r="ID99" s="257"/>
      <c r="IE99" s="257"/>
      <c r="IF99" s="257"/>
      <c r="IG99" s="257"/>
      <c r="IH99" s="257"/>
      <c r="II99" s="257"/>
      <c r="IJ99" s="257"/>
      <c r="IK99" s="257"/>
      <c r="IL99" s="257"/>
      <c r="IM99" s="257"/>
      <c r="IN99" s="257"/>
      <c r="IO99" s="257"/>
      <c r="IP99" s="257"/>
      <c r="IQ99" s="257"/>
      <c r="IR99" s="257"/>
      <c r="IS99" s="257"/>
      <c r="IT99" s="257"/>
      <c r="IU99" s="257"/>
      <c r="IV99" s="257"/>
      <c r="IW99" s="257"/>
      <c r="IX99" s="198"/>
      <c r="IY99" s="198"/>
      <c r="IZ99" s="198"/>
      <c r="JA99" s="198"/>
      <c r="JB99" s="198"/>
      <c r="JC99" s="198"/>
      <c r="JD99" s="198"/>
      <c r="JE99" s="198"/>
      <c r="JF99" s="198"/>
      <c r="JG99" s="198"/>
      <c r="JH99" s="247"/>
      <c r="JI99" s="247"/>
      <c r="JJ99" s="247"/>
      <c r="JK99" s="198"/>
      <c r="JL99" s="198"/>
      <c r="JM99" s="198"/>
      <c r="JN99" s="198"/>
      <c r="JO99" s="251">
        <v>79</v>
      </c>
      <c r="JP99" s="251">
        <v>79</v>
      </c>
      <c r="JQ99" s="251">
        <v>79</v>
      </c>
      <c r="JR99" s="251">
        <v>79</v>
      </c>
      <c r="JS99" s="251">
        <v>79</v>
      </c>
      <c r="JT99" s="251">
        <v>79</v>
      </c>
      <c r="JU99" s="251">
        <v>79</v>
      </c>
      <c r="JV99" s="251">
        <v>79</v>
      </c>
      <c r="JW99" s="251">
        <v>79</v>
      </c>
      <c r="JX99" s="251">
        <v>79</v>
      </c>
      <c r="JY99" s="245">
        <v>79</v>
      </c>
      <c r="JZ99" s="245">
        <v>79</v>
      </c>
      <c r="KA99" s="245">
        <v>79</v>
      </c>
      <c r="KB99" s="245">
        <v>79</v>
      </c>
      <c r="KC99" s="198"/>
      <c r="KD99" s="245">
        <v>79</v>
      </c>
      <c r="KE99" s="245">
        <v>79</v>
      </c>
      <c r="KF99" s="245">
        <v>79</v>
      </c>
      <c r="KG99" s="245">
        <v>79</v>
      </c>
      <c r="KH99" s="272">
        <v>79</v>
      </c>
      <c r="KI99" s="245">
        <v>79</v>
      </c>
      <c r="KJ99" s="245">
        <v>79</v>
      </c>
      <c r="KK99" s="245">
        <v>79</v>
      </c>
      <c r="KL99" s="245">
        <v>79</v>
      </c>
      <c r="KM99" s="245">
        <v>79</v>
      </c>
      <c r="KN99" s="272">
        <v>79</v>
      </c>
      <c r="KO99" s="272">
        <v>79</v>
      </c>
      <c r="KP99" s="245">
        <v>79</v>
      </c>
      <c r="KQ99" s="245">
        <v>79</v>
      </c>
      <c r="KR99" s="245">
        <v>79</v>
      </c>
      <c r="KS99" s="245">
        <v>79</v>
      </c>
      <c r="KT99" s="245">
        <v>79</v>
      </c>
      <c r="KU99" s="272">
        <v>79</v>
      </c>
      <c r="KV99" s="272">
        <v>79</v>
      </c>
      <c r="KW99" s="245">
        <v>79</v>
      </c>
      <c r="KX99" s="245">
        <v>79</v>
      </c>
      <c r="KY99" s="272">
        <v>79</v>
      </c>
      <c r="KZ99" s="272">
        <v>79</v>
      </c>
      <c r="LA99" s="281">
        <v>79</v>
      </c>
      <c r="LB99" s="281">
        <v>79</v>
      </c>
      <c r="LC99" s="281">
        <v>79</v>
      </c>
      <c r="LD99" s="281">
        <v>79</v>
      </c>
      <c r="LE99" s="281">
        <v>77</v>
      </c>
      <c r="LF99" s="281">
        <v>77</v>
      </c>
      <c r="LG99" s="281">
        <v>77</v>
      </c>
      <c r="LH99" s="281">
        <v>77</v>
      </c>
      <c r="LI99" s="281">
        <v>77</v>
      </c>
      <c r="LJ99" s="281">
        <v>77</v>
      </c>
      <c r="LK99" s="281">
        <v>77</v>
      </c>
      <c r="LL99" s="248">
        <v>77</v>
      </c>
      <c r="LM99" s="248">
        <v>77</v>
      </c>
      <c r="LN99" s="248">
        <v>77</v>
      </c>
      <c r="LO99" s="248">
        <v>77</v>
      </c>
      <c r="LP99" s="248">
        <v>77</v>
      </c>
      <c r="LQ99" s="248">
        <v>77</v>
      </c>
      <c r="LR99" s="248">
        <v>77</v>
      </c>
      <c r="LS99" s="248">
        <v>77</v>
      </c>
      <c r="LT99" s="248">
        <v>77</v>
      </c>
      <c r="LU99" s="248">
        <v>73</v>
      </c>
      <c r="LV99" s="248">
        <v>73</v>
      </c>
      <c r="LW99" s="248">
        <v>73</v>
      </c>
      <c r="LX99" s="248">
        <v>73</v>
      </c>
      <c r="LY99" s="281">
        <v>73</v>
      </c>
      <c r="LZ99" s="281">
        <v>73</v>
      </c>
      <c r="MA99" s="281">
        <v>73</v>
      </c>
      <c r="MB99" s="281">
        <v>73</v>
      </c>
      <c r="MC99" s="281">
        <v>73</v>
      </c>
      <c r="MD99" s="281">
        <v>73</v>
      </c>
      <c r="ME99" s="281">
        <v>73</v>
      </c>
      <c r="MF99" s="281">
        <v>73</v>
      </c>
      <c r="MG99" s="281">
        <v>73</v>
      </c>
      <c r="MH99" s="281">
        <v>73</v>
      </c>
      <c r="MI99" s="281">
        <v>73</v>
      </c>
      <c r="MJ99" s="248">
        <v>73</v>
      </c>
      <c r="MK99" s="248">
        <v>73</v>
      </c>
      <c r="ML99" s="198"/>
      <c r="MM99" s="248">
        <v>73</v>
      </c>
      <c r="MN99" s="248">
        <v>73</v>
      </c>
      <c r="MO99" s="248">
        <v>73</v>
      </c>
      <c r="MP99" s="248">
        <v>73</v>
      </c>
      <c r="MQ99" s="248">
        <v>73</v>
      </c>
      <c r="MR99" s="248">
        <v>73</v>
      </c>
      <c r="MS99" s="281">
        <v>73</v>
      </c>
      <c r="MT99" s="281">
        <v>73</v>
      </c>
      <c r="MU99" s="248">
        <v>73</v>
      </c>
      <c r="MV99" s="248">
        <v>73</v>
      </c>
      <c r="MW99" s="198"/>
      <c r="MX99" s="248">
        <v>73</v>
      </c>
      <c r="MY99" s="248">
        <v>73</v>
      </c>
      <c r="MZ99" s="281">
        <v>72</v>
      </c>
      <c r="NA99" s="281">
        <v>72</v>
      </c>
      <c r="NB99" s="248">
        <v>72</v>
      </c>
      <c r="NC99" s="248">
        <v>72</v>
      </c>
      <c r="ND99" s="248">
        <v>72</v>
      </c>
      <c r="NE99" s="248">
        <v>72</v>
      </c>
      <c r="NF99" s="248">
        <v>72</v>
      </c>
      <c r="NG99" s="248">
        <v>72</v>
      </c>
      <c r="NH99" s="248">
        <v>72</v>
      </c>
      <c r="NI99" s="244">
        <v>0</v>
      </c>
      <c r="NJ99" s="198"/>
      <c r="NK99" s="198"/>
      <c r="NL99" s="198"/>
      <c r="NM99" s="198"/>
      <c r="NN99" s="198"/>
      <c r="NO99" s="198"/>
      <c r="NP99" s="198"/>
      <c r="NQ99" s="198"/>
      <c r="NR99" s="198"/>
      <c r="NS99" s="198"/>
      <c r="NT99" s="198"/>
      <c r="NU99" s="198"/>
      <c r="NV99" s="198"/>
      <c r="NW99" s="198"/>
      <c r="NX99" s="198"/>
      <c r="NY99" s="198"/>
      <c r="NZ99" s="198"/>
      <c r="OA99" s="198"/>
      <c r="OB99" s="198"/>
      <c r="OC99" s="198"/>
      <c r="OD99" s="198"/>
      <c r="OE99" s="198"/>
      <c r="OF99" s="198"/>
      <c r="OG99" s="198"/>
      <c r="OH99" s="198"/>
      <c r="OI99" s="198"/>
      <c r="OJ99" s="198"/>
      <c r="OK99" s="198"/>
      <c r="OL99" s="198"/>
      <c r="OM99" s="198"/>
      <c r="ON99" s="198"/>
      <c r="OO99" s="198"/>
      <c r="OP99" s="198"/>
      <c r="OQ99" s="198"/>
      <c r="OR99" s="198"/>
      <c r="OS99" s="198"/>
      <c r="OT99" s="198"/>
      <c r="OU99" s="198"/>
      <c r="OV99" s="198"/>
      <c r="OW99" s="198"/>
      <c r="OX99" s="198"/>
      <c r="OY99" s="198"/>
      <c r="OZ99" s="198"/>
      <c r="PA99" s="198"/>
      <c r="PB99" s="198"/>
      <c r="PC99" s="198"/>
      <c r="PD99" s="198"/>
      <c r="PE99" s="198"/>
      <c r="PF99" s="198"/>
      <c r="PG99" s="198"/>
      <c r="PH99" s="198"/>
      <c r="PI99" s="198"/>
      <c r="PJ99" s="198"/>
      <c r="PK99" s="198"/>
      <c r="PL99" s="198"/>
      <c r="PM99" s="198"/>
      <c r="PN99" s="198"/>
      <c r="PO99" s="198"/>
      <c r="PP99" s="198"/>
      <c r="PQ99" s="198"/>
      <c r="PR99" s="198"/>
      <c r="PS99" s="198"/>
      <c r="PT99" s="198"/>
      <c r="PU99" s="198"/>
      <c r="PV99" s="198"/>
      <c r="PW99" s="198"/>
      <c r="PX99" s="198"/>
      <c r="PY99" s="198"/>
      <c r="PZ99" s="198"/>
      <c r="QA99" s="198"/>
      <c r="QB99" s="198"/>
      <c r="QC99" s="198"/>
      <c r="QD99" s="198"/>
      <c r="QE99" s="198"/>
      <c r="QF99" s="198"/>
      <c r="QG99" s="198"/>
      <c r="QH99" s="198"/>
      <c r="QI99" s="198"/>
      <c r="QJ99" s="198"/>
      <c r="QK99" s="198"/>
      <c r="QL99" s="198"/>
      <c r="QM99" s="198"/>
      <c r="QN99" s="198"/>
      <c r="QO99" s="198"/>
      <c r="QP99" s="198"/>
      <c r="QQ99" s="198"/>
      <c r="QR99" s="198"/>
      <c r="QS99" s="198"/>
      <c r="QT99" s="198"/>
      <c r="QU99" s="198"/>
      <c r="QV99" s="198"/>
      <c r="QW99" s="198"/>
      <c r="QX99" s="198"/>
      <c r="QY99" s="198"/>
      <c r="QZ99" s="198"/>
      <c r="RA99" s="198"/>
      <c r="RB99" s="198"/>
      <c r="RC99" s="198"/>
      <c r="RD99" s="198"/>
      <c r="RE99" s="198"/>
      <c r="RF99" s="198"/>
      <c r="RG99" s="198"/>
      <c r="RH99" s="198"/>
      <c r="RI99" s="198"/>
      <c r="RJ99" s="198"/>
      <c r="RK99" s="198"/>
      <c r="RL99" s="198"/>
      <c r="RM99" s="198"/>
      <c r="RN99" s="198"/>
      <c r="RO99" s="198"/>
      <c r="RP99" s="198"/>
      <c r="RQ99" s="198"/>
      <c r="RR99" s="198"/>
      <c r="RS99" s="198"/>
      <c r="RT99" s="198"/>
      <c r="RU99" s="198"/>
      <c r="RV99" s="198"/>
      <c r="RW99" s="198"/>
      <c r="RX99" s="198"/>
    </row>
    <row r="100" spans="1:492" x14ac:dyDescent="0.2">
      <c r="A100" s="230" t="s">
        <v>962</v>
      </c>
      <c r="B100" s="231" t="s">
        <v>3798</v>
      </c>
      <c r="C100" s="225"/>
      <c r="D100" s="225"/>
      <c r="E100" s="225"/>
      <c r="F100" s="226"/>
      <c r="G100" s="226"/>
      <c r="H100" s="226"/>
      <c r="I100" s="226"/>
      <c r="J100" s="226"/>
      <c r="K100" s="226"/>
      <c r="L100" s="226"/>
      <c r="M100" s="226"/>
      <c r="N100" s="226"/>
      <c r="O100" s="226"/>
      <c r="P100" s="226"/>
      <c r="Q100" s="237">
        <v>0</v>
      </c>
      <c r="R100" s="238"/>
      <c r="S100" s="238"/>
      <c r="T100" s="238"/>
      <c r="U100" s="238"/>
      <c r="V100" s="238"/>
      <c r="W100" s="232"/>
      <c r="X100" s="232"/>
      <c r="Y100" s="232"/>
      <c r="Z100" s="235">
        <v>0</v>
      </c>
      <c r="AA100" s="235">
        <v>0</v>
      </c>
      <c r="AB100" s="235">
        <v>0</v>
      </c>
      <c r="AC100" s="224"/>
      <c r="AD100" s="224"/>
      <c r="AE100" s="125"/>
      <c r="AF100" s="125"/>
      <c r="AG100" s="125"/>
      <c r="AH100" s="236">
        <v>1</v>
      </c>
      <c r="AI100" s="236" t="s">
        <v>941</v>
      </c>
      <c r="AJ100" s="125"/>
      <c r="AK100" s="175" t="s">
        <v>5315</v>
      </c>
      <c r="AL100" s="125" t="s">
        <v>942</v>
      </c>
      <c r="AM100" s="27" t="s">
        <v>942</v>
      </c>
      <c r="AN100" s="126">
        <v>0</v>
      </c>
      <c r="AO100" s="126">
        <v>0</v>
      </c>
      <c r="AP100" s="126">
        <v>0</v>
      </c>
      <c r="AQ100" s="126">
        <v>0</v>
      </c>
      <c r="AR100" s="125">
        <v>1</v>
      </c>
      <c r="AS100" s="125">
        <v>0</v>
      </c>
      <c r="AT100" s="178">
        <v>43364</v>
      </c>
      <c r="AU100" s="178"/>
      <c r="AV100" s="178">
        <v>43364</v>
      </c>
      <c r="AW100" s="239" t="s">
        <v>989</v>
      </c>
      <c r="AX100" s="239" t="s">
        <v>980</v>
      </c>
      <c r="AY100" s="127"/>
      <c r="AZ100" s="127"/>
      <c r="BA100" s="128">
        <v>50</v>
      </c>
      <c r="BB100" s="128" t="s">
        <v>489</v>
      </c>
      <c r="BC100" s="128"/>
      <c r="BD100" s="128">
        <v>1</v>
      </c>
      <c r="BE100" s="129" t="s">
        <v>541</v>
      </c>
      <c r="BF100" s="130">
        <v>1</v>
      </c>
      <c r="BG100" s="240"/>
      <c r="BH100" s="241"/>
      <c r="BI100" s="190"/>
      <c r="BJ100" s="131">
        <v>45</v>
      </c>
      <c r="BK100" s="191"/>
      <c r="BL100" s="13"/>
      <c r="BM100" s="13"/>
      <c r="BN100" s="27" t="s">
        <v>801</v>
      </c>
      <c r="BO100" s="13" t="s">
        <v>801</v>
      </c>
      <c r="BP100" s="222">
        <v>124</v>
      </c>
      <c r="BQ100" s="132"/>
      <c r="BR100" s="133"/>
      <c r="BS100" s="125">
        <v>0</v>
      </c>
      <c r="BT100" s="134">
        <v>0</v>
      </c>
      <c r="BU100" s="135">
        <v>1</v>
      </c>
      <c r="BV100" s="134">
        <v>0</v>
      </c>
      <c r="BW100" s="136">
        <v>0</v>
      </c>
      <c r="BX100" s="136">
        <v>0</v>
      </c>
      <c r="BY100" s="136">
        <v>0</v>
      </c>
      <c r="BZ100" s="134">
        <v>0</v>
      </c>
      <c r="CA100" s="134">
        <v>0</v>
      </c>
      <c r="CB100" s="134">
        <v>0</v>
      </c>
      <c r="CC100" s="135">
        <v>1</v>
      </c>
      <c r="CD100" s="134"/>
      <c r="CE100" s="134"/>
      <c r="CF100" s="137">
        <v>50</v>
      </c>
      <c r="CG100" s="134">
        <v>0</v>
      </c>
      <c r="CH100" s="132"/>
      <c r="CI100" s="132"/>
      <c r="CJ100" s="229" t="s">
        <v>942</v>
      </c>
      <c r="CK100" s="233" t="s">
        <v>942</v>
      </c>
      <c r="CL100" s="138">
        <v>0</v>
      </c>
      <c r="CM100" s="138">
        <v>0</v>
      </c>
      <c r="CN100" s="135">
        <v>0</v>
      </c>
      <c r="CO100" s="135">
        <v>0</v>
      </c>
      <c r="CP100" s="139"/>
      <c r="CQ100" s="135">
        <v>1</v>
      </c>
      <c r="CR100" s="179">
        <v>43280</v>
      </c>
      <c r="CS100" s="180">
        <v>43280</v>
      </c>
      <c r="CT100" s="181">
        <v>43346</v>
      </c>
      <c r="CU100" s="181">
        <v>43216</v>
      </c>
      <c r="CV100" s="181">
        <v>43300</v>
      </c>
      <c r="CW100" s="181"/>
      <c r="CX100" s="181"/>
      <c r="CY100" s="135">
        <v>0.13508205885823801</v>
      </c>
      <c r="CZ100" s="134">
        <v>0</v>
      </c>
      <c r="DA100" s="135">
        <v>1.6393442622950821E-2</v>
      </c>
      <c r="DB100" s="135">
        <v>0</v>
      </c>
      <c r="DC100" s="135">
        <v>0</v>
      </c>
      <c r="DD100" s="135">
        <v>0</v>
      </c>
      <c r="DE100" s="140">
        <v>0.95081967213114749</v>
      </c>
      <c r="DF100" s="13" t="s">
        <v>942</v>
      </c>
      <c r="DG100" s="80" t="s">
        <v>942</v>
      </c>
      <c r="DH100" s="18" t="b">
        <v>0</v>
      </c>
      <c r="DI100" s="79"/>
      <c r="DJ100" s="79"/>
      <c r="DK100" s="192"/>
      <c r="DL100" s="174"/>
      <c r="DM100" s="193"/>
      <c r="DN100" s="135"/>
      <c r="DO100" s="79"/>
      <c r="DP100" s="79"/>
      <c r="DQ100" s="79"/>
      <c r="DR100" s="79"/>
      <c r="DS100" s="79"/>
      <c r="DT100" s="79"/>
      <c r="DU100" s="79"/>
      <c r="DV100" s="18"/>
      <c r="DW100" s="18"/>
      <c r="DX100" s="18"/>
      <c r="DY100" s="177"/>
      <c r="DZ100" s="177">
        <v>0</v>
      </c>
      <c r="EA100" s="177">
        <v>0</v>
      </c>
      <c r="EB100" s="177">
        <v>0</v>
      </c>
      <c r="EC100" s="177">
        <v>0</v>
      </c>
      <c r="ED100" s="177">
        <v>0</v>
      </c>
      <c r="EE100" s="177">
        <v>0</v>
      </c>
      <c r="EF100" s="177">
        <v>0</v>
      </c>
      <c r="EG100" s="177">
        <v>0</v>
      </c>
      <c r="EH100" s="177">
        <v>0</v>
      </c>
      <c r="EI100" s="177">
        <v>0</v>
      </c>
      <c r="EJ100" s="177">
        <v>0</v>
      </c>
      <c r="EK100" s="177">
        <v>0</v>
      </c>
      <c r="EL100" s="177">
        <v>0</v>
      </c>
      <c r="EM100" s="177">
        <v>0</v>
      </c>
      <c r="EN100" s="177">
        <v>0</v>
      </c>
      <c r="EO100" s="177">
        <v>0</v>
      </c>
      <c r="EP100" s="177">
        <v>71</v>
      </c>
      <c r="EQ100" s="177">
        <v>0</v>
      </c>
      <c r="ER100" s="177">
        <v>0</v>
      </c>
      <c r="ES100" s="177">
        <v>0</v>
      </c>
      <c r="ET100" s="177">
        <v>0</v>
      </c>
      <c r="EU100" s="177">
        <v>0</v>
      </c>
      <c r="EV100" s="177">
        <v>0</v>
      </c>
      <c r="EW100" s="177">
        <v>0</v>
      </c>
      <c r="EX100" s="177">
        <v>0</v>
      </c>
      <c r="EY100" s="177">
        <v>0</v>
      </c>
      <c r="EZ100" s="177">
        <v>0</v>
      </c>
      <c r="FA100" s="177">
        <v>0</v>
      </c>
      <c r="FB100" s="177">
        <v>0</v>
      </c>
      <c r="FC100" s="197"/>
      <c r="FD100" s="198"/>
      <c r="FE100" s="198"/>
      <c r="FF100" s="197"/>
      <c r="FG100" s="198"/>
      <c r="FH100" s="197"/>
      <c r="FI100" s="197"/>
      <c r="FJ100" s="197"/>
      <c r="FK100" s="197"/>
      <c r="FL100" s="197"/>
      <c r="FM100" s="197"/>
      <c r="FN100" s="197"/>
      <c r="FO100" s="197"/>
      <c r="FP100" s="198"/>
      <c r="FQ100" s="198"/>
      <c r="FR100" s="198"/>
      <c r="FS100" s="197"/>
      <c r="FT100" s="198"/>
      <c r="FU100" s="198"/>
      <c r="FV100" s="198"/>
      <c r="FW100" s="198"/>
      <c r="FX100" s="198"/>
      <c r="FY100" s="244"/>
      <c r="FZ100" s="198"/>
      <c r="GA100" s="198"/>
      <c r="GB100" s="198"/>
      <c r="GC100" s="244"/>
      <c r="GD100" s="244"/>
      <c r="GE100" s="257"/>
      <c r="GF100" s="198"/>
      <c r="GG100" s="257"/>
      <c r="GH100" s="257"/>
      <c r="GI100" s="257"/>
      <c r="GJ100" s="257"/>
      <c r="GK100" s="257"/>
      <c r="GL100" s="198"/>
      <c r="GM100" s="198"/>
      <c r="GN100" s="198"/>
      <c r="GO100" s="198"/>
      <c r="GP100" s="198"/>
      <c r="GQ100" s="198"/>
      <c r="GR100" s="198"/>
      <c r="GS100" s="257"/>
      <c r="GT100" s="257"/>
      <c r="GU100" s="257"/>
      <c r="GV100" s="257"/>
      <c r="GW100" s="257"/>
      <c r="GX100" s="257"/>
      <c r="GY100" s="257"/>
      <c r="GZ100" s="257"/>
      <c r="HA100" s="257"/>
      <c r="HB100" s="257"/>
      <c r="HC100" s="257"/>
      <c r="HD100" s="257"/>
      <c r="HE100" s="257"/>
      <c r="HF100" s="257"/>
      <c r="HG100" s="257"/>
      <c r="HH100" s="257"/>
      <c r="HI100" s="257"/>
      <c r="HJ100" s="257"/>
      <c r="HK100" s="257"/>
      <c r="HL100" s="257"/>
      <c r="HM100" s="257"/>
      <c r="HN100" s="257"/>
      <c r="HO100" s="257"/>
      <c r="HP100" s="257"/>
      <c r="HQ100" s="257"/>
      <c r="HR100" s="257"/>
      <c r="HS100" s="257"/>
      <c r="HT100" s="257"/>
      <c r="HU100" s="257"/>
      <c r="HV100" s="257"/>
      <c r="HW100" s="257"/>
      <c r="HX100" s="257"/>
      <c r="HY100" s="257"/>
      <c r="HZ100" s="257"/>
      <c r="IA100" s="257"/>
      <c r="IB100" s="257"/>
      <c r="IC100" s="257"/>
      <c r="ID100" s="257"/>
      <c r="IE100" s="257"/>
      <c r="IF100" s="257"/>
      <c r="IG100" s="257"/>
      <c r="IH100" s="257"/>
      <c r="II100" s="257"/>
      <c r="IJ100" s="257"/>
      <c r="IK100" s="257"/>
      <c r="IL100" s="257"/>
      <c r="IM100" s="257"/>
      <c r="IN100" s="257"/>
      <c r="IO100" s="257"/>
      <c r="IP100" s="257"/>
      <c r="IQ100" s="257"/>
      <c r="IR100" s="257"/>
      <c r="IS100" s="257"/>
      <c r="IT100" s="257"/>
      <c r="IU100" s="257"/>
      <c r="IV100" s="257"/>
      <c r="IW100" s="257"/>
      <c r="IX100" s="198"/>
      <c r="IY100" s="198"/>
      <c r="IZ100" s="198"/>
      <c r="JA100" s="198"/>
      <c r="JB100" s="198"/>
      <c r="JC100" s="198"/>
      <c r="JD100" s="198"/>
      <c r="JE100" s="198"/>
      <c r="JF100" s="198"/>
      <c r="JG100" s="198"/>
      <c r="JH100" s="247"/>
      <c r="JI100" s="247"/>
      <c r="JJ100" s="247"/>
      <c r="JK100" s="198"/>
      <c r="JL100" s="198"/>
      <c r="JM100" s="198"/>
      <c r="JN100" s="198"/>
      <c r="JO100" s="251">
        <v>74</v>
      </c>
      <c r="JP100" s="245">
        <v>74</v>
      </c>
      <c r="JQ100" s="245">
        <v>74</v>
      </c>
      <c r="JR100" s="245">
        <v>74</v>
      </c>
      <c r="JS100" s="245">
        <v>74</v>
      </c>
      <c r="JT100" s="245">
        <v>74</v>
      </c>
      <c r="JU100" s="245">
        <v>74</v>
      </c>
      <c r="JV100" s="245">
        <v>74</v>
      </c>
      <c r="JW100" s="245">
        <v>74</v>
      </c>
      <c r="JX100" s="245">
        <v>74</v>
      </c>
      <c r="JY100" s="245">
        <v>74</v>
      </c>
      <c r="JZ100" s="245">
        <v>74</v>
      </c>
      <c r="KA100" s="245">
        <v>74</v>
      </c>
      <c r="KB100" s="245">
        <v>74</v>
      </c>
      <c r="KC100" s="198"/>
      <c r="KD100" s="245">
        <v>75</v>
      </c>
      <c r="KE100" s="245">
        <v>75</v>
      </c>
      <c r="KF100" s="245">
        <v>75</v>
      </c>
      <c r="KG100" s="245">
        <v>75</v>
      </c>
      <c r="KH100" s="272">
        <v>75</v>
      </c>
      <c r="KI100" s="245">
        <v>75</v>
      </c>
      <c r="KJ100" s="245">
        <v>75</v>
      </c>
      <c r="KK100" s="245">
        <v>75</v>
      </c>
      <c r="KL100" s="245">
        <v>75</v>
      </c>
      <c r="KM100" s="245">
        <v>75</v>
      </c>
      <c r="KN100" s="272">
        <v>75</v>
      </c>
      <c r="KO100" s="272">
        <v>75</v>
      </c>
      <c r="KP100" s="245">
        <v>75</v>
      </c>
      <c r="KQ100" s="245">
        <v>75</v>
      </c>
      <c r="KR100" s="245">
        <v>75</v>
      </c>
      <c r="KS100" s="245">
        <v>75</v>
      </c>
      <c r="KT100" s="245">
        <v>75</v>
      </c>
      <c r="KU100" s="272">
        <v>75</v>
      </c>
      <c r="KV100" s="272">
        <v>75</v>
      </c>
      <c r="KW100" s="245">
        <v>75</v>
      </c>
      <c r="KX100" s="245">
        <v>75</v>
      </c>
      <c r="KY100" s="272">
        <v>75</v>
      </c>
      <c r="KZ100" s="272">
        <v>75</v>
      </c>
      <c r="LA100" s="281">
        <v>75</v>
      </c>
      <c r="LB100" s="281">
        <v>75</v>
      </c>
      <c r="LC100" s="281">
        <v>75</v>
      </c>
      <c r="LD100" s="281">
        <v>75</v>
      </c>
      <c r="LE100" s="281">
        <v>74</v>
      </c>
      <c r="LF100" s="281">
        <v>74</v>
      </c>
      <c r="LG100" s="281">
        <v>69</v>
      </c>
      <c r="LH100" s="281">
        <v>74</v>
      </c>
      <c r="LI100" s="281">
        <v>69</v>
      </c>
      <c r="LJ100" s="281">
        <v>69</v>
      </c>
      <c r="LK100" s="281">
        <v>69</v>
      </c>
      <c r="LL100" s="248">
        <v>69</v>
      </c>
      <c r="LM100" s="248">
        <v>69</v>
      </c>
      <c r="LN100" s="248">
        <v>69</v>
      </c>
      <c r="LO100" s="248">
        <v>69</v>
      </c>
      <c r="LP100" s="248">
        <v>69</v>
      </c>
      <c r="LQ100" s="248">
        <v>69</v>
      </c>
      <c r="LR100" s="248">
        <v>69</v>
      </c>
      <c r="LS100" s="248">
        <v>69</v>
      </c>
      <c r="LT100" s="248">
        <v>69</v>
      </c>
      <c r="LU100" s="248">
        <v>69</v>
      </c>
      <c r="LV100" s="248">
        <v>69</v>
      </c>
      <c r="LW100" s="248">
        <v>69</v>
      </c>
      <c r="LX100" s="248">
        <v>69</v>
      </c>
      <c r="LY100" s="281">
        <v>69</v>
      </c>
      <c r="LZ100" s="281">
        <v>69</v>
      </c>
      <c r="MA100" s="281">
        <v>69</v>
      </c>
      <c r="MB100" s="281">
        <v>69</v>
      </c>
      <c r="MC100" s="281">
        <v>69</v>
      </c>
      <c r="MD100" s="281">
        <v>69</v>
      </c>
      <c r="ME100" s="281">
        <v>69</v>
      </c>
      <c r="MF100" s="281">
        <v>69</v>
      </c>
      <c r="MG100" s="281">
        <v>69</v>
      </c>
      <c r="MH100" s="281">
        <v>69</v>
      </c>
      <c r="MI100" s="281">
        <v>69</v>
      </c>
      <c r="MJ100" s="248">
        <v>69</v>
      </c>
      <c r="MK100" s="248">
        <v>69</v>
      </c>
      <c r="ML100" s="198"/>
      <c r="MM100" s="248">
        <v>69</v>
      </c>
      <c r="MN100" s="248">
        <v>69</v>
      </c>
      <c r="MO100" s="248">
        <v>69</v>
      </c>
      <c r="MP100" s="248">
        <v>69</v>
      </c>
      <c r="MQ100" s="248">
        <v>69</v>
      </c>
      <c r="MR100" s="248">
        <v>69</v>
      </c>
      <c r="MS100" s="281">
        <v>69</v>
      </c>
      <c r="MT100" s="281">
        <v>69</v>
      </c>
      <c r="MU100" s="248">
        <v>69</v>
      </c>
      <c r="MV100" s="248">
        <v>69</v>
      </c>
      <c r="MW100" s="198"/>
      <c r="MX100" s="248">
        <v>69</v>
      </c>
      <c r="MY100" s="248">
        <v>69</v>
      </c>
      <c r="MZ100" s="281">
        <v>69</v>
      </c>
      <c r="NA100" s="281">
        <v>69</v>
      </c>
      <c r="NB100" s="248">
        <v>69</v>
      </c>
      <c r="NC100" s="248">
        <v>69</v>
      </c>
      <c r="ND100" s="248">
        <v>69</v>
      </c>
      <c r="NE100" s="248">
        <v>69</v>
      </c>
      <c r="NF100" s="248">
        <v>69</v>
      </c>
      <c r="NG100" s="248">
        <v>69</v>
      </c>
      <c r="NH100" s="248">
        <v>69</v>
      </c>
      <c r="NI100" s="244">
        <v>0</v>
      </c>
      <c r="NJ100" s="198"/>
      <c r="NK100" s="198"/>
      <c r="NL100" s="198"/>
      <c r="NM100" s="198"/>
      <c r="NN100" s="198"/>
      <c r="NO100" s="198"/>
      <c r="NP100" s="198"/>
      <c r="NQ100" s="198"/>
      <c r="NR100" s="198"/>
      <c r="NS100" s="198"/>
      <c r="NT100" s="198"/>
      <c r="NU100" s="198"/>
      <c r="NV100" s="198"/>
      <c r="NW100" s="198"/>
      <c r="NX100" s="198"/>
      <c r="NY100" s="198"/>
      <c r="NZ100" s="198"/>
      <c r="OA100" s="198"/>
      <c r="OB100" s="198"/>
      <c r="OC100" s="198"/>
      <c r="OD100" s="198"/>
      <c r="OE100" s="198"/>
      <c r="OF100" s="198"/>
      <c r="OG100" s="198"/>
      <c r="OH100" s="198"/>
      <c r="OI100" s="198"/>
      <c r="OJ100" s="198"/>
      <c r="OK100" s="198"/>
      <c r="OL100" s="198"/>
      <c r="OM100" s="198"/>
      <c r="ON100" s="198"/>
      <c r="OO100" s="198"/>
      <c r="OP100" s="198"/>
      <c r="OQ100" s="198"/>
      <c r="OR100" s="198"/>
      <c r="OS100" s="198"/>
      <c r="OT100" s="198"/>
      <c r="OU100" s="198"/>
      <c r="OV100" s="198"/>
      <c r="OW100" s="198"/>
      <c r="OX100" s="198"/>
      <c r="OY100" s="198"/>
      <c r="OZ100" s="198"/>
      <c r="PA100" s="198"/>
      <c r="PB100" s="198"/>
      <c r="PC100" s="198"/>
      <c r="PD100" s="198"/>
      <c r="PE100" s="198"/>
      <c r="PF100" s="198"/>
      <c r="PG100" s="198"/>
      <c r="PH100" s="198"/>
      <c r="PI100" s="198"/>
      <c r="PJ100" s="198"/>
      <c r="PK100" s="198"/>
      <c r="PL100" s="198"/>
      <c r="PM100" s="198"/>
      <c r="PN100" s="198"/>
      <c r="PO100" s="198"/>
      <c r="PP100" s="198"/>
      <c r="PQ100" s="196"/>
      <c r="PR100" s="196"/>
      <c r="PS100" s="196"/>
      <c r="PT100" s="196"/>
      <c r="PU100" s="196"/>
      <c r="PV100" s="196"/>
      <c r="PW100" s="196"/>
      <c r="PX100" s="196"/>
      <c r="PY100" s="196"/>
      <c r="PZ100" s="196"/>
      <c r="QA100" s="196"/>
      <c r="QB100" s="196"/>
      <c r="QC100" s="196"/>
      <c r="QD100" s="196"/>
      <c r="QE100" s="196"/>
      <c r="QF100" s="196"/>
      <c r="QG100" s="196"/>
      <c r="QH100" s="196"/>
      <c r="QI100" s="196"/>
      <c r="QJ100" s="196"/>
      <c r="QK100" s="196"/>
      <c r="QL100" s="196"/>
      <c r="QM100" s="196"/>
      <c r="QN100" s="196"/>
      <c r="QO100" s="196"/>
      <c r="QP100" s="196"/>
      <c r="QQ100" s="196"/>
      <c r="QR100" s="196"/>
      <c r="QS100" s="196"/>
      <c r="QT100" s="196"/>
      <c r="QU100" s="196"/>
      <c r="QV100" s="196"/>
      <c r="QW100" s="196"/>
      <c r="QX100" s="196"/>
      <c r="QY100" s="196"/>
      <c r="QZ100" s="196"/>
      <c r="RA100" s="196"/>
      <c r="RB100" s="196"/>
      <c r="RC100" s="196"/>
      <c r="RD100" s="196"/>
      <c r="RE100" s="196"/>
      <c r="RF100" s="196"/>
      <c r="RG100" s="196"/>
      <c r="RH100" s="196"/>
      <c r="RI100" s="196"/>
      <c r="RJ100" s="196"/>
      <c r="RK100" s="196"/>
      <c r="RL100" s="196"/>
      <c r="RM100" s="196"/>
      <c r="RN100" s="196"/>
      <c r="RO100" s="196"/>
      <c r="RP100" s="196"/>
      <c r="RQ100" s="196"/>
      <c r="RR100" s="196"/>
      <c r="RS100" s="196"/>
      <c r="RT100" s="196"/>
      <c r="RU100" s="196"/>
      <c r="RV100" s="196"/>
      <c r="RW100" s="196"/>
      <c r="RX100" s="196"/>
    </row>
    <row r="101" spans="1:492" x14ac:dyDescent="0.2">
      <c r="A101" s="230" t="s">
        <v>962</v>
      </c>
      <c r="B101" s="231" t="s">
        <v>4039</v>
      </c>
      <c r="C101" s="225"/>
      <c r="D101" s="225"/>
      <c r="E101" s="225"/>
      <c r="F101" s="226"/>
      <c r="G101" s="226"/>
      <c r="H101" s="226"/>
      <c r="I101" s="226"/>
      <c r="J101" s="226"/>
      <c r="K101" s="226"/>
      <c r="L101" s="226"/>
      <c r="M101" s="226"/>
      <c r="N101" s="226"/>
      <c r="O101" s="226"/>
      <c r="P101" s="226"/>
      <c r="Q101" s="237">
        <v>0</v>
      </c>
      <c r="R101" s="238"/>
      <c r="S101" s="238"/>
      <c r="T101" s="238"/>
      <c r="U101" s="238"/>
      <c r="V101" s="238"/>
      <c r="W101" s="232"/>
      <c r="X101" s="232"/>
      <c r="Y101" s="232"/>
      <c r="Z101" s="235">
        <v>0</v>
      </c>
      <c r="AA101" s="235">
        <v>0</v>
      </c>
      <c r="AB101" s="235">
        <v>0</v>
      </c>
      <c r="AC101" s="224"/>
      <c r="AD101" s="224"/>
      <c r="AE101" s="125"/>
      <c r="AF101" s="125"/>
      <c r="AG101" s="125"/>
      <c r="AH101" s="236">
        <v>1</v>
      </c>
      <c r="AI101" s="236" t="s">
        <v>941</v>
      </c>
      <c r="AJ101" s="125"/>
      <c r="AK101" s="175" t="s">
        <v>5315</v>
      </c>
      <c r="AL101" s="125" t="s">
        <v>942</v>
      </c>
      <c r="AM101" s="27" t="s">
        <v>942</v>
      </c>
      <c r="AN101" s="126">
        <v>0</v>
      </c>
      <c r="AO101" s="126">
        <v>0</v>
      </c>
      <c r="AP101" s="126">
        <v>0</v>
      </c>
      <c r="AQ101" s="126">
        <v>0</v>
      </c>
      <c r="AR101" s="125">
        <v>1</v>
      </c>
      <c r="AS101" s="125">
        <v>0</v>
      </c>
      <c r="AT101" s="178">
        <v>43364</v>
      </c>
      <c r="AU101" s="178"/>
      <c r="AV101" s="178">
        <v>43364</v>
      </c>
      <c r="AW101" s="239" t="s">
        <v>989</v>
      </c>
      <c r="AX101" s="239" t="s">
        <v>980</v>
      </c>
      <c r="AY101" s="127"/>
      <c r="AZ101" s="127"/>
      <c r="BA101" s="128">
        <v>50</v>
      </c>
      <c r="BB101" s="128" t="s">
        <v>489</v>
      </c>
      <c r="BC101" s="128"/>
      <c r="BD101" s="128">
        <v>1</v>
      </c>
      <c r="BE101" s="129" t="s">
        <v>541</v>
      </c>
      <c r="BF101" s="130">
        <v>1</v>
      </c>
      <c r="BG101" s="240"/>
      <c r="BH101" s="241"/>
      <c r="BI101" s="190"/>
      <c r="BJ101" s="131">
        <v>18</v>
      </c>
      <c r="BK101" s="191"/>
      <c r="BL101" s="13"/>
      <c r="BM101" s="13"/>
      <c r="BN101" s="27" t="s">
        <v>801</v>
      </c>
      <c r="BO101" s="13" t="s">
        <v>801</v>
      </c>
      <c r="BP101" s="222">
        <v>0</v>
      </c>
      <c r="BQ101" s="132"/>
      <c r="BR101" s="133"/>
      <c r="BS101" s="125">
        <v>0</v>
      </c>
      <c r="BT101" s="134">
        <v>0</v>
      </c>
      <c r="BU101" s="135">
        <v>1</v>
      </c>
      <c r="BV101" s="134">
        <v>0</v>
      </c>
      <c r="BW101" s="136">
        <v>0</v>
      </c>
      <c r="BX101" s="136">
        <v>0</v>
      </c>
      <c r="BY101" s="136">
        <v>0</v>
      </c>
      <c r="BZ101" s="134">
        <v>0</v>
      </c>
      <c r="CA101" s="134">
        <v>0</v>
      </c>
      <c r="CB101" s="134">
        <v>0</v>
      </c>
      <c r="CC101" s="135">
        <v>1</v>
      </c>
      <c r="CD101" s="134"/>
      <c r="CE101" s="134"/>
      <c r="CF101" s="137">
        <v>0</v>
      </c>
      <c r="CG101" s="134">
        <v>0</v>
      </c>
      <c r="CH101" s="132"/>
      <c r="CI101" s="132"/>
      <c r="CJ101" s="229" t="s">
        <v>942</v>
      </c>
      <c r="CK101" s="233" t="s">
        <v>942</v>
      </c>
      <c r="CL101" s="138">
        <v>0</v>
      </c>
      <c r="CM101" s="138">
        <v>0</v>
      </c>
      <c r="CN101" s="135">
        <v>0</v>
      </c>
      <c r="CO101" s="135">
        <v>0</v>
      </c>
      <c r="CP101" s="139"/>
      <c r="CQ101" s="135">
        <v>1</v>
      </c>
      <c r="CR101" s="179">
        <v>43278</v>
      </c>
      <c r="CS101" s="180">
        <v>43278</v>
      </c>
      <c r="CT101" s="181">
        <v>43346</v>
      </c>
      <c r="CU101" s="181">
        <v>43216</v>
      </c>
      <c r="CV101" s="181">
        <v>43300</v>
      </c>
      <c r="CW101" s="181"/>
      <c r="CX101" s="181"/>
      <c r="CY101" s="135">
        <v>0.13747123584492177</v>
      </c>
      <c r="CZ101" s="134">
        <v>0</v>
      </c>
      <c r="DA101" s="135">
        <v>1.5873015873015872E-2</v>
      </c>
      <c r="DB101" s="135">
        <v>0</v>
      </c>
      <c r="DC101" s="135">
        <v>0</v>
      </c>
      <c r="DD101" s="135">
        <v>0</v>
      </c>
      <c r="DE101" s="140">
        <v>0</v>
      </c>
      <c r="DF101" s="13" t="s">
        <v>942</v>
      </c>
      <c r="DG101" s="80" t="s">
        <v>942</v>
      </c>
      <c r="DH101" s="18" t="b">
        <v>0</v>
      </c>
      <c r="DI101" s="79"/>
      <c r="DJ101" s="79"/>
      <c r="DK101" s="192"/>
      <c r="DL101" s="174"/>
      <c r="DM101" s="193"/>
      <c r="DN101" s="135"/>
      <c r="DO101" s="79"/>
      <c r="DP101" s="79"/>
      <c r="DQ101" s="79"/>
      <c r="DR101" s="79"/>
      <c r="DS101" s="79"/>
      <c r="DT101" s="79"/>
      <c r="DU101" s="79"/>
      <c r="DV101" s="18"/>
      <c r="DW101" s="18"/>
      <c r="DX101" s="18"/>
      <c r="DY101" s="177"/>
      <c r="DZ101" s="177">
        <v>0</v>
      </c>
      <c r="EA101" s="177">
        <v>0</v>
      </c>
      <c r="EB101" s="177">
        <v>0</v>
      </c>
      <c r="EC101" s="177">
        <v>0</v>
      </c>
      <c r="ED101" s="177">
        <v>0</v>
      </c>
      <c r="EE101" s="177">
        <v>0</v>
      </c>
      <c r="EF101" s="177">
        <v>0</v>
      </c>
      <c r="EG101" s="177">
        <v>0</v>
      </c>
      <c r="EH101" s="177">
        <v>0</v>
      </c>
      <c r="EI101" s="177">
        <v>0</v>
      </c>
      <c r="EJ101" s="177">
        <v>0</v>
      </c>
      <c r="EK101" s="177">
        <v>0</v>
      </c>
      <c r="EL101" s="177">
        <v>0</v>
      </c>
      <c r="EM101" s="177">
        <v>0</v>
      </c>
      <c r="EN101" s="177">
        <v>0</v>
      </c>
      <c r="EO101" s="177">
        <v>0</v>
      </c>
      <c r="EP101" s="177">
        <v>17</v>
      </c>
      <c r="EQ101" s="177">
        <v>0</v>
      </c>
      <c r="ER101" s="177">
        <v>0</v>
      </c>
      <c r="ES101" s="177">
        <v>0</v>
      </c>
      <c r="ET101" s="177">
        <v>0</v>
      </c>
      <c r="EU101" s="177">
        <v>0</v>
      </c>
      <c r="EV101" s="177">
        <v>0</v>
      </c>
      <c r="EW101" s="177">
        <v>0</v>
      </c>
      <c r="EX101" s="177">
        <v>0</v>
      </c>
      <c r="EY101" s="177">
        <v>0</v>
      </c>
      <c r="EZ101" s="177">
        <v>0</v>
      </c>
      <c r="FA101" s="177">
        <v>0</v>
      </c>
      <c r="FB101" s="177">
        <v>0</v>
      </c>
      <c r="FC101" s="198"/>
      <c r="FD101" s="198"/>
      <c r="FE101" s="198"/>
      <c r="FF101" s="198"/>
      <c r="FG101" s="198"/>
      <c r="FH101" s="198"/>
      <c r="FI101" s="198"/>
      <c r="FJ101" s="198"/>
      <c r="FK101" s="198"/>
      <c r="FL101" s="198"/>
      <c r="FM101" s="198"/>
      <c r="FN101" s="198"/>
      <c r="FO101" s="198"/>
      <c r="FP101" s="198"/>
      <c r="FQ101" s="198"/>
      <c r="FR101" s="198"/>
      <c r="FS101" s="198"/>
      <c r="FT101" s="198"/>
      <c r="FU101" s="198"/>
      <c r="FV101" s="198"/>
      <c r="FW101" s="243"/>
      <c r="FX101" s="243"/>
      <c r="FY101" s="243"/>
      <c r="FZ101" s="198"/>
      <c r="GA101" s="198"/>
      <c r="GB101" s="198"/>
      <c r="GC101" s="199"/>
      <c r="GD101" s="198"/>
      <c r="GE101" s="257"/>
      <c r="GF101" s="198"/>
      <c r="GG101" s="257"/>
      <c r="GH101" s="257"/>
      <c r="GI101" s="257"/>
      <c r="GJ101" s="257"/>
      <c r="GK101" s="257"/>
      <c r="GL101" s="245"/>
      <c r="GM101" s="198"/>
      <c r="GN101" s="245"/>
      <c r="GO101" s="245"/>
      <c r="GP101" s="245"/>
      <c r="GQ101" s="245"/>
      <c r="GR101" s="245"/>
      <c r="GS101" s="257"/>
      <c r="GT101" s="257"/>
      <c r="GU101" s="257"/>
      <c r="GV101" s="257"/>
      <c r="GW101" s="257"/>
      <c r="GX101" s="257"/>
      <c r="GY101" s="257"/>
      <c r="GZ101" s="257"/>
      <c r="HA101" s="257"/>
      <c r="HB101" s="257"/>
      <c r="HC101" s="257"/>
      <c r="HD101" s="257"/>
      <c r="HE101" s="257"/>
      <c r="HF101" s="257"/>
      <c r="HG101" s="257"/>
      <c r="HH101" s="257"/>
      <c r="HI101" s="257"/>
      <c r="HJ101" s="257"/>
      <c r="HK101" s="257"/>
      <c r="HL101" s="257"/>
      <c r="HM101" s="257"/>
      <c r="HN101" s="257"/>
      <c r="HO101" s="257"/>
      <c r="HP101" s="257"/>
      <c r="HQ101" s="257"/>
      <c r="HR101" s="257"/>
      <c r="HS101" s="257"/>
      <c r="HT101" s="257"/>
      <c r="HU101" s="257"/>
      <c r="HV101" s="257"/>
      <c r="HW101" s="257"/>
      <c r="HX101" s="257"/>
      <c r="HY101" s="257"/>
      <c r="HZ101" s="257"/>
      <c r="IA101" s="257"/>
      <c r="IB101" s="257"/>
      <c r="IC101" s="257"/>
      <c r="ID101" s="257"/>
      <c r="IE101" s="257"/>
      <c r="IF101" s="257"/>
      <c r="IG101" s="257"/>
      <c r="IH101" s="257"/>
      <c r="II101" s="257"/>
      <c r="IJ101" s="257"/>
      <c r="IK101" s="257"/>
      <c r="IL101" s="257"/>
      <c r="IM101" s="257"/>
      <c r="IN101" s="257"/>
      <c r="IO101" s="257"/>
      <c r="IP101" s="257"/>
      <c r="IQ101" s="257"/>
      <c r="IR101" s="257"/>
      <c r="IS101" s="257"/>
      <c r="IT101" s="257"/>
      <c r="IU101" s="257"/>
      <c r="IV101" s="257"/>
      <c r="IW101" s="257"/>
      <c r="IX101" s="242"/>
      <c r="IY101" s="242"/>
      <c r="IZ101" s="242"/>
      <c r="JA101" s="242"/>
      <c r="JB101" s="242"/>
      <c r="JC101" s="242"/>
      <c r="JD101" s="242"/>
      <c r="JE101" s="242"/>
      <c r="JF101" s="242"/>
      <c r="JG101" s="242"/>
      <c r="JH101" s="242"/>
      <c r="JI101" s="242"/>
      <c r="JJ101" s="242"/>
      <c r="JK101" s="246"/>
      <c r="JL101" s="246"/>
      <c r="JM101" s="246"/>
      <c r="JN101" s="246"/>
      <c r="JO101" s="246"/>
      <c r="JP101" s="246"/>
      <c r="JQ101" s="246"/>
      <c r="JR101" s="246"/>
      <c r="JS101" s="246"/>
      <c r="JT101" s="246"/>
      <c r="JU101" s="246"/>
      <c r="JV101" s="246"/>
      <c r="JW101" s="246"/>
      <c r="JX101" s="246"/>
      <c r="JY101" s="242"/>
      <c r="JZ101" s="242"/>
      <c r="KA101" s="242"/>
      <c r="KB101" s="198"/>
      <c r="KC101" s="198"/>
      <c r="KD101" s="198"/>
      <c r="KE101" s="198"/>
      <c r="KF101" s="198"/>
      <c r="KG101" s="198"/>
      <c r="KH101" s="257"/>
      <c r="KI101" s="198"/>
      <c r="KJ101" s="198"/>
      <c r="KK101" s="198"/>
      <c r="KL101" s="198"/>
      <c r="KM101" s="198"/>
      <c r="KN101" s="257"/>
      <c r="KO101" s="257"/>
      <c r="KP101" s="198"/>
      <c r="KQ101" s="198"/>
      <c r="KR101" s="198"/>
      <c r="KS101" s="198"/>
      <c r="KT101" s="198"/>
      <c r="KU101" s="257"/>
      <c r="KV101" s="257"/>
      <c r="KW101" s="198"/>
      <c r="KX101" s="198"/>
      <c r="KY101" s="272">
        <v>7</v>
      </c>
      <c r="KZ101" s="272">
        <v>7</v>
      </c>
      <c r="LA101" s="272">
        <v>7</v>
      </c>
      <c r="LB101" s="272">
        <v>7</v>
      </c>
      <c r="LC101" s="272">
        <v>7</v>
      </c>
      <c r="LD101" s="272">
        <v>7</v>
      </c>
      <c r="LE101" s="272">
        <v>7</v>
      </c>
      <c r="LF101" s="272">
        <v>7</v>
      </c>
      <c r="LG101" s="272">
        <v>7</v>
      </c>
      <c r="LH101" s="272">
        <v>7</v>
      </c>
      <c r="LI101" s="272">
        <v>7</v>
      </c>
      <c r="LJ101" s="272">
        <v>7</v>
      </c>
      <c r="LK101" s="272">
        <v>7</v>
      </c>
      <c r="LL101" s="245">
        <v>7</v>
      </c>
      <c r="LM101" s="245">
        <v>7</v>
      </c>
      <c r="LN101" s="245">
        <v>7</v>
      </c>
      <c r="LO101" s="245">
        <v>7</v>
      </c>
      <c r="LP101" s="245">
        <v>7</v>
      </c>
      <c r="LQ101" s="245">
        <v>7</v>
      </c>
      <c r="LR101" s="245">
        <v>7</v>
      </c>
      <c r="LS101" s="245">
        <v>7</v>
      </c>
      <c r="LT101" s="245">
        <v>7</v>
      </c>
      <c r="LU101" s="245">
        <v>7</v>
      </c>
      <c r="LV101" s="245">
        <v>7</v>
      </c>
      <c r="LW101" s="245">
        <v>7</v>
      </c>
      <c r="LX101" s="245">
        <v>7</v>
      </c>
      <c r="LY101" s="272">
        <v>7</v>
      </c>
      <c r="LZ101" s="272">
        <v>7</v>
      </c>
      <c r="MA101" s="272">
        <v>7</v>
      </c>
      <c r="MB101" s="272">
        <v>7</v>
      </c>
      <c r="MC101" s="272">
        <v>7</v>
      </c>
      <c r="MD101" s="272">
        <v>7</v>
      </c>
      <c r="ME101" s="272">
        <v>7</v>
      </c>
      <c r="MF101" s="272">
        <v>7</v>
      </c>
      <c r="MG101" s="272">
        <v>7</v>
      </c>
      <c r="MH101" s="272">
        <v>7</v>
      </c>
      <c r="MI101" s="272">
        <v>7</v>
      </c>
      <c r="MJ101" s="245">
        <v>7</v>
      </c>
      <c r="MK101" s="245">
        <v>7</v>
      </c>
      <c r="ML101" s="198"/>
      <c r="MM101" s="245">
        <v>7</v>
      </c>
      <c r="MN101" s="245">
        <v>7</v>
      </c>
      <c r="MO101" s="245">
        <v>7</v>
      </c>
      <c r="MP101" s="245">
        <v>7</v>
      </c>
      <c r="MQ101" s="245">
        <v>7</v>
      </c>
      <c r="MR101" s="245">
        <v>7</v>
      </c>
      <c r="MS101" s="272">
        <v>7</v>
      </c>
      <c r="MT101" s="272">
        <v>7</v>
      </c>
      <c r="MU101" s="245">
        <v>7</v>
      </c>
      <c r="MV101" s="245">
        <v>7</v>
      </c>
      <c r="MW101" s="198"/>
      <c r="MX101" s="245">
        <v>7</v>
      </c>
      <c r="MY101" s="245">
        <v>7</v>
      </c>
      <c r="MZ101" s="272">
        <v>7</v>
      </c>
      <c r="NA101" s="272">
        <v>7</v>
      </c>
      <c r="NB101" s="245">
        <v>7</v>
      </c>
      <c r="NC101" s="242">
        <v>6</v>
      </c>
      <c r="ND101" s="242">
        <v>6</v>
      </c>
      <c r="NE101" s="242">
        <v>6</v>
      </c>
      <c r="NF101" s="242">
        <v>6</v>
      </c>
      <c r="NG101" s="242">
        <v>6</v>
      </c>
      <c r="NH101" s="242">
        <v>6</v>
      </c>
      <c r="NI101" s="244">
        <v>0</v>
      </c>
      <c r="NJ101" s="198"/>
      <c r="NK101" s="198"/>
      <c r="NL101" s="198"/>
      <c r="NM101" s="198"/>
      <c r="NN101" s="198"/>
      <c r="NO101" s="198"/>
      <c r="NP101" s="198"/>
      <c r="NQ101" s="198"/>
      <c r="NR101" s="198"/>
      <c r="NS101" s="198"/>
      <c r="NT101" s="198"/>
      <c r="NU101" s="198"/>
      <c r="NV101" s="198"/>
      <c r="NW101" s="198"/>
      <c r="NX101" s="198"/>
      <c r="NY101" s="198"/>
      <c r="NZ101" s="198"/>
      <c r="OA101" s="198"/>
      <c r="OB101" s="198"/>
      <c r="OC101" s="198"/>
      <c r="OD101" s="198"/>
      <c r="OE101" s="198"/>
      <c r="OF101" s="198"/>
      <c r="OG101" s="198"/>
      <c r="OH101" s="198"/>
      <c r="OI101" s="198"/>
      <c r="OJ101" s="198"/>
      <c r="OK101" s="198"/>
      <c r="OL101" s="198"/>
      <c r="OM101" s="198"/>
      <c r="ON101" s="198"/>
      <c r="OO101" s="198"/>
      <c r="OP101" s="198"/>
      <c r="OQ101" s="198"/>
      <c r="OR101" s="198"/>
      <c r="OS101" s="198"/>
      <c r="OT101" s="198"/>
      <c r="OU101" s="198"/>
      <c r="OV101" s="198"/>
      <c r="OW101" s="198"/>
      <c r="OX101" s="198"/>
      <c r="OY101" s="198"/>
      <c r="OZ101" s="198"/>
      <c r="PA101" s="198"/>
      <c r="PB101" s="198"/>
      <c r="PC101" s="198"/>
      <c r="PD101" s="198"/>
      <c r="PE101" s="198"/>
      <c r="PF101" s="198"/>
      <c r="PG101" s="198"/>
      <c r="PH101" s="198"/>
      <c r="PI101" s="198"/>
      <c r="PJ101" s="198"/>
      <c r="PK101" s="198"/>
      <c r="PL101" s="198"/>
      <c r="PM101" s="198"/>
      <c r="PN101" s="198"/>
      <c r="PO101" s="198"/>
      <c r="PP101" s="198"/>
      <c r="PQ101" s="198"/>
      <c r="PR101" s="198"/>
      <c r="PS101" s="198"/>
      <c r="PT101" s="198"/>
      <c r="PU101" s="198"/>
      <c r="PV101" s="198"/>
      <c r="PW101" s="198"/>
      <c r="PX101" s="198"/>
      <c r="PY101" s="198"/>
      <c r="PZ101" s="198"/>
      <c r="QA101" s="198"/>
      <c r="QB101" s="198"/>
      <c r="QC101" s="198"/>
      <c r="QD101" s="198"/>
      <c r="QE101" s="198"/>
      <c r="QF101" s="198"/>
      <c r="QG101" s="198"/>
      <c r="QH101" s="198"/>
      <c r="QI101" s="198"/>
      <c r="QJ101" s="198"/>
      <c r="QK101" s="198"/>
      <c r="QL101" s="198"/>
      <c r="QM101" s="198"/>
      <c r="QN101" s="198"/>
      <c r="QO101" s="198"/>
      <c r="QP101" s="198"/>
      <c r="QQ101" s="198"/>
      <c r="QR101" s="198"/>
      <c r="QS101" s="198"/>
      <c r="QT101" s="198"/>
      <c r="QU101" s="198"/>
      <c r="QV101" s="198"/>
      <c r="QW101" s="198"/>
      <c r="QX101" s="198"/>
      <c r="QY101" s="198"/>
      <c r="QZ101" s="198"/>
      <c r="RA101" s="198"/>
      <c r="RB101" s="198"/>
      <c r="RC101" s="198"/>
      <c r="RD101" s="198"/>
      <c r="RE101" s="198"/>
      <c r="RF101" s="198"/>
      <c r="RG101" s="198"/>
      <c r="RH101" s="198"/>
      <c r="RI101" s="198"/>
      <c r="RJ101" s="198"/>
      <c r="RK101" s="198"/>
      <c r="RL101" s="198"/>
      <c r="RM101" s="198"/>
      <c r="RN101" s="198"/>
      <c r="RO101" s="198"/>
      <c r="RP101" s="198"/>
      <c r="RQ101" s="198"/>
      <c r="RR101" s="198"/>
      <c r="RS101" s="198"/>
      <c r="RT101" s="198"/>
      <c r="RU101" s="198"/>
      <c r="RV101" s="198"/>
      <c r="RW101" s="198"/>
      <c r="RX101" s="198"/>
    </row>
    <row r="102" spans="1:492" x14ac:dyDescent="0.2">
      <c r="A102" s="230" t="s">
        <v>962</v>
      </c>
      <c r="B102" s="231" t="s">
        <v>4413</v>
      </c>
      <c r="C102" s="225"/>
      <c r="D102" s="225"/>
      <c r="E102" s="225"/>
      <c r="F102" s="226"/>
      <c r="G102" s="226"/>
      <c r="H102" s="226"/>
      <c r="I102" s="226"/>
      <c r="J102" s="226"/>
      <c r="K102" s="226"/>
      <c r="L102" s="226"/>
      <c r="M102" s="226"/>
      <c r="N102" s="226"/>
      <c r="O102" s="226"/>
      <c r="P102" s="226"/>
      <c r="Q102" s="237">
        <v>0</v>
      </c>
      <c r="R102" s="238"/>
      <c r="S102" s="238"/>
      <c r="T102" s="238"/>
      <c r="U102" s="238"/>
      <c r="V102" s="238"/>
      <c r="W102" s="232"/>
      <c r="X102" s="232"/>
      <c r="Y102" s="232"/>
      <c r="Z102" s="235">
        <v>0</v>
      </c>
      <c r="AA102" s="235">
        <v>0</v>
      </c>
      <c r="AB102" s="235">
        <v>0</v>
      </c>
      <c r="AC102" s="224"/>
      <c r="AD102" s="224"/>
      <c r="AE102" s="125"/>
      <c r="AF102" s="125"/>
      <c r="AG102" s="125"/>
      <c r="AH102" s="236">
        <v>1</v>
      </c>
      <c r="AI102" s="236" t="s">
        <v>941</v>
      </c>
      <c r="AJ102" s="125"/>
      <c r="AK102" s="175" t="s">
        <v>5315</v>
      </c>
      <c r="AL102" s="125" t="s">
        <v>942</v>
      </c>
      <c r="AM102" s="27" t="s">
        <v>5321</v>
      </c>
      <c r="AN102" s="126">
        <v>0</v>
      </c>
      <c r="AO102" s="126">
        <v>0</v>
      </c>
      <c r="AP102" s="126">
        <v>0</v>
      </c>
      <c r="AQ102" s="126">
        <v>0</v>
      </c>
      <c r="AR102" s="125">
        <v>24</v>
      </c>
      <c r="AS102" s="125">
        <v>0</v>
      </c>
      <c r="AT102" s="178"/>
      <c r="AU102" s="178"/>
      <c r="AV102" s="178">
        <v>42398</v>
      </c>
      <c r="AW102" s="239" t="s">
        <v>989</v>
      </c>
      <c r="AX102" s="239" t="s">
        <v>980</v>
      </c>
      <c r="AY102" s="127"/>
      <c r="AZ102" s="127"/>
      <c r="BA102" s="128">
        <v>30</v>
      </c>
      <c r="BB102" s="128" t="s">
        <v>489</v>
      </c>
      <c r="BC102" s="128">
        <v>100</v>
      </c>
      <c r="BD102" s="128">
        <v>1</v>
      </c>
      <c r="BE102" s="129" t="s">
        <v>541</v>
      </c>
      <c r="BF102" s="130">
        <v>1</v>
      </c>
      <c r="BG102" s="240"/>
      <c r="BH102" s="241"/>
      <c r="BI102" s="190"/>
      <c r="BJ102" s="131">
        <v>90</v>
      </c>
      <c r="BK102" s="191"/>
      <c r="BL102" s="13"/>
      <c r="BM102" s="13"/>
      <c r="BN102" s="27" t="s">
        <v>801</v>
      </c>
      <c r="BO102" s="13" t="s">
        <v>801</v>
      </c>
      <c r="BP102" s="222">
        <v>0</v>
      </c>
      <c r="BQ102" s="132"/>
      <c r="BR102" s="133"/>
      <c r="BS102" s="125">
        <v>0</v>
      </c>
      <c r="BT102" s="134">
        <v>0</v>
      </c>
      <c r="BU102" s="135">
        <v>1</v>
      </c>
      <c r="BV102" s="134">
        <v>0</v>
      </c>
      <c r="BW102" s="136">
        <v>0</v>
      </c>
      <c r="BX102" s="136">
        <v>0</v>
      </c>
      <c r="BY102" s="136">
        <v>0</v>
      </c>
      <c r="BZ102" s="134">
        <v>0</v>
      </c>
      <c r="CA102" s="134">
        <v>0</v>
      </c>
      <c r="CB102" s="134">
        <v>0</v>
      </c>
      <c r="CC102" s="135">
        <v>1</v>
      </c>
      <c r="CD102" s="134"/>
      <c r="CE102" s="134"/>
      <c r="CF102" s="137">
        <v>90</v>
      </c>
      <c r="CG102" s="134">
        <v>0</v>
      </c>
      <c r="CH102" s="132"/>
      <c r="CI102" s="132"/>
      <c r="CJ102" s="229" t="s">
        <v>942</v>
      </c>
      <c r="CK102" s="233" t="s">
        <v>942</v>
      </c>
      <c r="CL102" s="138">
        <v>0</v>
      </c>
      <c r="CM102" s="138">
        <v>0</v>
      </c>
      <c r="CN102" s="135">
        <v>0</v>
      </c>
      <c r="CO102" s="135">
        <v>0</v>
      </c>
      <c r="CP102" s="139"/>
      <c r="CQ102" s="135">
        <v>1</v>
      </c>
      <c r="CR102" s="179">
        <v>43175</v>
      </c>
      <c r="CS102" s="180">
        <v>43220</v>
      </c>
      <c r="CT102" s="181">
        <v>43346</v>
      </c>
      <c r="CU102" s="181">
        <v>43311</v>
      </c>
      <c r="CV102" s="181">
        <v>43395</v>
      </c>
      <c r="CW102" s="181"/>
      <c r="CX102" s="181">
        <v>43395</v>
      </c>
      <c r="CY102" s="135">
        <v>1</v>
      </c>
      <c r="CZ102" s="134">
        <v>0</v>
      </c>
      <c r="DA102" s="135">
        <v>0.97520661157024791</v>
      </c>
      <c r="DB102" s="135">
        <v>0</v>
      </c>
      <c r="DC102" s="135">
        <v>0</v>
      </c>
      <c r="DD102" s="135">
        <v>0</v>
      </c>
      <c r="DE102" s="140">
        <v>0</v>
      </c>
      <c r="DF102" s="13" t="s">
        <v>942</v>
      </c>
      <c r="DG102" s="80" t="s">
        <v>942</v>
      </c>
      <c r="DH102" s="18" t="b">
        <v>0</v>
      </c>
      <c r="DI102" s="79"/>
      <c r="DJ102" s="79"/>
      <c r="DK102" s="192"/>
      <c r="DL102" s="174"/>
      <c r="DM102" s="193"/>
      <c r="DN102" s="135"/>
      <c r="DO102" s="79"/>
      <c r="DP102" s="79"/>
      <c r="DQ102" s="79"/>
      <c r="DR102" s="79"/>
      <c r="DS102" s="79"/>
      <c r="DT102" s="79"/>
      <c r="DU102" s="79"/>
      <c r="DV102" s="18"/>
      <c r="DW102" s="18"/>
      <c r="DX102" s="18"/>
      <c r="DY102" s="177"/>
      <c r="DZ102" s="177">
        <v>0</v>
      </c>
      <c r="EA102" s="177">
        <v>0</v>
      </c>
      <c r="EB102" s="177">
        <v>0</v>
      </c>
      <c r="EC102" s="177">
        <v>0</v>
      </c>
      <c r="ED102" s="177">
        <v>0</v>
      </c>
      <c r="EE102" s="177">
        <v>0</v>
      </c>
      <c r="EF102" s="177">
        <v>0</v>
      </c>
      <c r="EG102" s="177">
        <v>0</v>
      </c>
      <c r="EH102" s="177">
        <v>0</v>
      </c>
      <c r="EI102" s="177">
        <v>0</v>
      </c>
      <c r="EJ102" s="177">
        <v>0</v>
      </c>
      <c r="EK102" s="177">
        <v>0</v>
      </c>
      <c r="EL102" s="177">
        <v>0</v>
      </c>
      <c r="EM102" s="177">
        <v>0</v>
      </c>
      <c r="EN102" s="177">
        <v>0</v>
      </c>
      <c r="EO102" s="177">
        <v>0</v>
      </c>
      <c r="EP102" s="177">
        <v>40</v>
      </c>
      <c r="EQ102" s="177">
        <v>0</v>
      </c>
      <c r="ER102" s="177">
        <v>0</v>
      </c>
      <c r="ES102" s="177">
        <v>0</v>
      </c>
      <c r="ET102" s="177">
        <v>0</v>
      </c>
      <c r="EU102" s="177">
        <v>40</v>
      </c>
      <c r="EV102" s="177">
        <v>0</v>
      </c>
      <c r="EW102" s="177">
        <v>0</v>
      </c>
      <c r="EX102" s="177">
        <v>0</v>
      </c>
      <c r="EY102" s="177">
        <v>40</v>
      </c>
      <c r="EZ102" s="177">
        <v>0</v>
      </c>
      <c r="FA102" s="177">
        <v>0</v>
      </c>
      <c r="FB102" s="177">
        <v>40</v>
      </c>
      <c r="FC102" s="266">
        <v>25</v>
      </c>
      <c r="FD102" s="254"/>
      <c r="FE102" s="254"/>
      <c r="FF102" s="260">
        <v>11</v>
      </c>
      <c r="FG102" s="254"/>
      <c r="FH102" s="262">
        <v>3</v>
      </c>
      <c r="FI102" s="268">
        <v>19</v>
      </c>
      <c r="FJ102" s="268">
        <v>15</v>
      </c>
      <c r="FK102" s="269">
        <v>14</v>
      </c>
      <c r="FL102" s="269">
        <v>14</v>
      </c>
      <c r="FM102" s="270">
        <v>0</v>
      </c>
      <c r="FN102" s="270">
        <v>0</v>
      </c>
      <c r="FO102" s="270">
        <v>0</v>
      </c>
      <c r="FP102" s="254"/>
      <c r="FQ102" s="254"/>
      <c r="FR102" s="254"/>
      <c r="FS102" s="271">
        <v>0</v>
      </c>
      <c r="FT102" s="254"/>
      <c r="FU102" s="254"/>
      <c r="FV102" s="254"/>
      <c r="FW102" s="271">
        <v>0</v>
      </c>
      <c r="FX102" s="271">
        <v>0</v>
      </c>
      <c r="FY102" s="271">
        <v>0</v>
      </c>
      <c r="FZ102" s="254"/>
      <c r="GA102" s="254"/>
      <c r="GB102" s="254"/>
      <c r="GC102" s="270">
        <v>0</v>
      </c>
      <c r="GD102" s="270">
        <v>0</v>
      </c>
      <c r="GE102" s="275">
        <v>0</v>
      </c>
      <c r="GF102" s="271">
        <v>0</v>
      </c>
      <c r="GG102" s="275">
        <v>0</v>
      </c>
      <c r="GH102" s="275">
        <v>0</v>
      </c>
      <c r="GI102" s="275">
        <v>0</v>
      </c>
      <c r="GJ102" s="275">
        <v>0</v>
      </c>
      <c r="GK102" s="275">
        <v>0</v>
      </c>
      <c r="GL102" s="271">
        <v>0</v>
      </c>
      <c r="GM102" s="254"/>
      <c r="GN102" s="271">
        <v>0</v>
      </c>
      <c r="GO102" s="271">
        <v>0</v>
      </c>
      <c r="GP102" s="271">
        <v>0</v>
      </c>
      <c r="GQ102" s="271">
        <v>0</v>
      </c>
      <c r="GR102" s="254"/>
      <c r="GS102" s="275">
        <v>0</v>
      </c>
      <c r="GT102" s="275">
        <v>0</v>
      </c>
      <c r="GU102" s="275">
        <v>0</v>
      </c>
      <c r="GV102" s="275">
        <v>0</v>
      </c>
      <c r="GW102" s="275">
        <v>0</v>
      </c>
      <c r="GX102" s="275">
        <v>0</v>
      </c>
      <c r="GY102" s="275">
        <v>0</v>
      </c>
      <c r="GZ102" s="259">
        <v>0</v>
      </c>
      <c r="HA102" s="259">
        <v>0</v>
      </c>
      <c r="HB102" s="259">
        <v>0</v>
      </c>
      <c r="HC102" s="259">
        <v>0</v>
      </c>
      <c r="HD102" s="259">
        <v>0</v>
      </c>
      <c r="HE102" s="259">
        <v>0</v>
      </c>
      <c r="HF102" s="259">
        <v>0</v>
      </c>
      <c r="HG102" s="259">
        <v>0</v>
      </c>
      <c r="HH102" s="259">
        <v>0</v>
      </c>
      <c r="HI102" s="259">
        <v>0</v>
      </c>
      <c r="HJ102" s="259">
        <v>0</v>
      </c>
      <c r="HK102" s="259">
        <v>0</v>
      </c>
      <c r="HL102" s="259">
        <v>0</v>
      </c>
      <c r="HM102" s="259">
        <v>0</v>
      </c>
      <c r="HN102" s="259">
        <v>0</v>
      </c>
      <c r="HO102" s="259">
        <v>0</v>
      </c>
      <c r="HP102" s="259">
        <v>0</v>
      </c>
      <c r="HQ102" s="259">
        <v>0</v>
      </c>
      <c r="HR102" s="259">
        <v>0</v>
      </c>
      <c r="HS102" s="259">
        <v>0</v>
      </c>
      <c r="HT102" s="259">
        <v>0</v>
      </c>
      <c r="HU102" s="259">
        <v>0</v>
      </c>
      <c r="HV102" s="259">
        <v>0</v>
      </c>
      <c r="HW102" s="259">
        <v>0</v>
      </c>
      <c r="HX102" s="259">
        <v>0</v>
      </c>
      <c r="HY102" s="259">
        <v>0</v>
      </c>
      <c r="HZ102" s="259">
        <v>0</v>
      </c>
      <c r="IA102" s="259">
        <v>0</v>
      </c>
      <c r="IB102" s="259">
        <v>0</v>
      </c>
      <c r="IC102" s="259">
        <v>0</v>
      </c>
      <c r="ID102" s="259">
        <v>0</v>
      </c>
      <c r="IE102" s="259">
        <v>0</v>
      </c>
      <c r="IF102" s="259">
        <v>0</v>
      </c>
      <c r="IG102" s="259">
        <v>0</v>
      </c>
      <c r="IH102" s="259">
        <v>0</v>
      </c>
      <c r="II102" s="259">
        <v>0</v>
      </c>
      <c r="IJ102" s="259">
        <v>0</v>
      </c>
      <c r="IK102" s="259">
        <v>0</v>
      </c>
      <c r="IL102" s="259">
        <v>0</v>
      </c>
      <c r="IM102" s="259">
        <v>0</v>
      </c>
      <c r="IN102" s="259">
        <v>0</v>
      </c>
      <c r="IO102" s="259">
        <v>0</v>
      </c>
      <c r="IP102" s="259">
        <v>0</v>
      </c>
      <c r="IQ102" s="259">
        <v>0</v>
      </c>
      <c r="IR102" s="259">
        <v>0</v>
      </c>
      <c r="IS102" s="259">
        <v>0</v>
      </c>
      <c r="IT102" s="259">
        <v>0</v>
      </c>
      <c r="IU102" s="259">
        <v>0</v>
      </c>
      <c r="IV102" s="259">
        <v>0</v>
      </c>
      <c r="IW102" s="259">
        <v>0</v>
      </c>
      <c r="IX102" s="261">
        <v>0</v>
      </c>
      <c r="IY102" s="261">
        <v>0</v>
      </c>
      <c r="IZ102" s="261">
        <v>0</v>
      </c>
      <c r="JA102" s="261">
        <v>0</v>
      </c>
      <c r="JB102" s="261">
        <v>0</v>
      </c>
      <c r="JC102" s="261">
        <v>0</v>
      </c>
      <c r="JD102" s="261">
        <v>0</v>
      </c>
      <c r="JE102" s="261">
        <v>0</v>
      </c>
      <c r="JF102" s="261">
        <v>0</v>
      </c>
      <c r="JG102" s="261">
        <v>0</v>
      </c>
      <c r="JH102" s="261">
        <v>0</v>
      </c>
      <c r="JI102" s="261">
        <v>0</v>
      </c>
      <c r="JJ102" s="261">
        <v>0</v>
      </c>
      <c r="JK102" s="256">
        <v>0</v>
      </c>
      <c r="JL102" s="256">
        <v>0</v>
      </c>
      <c r="JM102" s="256">
        <v>0</v>
      </c>
      <c r="JN102" s="261">
        <v>0</v>
      </c>
      <c r="JO102" s="261">
        <v>0</v>
      </c>
      <c r="JP102" s="261">
        <v>0</v>
      </c>
      <c r="JQ102" s="261">
        <v>0</v>
      </c>
      <c r="JR102" s="261">
        <v>0</v>
      </c>
      <c r="JS102" s="261">
        <v>0</v>
      </c>
      <c r="JT102" s="261">
        <v>0</v>
      </c>
      <c r="JU102" s="261">
        <v>0</v>
      </c>
      <c r="JV102" s="261">
        <v>0</v>
      </c>
      <c r="JW102" s="261">
        <v>0</v>
      </c>
      <c r="JX102" s="261">
        <v>0</v>
      </c>
      <c r="JY102" s="261">
        <v>0</v>
      </c>
      <c r="JZ102" s="261">
        <v>0</v>
      </c>
      <c r="KA102" s="261">
        <v>0</v>
      </c>
      <c r="KB102" s="261">
        <v>0</v>
      </c>
      <c r="KC102" s="254"/>
      <c r="KD102" s="261">
        <v>0</v>
      </c>
      <c r="KE102" s="261">
        <v>0</v>
      </c>
      <c r="KF102" s="261">
        <v>0</v>
      </c>
      <c r="KG102" s="261">
        <v>0</v>
      </c>
      <c r="KH102" s="259">
        <v>0</v>
      </c>
      <c r="KI102" s="261">
        <v>0</v>
      </c>
      <c r="KJ102" s="261">
        <v>0</v>
      </c>
      <c r="KK102" s="261">
        <v>0</v>
      </c>
      <c r="KL102" s="261">
        <v>0</v>
      </c>
      <c r="KM102" s="261">
        <v>0</v>
      </c>
      <c r="KN102" s="259">
        <v>0</v>
      </c>
      <c r="KO102" s="259">
        <v>0</v>
      </c>
      <c r="KP102" s="261">
        <v>0</v>
      </c>
      <c r="KQ102" s="261">
        <v>0</v>
      </c>
      <c r="KR102" s="261">
        <v>0</v>
      </c>
      <c r="KS102" s="261">
        <v>0</v>
      </c>
      <c r="KT102" s="261">
        <v>0</v>
      </c>
      <c r="KU102" s="259">
        <v>0</v>
      </c>
      <c r="KV102" s="259">
        <v>0</v>
      </c>
      <c r="KW102" s="261">
        <v>0</v>
      </c>
      <c r="KX102" s="261">
        <v>0</v>
      </c>
      <c r="KY102" s="259">
        <v>0</v>
      </c>
      <c r="KZ102" s="259">
        <v>0</v>
      </c>
      <c r="LA102" s="259">
        <v>0</v>
      </c>
      <c r="LB102" s="259">
        <v>0</v>
      </c>
      <c r="LC102" s="259">
        <v>0</v>
      </c>
      <c r="LD102" s="259">
        <v>0</v>
      </c>
      <c r="LE102" s="259">
        <v>0</v>
      </c>
      <c r="LF102" s="259">
        <v>0</v>
      </c>
      <c r="LG102" s="259">
        <v>0</v>
      </c>
      <c r="LH102" s="259">
        <v>0</v>
      </c>
      <c r="LI102" s="259">
        <v>0</v>
      </c>
      <c r="LJ102" s="259">
        <v>0</v>
      </c>
      <c r="LK102" s="259">
        <v>0</v>
      </c>
      <c r="LL102" s="261">
        <v>0</v>
      </c>
      <c r="LM102" s="261">
        <v>0</v>
      </c>
      <c r="LN102" s="261">
        <v>0</v>
      </c>
      <c r="LO102" s="261">
        <v>0</v>
      </c>
      <c r="LP102" s="261">
        <v>0</v>
      </c>
      <c r="LQ102" s="261">
        <v>0</v>
      </c>
      <c r="LR102" s="261">
        <v>0</v>
      </c>
      <c r="LS102" s="261">
        <v>0</v>
      </c>
      <c r="LT102" s="261">
        <v>0</v>
      </c>
      <c r="LU102" s="261">
        <v>0</v>
      </c>
      <c r="LV102" s="261">
        <v>0</v>
      </c>
      <c r="LW102" s="261">
        <v>0</v>
      </c>
      <c r="LX102" s="261">
        <v>0</v>
      </c>
      <c r="LY102" s="259">
        <v>0</v>
      </c>
      <c r="LZ102" s="259">
        <v>0</v>
      </c>
      <c r="MA102" s="259">
        <v>0</v>
      </c>
      <c r="MB102" s="259">
        <v>0</v>
      </c>
      <c r="MC102" s="259">
        <v>0</v>
      </c>
      <c r="MD102" s="259">
        <v>0</v>
      </c>
      <c r="ME102" s="259">
        <v>0</v>
      </c>
      <c r="MF102" s="259">
        <v>0</v>
      </c>
      <c r="MG102" s="259">
        <v>0</v>
      </c>
      <c r="MH102" s="259">
        <v>0</v>
      </c>
      <c r="MI102" s="259">
        <v>0</v>
      </c>
      <c r="MJ102" s="261">
        <v>0</v>
      </c>
      <c r="MK102" s="261">
        <v>0</v>
      </c>
      <c r="ML102" s="254"/>
      <c r="MM102" s="261">
        <v>0</v>
      </c>
      <c r="MN102" s="261">
        <v>0</v>
      </c>
      <c r="MO102" s="261">
        <v>0</v>
      </c>
      <c r="MP102" s="261">
        <v>0</v>
      </c>
      <c r="MQ102" s="261">
        <v>0</v>
      </c>
      <c r="MR102" s="261">
        <v>0</v>
      </c>
      <c r="MS102" s="259">
        <v>0</v>
      </c>
      <c r="MT102" s="259">
        <v>0</v>
      </c>
      <c r="MU102" s="261">
        <v>0</v>
      </c>
      <c r="MV102" s="261">
        <v>0</v>
      </c>
      <c r="MW102" s="254"/>
      <c r="MX102" s="261">
        <v>0</v>
      </c>
      <c r="MY102" s="261">
        <v>0</v>
      </c>
      <c r="MZ102" s="259">
        <v>0</v>
      </c>
      <c r="NA102" s="259">
        <v>0</v>
      </c>
      <c r="NB102" s="261">
        <v>0</v>
      </c>
      <c r="NC102" s="261">
        <v>0</v>
      </c>
      <c r="ND102" s="261">
        <v>0</v>
      </c>
      <c r="NE102" s="261">
        <v>0</v>
      </c>
      <c r="NF102" s="261">
        <v>0</v>
      </c>
      <c r="NG102" s="261">
        <v>0</v>
      </c>
      <c r="NH102" s="261">
        <v>0</v>
      </c>
      <c r="NI102" s="261">
        <v>0</v>
      </c>
      <c r="NJ102" s="254"/>
      <c r="NK102" s="254"/>
      <c r="NL102" s="254"/>
      <c r="NM102" s="254"/>
      <c r="NN102" s="254"/>
      <c r="NO102" s="254"/>
      <c r="NP102" s="254"/>
      <c r="NQ102" s="254"/>
      <c r="NR102" s="254"/>
      <c r="NS102" s="254"/>
      <c r="NT102" s="254"/>
      <c r="NU102" s="254"/>
      <c r="NV102" s="254"/>
      <c r="NW102" s="254"/>
      <c r="NX102" s="254"/>
      <c r="NY102" s="254"/>
      <c r="NZ102" s="254"/>
      <c r="OA102" s="254"/>
      <c r="OB102" s="254"/>
      <c r="OC102" s="254"/>
      <c r="OD102" s="254"/>
      <c r="OE102" s="254"/>
      <c r="OF102" s="254"/>
      <c r="OG102" s="254"/>
      <c r="OH102" s="254"/>
      <c r="OI102" s="254"/>
      <c r="OJ102" s="254"/>
      <c r="OK102" s="254"/>
      <c r="OL102" s="254"/>
      <c r="OM102" s="254"/>
      <c r="ON102" s="254"/>
      <c r="OO102" s="254"/>
      <c r="OP102" s="254"/>
      <c r="OQ102" s="254"/>
      <c r="OR102" s="254"/>
      <c r="OS102" s="254"/>
      <c r="OT102" s="254"/>
      <c r="OU102" s="254"/>
      <c r="OV102" s="254"/>
      <c r="OW102" s="254"/>
      <c r="OX102" s="254"/>
      <c r="OY102" s="254"/>
      <c r="OZ102" s="254"/>
      <c r="PA102" s="254"/>
      <c r="PB102" s="254"/>
      <c r="PC102" s="254"/>
      <c r="PD102" s="254"/>
      <c r="PE102" s="254"/>
      <c r="PF102" s="254"/>
      <c r="PG102" s="254"/>
      <c r="PH102" s="254"/>
      <c r="PI102" s="254"/>
      <c r="PJ102" s="254"/>
      <c r="PK102" s="254"/>
      <c r="PL102" s="254"/>
      <c r="PM102" s="254"/>
      <c r="PN102" s="254"/>
      <c r="PO102" s="254"/>
      <c r="PP102" s="254"/>
      <c r="PQ102" s="282"/>
      <c r="PR102" s="282"/>
      <c r="PS102" s="282"/>
      <c r="PT102" s="282"/>
      <c r="PU102" s="282"/>
      <c r="PV102" s="282"/>
      <c r="PW102" s="282"/>
      <c r="PX102" s="282"/>
      <c r="PY102" s="282"/>
      <c r="PZ102" s="282"/>
      <c r="QA102" s="282"/>
      <c r="QB102" s="282"/>
      <c r="QC102" s="282"/>
      <c r="QD102" s="282"/>
      <c r="QE102" s="282"/>
      <c r="QF102" s="282"/>
      <c r="QG102" s="282"/>
      <c r="QH102" s="282"/>
      <c r="QI102" s="282"/>
      <c r="QJ102" s="282"/>
      <c r="QK102" s="282"/>
      <c r="QL102" s="282"/>
      <c r="QM102" s="282"/>
      <c r="QN102" s="282"/>
      <c r="QO102" s="282"/>
      <c r="QP102" s="282"/>
      <c r="QQ102" s="282"/>
      <c r="QR102" s="282"/>
      <c r="QS102" s="282"/>
      <c r="QT102" s="282"/>
      <c r="QU102" s="282"/>
      <c r="QV102" s="282"/>
      <c r="QW102" s="282"/>
      <c r="QX102" s="282"/>
      <c r="QY102" s="282"/>
      <c r="QZ102" s="282"/>
      <c r="RA102" s="282"/>
      <c r="RB102" s="282"/>
      <c r="RC102" s="282"/>
      <c r="RD102" s="282"/>
      <c r="RE102" s="282"/>
      <c r="RF102" s="282"/>
      <c r="RG102" s="282"/>
      <c r="RH102" s="282"/>
      <c r="RI102" s="282"/>
      <c r="RJ102" s="282"/>
      <c r="RK102" s="282"/>
      <c r="RL102" s="282"/>
      <c r="RM102" s="282"/>
      <c r="RN102" s="282"/>
      <c r="RO102" s="282"/>
      <c r="RP102" s="282"/>
      <c r="RQ102" s="282"/>
      <c r="RR102" s="282"/>
      <c r="RS102" s="282"/>
      <c r="RT102" s="282"/>
      <c r="RU102" s="282"/>
      <c r="RV102" s="282"/>
      <c r="RW102" s="282"/>
      <c r="RX102" s="282"/>
    </row>
  </sheetData>
  <sheetProtection algorithmName="SHA-512" hashValue="U9aqiuLe2HQemTQmzi2v/B0u8nqjjQKcnRVAF+bJIHko9K6IA/x/RMGqhxDwc7YuNKLeR/4qw6mf0hDoFsGayw==" saltValue="rsSA/ypPEh8Tlk0/arJbIw==" spinCount="100000" sheet="1" objects="1" scenarios="1" sort="0" autoFilter="0"/>
  <dataConsolidate/>
  <conditionalFormatting sqref="AL2:AS2 A2:AJ2 AW2:CZ2">
    <cfRule type="expression" dxfId="127" priority="4874">
      <formula>COUNTIF(A2,"*/*")</formula>
    </cfRule>
    <cfRule type="expression" dxfId="126" priority="4875">
      <formula>A2="*/*"</formula>
    </cfRule>
  </conditionalFormatting>
  <conditionalFormatting sqref="CR3:CR102">
    <cfRule type="expression" dxfId="125" priority="4856">
      <formula>$CR3=0</formula>
    </cfRule>
  </conditionalFormatting>
  <conditionalFormatting sqref="AW3:AW86">
    <cfRule type="expression" dxfId="124" priority="4319">
      <formula>IFERROR(IF(MATCH($A3&amp;$AW3,ListaBodegaProveedor,0)&gt;0,0,1),1)</formula>
    </cfRule>
  </conditionalFormatting>
  <conditionalFormatting sqref="A3:A102">
    <cfRule type="expression" dxfId="123" priority="4052">
      <formula>SUMPRODUCT(--($A3=BodegasPermitidas))=0</formula>
    </cfRule>
  </conditionalFormatting>
  <conditionalFormatting sqref="AX3:AX86">
    <cfRule type="expression" dxfId="122" priority="4033">
      <formula>IFERROR(IF(MATCH($A3&amp;$AX3,ListaBodegaPerfil,0)&gt;0,0,1),1)</formula>
    </cfRule>
  </conditionalFormatting>
  <conditionalFormatting sqref="BT3:BT102">
    <cfRule type="expression" dxfId="121" priority="4750" stopIfTrue="1">
      <formula>$BT3&lt;0</formula>
    </cfRule>
    <cfRule type="expression" dxfId="120" priority="4832" stopIfTrue="1">
      <formula>$BN3="A"</formula>
    </cfRule>
    <cfRule type="expression" dxfId="119" priority="4833" stopIfTrue="1">
      <formula>$BN3="V"</formula>
    </cfRule>
    <cfRule type="expression" dxfId="118" priority="4834" stopIfTrue="1">
      <formula>$BN3="R"</formula>
    </cfRule>
    <cfRule type="expression" dxfId="117" priority="4835" stopIfTrue="1">
      <formula>$BN3="L"</formula>
    </cfRule>
    <cfRule type="expression" dxfId="116" priority="4836" stopIfTrue="1">
      <formula>$BN3="N"</formula>
    </cfRule>
    <cfRule type="expression" dxfId="115" priority="4837" stopIfTrue="1">
      <formula>$BN3="G"</formula>
    </cfRule>
  </conditionalFormatting>
  <conditionalFormatting sqref="CB3:CB102">
    <cfRule type="expression" dxfId="114" priority="3057" stopIfTrue="1">
      <formula>$BO3="A"</formula>
    </cfRule>
    <cfRule type="expression" dxfId="113" priority="3059" stopIfTrue="1">
      <formula>$BO3="V"</formula>
    </cfRule>
    <cfRule type="expression" dxfId="112" priority="3060" stopIfTrue="1">
      <formula>$BO3="R"</formula>
    </cfRule>
    <cfRule type="expression" dxfId="111" priority="3061" stopIfTrue="1">
      <formula>$BO3="L"</formula>
    </cfRule>
    <cfRule type="expression" dxfId="110" priority="3062" stopIfTrue="1">
      <formula>$BO3="N"</formula>
    </cfRule>
    <cfRule type="expression" dxfId="109" priority="3063" stopIfTrue="1">
      <formula>$BO3="G"</formula>
    </cfRule>
  </conditionalFormatting>
  <conditionalFormatting sqref="AK2">
    <cfRule type="expression" dxfId="108" priority="581">
      <formula>COUNTIF(AK2,"*/*")</formula>
    </cfRule>
    <cfRule type="expression" dxfId="107" priority="582">
      <formula>AK2="*/*"</formula>
    </cfRule>
  </conditionalFormatting>
  <conditionalFormatting sqref="BJ3:BJ102">
    <cfRule type="expression" dxfId="106" priority="487" stopIfTrue="1">
      <formula>$DH3</formula>
    </cfRule>
  </conditionalFormatting>
  <conditionalFormatting sqref="CF3:CF102">
    <cfRule type="expression" dxfId="105" priority="456" stopIfTrue="1">
      <formula>$DG3="R"</formula>
    </cfRule>
    <cfRule type="expression" dxfId="104" priority="457" stopIfTrue="1">
      <formula>$DG3="A"</formula>
    </cfRule>
    <cfRule type="expression" dxfId="103" priority="458" stopIfTrue="1">
      <formula>$DG3="V"</formula>
    </cfRule>
    <cfRule type="expression" dxfId="102" priority="459" stopIfTrue="1">
      <formula>$DG3="N"</formula>
    </cfRule>
  </conditionalFormatting>
  <conditionalFormatting sqref="BI3:BI102">
    <cfRule type="expression" dxfId="101" priority="1559908" stopIfTrue="1">
      <formula>AND($BI3&gt;$AZ3,ISNUMBER($BI3),ISNUMBER($AZ3))</formula>
    </cfRule>
    <cfRule type="expression" dxfId="100" priority="1559909" stopIfTrue="1">
      <formula>AND($BI3&lt;$AY3,ISNUMBER($BI3),ISNUMBER($AY3))</formula>
    </cfRule>
    <cfRule type="expression" dxfId="99" priority="1559910" stopIfTrue="1">
      <formula>AND($BI3=$BJ3,ISNUMBER($BI3))</formula>
    </cfRule>
    <cfRule type="expression" dxfId="98" priority="1559911" stopIfTrue="1">
      <formula>AND($BI3&lt;$BJ3,ISNUMBER($BI3))</formula>
    </cfRule>
    <cfRule type="expression" dxfId="97" priority="1559912" stopIfTrue="1">
      <formula>AND($BI3&gt;$BJ3,ISNUMBER($BI3))</formula>
    </cfRule>
  </conditionalFormatting>
  <conditionalFormatting sqref="AL3:AL102">
    <cfRule type="expression" dxfId="96" priority="1559917" stopIfTrue="1">
      <formula>AND($AL3&lt;&gt;"",$AL3&lt;$BJ3)</formula>
    </cfRule>
    <cfRule type="expression" dxfId="95" priority="1559918" stopIfTrue="1">
      <formula>AND($AL3&lt;&gt;"",$AL3&gt;$BJ3)</formula>
    </cfRule>
  </conditionalFormatting>
  <conditionalFormatting sqref="AW87">
    <cfRule type="expression" dxfId="94" priority="20">
      <formula>IFERROR(IF(MATCH($A87&amp;$AW87,ListaBodegaProveedor,0)&gt;0,0,1),1)</formula>
    </cfRule>
  </conditionalFormatting>
  <conditionalFormatting sqref="AX87">
    <cfRule type="expression" dxfId="93" priority="19">
      <formula>IFERROR(IF(MATCH($A87&amp;$AX87,ListaBodegaPerfil,0)&gt;0,0,1),1)</formula>
    </cfRule>
  </conditionalFormatting>
  <conditionalFormatting sqref="FC3:RX102">
    <cfRule type="expression" dxfId="92" priority="3">
      <formula>FC3=""</formula>
    </cfRule>
  </conditionalFormatting>
  <conditionalFormatting sqref="FC3:RX102">
    <cfRule type="expression" dxfId="91" priority="2">
      <formula>FC$2*1=$CS3</formula>
    </cfRule>
  </conditionalFormatting>
  <conditionalFormatting sqref="FC3:RX102">
    <cfRule type="expression" dxfId="90" priority="1">
      <formula>FC$2*1=$CT3</formula>
    </cfRule>
  </conditionalFormatting>
  <conditionalFormatting sqref="B3:B102">
    <cfRule type="expression" dxfId="89" priority="1561967" stopIfTrue="1">
      <formula>SUMPRODUCT(--($A3&amp;$B3=$A$3:$A$102&amp;$B$3:$B$102))&gt;1</formula>
    </cfRule>
    <cfRule type="expression" dxfId="88" priority="1561968">
      <formula>RIGHT($B3,1)=" "</formula>
    </cfRule>
  </conditionalFormatting>
  <dataValidations count="19">
    <dataValidation allowBlank="1" showErrorMessage="1" errorTitle="Validación" error="Esta celda sólo puede alojar números mayores a cero, vuelva a intentar" promptTitle="Validación" sqref="CN3:CO102 AT3:AV102"/>
    <dataValidation type="list" allowBlank="1" showDropDown="1" errorTitle="Validación" error="Esta celda sólo puede alojar números mayores a cero, vuelva a intentar" promptTitle="Validación" sqref="CI3:CI102">
      <formula1>SeleccionCalendariosNueva</formula1>
    </dataValidation>
    <dataValidation errorStyle="warning" allowBlank="1" showInputMessage="1" showErrorMessage="1" error="No se pueden ingresar códigos repetidos en una hoja" sqref="B3:E102 DM3:DM102 BG3:BG102"/>
    <dataValidation type="decimal" allowBlank="1" showErrorMessage="1" errorTitle="Validación" error="Esta celda sólo puede alojar números mayores a cero, vuelva a intentar" promptTitle="Validación" sqref="BF3:BF102">
      <formula1>0</formula1>
      <formula2>1</formula2>
    </dataValidation>
    <dataValidation type="decimal" operator="greaterThanOrEqual" allowBlank="1" showInputMessage="1" showErrorMessage="1" sqref="BP3:BP102">
      <formula1>0</formula1>
    </dataValidation>
    <dataValidation type="decimal" operator="greaterThanOrEqual" allowBlank="1" showInputMessage="1" showErrorMessage="1" error="Esta celda sólo puede alojar números mayores a cero, vuelva a intentar" sqref="BJ3:BJ102">
      <formula1>0</formula1>
    </dataValidation>
    <dataValidation type="whole" operator="greaterThanOrEqual" allowBlank="1" showErrorMessage="1" errorTitle="Validación" error="El valor tiene que cer mayor que cero." promptTitle="Validación" sqref="BC3:BC102">
      <formula1>1</formula1>
    </dataValidation>
    <dataValidation type="whole" allowBlank="1" showErrorMessage="1" errorTitle="Validación" error="Esta celda sólo puede alojar números mayores a cero, vuelva a intentar" promptTitle="Validación" sqref="AR3:AS102">
      <formula1>0</formula1>
      <formula2>1.11111111111111E+21</formula2>
    </dataValidation>
    <dataValidation type="list" allowBlank="1" showDropDown="1" showErrorMessage="1" errorTitle="Validación" error="Esta celda sólo puede alojar números mayores a cero, vuelva a intentar" promptTitle="Validación" sqref="BH3:BH102">
      <formula1>RangoCausas</formula1>
    </dataValidation>
    <dataValidation type="list" allowBlank="1" showDropDown="1" showInputMessage="1" showErrorMessage="1" sqref="AW3:AW102">
      <formula1>ListaProveedores</formula1>
    </dataValidation>
    <dataValidation type="list" allowBlank="1" showDropDown="1" showInputMessage="1" showErrorMessage="1" sqref="AX3:AX102">
      <formula1>ListaPerfiles</formula1>
    </dataValidation>
    <dataValidation type="list" errorStyle="warning" allowBlank="1" showDropDown="1" showInputMessage="1" showErrorMessage="1" error="No se pueden ingresar códigos repetidos en una hoja" sqref="A3:A102">
      <formula1>BodegasPermitidas</formula1>
    </dataValidation>
    <dataValidation type="whole" operator="greaterThanOrEqual" allowBlank="1" showInputMessage="1" showErrorMessage="1" sqref="BQ3:BR102">
      <formula1>0</formula1>
    </dataValidation>
    <dataValidation type="list" allowBlank="1" showDropDown="1" showErrorMessage="1" errorTitle="Validación" error="Esta celda tiene que ser un múltiplo de la Unidad de Empaque" promptTitle="Validación" sqref="BB3:BB102">
      <formula1>ListaNombresPedidoMinimo</formula1>
    </dataValidation>
    <dataValidation type="list" allowBlank="1" showDropDown="1" showErrorMessage="1" errorTitle="Validación" error="La Unidad de Empaque tiene que ser submúltiplo del Pedido Mínimo." promptTitle="Validación" sqref="BE3:BE102">
      <formula1>"+,-,="</formula1>
    </dataValidation>
    <dataValidation type="decimal" operator="greaterThanOrEqual" allowBlank="1" showErrorMessage="1" errorTitle="Validación" error="Esta celda sólo puede alojar números mayores a cero, vuelva a intentar" promptTitle="Validación" sqref="AY3:AZ102 CH3:CH102 BI3:BI102">
      <formula1>0</formula1>
    </dataValidation>
    <dataValidation type="decimal" allowBlank="1" showErrorMessage="1" errorTitle="Validación" error="Esta celda sólo puede alojar números mayores a cero, vuelva a intentar" promptTitle="Validación" sqref="BK3:BK102 AN3:AQ102">
      <formula1>0</formula1>
      <formula2>1.11111111111111E+21</formula2>
    </dataValidation>
    <dataValidation type="custom" operator="greaterThan" allowBlank="1" showErrorMessage="1" errorTitle="Validación" error="La Unidad de Empaque tiene que ser submúltiplo del Pedido Mínimo." promptTitle="Validación" sqref="BD3:BD102">
      <formula1>IF(BA3&lt;&gt;1,MOD(BA3,BD3)=0,1)</formula1>
    </dataValidation>
    <dataValidation type="custom" allowBlank="1" showErrorMessage="1" errorTitle="Validación" error="El Pedid Min tiene que ser un múltiplo de la Unidad de Empaque." promptTitle="Validación" sqref="BA3:BA102">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4</xdr:col>
                <xdr:colOff>504825</xdr:colOff>
                <xdr:row>0</xdr:row>
                <xdr:rowOff>885825</xdr:rowOff>
              </from>
              <to>
                <xdr:col>5</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4</xdr:col>
                <xdr:colOff>942975</xdr:colOff>
                <xdr:row>0</xdr:row>
                <xdr:rowOff>647700</xdr:rowOff>
              </from>
              <to>
                <xdr:col>4</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4</xdr:col>
                <xdr:colOff>38100</xdr:colOff>
                <xdr:row>0</xdr:row>
                <xdr:rowOff>647700</xdr:rowOff>
              </from>
              <to>
                <xdr:col>4</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4</xdr:col>
                <xdr:colOff>514350</xdr:colOff>
                <xdr:row>0</xdr:row>
                <xdr:rowOff>647700</xdr:rowOff>
              </from>
              <to>
                <xdr:col>4</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4</xdr:col>
                <xdr:colOff>276225</xdr:colOff>
                <xdr:row>0</xdr:row>
                <xdr:rowOff>647700</xdr:rowOff>
              </from>
              <to>
                <xdr:col>4</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4</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4</xdr:col>
                <xdr:colOff>276225</xdr:colOff>
                <xdr:row>0</xdr:row>
                <xdr:rowOff>885825</xdr:rowOff>
              </from>
              <to>
                <xdr:col>4</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4</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4</xdr:col>
                <xdr:colOff>704850</xdr:colOff>
                <xdr:row>0</xdr:row>
                <xdr:rowOff>647700</xdr:rowOff>
              </from>
              <to>
                <xdr:col>4</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4</xdr:col>
                <xdr:colOff>504825</xdr:colOff>
                <xdr:row>0</xdr:row>
                <xdr:rowOff>1095375</xdr:rowOff>
              </from>
              <to>
                <xdr:col>5</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5</xdr:col>
                <xdr:colOff>628650</xdr:colOff>
                <xdr:row>0</xdr:row>
                <xdr:rowOff>647700</xdr:rowOff>
              </from>
              <to>
                <xdr:col>5</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5</xdr:col>
                <xdr:colOff>9525</xdr:colOff>
                <xdr:row>0</xdr:row>
                <xdr:rowOff>647700</xdr:rowOff>
              </from>
              <to>
                <xdr:col>5</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5</xdr:col>
                <xdr:colOff>695325</xdr:colOff>
                <xdr:row>0</xdr:row>
                <xdr:rowOff>904875</xdr:rowOff>
              </from>
              <to>
                <xdr:col>5</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4</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H1" zoomScale="80" zoomScaleNormal="80" workbookViewId="0">
      <selection activeCell="CH3" sqref="CH3"/>
    </sheetView>
  </sheetViews>
  <sheetFormatPr baseColWidth="10" defaultColWidth="11.42578125" defaultRowHeight="12.75" x14ac:dyDescent="0.2"/>
  <cols>
    <col min="3" max="4" width="11.42578125" style="66"/>
    <col min="5" max="5" width="21.7109375" style="66" bestFit="1" customWidth="1"/>
    <col min="9" max="12" width="11.42578125" style="66"/>
    <col min="14" max="25" width="11.42578125" style="66"/>
    <col min="28" max="30" width="11.42578125" style="66"/>
    <col min="39" max="39" width="11.42578125" style="66"/>
    <col min="42" max="43" width="11.42578125" style="66"/>
    <col min="46" max="53" width="11.42578125" style="66"/>
    <col min="56" max="56" width="11.42578125" style="66"/>
    <col min="57" max="57" width="13.5703125" bestFit="1" customWidth="1"/>
    <col min="58" max="58" width="13.5703125" style="66" customWidth="1"/>
    <col min="61" max="61" width="11.42578125" style="66"/>
    <col min="71" max="71" width="12" bestFit="1" customWidth="1"/>
    <col min="72" max="72" width="13" bestFit="1" customWidth="1"/>
    <col min="76" max="78" width="11.42578125" style="66"/>
    <col min="82" max="85" width="11.42578125" style="66"/>
    <col min="95" max="95" width="11.42578125" style="66"/>
    <col min="98" max="98" width="11.42578125" style="66"/>
    <col min="102" max="105" width="11.42578125" style="66"/>
    <col min="108" max="108" width="11.42578125" style="66"/>
    <col min="110" max="110" width="8.42578125" bestFit="1" customWidth="1"/>
    <col min="114" max="125" width="11.42578125" style="66"/>
    <col min="126" max="126" width="12.7109375" style="66" bestFit="1" customWidth="1"/>
    <col min="127" max="127" width="12.7109375" style="66" customWidth="1"/>
    <col min="128" max="128" width="11.42578125" style="66"/>
  </cols>
  <sheetData>
    <row r="1" spans="1:130" s="66" customFormat="1" x14ac:dyDescent="0.2"/>
    <row r="2" spans="1:130" ht="63.75" x14ac:dyDescent="0.2">
      <c r="A2" s="227" t="s">
        <v>63</v>
      </c>
      <c r="B2" s="227" t="s">
        <v>3</v>
      </c>
      <c r="C2" s="228" t="s">
        <v>352</v>
      </c>
      <c r="D2" s="228" t="s">
        <v>350</v>
      </c>
      <c r="E2" s="228" t="s">
        <v>351</v>
      </c>
      <c r="F2" s="228" t="s">
        <v>4</v>
      </c>
      <c r="G2" s="227" t="s">
        <v>23</v>
      </c>
      <c r="H2" s="227" t="s">
        <v>37</v>
      </c>
      <c r="I2" s="227" t="s">
        <v>279</v>
      </c>
      <c r="J2" s="227" t="s">
        <v>281</v>
      </c>
      <c r="K2" s="227" t="s">
        <v>282</v>
      </c>
      <c r="L2" s="227" t="s">
        <v>283</v>
      </c>
      <c r="M2" s="227" t="s">
        <v>22</v>
      </c>
      <c r="N2" s="227" t="s">
        <v>284</v>
      </c>
      <c r="O2" s="227" t="s">
        <v>280</v>
      </c>
      <c r="P2" s="227" t="s">
        <v>290</v>
      </c>
      <c r="Q2" s="227" t="s">
        <v>746</v>
      </c>
      <c r="R2" s="227" t="s">
        <v>285</v>
      </c>
      <c r="S2" s="227" t="s">
        <v>286</v>
      </c>
      <c r="T2" s="227" t="s">
        <v>287</v>
      </c>
      <c r="U2" s="227" t="s">
        <v>288</v>
      </c>
      <c r="V2" s="227" t="s">
        <v>289</v>
      </c>
      <c r="W2" s="227" t="s">
        <v>403</v>
      </c>
      <c r="X2" s="227" t="s">
        <v>489</v>
      </c>
      <c r="Y2" s="227" t="s">
        <v>490</v>
      </c>
      <c r="Z2" s="227" t="s">
        <v>58</v>
      </c>
      <c r="AA2" s="227" t="s">
        <v>59</v>
      </c>
      <c r="AB2" s="227" t="s">
        <v>491</v>
      </c>
      <c r="AC2" s="227" t="s">
        <v>492</v>
      </c>
      <c r="AD2" s="227" t="s">
        <v>493</v>
      </c>
      <c r="AE2" s="227" t="s">
        <v>209</v>
      </c>
      <c r="AF2" s="227" t="s">
        <v>210</v>
      </c>
      <c r="AG2" s="227" t="s">
        <v>211</v>
      </c>
      <c r="AH2" s="227" t="s">
        <v>118</v>
      </c>
      <c r="AI2" s="227" t="s">
        <v>97</v>
      </c>
      <c r="AJ2" s="227" t="s">
        <v>485</v>
      </c>
      <c r="AK2" s="227" t="s">
        <v>611</v>
      </c>
      <c r="AL2" s="47" t="s">
        <v>13</v>
      </c>
      <c r="AM2" s="47" t="s">
        <v>379</v>
      </c>
      <c r="AN2" s="227" t="s">
        <v>256</v>
      </c>
      <c r="AO2" s="227" t="s">
        <v>372</v>
      </c>
      <c r="AP2" s="227" t="s">
        <v>373</v>
      </c>
      <c r="AQ2" s="227" t="s">
        <v>377</v>
      </c>
      <c r="AR2" s="78" t="s">
        <v>374</v>
      </c>
      <c r="AS2" s="78" t="s">
        <v>488</v>
      </c>
      <c r="AT2" s="227" t="s">
        <v>391</v>
      </c>
      <c r="AU2" s="227" t="s">
        <v>392</v>
      </c>
      <c r="AV2" s="227" t="s">
        <v>393</v>
      </c>
      <c r="AW2" s="227" t="s">
        <v>48</v>
      </c>
      <c r="AX2" s="227" t="s">
        <v>234</v>
      </c>
      <c r="AY2" s="227" t="s">
        <v>122</v>
      </c>
      <c r="AZ2" s="227" t="s">
        <v>375</v>
      </c>
      <c r="BA2" s="227" t="s">
        <v>130</v>
      </c>
      <c r="BB2" s="227" t="s">
        <v>522</v>
      </c>
      <c r="BC2" s="227" t="s">
        <v>353</v>
      </c>
      <c r="BD2" s="227" t="s">
        <v>263</v>
      </c>
      <c r="BE2" s="227" t="s">
        <v>521</v>
      </c>
      <c r="BF2" s="227" t="s">
        <v>131</v>
      </c>
      <c r="BG2" s="227" t="s">
        <v>205</v>
      </c>
      <c r="BH2" s="227" t="s">
        <v>52</v>
      </c>
      <c r="BI2" s="227" t="s">
        <v>14</v>
      </c>
      <c r="BJ2" s="227" t="s">
        <v>9</v>
      </c>
      <c r="BK2" s="227" t="s">
        <v>255</v>
      </c>
      <c r="BL2" s="227" t="s">
        <v>15</v>
      </c>
      <c r="BM2" s="227" t="s">
        <v>5</v>
      </c>
      <c r="BN2" s="227" t="s">
        <v>77</v>
      </c>
      <c r="BO2" s="227" t="s">
        <v>267</v>
      </c>
      <c r="BP2" s="227" t="s">
        <v>136</v>
      </c>
      <c r="BQ2" s="227" t="s">
        <v>165</v>
      </c>
      <c r="BR2" s="227" t="s">
        <v>164</v>
      </c>
      <c r="BS2" s="227" t="s">
        <v>53</v>
      </c>
      <c r="BT2" s="227" t="s">
        <v>16</v>
      </c>
      <c r="BU2" s="227" t="s">
        <v>17</v>
      </c>
      <c r="BV2" s="227" t="s">
        <v>10</v>
      </c>
      <c r="BW2" s="227" t="s">
        <v>354</v>
      </c>
      <c r="BX2" s="227" t="s">
        <v>355</v>
      </c>
      <c r="BY2" s="227" t="s">
        <v>356</v>
      </c>
      <c r="BZ2" s="227" t="s">
        <v>26</v>
      </c>
      <c r="CA2" s="227" t="s">
        <v>12</v>
      </c>
      <c r="CB2" s="227" t="s">
        <v>11</v>
      </c>
      <c r="CC2" s="227" t="s">
        <v>370</v>
      </c>
      <c r="CD2" s="227" t="s">
        <v>389</v>
      </c>
      <c r="CE2" s="227" t="s">
        <v>390</v>
      </c>
      <c r="CF2" s="227" t="s">
        <v>24</v>
      </c>
      <c r="CG2" s="227" t="s">
        <v>106</v>
      </c>
      <c r="CH2" s="227" t="s">
        <v>25</v>
      </c>
      <c r="CI2" s="227" t="s">
        <v>163</v>
      </c>
      <c r="CJ2" s="67" t="s">
        <v>200</v>
      </c>
      <c r="CK2" s="67" t="s">
        <v>199</v>
      </c>
      <c r="CL2" s="227" t="s">
        <v>107</v>
      </c>
      <c r="CM2" s="227" t="s">
        <v>108</v>
      </c>
      <c r="CN2" s="227" t="s">
        <v>35</v>
      </c>
      <c r="CO2" s="227" t="s">
        <v>371</v>
      </c>
      <c r="CP2" s="227" t="s">
        <v>105</v>
      </c>
      <c r="CQ2" s="227" t="s">
        <v>78</v>
      </c>
      <c r="CR2" s="227" t="s">
        <v>88</v>
      </c>
      <c r="CS2" s="68" t="s">
        <v>115</v>
      </c>
      <c r="CT2" s="68" t="s">
        <v>116</v>
      </c>
      <c r="CU2" s="227" t="s">
        <v>404</v>
      </c>
      <c r="CV2" s="227" t="s">
        <v>405</v>
      </c>
      <c r="CW2" s="68" t="s">
        <v>609</v>
      </c>
      <c r="CX2" s="68" t="s">
        <v>610</v>
      </c>
      <c r="CY2" s="68" t="s">
        <v>121</v>
      </c>
      <c r="CZ2" s="39" t="s">
        <v>8</v>
      </c>
      <c r="DA2" s="40" t="s">
        <v>6</v>
      </c>
      <c r="DB2" s="41" t="s">
        <v>0</v>
      </c>
      <c r="DC2" s="42" t="s">
        <v>1</v>
      </c>
      <c r="DD2" s="43" t="s">
        <v>2</v>
      </c>
      <c r="DE2" s="44" t="s">
        <v>7</v>
      </c>
      <c r="DF2" s="176" t="s">
        <v>378</v>
      </c>
      <c r="DG2" s="176" t="s">
        <v>614</v>
      </c>
      <c r="DH2" s="176" t="s">
        <v>612</v>
      </c>
      <c r="DI2" s="116" t="s">
        <v>380</v>
      </c>
      <c r="DJ2" s="116" t="s">
        <v>554</v>
      </c>
      <c r="DK2" s="116" t="s">
        <v>123</v>
      </c>
      <c r="DL2" s="116" t="s">
        <v>117</v>
      </c>
      <c r="DM2" s="227" t="s">
        <v>524</v>
      </c>
      <c r="DN2" s="116" t="s">
        <v>264</v>
      </c>
      <c r="DO2" s="116" t="s">
        <v>539</v>
      </c>
      <c r="DP2" s="116" t="s">
        <v>540</v>
      </c>
      <c r="DQ2" s="116" t="s">
        <v>546</v>
      </c>
      <c r="DR2" s="208" t="s">
        <v>547</v>
      </c>
      <c r="DS2" s="116" t="s">
        <v>551</v>
      </c>
      <c r="DT2" s="116" t="s">
        <v>552</v>
      </c>
      <c r="DU2" s="116" t="s">
        <v>543</v>
      </c>
      <c r="DV2" s="116" t="s">
        <v>613</v>
      </c>
      <c r="DW2" s="116" t="s">
        <v>635</v>
      </c>
      <c r="DX2" s="116" t="s">
        <v>545</v>
      </c>
      <c r="DY2" s="182" t="s">
        <v>260</v>
      </c>
      <c r="DZ2" s="182" t="s">
        <v>394</v>
      </c>
    </row>
    <row r="3" spans="1:130" ht="15" x14ac:dyDescent="0.25">
      <c r="C3" s="81"/>
      <c r="D3"/>
      <c r="E3"/>
      <c r="I3"/>
      <c r="J3"/>
      <c r="K3"/>
      <c r="L3"/>
      <c r="N3"/>
      <c r="O3"/>
      <c r="P3"/>
      <c r="R3"/>
      <c r="S3"/>
      <c r="T3"/>
      <c r="U3"/>
      <c r="V3"/>
      <c r="AJ3" s="66"/>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6">
        <f>IFERROR(INDEX(Tabla_Inventario[inv_ventas_perdidas],MATCH(INDEX(Tabla_Bodegas_Permitidas[COD_BODEGA],MATCH(CONTROL[[#This Row],[BODEGA]],Tabla_Bodegas_Permitidas[BODEGA],0),1)&amp;CONTROL[[#This Row],[CODIGO]],Tabla_Inventario[BODEGASKU],0),1),0)</f>
        <v>0</v>
      </c>
      <c r="AW3"/>
      <c r="AX3"/>
      <c r="AY3"/>
      <c r="AZ3"/>
      <c r="BA3"/>
      <c r="BB3" s="66"/>
      <c r="BD3"/>
      <c r="BE3" s="66"/>
      <c r="BF3"/>
      <c r="BI3" s="194"/>
      <c r="BX3"/>
      <c r="BZ3"/>
      <c r="CF3"/>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3"/>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43346</v>
      </c>
      <c r="CU3" s="83"/>
      <c r="CV3" s="83"/>
      <c r="CW3" s="66">
        <f>IF(CONTROL[[#This Row],[Ult Transfer Inicial]]&gt;0,CONTROL[[#This Row],[Ult Transfer Inicial]]+(CONTROL[[#This Row],[Frec Repos]]*7),"")</f>
        <v>36526</v>
      </c>
      <c r="CX3" s="66">
        <f ca="1">IF(AND(CONTROL[[#This Row],[Ult Transfer Inicial]]&gt;0,CONTROL[[#This Row],[Ult Transfer Final]]&gt;HOY),CONTROL[[#This Row],[Ult Transfer Final]],IF(AND(CONTROL[[#This Row],[Ult Transfer Inicial]]&gt;0,CONTROL[[#This Row],[Ult Transfer Final]]&lt;=HOY),CONTROL[[#This Row],[Ult Transfer Inicial]]+(CONTROL[[#This Row],[T Suministro]]*7),""))</f>
        <v>36526</v>
      </c>
      <c r="CY3">
        <f ca="1">IFERROR(STDEV(INDIRECT("CONTROL[@["&amp;TEXT(CONTROL[[#This Row],[Inicio Per]],"dd/mm/yyyy")&amp;"]:["&amp;TEXT(CONTROL[[#This Row],[Fin Per]],"dd/mm/yyyy")&amp;"]]"))/AVERAGE(INDIRECT("CONTROL[@["&amp;TEXT(CONTROL[[#This Row],[Inicio Per]],"dd/mm/yyyy")&amp;"]:["&amp;TEXT(CONTROL[[#This Row],[Fin Per]],"dd/mm/yyyy")&amp;"]]")),100%)</f>
        <v>1</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6" t="str">
        <f t="array" ref="DF3">IF(OR(CONTROL[[#This Row],[CODIGO GENERICO]]="",CONTROL[[#This Row],[CODIGO GENERICO]]=0),"",IFERROR(STDEV(IF((CONTROL[[#This Row],[CODIGO GENERICO]]=CONTROL[CODIGO GENERICO]),CONTROL[PEDID Min Grupo],"")),0))</f>
        <v/>
      </c>
      <c r="DG3" s="66"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6" t="b">
        <f>AND(CONTROL[[#This Row],[Estado Reposiciones]]&lt;&gt;"OK",CONTROL[[#This Row],[Estado Reposiciones]]&lt;&gt;"",LEFT(CONTROL[[#This Row],[Etapa]],5)="LIBRE",CONTROL[[#This Row],[Condicion aumentar buffer]])</f>
        <v>0</v>
      </c>
      <c r="DI3" s="66">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43332</v>
      </c>
      <c r="DN3">
        <f>SUM(CONTROL[[#This Row],[Negro]:[Lila]])</f>
        <v>0.96825396825396826</v>
      </c>
      <c r="DU3" s="66">
        <f>MATCH(CONTROL[[#This Row],[BODEGA]]&amp;CONTROL[[#This Row],[Perfil]],Tabla_ArchivosBodegas[BodegaPerfil],0)</f>
        <v>25</v>
      </c>
      <c r="DV3" s="66" t="b">
        <f>CONTROL[[#This Row],[Rojo Acum]]&gt;=CONTROL[[#This Row],[Zona Amar]]</f>
        <v>1</v>
      </c>
      <c r="DW3" s="66" t="b">
        <f>CONTROL[[#This Row],[Color]]&lt;&gt;"G"</f>
        <v>1</v>
      </c>
      <c r="DX3" s="66">
        <f ca="1">COLUMNS(INDIRECT("CONTROL[@["&amp;TEXT(CONTROL[[#This Row],[Inicio Per]],"dd/mm/yyyy")&amp;"]:["&amp;TEXT(CONTROL[[#This Row],[Fin Per]],"dd/mm/yyyy")&amp;"]]"))</f>
        <v>63</v>
      </c>
      <c r="DY3" t="e">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#REF!</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1"/>
      <c r="F4" s="65"/>
      <c r="H4" s="1"/>
      <c r="I4" s="1"/>
      <c r="J4" s="1"/>
      <c r="K4" s="1"/>
      <c r="L4" s="1"/>
    </row>
    <row r="11" spans="1:130" x14ac:dyDescent="0.2">
      <c r="C11" s="83"/>
      <c r="AP11"/>
      <c r="AQ11"/>
      <c r="AW11"/>
      <c r="AY11"/>
      <c r="AZ11"/>
      <c r="BA11"/>
      <c r="BD11"/>
      <c r="BX11"/>
      <c r="BY11"/>
      <c r="BZ11"/>
      <c r="CD11"/>
      <c r="CQ11"/>
      <c r="CT11"/>
      <c r="DD11"/>
    </row>
    <row r="12" spans="1:130" x14ac:dyDescent="0.2">
      <c r="C12" s="83"/>
      <c r="AP12"/>
      <c r="AQ12"/>
      <c r="AW12"/>
      <c r="AY12"/>
      <c r="AZ12"/>
      <c r="BA12"/>
      <c r="BD12"/>
      <c r="BX12"/>
      <c r="BY12"/>
      <c r="BZ12"/>
      <c r="CD12"/>
      <c r="CQ12"/>
      <c r="CT12"/>
      <c r="DD12"/>
    </row>
    <row r="13" spans="1:130" x14ac:dyDescent="0.2">
      <c r="C13" s="83"/>
      <c r="AP13"/>
      <c r="AQ13"/>
      <c r="AW13"/>
      <c r="AY13"/>
      <c r="AZ13"/>
      <c r="BA13"/>
      <c r="BD13"/>
      <c r="BX13"/>
      <c r="BY13"/>
      <c r="BZ13"/>
      <c r="CD13"/>
      <c r="CQ13"/>
      <c r="CT13"/>
      <c r="DD13"/>
    </row>
    <row r="14" spans="1:130" x14ac:dyDescent="0.2">
      <c r="C14" s="83"/>
      <c r="AP14"/>
      <c r="AQ14"/>
      <c r="AW14"/>
      <c r="AY14"/>
      <c r="AZ14"/>
      <c r="BA14"/>
      <c r="BD14"/>
      <c r="BX14"/>
      <c r="BY14"/>
      <c r="BZ14"/>
      <c r="CD14"/>
      <c r="CQ14"/>
      <c r="CT14"/>
      <c r="DD14"/>
    </row>
    <row r="15" spans="1:130" x14ac:dyDescent="0.2">
      <c r="C15" s="83"/>
      <c r="AP15"/>
      <c r="AQ15"/>
      <c r="AW15"/>
      <c r="AY15"/>
      <c r="AZ15"/>
      <c r="BA15"/>
      <c r="BD15"/>
      <c r="BX15"/>
      <c r="BY15"/>
      <c r="BZ15"/>
      <c r="CD15"/>
      <c r="CQ15"/>
      <c r="CT15"/>
      <c r="DD15"/>
    </row>
  </sheetData>
  <conditionalFormatting sqref="BK2:CZ2 A2:AS2">
    <cfRule type="expression" dxfId="87" priority="11">
      <formula>COUNTIF(A2,"*/*")</formula>
    </cfRule>
    <cfRule type="expression" dxfId="86" priority="12">
      <formula>A2="*/*"</formula>
    </cfRule>
  </conditionalFormatting>
  <conditionalFormatting sqref="AK2">
    <cfRule type="expression" dxfId="85" priority="9">
      <formula>COUNTIF(AK2,"*/*")</formula>
    </cfRule>
    <cfRule type="expression" dxfId="84" priority="10">
      <formula>AK2="*/*"</formula>
    </cfRule>
  </conditionalFormatting>
  <conditionalFormatting sqref="AT2:AV2">
    <cfRule type="expression" dxfId="83" priority="7">
      <formula>COUNTIF(AT2,"*/*")</formula>
    </cfRule>
    <cfRule type="expression" dxfId="82" priority="8">
      <formula>AT2="*/*"</formula>
    </cfRule>
  </conditionalFormatting>
  <conditionalFormatting sqref="AW2:BG2">
    <cfRule type="expression" dxfId="81" priority="5">
      <formula>COUNTIF(AW2,"*/*")</formula>
    </cfRule>
    <cfRule type="expression" dxfId="80" priority="6">
      <formula>AW2="*/*"</formula>
    </cfRule>
  </conditionalFormatting>
  <conditionalFormatting sqref="BH2:BJ2">
    <cfRule type="expression" dxfId="79" priority="3">
      <formula>COUNTIF(BH2,"*/*")</formula>
    </cfRule>
    <cfRule type="expression" dxfId="78" priority="4">
      <formula>BH2="*/*"</formula>
    </cfRule>
  </conditionalFormatting>
  <conditionalFormatting sqref="DM2">
    <cfRule type="expression" dxfId="77" priority="1">
      <formula>COUNTIF(DM2,"*/*")</formula>
    </cfRule>
    <cfRule type="expression" dxfId="76" priority="2">
      <formula>DM2="*/*"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6"/>
  </cols>
  <sheetData>
    <row r="1" spans="1:124" x14ac:dyDescent="0.2">
      <c r="A1" t="s">
        <v>755</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746</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611</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609</v>
      </c>
      <c r="CZ1" t="s">
        <v>610</v>
      </c>
      <c r="DA1" t="s">
        <v>121</v>
      </c>
      <c r="DB1" t="s">
        <v>8</v>
      </c>
      <c r="DC1" t="s">
        <v>6</v>
      </c>
      <c r="DD1" t="s">
        <v>0</v>
      </c>
      <c r="DE1" t="s">
        <v>1</v>
      </c>
      <c r="DF1" t="s">
        <v>2</v>
      </c>
      <c r="DG1" t="s">
        <v>7</v>
      </c>
      <c r="DH1" t="s">
        <v>756</v>
      </c>
      <c r="DI1" t="s">
        <v>757</v>
      </c>
      <c r="DJ1" t="s">
        <v>758</v>
      </c>
      <c r="DK1" s="1" t="s">
        <v>759</v>
      </c>
      <c r="DL1" t="s">
        <v>760</v>
      </c>
      <c r="DM1" t="s">
        <v>761</v>
      </c>
      <c r="DN1" t="s">
        <v>762</v>
      </c>
      <c r="DO1" t="s">
        <v>763</v>
      </c>
      <c r="DP1" t="s">
        <v>764</v>
      </c>
      <c r="DQ1" t="s">
        <v>765</v>
      </c>
      <c r="DR1" s="1" t="s">
        <v>766</v>
      </c>
      <c r="DS1"/>
      <c r="DT1"/>
    </row>
    <row r="2" spans="1:124" x14ac:dyDescent="0.2">
      <c r="AC2" s="13"/>
      <c r="AE2" s="83"/>
      <c r="AF2" s="83"/>
      <c r="AI2" s="13"/>
      <c r="AJ2" s="83"/>
      <c r="AV2" s="83"/>
      <c r="AW2" s="83"/>
      <c r="AX2" s="83"/>
      <c r="CT2" s="83"/>
      <c r="CU2" s="83"/>
      <c r="CV2" s="83"/>
      <c r="CW2" s="83"/>
      <c r="CX2" s="83"/>
      <c r="CY2" s="83"/>
      <c r="CZ2" s="83"/>
      <c r="DP2" s="83"/>
      <c r="DQ2" s="83"/>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P1" zoomScale="70" zoomScaleNormal="70" workbookViewId="0">
      <selection activeCell="BI2" sqref="BI2:BI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hidden="1" customWidth="1"/>
    <col min="10" max="10" width="15.42578125" hidden="1" customWidth="1"/>
    <col min="11" max="11" width="20" hidden="1" customWidth="1"/>
    <col min="12" max="15" width="18.140625" hidden="1"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3"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0"/>
      <c r="AK2" s="80"/>
      <c r="AL2" s="13"/>
      <c r="AM2" s="13"/>
      <c r="AN2" s="13"/>
      <c r="AO2" s="13"/>
      <c r="AP2" s="13"/>
      <c r="AQ2" s="13"/>
      <c r="AR2" s="13"/>
      <c r="AS2" s="13"/>
      <c r="AT2" s="13"/>
      <c r="AU2" s="13"/>
      <c r="AV2" s="13"/>
      <c r="AW2" s="13"/>
      <c r="AX2" s="13"/>
      <c r="AY2" s="13"/>
      <c r="AZ2" s="13"/>
      <c r="BA2" s="13"/>
      <c r="BB2" s="13"/>
      <c r="BC2" s="13"/>
      <c r="BD2" s="13"/>
      <c r="BE2" s="13"/>
      <c r="BF2" s="27"/>
      <c r="BG2" s="27"/>
      <c r="BH2" s="13"/>
      <c r="BI2" s="80"/>
      <c r="BJ2" s="13"/>
      <c r="BK2" s="13"/>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9578"/>
  <sheetViews>
    <sheetView showGridLines="0" topLeftCell="R1" workbookViewId="0">
      <selection activeCell="AB2" sqref="AB2:AF2"/>
    </sheetView>
  </sheetViews>
  <sheetFormatPr baseColWidth="10" defaultRowHeight="15" x14ac:dyDescent="0.25"/>
  <cols>
    <col min="1" max="2" width="11.42578125" style="141"/>
    <col min="3" max="3" width="57.85546875" style="141" bestFit="1" customWidth="1"/>
    <col min="4" max="16" width="11.42578125" style="141"/>
    <col min="17" max="17" width="17" style="141" customWidth="1"/>
    <col min="18" max="18" width="13.85546875" style="141" customWidth="1"/>
    <col min="19" max="19" width="11.42578125" style="141"/>
    <col min="20" max="20" width="12" style="141" customWidth="1"/>
    <col min="21" max="22" width="17.85546875" style="141" customWidth="1"/>
    <col min="23" max="23" width="11.42578125" style="141"/>
    <col min="24" max="24" width="14.85546875" style="141" customWidth="1"/>
    <col min="25" max="25" width="11.42578125" style="141"/>
    <col min="26" max="26" width="11.85546875" style="141" bestFit="1" customWidth="1"/>
    <col min="27" max="27" width="11.42578125" style="141"/>
    <col min="28" max="28" width="18.28515625" style="141" bestFit="1" customWidth="1"/>
    <col min="29" max="16384" width="11.42578125" style="141"/>
  </cols>
  <sheetData>
    <row r="1" spans="1:32" x14ac:dyDescent="0.25">
      <c r="A1" t="s">
        <v>570</v>
      </c>
      <c r="B1" t="s">
        <v>3</v>
      </c>
      <c r="C1" t="s">
        <v>4</v>
      </c>
      <c r="D1" t="s">
        <v>23</v>
      </c>
      <c r="E1" t="s">
        <v>37</v>
      </c>
      <c r="F1" t="s">
        <v>571</v>
      </c>
      <c r="G1" t="s">
        <v>57</v>
      </c>
      <c r="H1" t="s">
        <v>54</v>
      </c>
      <c r="I1" t="s">
        <v>572</v>
      </c>
      <c r="J1" t="s">
        <v>573</v>
      </c>
      <c r="K1" t="s">
        <v>574</v>
      </c>
      <c r="L1" t="s">
        <v>575</v>
      </c>
      <c r="M1" t="s">
        <v>576</v>
      </c>
      <c r="N1" t="s">
        <v>577</v>
      </c>
      <c r="P1" t="s">
        <v>63</v>
      </c>
      <c r="Q1" t="s">
        <v>586</v>
      </c>
      <c r="R1" t="s">
        <v>572</v>
      </c>
      <c r="S1" t="s">
        <v>3</v>
      </c>
      <c r="T1" t="s">
        <v>571</v>
      </c>
      <c r="U1" s="66" t="s">
        <v>588</v>
      </c>
      <c r="V1" s="66" t="s">
        <v>589</v>
      </c>
      <c r="X1" t="s">
        <v>587</v>
      </c>
      <c r="Y1" t="s">
        <v>572</v>
      </c>
      <c r="Z1" t="s">
        <v>589</v>
      </c>
      <c r="AB1" s="1" t="s">
        <v>588</v>
      </c>
      <c r="AC1" s="66" t="s">
        <v>586</v>
      </c>
      <c r="AD1" s="1" t="s">
        <v>632</v>
      </c>
      <c r="AE1" s="1" t="s">
        <v>631</v>
      </c>
      <c r="AF1" s="1" t="s">
        <v>634</v>
      </c>
    </row>
    <row r="2" spans="1:32" x14ac:dyDescent="0.25">
      <c r="A2" s="141">
        <v>353</v>
      </c>
      <c r="B2" s="141" t="s">
        <v>712</v>
      </c>
      <c r="C2" s="141" t="s">
        <v>754</v>
      </c>
      <c r="D2" s="141" t="s">
        <v>753</v>
      </c>
      <c r="E2" s="141" t="s">
        <v>713</v>
      </c>
      <c r="F2" s="141">
        <v>20</v>
      </c>
      <c r="G2" s="141" t="s">
        <v>708</v>
      </c>
      <c r="H2" s="141" t="s">
        <v>707</v>
      </c>
      <c r="I2" s="141" t="s">
        <v>938</v>
      </c>
      <c r="J2" s="142">
        <v>0</v>
      </c>
      <c r="L2" s="143"/>
      <c r="M2" s="143"/>
      <c r="N2" s="143"/>
      <c r="P2" s="147" t="s">
        <v>962</v>
      </c>
      <c r="Q2" s="147">
        <v>192</v>
      </c>
      <c r="R2" s="147"/>
      <c r="S2" s="147" t="s">
        <v>1133</v>
      </c>
      <c r="T2" s="147">
        <v>0</v>
      </c>
      <c r="U2" s="147" t="s">
        <v>1134</v>
      </c>
      <c r="V2" s="147" t="s">
        <v>1135</v>
      </c>
      <c r="X2" s="147">
        <v>192</v>
      </c>
      <c r="Y2" s="147"/>
      <c r="Z2" s="147" t="s">
        <v>1135</v>
      </c>
      <c r="AB2" s="147" t="s">
        <v>2467</v>
      </c>
      <c r="AC2" s="147">
        <v>219</v>
      </c>
      <c r="AD2" s="223">
        <v>43280</v>
      </c>
      <c r="AE2" s="223">
        <v>43364</v>
      </c>
      <c r="AF2" s="147" t="s">
        <v>939</v>
      </c>
    </row>
    <row r="3" spans="1:32" x14ac:dyDescent="0.25">
      <c r="A3" s="141">
        <v>374</v>
      </c>
      <c r="B3" s="141" t="s">
        <v>712</v>
      </c>
      <c r="C3" s="141" t="s">
        <v>754</v>
      </c>
      <c r="D3" s="141" t="s">
        <v>753</v>
      </c>
      <c r="E3" s="141" t="s">
        <v>713</v>
      </c>
      <c r="F3" s="141">
        <v>92</v>
      </c>
      <c r="G3" s="141" t="s">
        <v>708</v>
      </c>
      <c r="H3" s="141" t="s">
        <v>707</v>
      </c>
      <c r="I3" s="141" t="s">
        <v>714</v>
      </c>
      <c r="J3" s="142">
        <v>0</v>
      </c>
      <c r="L3" s="143"/>
      <c r="M3" s="143"/>
      <c r="N3" s="143"/>
      <c r="P3" s="147" t="s">
        <v>962</v>
      </c>
      <c r="Q3" s="147">
        <v>192</v>
      </c>
      <c r="R3" s="147"/>
      <c r="S3" s="147" t="s">
        <v>1136</v>
      </c>
      <c r="T3" s="147">
        <v>0</v>
      </c>
      <c r="U3" s="147" t="s">
        <v>1137</v>
      </c>
      <c r="V3" s="147" t="s">
        <v>1135</v>
      </c>
      <c r="X3" s="147">
        <v>193</v>
      </c>
      <c r="Y3" s="147"/>
      <c r="Z3" s="147" t="s">
        <v>2468</v>
      </c>
      <c r="AB3" s="147" t="s">
        <v>2467</v>
      </c>
      <c r="AC3" s="147">
        <v>222</v>
      </c>
      <c r="AD3" s="223">
        <v>43311</v>
      </c>
      <c r="AE3" s="223">
        <v>43395</v>
      </c>
      <c r="AF3" s="147" t="s">
        <v>939</v>
      </c>
    </row>
    <row r="4" spans="1:32" x14ac:dyDescent="0.25">
      <c r="P4" s="147" t="s">
        <v>962</v>
      </c>
      <c r="Q4" s="147">
        <v>192</v>
      </c>
      <c r="R4" s="147"/>
      <c r="S4" s="147" t="s">
        <v>1138</v>
      </c>
      <c r="T4" s="147">
        <v>0</v>
      </c>
      <c r="U4" s="147" t="s">
        <v>1139</v>
      </c>
      <c r="V4" s="147" t="s">
        <v>1135</v>
      </c>
      <c r="X4" s="147">
        <v>194</v>
      </c>
      <c r="Y4" s="147"/>
      <c r="Z4" s="147" t="s">
        <v>2727</v>
      </c>
      <c r="AB4" s="147" t="s">
        <v>2984</v>
      </c>
      <c r="AC4" s="147">
        <v>215</v>
      </c>
      <c r="AD4" s="223">
        <v>43250</v>
      </c>
      <c r="AE4" s="223">
        <v>43334</v>
      </c>
      <c r="AF4" s="147" t="s">
        <v>939</v>
      </c>
    </row>
    <row r="5" spans="1:32" x14ac:dyDescent="0.25">
      <c r="P5" s="147" t="s">
        <v>962</v>
      </c>
      <c r="Q5" s="147">
        <v>192</v>
      </c>
      <c r="R5" s="147"/>
      <c r="S5" s="147" t="s">
        <v>1140</v>
      </c>
      <c r="T5" s="147">
        <v>0</v>
      </c>
      <c r="U5" s="147" t="s">
        <v>1141</v>
      </c>
      <c r="V5" s="147" t="s">
        <v>1135</v>
      </c>
      <c r="X5" s="147">
        <v>195</v>
      </c>
      <c r="Y5" s="147"/>
      <c r="Z5" s="147" t="s">
        <v>2982</v>
      </c>
      <c r="AB5" s="147" t="s">
        <v>2984</v>
      </c>
      <c r="AC5" s="147">
        <v>219</v>
      </c>
      <c r="AD5" s="223">
        <v>43280</v>
      </c>
      <c r="AE5" s="223">
        <v>43364</v>
      </c>
      <c r="AF5" s="147" t="s">
        <v>939</v>
      </c>
    </row>
    <row r="6" spans="1:32" x14ac:dyDescent="0.25">
      <c r="P6" s="147" t="s">
        <v>962</v>
      </c>
      <c r="Q6" s="147">
        <v>192</v>
      </c>
      <c r="R6" s="147"/>
      <c r="S6" s="147" t="s">
        <v>1142</v>
      </c>
      <c r="T6" s="147">
        <v>0</v>
      </c>
      <c r="U6" s="147" t="s">
        <v>1143</v>
      </c>
      <c r="V6" s="147" t="s">
        <v>1135</v>
      </c>
      <c r="X6" s="147">
        <v>196</v>
      </c>
      <c r="Y6" s="147"/>
      <c r="Z6" s="147" t="s">
        <v>3221</v>
      </c>
      <c r="AB6" s="147" t="s">
        <v>2984</v>
      </c>
      <c r="AC6" s="147">
        <v>222</v>
      </c>
      <c r="AD6" s="223">
        <v>43311</v>
      </c>
      <c r="AE6" s="223">
        <v>43395</v>
      </c>
      <c r="AF6" s="147" t="s">
        <v>939</v>
      </c>
    </row>
    <row r="7" spans="1:32" x14ac:dyDescent="0.25">
      <c r="P7" s="147" t="s">
        <v>962</v>
      </c>
      <c r="Q7" s="147">
        <v>192</v>
      </c>
      <c r="R7" s="147"/>
      <c r="S7" s="147" t="s">
        <v>1144</v>
      </c>
      <c r="T7" s="147">
        <v>0</v>
      </c>
      <c r="U7" s="147" t="s">
        <v>1145</v>
      </c>
      <c r="V7" s="147" t="s">
        <v>1135</v>
      </c>
      <c r="X7" s="147">
        <v>197</v>
      </c>
      <c r="Y7" s="147"/>
      <c r="Z7" s="147" t="s">
        <v>3488</v>
      </c>
      <c r="AB7" s="147" t="s">
        <v>5019</v>
      </c>
      <c r="AC7" s="147">
        <v>222</v>
      </c>
      <c r="AD7" s="223">
        <v>43311</v>
      </c>
      <c r="AE7" s="223">
        <v>43395</v>
      </c>
      <c r="AF7" s="147" t="s">
        <v>939</v>
      </c>
    </row>
    <row r="8" spans="1:32" x14ac:dyDescent="0.25">
      <c r="P8" s="147" t="s">
        <v>962</v>
      </c>
      <c r="Q8" s="147">
        <v>192</v>
      </c>
      <c r="R8" s="147"/>
      <c r="S8" s="147" t="s">
        <v>1146</v>
      </c>
      <c r="T8" s="147">
        <v>0</v>
      </c>
      <c r="U8" s="147" t="s">
        <v>1147</v>
      </c>
      <c r="V8" s="147" t="s">
        <v>1135</v>
      </c>
      <c r="X8" s="147">
        <v>198</v>
      </c>
      <c r="Y8" s="147"/>
      <c r="Z8" s="147" t="s">
        <v>5327</v>
      </c>
      <c r="AB8" s="147" t="s">
        <v>5021</v>
      </c>
      <c r="AC8" s="147">
        <v>222</v>
      </c>
      <c r="AD8" s="223">
        <v>43311</v>
      </c>
      <c r="AE8" s="223">
        <v>43395</v>
      </c>
      <c r="AF8" s="147" t="s">
        <v>939</v>
      </c>
    </row>
    <row r="9" spans="1:32" x14ac:dyDescent="0.25">
      <c r="P9" s="147" t="s">
        <v>962</v>
      </c>
      <c r="Q9" s="147">
        <v>192</v>
      </c>
      <c r="R9" s="147"/>
      <c r="S9" s="147" t="s">
        <v>1148</v>
      </c>
      <c r="T9" s="147">
        <v>0</v>
      </c>
      <c r="U9" s="147" t="s">
        <v>1149</v>
      </c>
      <c r="V9" s="147" t="s">
        <v>1135</v>
      </c>
      <c r="X9" s="147">
        <v>199</v>
      </c>
      <c r="Y9" s="147"/>
      <c r="Z9" s="147" t="s">
        <v>3495</v>
      </c>
      <c r="AB9" s="147" t="s">
        <v>2470</v>
      </c>
      <c r="AC9" s="147">
        <v>219</v>
      </c>
      <c r="AD9" s="223">
        <v>43280</v>
      </c>
      <c r="AE9" s="223">
        <v>43364</v>
      </c>
      <c r="AF9" s="147" t="s">
        <v>939</v>
      </c>
    </row>
    <row r="10" spans="1:32" x14ac:dyDescent="0.25">
      <c r="P10" s="147" t="s">
        <v>962</v>
      </c>
      <c r="Q10" s="147">
        <v>192</v>
      </c>
      <c r="R10" s="147"/>
      <c r="S10" s="147" t="s">
        <v>1150</v>
      </c>
      <c r="T10" s="147">
        <v>0</v>
      </c>
      <c r="U10" s="147" t="s">
        <v>1151</v>
      </c>
      <c r="V10" s="147" t="s">
        <v>1135</v>
      </c>
      <c r="X10" s="147">
        <v>200</v>
      </c>
      <c r="Y10" s="147"/>
      <c r="Z10" s="147" t="s">
        <v>3610</v>
      </c>
      <c r="AB10" s="147" t="s">
        <v>2470</v>
      </c>
      <c r="AC10" s="147">
        <v>222</v>
      </c>
      <c r="AD10" s="223">
        <v>43311</v>
      </c>
      <c r="AE10" s="223">
        <v>43395</v>
      </c>
      <c r="AF10" s="147" t="s">
        <v>939</v>
      </c>
    </row>
    <row r="11" spans="1:32" x14ac:dyDescent="0.25">
      <c r="P11" s="147" t="s">
        <v>962</v>
      </c>
      <c r="Q11" s="147">
        <v>192</v>
      </c>
      <c r="R11" s="147"/>
      <c r="S11" s="147" t="s">
        <v>1152</v>
      </c>
      <c r="T11" s="147">
        <v>0</v>
      </c>
      <c r="U11" s="147" t="s">
        <v>1153</v>
      </c>
      <c r="V11" s="147" t="s">
        <v>1135</v>
      </c>
      <c r="X11" s="147">
        <v>201</v>
      </c>
      <c r="Y11" s="147"/>
      <c r="Z11" s="147" t="s">
        <v>3625</v>
      </c>
      <c r="AB11" s="147" t="s">
        <v>5023</v>
      </c>
      <c r="AC11" s="147">
        <v>222</v>
      </c>
      <c r="AD11" s="223">
        <v>43311</v>
      </c>
      <c r="AE11" s="223">
        <v>43395</v>
      </c>
      <c r="AF11" s="147" t="s">
        <v>939</v>
      </c>
    </row>
    <row r="12" spans="1:32" x14ac:dyDescent="0.25">
      <c r="P12" s="147" t="s">
        <v>962</v>
      </c>
      <c r="Q12" s="147">
        <v>192</v>
      </c>
      <c r="R12" s="147"/>
      <c r="S12" s="147" t="s">
        <v>1154</v>
      </c>
      <c r="T12" s="147">
        <v>0</v>
      </c>
      <c r="U12" s="147" t="s">
        <v>1155</v>
      </c>
      <c r="V12" s="147" t="s">
        <v>1135</v>
      </c>
      <c r="X12" s="147">
        <v>202</v>
      </c>
      <c r="Y12" s="147"/>
      <c r="Z12" s="147" t="s">
        <v>3814</v>
      </c>
      <c r="AB12" s="147" t="s">
        <v>1145</v>
      </c>
      <c r="AC12" s="147">
        <v>208</v>
      </c>
      <c r="AD12" s="223">
        <v>43216</v>
      </c>
      <c r="AE12" s="223">
        <v>43300</v>
      </c>
      <c r="AF12" s="147" t="s">
        <v>939</v>
      </c>
    </row>
    <row r="13" spans="1:32" x14ac:dyDescent="0.25">
      <c r="P13" s="147" t="s">
        <v>962</v>
      </c>
      <c r="Q13" s="147">
        <v>192</v>
      </c>
      <c r="R13" s="147"/>
      <c r="S13" s="147" t="s">
        <v>1156</v>
      </c>
      <c r="T13" s="147">
        <v>0</v>
      </c>
      <c r="U13" s="147" t="s">
        <v>1157</v>
      </c>
      <c r="V13" s="147" t="s">
        <v>1135</v>
      </c>
      <c r="X13" s="147">
        <v>203</v>
      </c>
      <c r="Y13" s="147"/>
      <c r="Z13" s="147" t="s">
        <v>4053</v>
      </c>
      <c r="AB13" s="147" t="s">
        <v>1145</v>
      </c>
      <c r="AC13" s="147">
        <v>219</v>
      </c>
      <c r="AD13" s="223">
        <v>43280</v>
      </c>
      <c r="AE13" s="223">
        <v>43364</v>
      </c>
      <c r="AF13" s="147" t="s">
        <v>939</v>
      </c>
    </row>
    <row r="14" spans="1:32" x14ac:dyDescent="0.25">
      <c r="P14" s="147" t="s">
        <v>962</v>
      </c>
      <c r="Q14" s="147">
        <v>192</v>
      </c>
      <c r="R14" s="147"/>
      <c r="S14" s="147" t="s">
        <v>1158</v>
      </c>
      <c r="T14" s="147">
        <v>0</v>
      </c>
      <c r="U14" s="147" t="s">
        <v>1159</v>
      </c>
      <c r="V14" s="147" t="s">
        <v>1135</v>
      </c>
      <c r="X14" s="147">
        <v>204</v>
      </c>
      <c r="Y14" s="147"/>
      <c r="Z14" s="147" t="s">
        <v>4126</v>
      </c>
      <c r="AB14" s="147" t="s">
        <v>1145</v>
      </c>
      <c r="AC14" s="147">
        <v>222</v>
      </c>
      <c r="AD14" s="223">
        <v>43311</v>
      </c>
      <c r="AE14" s="223">
        <v>43395</v>
      </c>
      <c r="AF14" s="147" t="s">
        <v>939</v>
      </c>
    </row>
    <row r="15" spans="1:32" x14ac:dyDescent="0.25">
      <c r="P15" s="147" t="s">
        <v>962</v>
      </c>
      <c r="Q15" s="147">
        <v>192</v>
      </c>
      <c r="R15" s="147"/>
      <c r="S15" s="147" t="s">
        <v>1160</v>
      </c>
      <c r="T15" s="147">
        <v>0</v>
      </c>
      <c r="U15" s="147" t="s">
        <v>1161</v>
      </c>
      <c r="V15" s="147" t="s">
        <v>1135</v>
      </c>
      <c r="X15" s="147">
        <v>205</v>
      </c>
      <c r="Y15" s="147"/>
      <c r="Z15" s="147" t="s">
        <v>4185</v>
      </c>
      <c r="AB15" s="147" t="s">
        <v>1147</v>
      </c>
      <c r="AC15" s="147">
        <v>208</v>
      </c>
      <c r="AD15" s="223">
        <v>43216</v>
      </c>
      <c r="AE15" s="223">
        <v>43300</v>
      </c>
      <c r="AF15" s="147" t="s">
        <v>939</v>
      </c>
    </row>
    <row r="16" spans="1:32" x14ac:dyDescent="0.25">
      <c r="P16" s="147" t="s">
        <v>962</v>
      </c>
      <c r="Q16" s="147">
        <v>192</v>
      </c>
      <c r="R16" s="147"/>
      <c r="S16" s="147" t="s">
        <v>1162</v>
      </c>
      <c r="T16" s="147">
        <v>0</v>
      </c>
      <c r="U16" s="147" t="s">
        <v>1163</v>
      </c>
      <c r="V16" s="147" t="s">
        <v>1135</v>
      </c>
      <c r="X16" s="147">
        <v>206</v>
      </c>
      <c r="Y16" s="147"/>
      <c r="Z16" s="147" t="s">
        <v>4169</v>
      </c>
      <c r="AB16" s="147" t="s">
        <v>1147</v>
      </c>
      <c r="AC16" s="147">
        <v>219</v>
      </c>
      <c r="AD16" s="223">
        <v>43280</v>
      </c>
      <c r="AE16" s="223">
        <v>43364</v>
      </c>
      <c r="AF16" s="147" t="s">
        <v>939</v>
      </c>
    </row>
    <row r="17" spans="16:32" x14ac:dyDescent="0.25">
      <c r="P17" s="147" t="s">
        <v>962</v>
      </c>
      <c r="Q17" s="147">
        <v>192</v>
      </c>
      <c r="R17" s="147"/>
      <c r="S17" s="147" t="s">
        <v>1164</v>
      </c>
      <c r="T17" s="147">
        <v>0</v>
      </c>
      <c r="U17" s="147" t="s">
        <v>1165</v>
      </c>
      <c r="V17" s="147" t="s">
        <v>1135</v>
      </c>
      <c r="X17" s="147">
        <v>207</v>
      </c>
      <c r="Y17" s="147"/>
      <c r="Z17" s="147" t="s">
        <v>4174</v>
      </c>
      <c r="AB17" s="147" t="s">
        <v>1147</v>
      </c>
      <c r="AC17" s="147">
        <v>222</v>
      </c>
      <c r="AD17" s="223">
        <v>43311</v>
      </c>
      <c r="AE17" s="223">
        <v>43395</v>
      </c>
      <c r="AF17" s="147" t="s">
        <v>939</v>
      </c>
    </row>
    <row r="18" spans="16:32" x14ac:dyDescent="0.25">
      <c r="P18" s="147" t="s">
        <v>962</v>
      </c>
      <c r="Q18" s="147">
        <v>192</v>
      </c>
      <c r="R18" s="147"/>
      <c r="S18" s="147" t="s">
        <v>1166</v>
      </c>
      <c r="T18" s="147">
        <v>0</v>
      </c>
      <c r="U18" s="147" t="s">
        <v>1167</v>
      </c>
      <c r="V18" s="147" t="s">
        <v>1135</v>
      </c>
      <c r="X18" s="147">
        <v>208</v>
      </c>
      <c r="Y18" s="147"/>
      <c r="Z18" s="147" t="s">
        <v>4326</v>
      </c>
      <c r="AB18" s="147" t="s">
        <v>1149</v>
      </c>
      <c r="AC18" s="147">
        <v>208</v>
      </c>
      <c r="AD18" s="223">
        <v>43216</v>
      </c>
      <c r="AE18" s="223">
        <v>43300</v>
      </c>
      <c r="AF18" s="147" t="s">
        <v>939</v>
      </c>
    </row>
    <row r="19" spans="16:32" x14ac:dyDescent="0.25">
      <c r="P19" s="147" t="s">
        <v>962</v>
      </c>
      <c r="Q19" s="147">
        <v>192</v>
      </c>
      <c r="R19" s="147"/>
      <c r="S19" s="147" t="s">
        <v>1168</v>
      </c>
      <c r="T19" s="147">
        <v>0</v>
      </c>
      <c r="U19" s="147" t="s">
        <v>1169</v>
      </c>
      <c r="V19" s="147" t="s">
        <v>1135</v>
      </c>
      <c r="X19" s="147">
        <v>210</v>
      </c>
      <c r="Y19" s="147"/>
      <c r="Z19" s="147" t="s">
        <v>4424</v>
      </c>
      <c r="AB19" s="147" t="s">
        <v>1151</v>
      </c>
      <c r="AC19" s="147">
        <v>222</v>
      </c>
      <c r="AD19" s="223">
        <v>43311</v>
      </c>
      <c r="AE19" s="223">
        <v>43395</v>
      </c>
      <c r="AF19" s="147" t="s">
        <v>939</v>
      </c>
    </row>
    <row r="20" spans="16:32" x14ac:dyDescent="0.25">
      <c r="P20" s="147" t="s">
        <v>962</v>
      </c>
      <c r="Q20" s="147">
        <v>192</v>
      </c>
      <c r="R20" s="147"/>
      <c r="S20" s="147" t="s">
        <v>1170</v>
      </c>
      <c r="T20" s="147">
        <v>0</v>
      </c>
      <c r="U20" s="147" t="s">
        <v>1171</v>
      </c>
      <c r="V20" s="147" t="s">
        <v>1135</v>
      </c>
      <c r="X20" s="147">
        <v>211</v>
      </c>
      <c r="Y20" s="147"/>
      <c r="Z20" s="147" t="s">
        <v>4492</v>
      </c>
      <c r="AB20" s="147" t="s">
        <v>1153</v>
      </c>
      <c r="AC20" s="147">
        <v>208</v>
      </c>
      <c r="AD20" s="223">
        <v>43216</v>
      </c>
      <c r="AE20" s="223">
        <v>43300</v>
      </c>
      <c r="AF20" s="147" t="s">
        <v>939</v>
      </c>
    </row>
    <row r="21" spans="16:32" x14ac:dyDescent="0.25">
      <c r="P21" s="147" t="s">
        <v>962</v>
      </c>
      <c r="Q21" s="147">
        <v>192</v>
      </c>
      <c r="R21" s="147"/>
      <c r="S21" s="147" t="s">
        <v>1172</v>
      </c>
      <c r="T21" s="147">
        <v>0</v>
      </c>
      <c r="U21" s="147" t="s">
        <v>1173</v>
      </c>
      <c r="V21" s="147" t="s">
        <v>1135</v>
      </c>
      <c r="X21" s="147">
        <v>212</v>
      </c>
      <c r="Y21" s="147"/>
      <c r="Z21" s="147" t="s">
        <v>4485</v>
      </c>
      <c r="AB21" s="147" t="s">
        <v>1153</v>
      </c>
      <c r="AC21" s="147">
        <v>219</v>
      </c>
      <c r="AD21" s="223">
        <v>43280</v>
      </c>
      <c r="AE21" s="223">
        <v>43364</v>
      </c>
      <c r="AF21" s="147" t="s">
        <v>939</v>
      </c>
    </row>
    <row r="22" spans="16:32" x14ac:dyDescent="0.25">
      <c r="P22" s="147" t="s">
        <v>962</v>
      </c>
      <c r="Q22" s="147">
        <v>192</v>
      </c>
      <c r="R22" s="147"/>
      <c r="S22" s="147" t="s">
        <v>1174</v>
      </c>
      <c r="T22" s="147">
        <v>0</v>
      </c>
      <c r="U22" s="147" t="s">
        <v>1175</v>
      </c>
      <c r="V22" s="147" t="s">
        <v>1135</v>
      </c>
      <c r="X22" s="147">
        <v>213</v>
      </c>
      <c r="Y22" s="147"/>
      <c r="Z22" s="147" t="s">
        <v>4629</v>
      </c>
      <c r="AB22" s="147" t="s">
        <v>1153</v>
      </c>
      <c r="AC22" s="147">
        <v>222</v>
      </c>
      <c r="AD22" s="223">
        <v>43311</v>
      </c>
      <c r="AE22" s="223">
        <v>43395</v>
      </c>
      <c r="AF22" s="147" t="s">
        <v>939</v>
      </c>
    </row>
    <row r="23" spans="16:32" x14ac:dyDescent="0.25">
      <c r="P23" s="147" t="s">
        <v>962</v>
      </c>
      <c r="Q23" s="147">
        <v>192</v>
      </c>
      <c r="R23" s="147"/>
      <c r="S23" s="147" t="s">
        <v>1176</v>
      </c>
      <c r="T23" s="147">
        <v>0</v>
      </c>
      <c r="U23" s="147" t="s">
        <v>1177</v>
      </c>
      <c r="V23" s="147" t="s">
        <v>1135</v>
      </c>
      <c r="X23" s="147">
        <v>215</v>
      </c>
      <c r="Y23" s="147"/>
      <c r="Z23" s="147" t="s">
        <v>4680</v>
      </c>
      <c r="AB23" s="147" t="s">
        <v>3227</v>
      </c>
      <c r="AC23" s="147">
        <v>208</v>
      </c>
      <c r="AD23" s="223">
        <v>43216</v>
      </c>
      <c r="AE23" s="223">
        <v>43300</v>
      </c>
      <c r="AF23" s="147" t="s">
        <v>939</v>
      </c>
    </row>
    <row r="24" spans="16:32" x14ac:dyDescent="0.25">
      <c r="P24" s="147" t="s">
        <v>962</v>
      </c>
      <c r="Q24" s="147">
        <v>192</v>
      </c>
      <c r="R24" s="147"/>
      <c r="S24" s="147" t="s">
        <v>1178</v>
      </c>
      <c r="T24" s="147">
        <v>0</v>
      </c>
      <c r="U24" s="147" t="s">
        <v>1179</v>
      </c>
      <c r="V24" s="147" t="s">
        <v>1135</v>
      </c>
      <c r="X24" s="147">
        <v>216</v>
      </c>
      <c r="Y24" s="147"/>
      <c r="Z24" s="147" t="s">
        <v>4731</v>
      </c>
      <c r="AB24" s="147" t="s">
        <v>3229</v>
      </c>
      <c r="AC24" s="147">
        <v>208</v>
      </c>
      <c r="AD24" s="223">
        <v>43216</v>
      </c>
      <c r="AE24" s="223">
        <v>43300</v>
      </c>
      <c r="AF24" s="147" t="s">
        <v>939</v>
      </c>
    </row>
    <row r="25" spans="16:32" x14ac:dyDescent="0.25">
      <c r="P25" s="147" t="s">
        <v>962</v>
      </c>
      <c r="Q25" s="147">
        <v>192</v>
      </c>
      <c r="R25" s="147"/>
      <c r="S25" s="147" t="s">
        <v>1180</v>
      </c>
      <c r="T25" s="147">
        <v>0</v>
      </c>
      <c r="U25" s="147" t="s">
        <v>1181</v>
      </c>
      <c r="V25" s="147" t="s">
        <v>1135</v>
      </c>
      <c r="X25" s="147">
        <v>217</v>
      </c>
      <c r="Y25" s="147"/>
      <c r="Z25" s="147" t="s">
        <v>4753</v>
      </c>
      <c r="AB25" s="147" t="s">
        <v>3229</v>
      </c>
      <c r="AC25" s="147">
        <v>219</v>
      </c>
      <c r="AD25" s="223">
        <v>43280</v>
      </c>
      <c r="AE25" s="223">
        <v>43364</v>
      </c>
      <c r="AF25" s="147" t="s">
        <v>939</v>
      </c>
    </row>
    <row r="26" spans="16:32" x14ac:dyDescent="0.25">
      <c r="P26" s="147" t="s">
        <v>962</v>
      </c>
      <c r="Q26" s="147">
        <v>192</v>
      </c>
      <c r="R26" s="147"/>
      <c r="S26" s="147" t="s">
        <v>1182</v>
      </c>
      <c r="T26" s="147">
        <v>0</v>
      </c>
      <c r="U26" s="147" t="s">
        <v>1183</v>
      </c>
      <c r="V26" s="147" t="s">
        <v>1135</v>
      </c>
      <c r="X26" s="147">
        <v>218</v>
      </c>
      <c r="Y26" s="147"/>
      <c r="Z26" s="147" t="s">
        <v>4752</v>
      </c>
      <c r="AB26" s="147" t="s">
        <v>3229</v>
      </c>
      <c r="AC26" s="147">
        <v>222</v>
      </c>
      <c r="AD26" s="223">
        <v>43311</v>
      </c>
      <c r="AE26" s="223">
        <v>43395</v>
      </c>
      <c r="AF26" s="147" t="s">
        <v>939</v>
      </c>
    </row>
    <row r="27" spans="16:32" x14ac:dyDescent="0.25">
      <c r="P27" s="147" t="s">
        <v>962</v>
      </c>
      <c r="Q27" s="147">
        <v>192</v>
      </c>
      <c r="R27" s="147"/>
      <c r="S27" s="147" t="s">
        <v>1184</v>
      </c>
      <c r="T27" s="147">
        <v>0</v>
      </c>
      <c r="U27" s="147" t="s">
        <v>1185</v>
      </c>
      <c r="V27" s="147" t="s">
        <v>1135</v>
      </c>
      <c r="X27" s="147">
        <v>219</v>
      </c>
      <c r="Y27" s="147"/>
      <c r="Z27" s="147" t="s">
        <v>4760</v>
      </c>
      <c r="AB27" s="147" t="s">
        <v>2472</v>
      </c>
      <c r="AC27" s="147">
        <v>219</v>
      </c>
      <c r="AD27" s="223">
        <v>43280</v>
      </c>
      <c r="AE27" s="223">
        <v>43364</v>
      </c>
      <c r="AF27" s="147" t="s">
        <v>939</v>
      </c>
    </row>
    <row r="28" spans="16:32" x14ac:dyDescent="0.25">
      <c r="P28" s="147" t="s">
        <v>962</v>
      </c>
      <c r="Q28" s="147">
        <v>192</v>
      </c>
      <c r="R28" s="147"/>
      <c r="S28" s="147" t="s">
        <v>1186</v>
      </c>
      <c r="T28" s="147">
        <v>0</v>
      </c>
      <c r="U28" s="147" t="s">
        <v>1187</v>
      </c>
      <c r="V28" s="147" t="s">
        <v>1135</v>
      </c>
      <c r="X28" s="147">
        <v>220</v>
      </c>
      <c r="Y28" s="147"/>
      <c r="Z28" s="147" t="s">
        <v>4934</v>
      </c>
      <c r="AB28" s="147" t="s">
        <v>2472</v>
      </c>
      <c r="AC28" s="147">
        <v>222</v>
      </c>
      <c r="AD28" s="223">
        <v>43311</v>
      </c>
      <c r="AE28" s="223">
        <v>43395</v>
      </c>
      <c r="AF28" s="147" t="s">
        <v>939</v>
      </c>
    </row>
    <row r="29" spans="16:32" x14ac:dyDescent="0.25">
      <c r="P29" s="147" t="s">
        <v>962</v>
      </c>
      <c r="Q29" s="147">
        <v>192</v>
      </c>
      <c r="R29" s="147"/>
      <c r="S29" s="147" t="s">
        <v>1188</v>
      </c>
      <c r="T29" s="147">
        <v>0</v>
      </c>
      <c r="U29" s="147" t="s">
        <v>1189</v>
      </c>
      <c r="V29" s="147" t="s">
        <v>1135</v>
      </c>
      <c r="X29" s="147">
        <v>221</v>
      </c>
      <c r="Y29" s="147"/>
      <c r="Z29" s="147" t="s">
        <v>4931</v>
      </c>
      <c r="AB29" s="147" t="s">
        <v>1155</v>
      </c>
      <c r="AC29" s="147">
        <v>222</v>
      </c>
      <c r="AD29" s="223">
        <v>43311</v>
      </c>
      <c r="AE29" s="223">
        <v>43395</v>
      </c>
      <c r="AF29" s="147" t="s">
        <v>939</v>
      </c>
    </row>
    <row r="30" spans="16:32" x14ac:dyDescent="0.25">
      <c r="P30" s="147" t="s">
        <v>962</v>
      </c>
      <c r="Q30" s="147">
        <v>192</v>
      </c>
      <c r="R30" s="147"/>
      <c r="S30" s="147" t="s">
        <v>1190</v>
      </c>
      <c r="T30" s="147">
        <v>0</v>
      </c>
      <c r="U30" s="147" t="s">
        <v>1191</v>
      </c>
      <c r="V30" s="147" t="s">
        <v>1135</v>
      </c>
      <c r="X30" s="147">
        <v>222</v>
      </c>
      <c r="Y30" s="147"/>
      <c r="Z30" s="147" t="s">
        <v>5017</v>
      </c>
      <c r="AB30" s="147" t="s">
        <v>1157</v>
      </c>
      <c r="AC30" s="147">
        <v>222</v>
      </c>
      <c r="AD30" s="223">
        <v>43311</v>
      </c>
      <c r="AE30" s="223">
        <v>43395</v>
      </c>
      <c r="AF30" s="147" t="s">
        <v>939</v>
      </c>
    </row>
    <row r="31" spans="16:32" x14ac:dyDescent="0.25">
      <c r="P31" s="147" t="s">
        <v>962</v>
      </c>
      <c r="Q31" s="147">
        <v>192</v>
      </c>
      <c r="R31" s="147"/>
      <c r="S31" s="147" t="s">
        <v>1192</v>
      </c>
      <c r="T31" s="147">
        <v>0</v>
      </c>
      <c r="U31" s="147" t="s">
        <v>1193</v>
      </c>
      <c r="V31" s="147" t="s">
        <v>1135</v>
      </c>
      <c r="AB31" s="147" t="s">
        <v>1159</v>
      </c>
      <c r="AC31" s="147">
        <v>222</v>
      </c>
      <c r="AD31" s="223">
        <v>43311</v>
      </c>
      <c r="AE31" s="223">
        <v>43395</v>
      </c>
      <c r="AF31" s="147" t="s">
        <v>939</v>
      </c>
    </row>
    <row r="32" spans="16:32" x14ac:dyDescent="0.25">
      <c r="P32" s="147" t="s">
        <v>962</v>
      </c>
      <c r="Q32" s="147">
        <v>192</v>
      </c>
      <c r="R32" s="147"/>
      <c r="S32" s="147" t="s">
        <v>1194</v>
      </c>
      <c r="T32" s="147">
        <v>0</v>
      </c>
      <c r="U32" s="147" t="s">
        <v>1195</v>
      </c>
      <c r="V32" s="147" t="s">
        <v>1135</v>
      </c>
      <c r="AB32" s="147" t="s">
        <v>1161</v>
      </c>
      <c r="AC32" s="147">
        <v>222</v>
      </c>
      <c r="AD32" s="223">
        <v>43311</v>
      </c>
      <c r="AE32" s="223">
        <v>43395</v>
      </c>
      <c r="AF32" s="147" t="s">
        <v>939</v>
      </c>
    </row>
    <row r="33" spans="16:32" x14ac:dyDescent="0.25">
      <c r="P33" s="147" t="s">
        <v>962</v>
      </c>
      <c r="Q33" s="147">
        <v>192</v>
      </c>
      <c r="R33" s="147"/>
      <c r="S33" s="147" t="s">
        <v>1196</v>
      </c>
      <c r="T33" s="147">
        <v>0</v>
      </c>
      <c r="U33" s="147" t="s">
        <v>1197</v>
      </c>
      <c r="V33" s="147" t="s">
        <v>1135</v>
      </c>
      <c r="AB33" s="147" t="s">
        <v>5025</v>
      </c>
      <c r="AC33" s="147">
        <v>222</v>
      </c>
      <c r="AD33" s="223">
        <v>43311</v>
      </c>
      <c r="AE33" s="223">
        <v>43395</v>
      </c>
      <c r="AF33" s="147" t="s">
        <v>939</v>
      </c>
    </row>
    <row r="34" spans="16:32" x14ac:dyDescent="0.25">
      <c r="P34" s="147" t="s">
        <v>962</v>
      </c>
      <c r="Q34" s="147">
        <v>192</v>
      </c>
      <c r="R34" s="147"/>
      <c r="S34" s="147" t="s">
        <v>1198</v>
      </c>
      <c r="T34" s="147">
        <v>0</v>
      </c>
      <c r="U34" s="147" t="s">
        <v>1199</v>
      </c>
      <c r="V34" s="147" t="s">
        <v>1135</v>
      </c>
      <c r="AB34" s="147" t="s">
        <v>1163</v>
      </c>
      <c r="AC34" s="147">
        <v>222</v>
      </c>
      <c r="AD34" s="223">
        <v>43311</v>
      </c>
      <c r="AE34" s="223">
        <v>43395</v>
      </c>
      <c r="AF34" s="147" t="s">
        <v>939</v>
      </c>
    </row>
    <row r="35" spans="16:32" x14ac:dyDescent="0.25">
      <c r="P35" s="147" t="s">
        <v>962</v>
      </c>
      <c r="Q35" s="147">
        <v>192</v>
      </c>
      <c r="R35" s="147"/>
      <c r="S35" s="147" t="s">
        <v>1200</v>
      </c>
      <c r="T35" s="147">
        <v>0</v>
      </c>
      <c r="U35" s="147" t="s">
        <v>1201</v>
      </c>
      <c r="V35" s="147" t="s">
        <v>1135</v>
      </c>
      <c r="AB35" s="147" t="s">
        <v>1165</v>
      </c>
      <c r="AC35" s="147">
        <v>208</v>
      </c>
      <c r="AD35" s="223">
        <v>43216</v>
      </c>
      <c r="AE35" s="223">
        <v>43300</v>
      </c>
      <c r="AF35" s="147" t="s">
        <v>939</v>
      </c>
    </row>
    <row r="36" spans="16:32" x14ac:dyDescent="0.25">
      <c r="P36" s="147" t="s">
        <v>962</v>
      </c>
      <c r="Q36" s="147">
        <v>192</v>
      </c>
      <c r="R36" s="147"/>
      <c r="S36" s="147" t="s">
        <v>1202</v>
      </c>
      <c r="T36" s="147">
        <v>0</v>
      </c>
      <c r="U36" s="147" t="s">
        <v>1203</v>
      </c>
      <c r="V36" s="147" t="s">
        <v>1135</v>
      </c>
      <c r="AB36" s="147" t="s">
        <v>1165</v>
      </c>
      <c r="AC36" s="147">
        <v>215</v>
      </c>
      <c r="AD36" s="223">
        <v>43250</v>
      </c>
      <c r="AE36" s="223">
        <v>43334</v>
      </c>
      <c r="AF36" s="147" t="s">
        <v>939</v>
      </c>
    </row>
    <row r="37" spans="16:32" x14ac:dyDescent="0.25">
      <c r="P37" s="147" t="s">
        <v>962</v>
      </c>
      <c r="Q37" s="147">
        <v>192</v>
      </c>
      <c r="R37" s="147"/>
      <c r="S37" s="147" t="s">
        <v>1204</v>
      </c>
      <c r="T37" s="147">
        <v>0</v>
      </c>
      <c r="U37" s="147" t="s">
        <v>1205</v>
      </c>
      <c r="V37" s="147" t="s">
        <v>1135</v>
      </c>
      <c r="AB37" s="147" t="s">
        <v>1165</v>
      </c>
      <c r="AC37" s="147">
        <v>219</v>
      </c>
      <c r="AD37" s="223">
        <v>43280</v>
      </c>
      <c r="AE37" s="223">
        <v>43364</v>
      </c>
      <c r="AF37" s="147" t="s">
        <v>939</v>
      </c>
    </row>
    <row r="38" spans="16:32" x14ac:dyDescent="0.25">
      <c r="P38" s="147" t="s">
        <v>962</v>
      </c>
      <c r="Q38" s="147">
        <v>192</v>
      </c>
      <c r="R38" s="147"/>
      <c r="S38" s="147" t="s">
        <v>1206</v>
      </c>
      <c r="T38" s="147">
        <v>0</v>
      </c>
      <c r="U38" s="147" t="s">
        <v>1207</v>
      </c>
      <c r="V38" s="147" t="s">
        <v>1135</v>
      </c>
      <c r="AB38" s="147" t="s">
        <v>1165</v>
      </c>
      <c r="AC38" s="147">
        <v>222</v>
      </c>
      <c r="AD38" s="223">
        <v>43311</v>
      </c>
      <c r="AE38" s="223">
        <v>43395</v>
      </c>
      <c r="AF38" s="147" t="s">
        <v>939</v>
      </c>
    </row>
    <row r="39" spans="16:32" x14ac:dyDescent="0.25">
      <c r="P39" s="147" t="s">
        <v>962</v>
      </c>
      <c r="Q39" s="147">
        <v>192</v>
      </c>
      <c r="R39" s="147"/>
      <c r="S39" s="147" t="s">
        <v>1208</v>
      </c>
      <c r="T39" s="147">
        <v>0</v>
      </c>
      <c r="U39" s="147" t="s">
        <v>1209</v>
      </c>
      <c r="V39" s="147" t="s">
        <v>1135</v>
      </c>
      <c r="AB39" s="147" t="s">
        <v>2731</v>
      </c>
      <c r="AC39" s="147">
        <v>208</v>
      </c>
      <c r="AD39" s="223">
        <v>43216</v>
      </c>
      <c r="AE39" s="223">
        <v>43300</v>
      </c>
      <c r="AF39" s="147" t="s">
        <v>939</v>
      </c>
    </row>
    <row r="40" spans="16:32" x14ac:dyDescent="0.25">
      <c r="P40" s="147" t="s">
        <v>962</v>
      </c>
      <c r="Q40" s="147">
        <v>192</v>
      </c>
      <c r="R40" s="147"/>
      <c r="S40" s="147" t="s">
        <v>1210</v>
      </c>
      <c r="T40" s="147">
        <v>0</v>
      </c>
      <c r="U40" s="147" t="s">
        <v>1211</v>
      </c>
      <c r="V40" s="147" t="s">
        <v>1135</v>
      </c>
      <c r="AB40" s="147" t="s">
        <v>2731</v>
      </c>
      <c r="AC40" s="147">
        <v>219</v>
      </c>
      <c r="AD40" s="223">
        <v>43280</v>
      </c>
      <c r="AE40" s="223">
        <v>43364</v>
      </c>
      <c r="AF40" s="147" t="s">
        <v>939</v>
      </c>
    </row>
    <row r="41" spans="16:32" x14ac:dyDescent="0.25">
      <c r="P41" s="147" t="s">
        <v>962</v>
      </c>
      <c r="Q41" s="147">
        <v>192</v>
      </c>
      <c r="R41" s="147"/>
      <c r="S41" s="147" t="s">
        <v>1212</v>
      </c>
      <c r="T41" s="147">
        <v>0</v>
      </c>
      <c r="U41" s="147" t="s">
        <v>1213</v>
      </c>
      <c r="V41" s="147" t="s">
        <v>1135</v>
      </c>
      <c r="AB41" s="147" t="s">
        <v>2731</v>
      </c>
      <c r="AC41" s="147">
        <v>222</v>
      </c>
      <c r="AD41" s="223">
        <v>43311</v>
      </c>
      <c r="AE41" s="223">
        <v>43395</v>
      </c>
      <c r="AF41" s="147" t="s">
        <v>939</v>
      </c>
    </row>
    <row r="42" spans="16:32" x14ac:dyDescent="0.25">
      <c r="P42" s="147" t="s">
        <v>962</v>
      </c>
      <c r="Q42" s="147">
        <v>192</v>
      </c>
      <c r="R42" s="147"/>
      <c r="S42" s="147" t="s">
        <v>1214</v>
      </c>
      <c r="T42" s="147">
        <v>0</v>
      </c>
      <c r="U42" s="147" t="s">
        <v>1215</v>
      </c>
      <c r="V42" s="147" t="s">
        <v>1135</v>
      </c>
      <c r="AB42" s="147" t="s">
        <v>1167</v>
      </c>
      <c r="AC42" s="147">
        <v>208</v>
      </c>
      <c r="AD42" s="223">
        <v>43216</v>
      </c>
      <c r="AE42" s="223">
        <v>43300</v>
      </c>
      <c r="AF42" s="147" t="s">
        <v>939</v>
      </c>
    </row>
    <row r="43" spans="16:32" x14ac:dyDescent="0.25">
      <c r="P43" s="147" t="s">
        <v>962</v>
      </c>
      <c r="Q43" s="147">
        <v>192</v>
      </c>
      <c r="R43" s="147"/>
      <c r="S43" s="147" t="s">
        <v>1216</v>
      </c>
      <c r="T43" s="147">
        <v>0</v>
      </c>
      <c r="U43" s="147" t="s">
        <v>1217</v>
      </c>
      <c r="V43" s="147" t="s">
        <v>1135</v>
      </c>
      <c r="AB43" s="147" t="s">
        <v>1169</v>
      </c>
      <c r="AC43" s="147">
        <v>219</v>
      </c>
      <c r="AD43" s="223">
        <v>43280</v>
      </c>
      <c r="AE43" s="223">
        <v>43364</v>
      </c>
      <c r="AF43" s="147" t="s">
        <v>939</v>
      </c>
    </row>
    <row r="44" spans="16:32" x14ac:dyDescent="0.25">
      <c r="P44" s="147" t="s">
        <v>962</v>
      </c>
      <c r="Q44" s="147">
        <v>192</v>
      </c>
      <c r="R44" s="147"/>
      <c r="S44" s="147" t="s">
        <v>1218</v>
      </c>
      <c r="T44" s="147">
        <v>0</v>
      </c>
      <c r="U44" s="147" t="s">
        <v>1219</v>
      </c>
      <c r="V44" s="147" t="s">
        <v>1135</v>
      </c>
      <c r="AB44" s="147" t="s">
        <v>1169</v>
      </c>
      <c r="AC44" s="147">
        <v>222</v>
      </c>
      <c r="AD44" s="223">
        <v>43311</v>
      </c>
      <c r="AE44" s="223">
        <v>43395</v>
      </c>
      <c r="AF44" s="147" t="s">
        <v>939</v>
      </c>
    </row>
    <row r="45" spans="16:32" x14ac:dyDescent="0.25">
      <c r="P45" s="147" t="s">
        <v>962</v>
      </c>
      <c r="Q45" s="147">
        <v>192</v>
      </c>
      <c r="R45" s="147"/>
      <c r="S45" s="147" t="s">
        <v>1220</v>
      </c>
      <c r="T45" s="147">
        <v>0</v>
      </c>
      <c r="U45" s="147" t="s">
        <v>1221</v>
      </c>
      <c r="V45" s="147" t="s">
        <v>1135</v>
      </c>
      <c r="AB45" s="147" t="s">
        <v>1171</v>
      </c>
      <c r="AC45" s="147">
        <v>208</v>
      </c>
      <c r="AD45" s="223">
        <v>43216</v>
      </c>
      <c r="AE45" s="223">
        <v>43300</v>
      </c>
      <c r="AF45" s="147" t="s">
        <v>939</v>
      </c>
    </row>
    <row r="46" spans="16:32" x14ac:dyDescent="0.25">
      <c r="P46" s="147" t="s">
        <v>962</v>
      </c>
      <c r="Q46" s="147">
        <v>192</v>
      </c>
      <c r="R46" s="147"/>
      <c r="S46" s="147" t="s">
        <v>1222</v>
      </c>
      <c r="T46" s="147">
        <v>0</v>
      </c>
      <c r="U46" s="147" t="s">
        <v>1223</v>
      </c>
      <c r="V46" s="147" t="s">
        <v>1135</v>
      </c>
      <c r="AB46" s="147" t="s">
        <v>1171</v>
      </c>
      <c r="AC46" s="147">
        <v>219</v>
      </c>
      <c r="AD46" s="223">
        <v>43280</v>
      </c>
      <c r="AE46" s="223">
        <v>43364</v>
      </c>
      <c r="AF46" s="147" t="s">
        <v>939</v>
      </c>
    </row>
    <row r="47" spans="16:32" x14ac:dyDescent="0.25">
      <c r="P47" s="147" t="s">
        <v>962</v>
      </c>
      <c r="Q47" s="147">
        <v>192</v>
      </c>
      <c r="R47" s="147"/>
      <c r="S47" s="147" t="s">
        <v>1224</v>
      </c>
      <c r="T47" s="147">
        <v>0</v>
      </c>
      <c r="U47" s="147" t="s">
        <v>1225</v>
      </c>
      <c r="V47" s="147" t="s">
        <v>1135</v>
      </c>
      <c r="AB47" s="147" t="s">
        <v>1171</v>
      </c>
      <c r="AC47" s="147">
        <v>222</v>
      </c>
      <c r="AD47" s="223">
        <v>43311</v>
      </c>
      <c r="AE47" s="223">
        <v>43395</v>
      </c>
      <c r="AF47" s="147" t="s">
        <v>939</v>
      </c>
    </row>
    <row r="48" spans="16:32" x14ac:dyDescent="0.25">
      <c r="P48" s="147" t="s">
        <v>962</v>
      </c>
      <c r="Q48" s="147">
        <v>192</v>
      </c>
      <c r="R48" s="147"/>
      <c r="S48" s="147" t="s">
        <v>1226</v>
      </c>
      <c r="T48" s="147">
        <v>0</v>
      </c>
      <c r="U48" s="147" t="s">
        <v>1227</v>
      </c>
      <c r="V48" s="147" t="s">
        <v>1135</v>
      </c>
      <c r="AB48" s="147" t="s">
        <v>3497</v>
      </c>
      <c r="AC48" s="147">
        <v>219</v>
      </c>
      <c r="AD48" s="223">
        <v>43280</v>
      </c>
      <c r="AE48" s="223">
        <v>43364</v>
      </c>
      <c r="AF48" s="147" t="s">
        <v>939</v>
      </c>
    </row>
    <row r="49" spans="16:32" x14ac:dyDescent="0.25">
      <c r="P49" s="147" t="s">
        <v>962</v>
      </c>
      <c r="Q49" s="147">
        <v>192</v>
      </c>
      <c r="R49" s="147"/>
      <c r="S49" s="147" t="s">
        <v>1228</v>
      </c>
      <c r="T49" s="147">
        <v>0</v>
      </c>
      <c r="U49" s="147" t="s">
        <v>1229</v>
      </c>
      <c r="V49" s="147" t="s">
        <v>1135</v>
      </c>
      <c r="AB49" s="147" t="s">
        <v>3497</v>
      </c>
      <c r="AC49" s="147">
        <v>222</v>
      </c>
      <c r="AD49" s="223">
        <v>43311</v>
      </c>
      <c r="AE49" s="223">
        <v>43395</v>
      </c>
      <c r="AF49" s="147" t="s">
        <v>939</v>
      </c>
    </row>
    <row r="50" spans="16:32" x14ac:dyDescent="0.25">
      <c r="P50" s="147" t="s">
        <v>962</v>
      </c>
      <c r="Q50" s="147">
        <v>192</v>
      </c>
      <c r="R50" s="147"/>
      <c r="S50" s="147" t="s">
        <v>1230</v>
      </c>
      <c r="T50" s="147">
        <v>0</v>
      </c>
      <c r="U50" s="147" t="s">
        <v>1231</v>
      </c>
      <c r="V50" s="147" t="s">
        <v>1135</v>
      </c>
      <c r="AB50" s="147" t="s">
        <v>3501</v>
      </c>
      <c r="AC50" s="147">
        <v>219</v>
      </c>
      <c r="AD50" s="223">
        <v>43280</v>
      </c>
      <c r="AE50" s="223">
        <v>43364</v>
      </c>
      <c r="AF50" s="147" t="s">
        <v>939</v>
      </c>
    </row>
    <row r="51" spans="16:32" x14ac:dyDescent="0.25">
      <c r="P51" s="147" t="s">
        <v>962</v>
      </c>
      <c r="Q51" s="147">
        <v>192</v>
      </c>
      <c r="R51" s="147"/>
      <c r="S51" s="147" t="s">
        <v>1232</v>
      </c>
      <c r="T51" s="147">
        <v>0</v>
      </c>
      <c r="U51" s="147" t="s">
        <v>1233</v>
      </c>
      <c r="V51" s="147" t="s">
        <v>1135</v>
      </c>
      <c r="AB51" s="147" t="s">
        <v>3501</v>
      </c>
      <c r="AC51" s="147">
        <v>222</v>
      </c>
      <c r="AD51" s="223">
        <v>43311</v>
      </c>
      <c r="AE51" s="223">
        <v>43395</v>
      </c>
      <c r="AF51" s="147" t="s">
        <v>939</v>
      </c>
    </row>
    <row r="52" spans="16:32" x14ac:dyDescent="0.25">
      <c r="P52" s="147" t="s">
        <v>962</v>
      </c>
      <c r="Q52" s="147">
        <v>192</v>
      </c>
      <c r="R52" s="147"/>
      <c r="S52" s="147" t="s">
        <v>1234</v>
      </c>
      <c r="T52" s="147">
        <v>0</v>
      </c>
      <c r="U52" s="147" t="s">
        <v>1235</v>
      </c>
      <c r="V52" s="147" t="s">
        <v>1135</v>
      </c>
      <c r="AB52" s="147" t="s">
        <v>3503</v>
      </c>
      <c r="AC52" s="147">
        <v>219</v>
      </c>
      <c r="AD52" s="223">
        <v>43280</v>
      </c>
      <c r="AE52" s="223">
        <v>43364</v>
      </c>
      <c r="AF52" s="147" t="s">
        <v>939</v>
      </c>
    </row>
    <row r="53" spans="16:32" x14ac:dyDescent="0.25">
      <c r="P53" s="147" t="s">
        <v>962</v>
      </c>
      <c r="Q53" s="147">
        <v>192</v>
      </c>
      <c r="R53" s="147"/>
      <c r="S53" s="147" t="s">
        <v>1236</v>
      </c>
      <c r="T53" s="147">
        <v>0</v>
      </c>
      <c r="U53" s="147" t="s">
        <v>1237</v>
      </c>
      <c r="V53" s="147" t="s">
        <v>1135</v>
      </c>
      <c r="AB53" s="147" t="s">
        <v>3503</v>
      </c>
      <c r="AC53" s="147">
        <v>222</v>
      </c>
      <c r="AD53" s="223">
        <v>43311</v>
      </c>
      <c r="AE53" s="223">
        <v>43395</v>
      </c>
      <c r="AF53" s="147" t="s">
        <v>939</v>
      </c>
    </row>
    <row r="54" spans="16:32" x14ac:dyDescent="0.25">
      <c r="P54" s="147" t="s">
        <v>962</v>
      </c>
      <c r="Q54" s="147">
        <v>192</v>
      </c>
      <c r="R54" s="147"/>
      <c r="S54" s="147" t="s">
        <v>1238</v>
      </c>
      <c r="T54" s="147">
        <v>0</v>
      </c>
      <c r="U54" s="147" t="s">
        <v>1239</v>
      </c>
      <c r="V54" s="147" t="s">
        <v>1135</v>
      </c>
      <c r="AB54" s="147" t="s">
        <v>4762</v>
      </c>
      <c r="AC54" s="147">
        <v>219</v>
      </c>
      <c r="AD54" s="223">
        <v>43280</v>
      </c>
      <c r="AE54" s="223">
        <v>43364</v>
      </c>
      <c r="AF54" s="147" t="s">
        <v>939</v>
      </c>
    </row>
    <row r="55" spans="16:32" x14ac:dyDescent="0.25">
      <c r="P55" s="147" t="s">
        <v>962</v>
      </c>
      <c r="Q55" s="147">
        <v>192</v>
      </c>
      <c r="R55" s="147"/>
      <c r="S55" s="147" t="s">
        <v>1240</v>
      </c>
      <c r="T55" s="147">
        <v>0</v>
      </c>
      <c r="U55" s="147" t="s">
        <v>1241</v>
      </c>
      <c r="V55" s="147" t="s">
        <v>1135</v>
      </c>
      <c r="AB55" s="147" t="s">
        <v>4762</v>
      </c>
      <c r="AC55" s="147">
        <v>222</v>
      </c>
      <c r="AD55" s="223">
        <v>43311</v>
      </c>
      <c r="AE55" s="223">
        <v>43395</v>
      </c>
      <c r="AF55" s="147" t="s">
        <v>939</v>
      </c>
    </row>
    <row r="56" spans="16:32" x14ac:dyDescent="0.25">
      <c r="P56" s="147" t="s">
        <v>962</v>
      </c>
      <c r="Q56" s="147">
        <v>192</v>
      </c>
      <c r="R56" s="147"/>
      <c r="S56" s="147" t="s">
        <v>1242</v>
      </c>
      <c r="T56" s="147">
        <v>0</v>
      </c>
      <c r="U56" s="147" t="s">
        <v>1243</v>
      </c>
      <c r="V56" s="147" t="s">
        <v>1135</v>
      </c>
      <c r="AB56" s="147" t="s">
        <v>5027</v>
      </c>
      <c r="AC56" s="147">
        <v>222</v>
      </c>
      <c r="AD56" s="223">
        <v>43311</v>
      </c>
      <c r="AE56" s="223">
        <v>43395</v>
      </c>
      <c r="AF56" s="147" t="s">
        <v>939</v>
      </c>
    </row>
    <row r="57" spans="16:32" x14ac:dyDescent="0.25">
      <c r="P57" s="147" t="s">
        <v>962</v>
      </c>
      <c r="Q57" s="147">
        <v>192</v>
      </c>
      <c r="R57" s="147"/>
      <c r="S57" s="147" t="s">
        <v>1244</v>
      </c>
      <c r="T57" s="147">
        <v>0</v>
      </c>
      <c r="U57" s="147" t="s">
        <v>1245</v>
      </c>
      <c r="V57" s="147" t="s">
        <v>1135</v>
      </c>
      <c r="AB57" s="147" t="s">
        <v>5029</v>
      </c>
      <c r="AC57" s="147">
        <v>222</v>
      </c>
      <c r="AD57" s="223">
        <v>43311</v>
      </c>
      <c r="AE57" s="223">
        <v>43395</v>
      </c>
      <c r="AF57" s="147" t="s">
        <v>939</v>
      </c>
    </row>
    <row r="58" spans="16:32" x14ac:dyDescent="0.25">
      <c r="P58" s="147" t="s">
        <v>962</v>
      </c>
      <c r="Q58" s="147">
        <v>192</v>
      </c>
      <c r="R58" s="147"/>
      <c r="S58" s="147" t="s">
        <v>1246</v>
      </c>
      <c r="T58" s="147">
        <v>0</v>
      </c>
      <c r="U58" s="147" t="s">
        <v>1247</v>
      </c>
      <c r="V58" s="147" t="s">
        <v>1135</v>
      </c>
      <c r="AB58" s="147" t="s">
        <v>1181</v>
      </c>
      <c r="AC58" s="147">
        <v>208</v>
      </c>
      <c r="AD58" s="223">
        <v>43216</v>
      </c>
      <c r="AE58" s="223">
        <v>43300</v>
      </c>
      <c r="AF58" s="147" t="s">
        <v>939</v>
      </c>
    </row>
    <row r="59" spans="16:32" x14ac:dyDescent="0.25">
      <c r="P59" s="147" t="s">
        <v>962</v>
      </c>
      <c r="Q59" s="147">
        <v>192</v>
      </c>
      <c r="R59" s="147"/>
      <c r="S59" s="147" t="s">
        <v>1248</v>
      </c>
      <c r="T59" s="147">
        <v>0</v>
      </c>
      <c r="U59" s="147" t="s">
        <v>1249</v>
      </c>
      <c r="V59" s="147" t="s">
        <v>1135</v>
      </c>
      <c r="AB59" s="147" t="s">
        <v>1181</v>
      </c>
      <c r="AC59" s="147">
        <v>219</v>
      </c>
      <c r="AD59" s="223">
        <v>43280</v>
      </c>
      <c r="AE59" s="223">
        <v>43364</v>
      </c>
      <c r="AF59" s="147" t="s">
        <v>939</v>
      </c>
    </row>
    <row r="60" spans="16:32" x14ac:dyDescent="0.25">
      <c r="P60" s="147" t="s">
        <v>962</v>
      </c>
      <c r="Q60" s="147">
        <v>192</v>
      </c>
      <c r="R60" s="147"/>
      <c r="S60" s="147" t="s">
        <v>1250</v>
      </c>
      <c r="T60" s="147">
        <v>0</v>
      </c>
      <c r="U60" s="147" t="s">
        <v>1251</v>
      </c>
      <c r="V60" s="147" t="s">
        <v>1135</v>
      </c>
      <c r="AB60" s="147" t="s">
        <v>1181</v>
      </c>
      <c r="AC60" s="147">
        <v>222</v>
      </c>
      <c r="AD60" s="223">
        <v>43311</v>
      </c>
      <c r="AE60" s="223">
        <v>43395</v>
      </c>
      <c r="AF60" s="147" t="s">
        <v>939</v>
      </c>
    </row>
    <row r="61" spans="16:32" x14ac:dyDescent="0.25">
      <c r="P61" s="147" t="s">
        <v>962</v>
      </c>
      <c r="Q61" s="147">
        <v>192</v>
      </c>
      <c r="R61" s="147"/>
      <c r="S61" s="147" t="s">
        <v>1252</v>
      </c>
      <c r="T61" s="147">
        <v>0</v>
      </c>
      <c r="U61" s="147" t="s">
        <v>1253</v>
      </c>
      <c r="V61" s="147" t="s">
        <v>1135</v>
      </c>
      <c r="AB61" s="147" t="s">
        <v>1183</v>
      </c>
      <c r="AC61" s="147">
        <v>219</v>
      </c>
      <c r="AD61" s="223">
        <v>43280</v>
      </c>
      <c r="AE61" s="223">
        <v>43364</v>
      </c>
      <c r="AF61" s="147" t="s">
        <v>939</v>
      </c>
    </row>
    <row r="62" spans="16:32" x14ac:dyDescent="0.25">
      <c r="P62" s="147" t="s">
        <v>962</v>
      </c>
      <c r="Q62" s="147">
        <v>192</v>
      </c>
      <c r="R62" s="147"/>
      <c r="S62" s="147" t="s">
        <v>1254</v>
      </c>
      <c r="T62" s="147">
        <v>0</v>
      </c>
      <c r="U62" s="147" t="s">
        <v>1255</v>
      </c>
      <c r="V62" s="147" t="s">
        <v>1135</v>
      </c>
      <c r="AB62" s="147" t="s">
        <v>1183</v>
      </c>
      <c r="AC62" s="147">
        <v>222</v>
      </c>
      <c r="AD62" s="223">
        <v>43311</v>
      </c>
      <c r="AE62" s="223">
        <v>43395</v>
      </c>
      <c r="AF62" s="147" t="s">
        <v>939</v>
      </c>
    </row>
    <row r="63" spans="16:32" x14ac:dyDescent="0.25">
      <c r="P63" s="147" t="s">
        <v>962</v>
      </c>
      <c r="Q63" s="147">
        <v>192</v>
      </c>
      <c r="R63" s="147"/>
      <c r="S63" s="147" t="s">
        <v>1256</v>
      </c>
      <c r="T63" s="147">
        <v>0</v>
      </c>
      <c r="U63" s="147" t="s">
        <v>1257</v>
      </c>
      <c r="V63" s="147" t="s">
        <v>1135</v>
      </c>
      <c r="AB63" s="147" t="s">
        <v>1185</v>
      </c>
      <c r="AC63" s="147">
        <v>222</v>
      </c>
      <c r="AD63" s="223">
        <v>43311</v>
      </c>
      <c r="AE63" s="223">
        <v>43395</v>
      </c>
      <c r="AF63" s="147" t="s">
        <v>939</v>
      </c>
    </row>
    <row r="64" spans="16:32" x14ac:dyDescent="0.25">
      <c r="P64" s="147" t="s">
        <v>962</v>
      </c>
      <c r="Q64" s="147">
        <v>192</v>
      </c>
      <c r="R64" s="147"/>
      <c r="S64" s="147" t="s">
        <v>1258</v>
      </c>
      <c r="T64" s="147">
        <v>0</v>
      </c>
      <c r="U64" s="147" t="s">
        <v>1259</v>
      </c>
      <c r="V64" s="147" t="s">
        <v>1135</v>
      </c>
      <c r="AB64" s="147" t="s">
        <v>1189</v>
      </c>
      <c r="AC64" s="147">
        <v>208</v>
      </c>
      <c r="AD64" s="223">
        <v>43216</v>
      </c>
      <c r="AE64" s="223">
        <v>43300</v>
      </c>
      <c r="AF64" s="147" t="s">
        <v>939</v>
      </c>
    </row>
    <row r="65" spans="16:32" x14ac:dyDescent="0.25">
      <c r="P65" s="147" t="s">
        <v>962</v>
      </c>
      <c r="Q65" s="147">
        <v>192</v>
      </c>
      <c r="R65" s="147"/>
      <c r="S65" s="147" t="s">
        <v>1260</v>
      </c>
      <c r="T65" s="147">
        <v>0</v>
      </c>
      <c r="U65" s="147" t="s">
        <v>1261</v>
      </c>
      <c r="V65" s="147" t="s">
        <v>1135</v>
      </c>
      <c r="AB65" s="147" t="s">
        <v>1189</v>
      </c>
      <c r="AC65" s="147">
        <v>219</v>
      </c>
      <c r="AD65" s="223">
        <v>43280</v>
      </c>
      <c r="AE65" s="223">
        <v>43364</v>
      </c>
      <c r="AF65" s="147" t="s">
        <v>939</v>
      </c>
    </row>
    <row r="66" spans="16:32" x14ac:dyDescent="0.25">
      <c r="P66" s="147" t="s">
        <v>962</v>
      </c>
      <c r="Q66" s="147">
        <v>192</v>
      </c>
      <c r="R66" s="147"/>
      <c r="S66" s="147" t="s">
        <v>1262</v>
      </c>
      <c r="T66" s="147">
        <v>0</v>
      </c>
      <c r="U66" s="147" t="s">
        <v>1263</v>
      </c>
      <c r="V66" s="147" t="s">
        <v>1135</v>
      </c>
      <c r="AB66" s="147" t="s">
        <v>1189</v>
      </c>
      <c r="AC66" s="147">
        <v>222</v>
      </c>
      <c r="AD66" s="223">
        <v>43311</v>
      </c>
      <c r="AE66" s="223">
        <v>43395</v>
      </c>
      <c r="AF66" s="147" t="s">
        <v>939</v>
      </c>
    </row>
    <row r="67" spans="16:32" x14ac:dyDescent="0.25">
      <c r="P67" s="147" t="s">
        <v>962</v>
      </c>
      <c r="Q67" s="147">
        <v>192</v>
      </c>
      <c r="R67" s="147"/>
      <c r="S67" s="147" t="s">
        <v>1264</v>
      </c>
      <c r="T67" s="147">
        <v>0</v>
      </c>
      <c r="U67" s="147" t="s">
        <v>1265</v>
      </c>
      <c r="V67" s="147" t="s">
        <v>1135</v>
      </c>
      <c r="AB67" s="147" t="s">
        <v>4764</v>
      </c>
      <c r="AC67" s="147">
        <v>219</v>
      </c>
      <c r="AD67" s="223">
        <v>43280</v>
      </c>
      <c r="AE67" s="223">
        <v>43364</v>
      </c>
      <c r="AF67" s="147" t="s">
        <v>939</v>
      </c>
    </row>
    <row r="68" spans="16:32" x14ac:dyDescent="0.25">
      <c r="P68" s="147" t="s">
        <v>962</v>
      </c>
      <c r="Q68" s="147">
        <v>192</v>
      </c>
      <c r="R68" s="147"/>
      <c r="S68" s="147" t="s">
        <v>1266</v>
      </c>
      <c r="T68" s="147">
        <v>0</v>
      </c>
      <c r="U68" s="147" t="s">
        <v>1267</v>
      </c>
      <c r="V68" s="147" t="s">
        <v>1135</v>
      </c>
      <c r="AB68" s="147" t="s">
        <v>4764</v>
      </c>
      <c r="AC68" s="147">
        <v>222</v>
      </c>
      <c r="AD68" s="223">
        <v>43311</v>
      </c>
      <c r="AE68" s="223">
        <v>43395</v>
      </c>
      <c r="AF68" s="147" t="s">
        <v>939</v>
      </c>
    </row>
    <row r="69" spans="16:32" x14ac:dyDescent="0.25">
      <c r="P69" s="147" t="s">
        <v>962</v>
      </c>
      <c r="Q69" s="147">
        <v>192</v>
      </c>
      <c r="R69" s="147"/>
      <c r="S69" s="147" t="s">
        <v>1268</v>
      </c>
      <c r="T69" s="147">
        <v>0</v>
      </c>
      <c r="U69" s="147" t="s">
        <v>1269</v>
      </c>
      <c r="V69" s="147" t="s">
        <v>1135</v>
      </c>
      <c r="AB69" s="147" t="s">
        <v>4766</v>
      </c>
      <c r="AC69" s="147">
        <v>219</v>
      </c>
      <c r="AD69" s="223">
        <v>43280</v>
      </c>
      <c r="AE69" s="223">
        <v>43364</v>
      </c>
      <c r="AF69" s="147" t="s">
        <v>939</v>
      </c>
    </row>
    <row r="70" spans="16:32" x14ac:dyDescent="0.25">
      <c r="P70" s="147" t="s">
        <v>962</v>
      </c>
      <c r="Q70" s="147">
        <v>192</v>
      </c>
      <c r="R70" s="147"/>
      <c r="S70" s="147" t="s">
        <v>1270</v>
      </c>
      <c r="T70" s="147">
        <v>0</v>
      </c>
      <c r="U70" s="147" t="s">
        <v>1271</v>
      </c>
      <c r="V70" s="147" t="s">
        <v>1135</v>
      </c>
      <c r="AB70" s="147" t="s">
        <v>4766</v>
      </c>
      <c r="AC70" s="147">
        <v>222</v>
      </c>
      <c r="AD70" s="223">
        <v>43311</v>
      </c>
      <c r="AE70" s="223">
        <v>43395</v>
      </c>
      <c r="AF70" s="147" t="s">
        <v>939</v>
      </c>
    </row>
    <row r="71" spans="16:32" x14ac:dyDescent="0.25">
      <c r="P71" s="147" t="s">
        <v>962</v>
      </c>
      <c r="Q71" s="147">
        <v>192</v>
      </c>
      <c r="R71" s="147"/>
      <c r="S71" s="147" t="s">
        <v>1272</v>
      </c>
      <c r="T71" s="147">
        <v>0</v>
      </c>
      <c r="U71" s="147" t="s">
        <v>1273</v>
      </c>
      <c r="V71" s="147" t="s">
        <v>1135</v>
      </c>
      <c r="AB71" s="147" t="s">
        <v>4768</v>
      </c>
      <c r="AC71" s="147">
        <v>219</v>
      </c>
      <c r="AD71" s="223">
        <v>43280</v>
      </c>
      <c r="AE71" s="223">
        <v>43364</v>
      </c>
      <c r="AF71" s="147" t="s">
        <v>939</v>
      </c>
    </row>
    <row r="72" spans="16:32" x14ac:dyDescent="0.25">
      <c r="P72" s="147" t="s">
        <v>962</v>
      </c>
      <c r="Q72" s="147">
        <v>192</v>
      </c>
      <c r="R72" s="147"/>
      <c r="S72" s="147" t="s">
        <v>1274</v>
      </c>
      <c r="T72" s="147">
        <v>0</v>
      </c>
      <c r="U72" s="147" t="s">
        <v>1275</v>
      </c>
      <c r="V72" s="147" t="s">
        <v>1135</v>
      </c>
      <c r="AB72" s="147" t="s">
        <v>4768</v>
      </c>
      <c r="AC72" s="147">
        <v>222</v>
      </c>
      <c r="AD72" s="223">
        <v>43311</v>
      </c>
      <c r="AE72" s="223">
        <v>43395</v>
      </c>
      <c r="AF72" s="147" t="s">
        <v>939</v>
      </c>
    </row>
    <row r="73" spans="16:32" x14ac:dyDescent="0.25">
      <c r="P73" s="147" t="s">
        <v>962</v>
      </c>
      <c r="Q73" s="147">
        <v>192</v>
      </c>
      <c r="R73" s="147"/>
      <c r="S73" s="147" t="s">
        <v>1276</v>
      </c>
      <c r="T73" s="147">
        <v>0</v>
      </c>
      <c r="U73" s="147" t="s">
        <v>1277</v>
      </c>
      <c r="V73" s="147" t="s">
        <v>1135</v>
      </c>
      <c r="AB73" s="147" t="s">
        <v>1191</v>
      </c>
      <c r="AC73" s="147">
        <v>208</v>
      </c>
      <c r="AD73" s="223">
        <v>43216</v>
      </c>
      <c r="AE73" s="223">
        <v>43300</v>
      </c>
      <c r="AF73" s="147" t="s">
        <v>939</v>
      </c>
    </row>
    <row r="74" spans="16:32" x14ac:dyDescent="0.25">
      <c r="P74" s="147" t="s">
        <v>962</v>
      </c>
      <c r="Q74" s="147">
        <v>192</v>
      </c>
      <c r="R74" s="147"/>
      <c r="S74" s="147" t="s">
        <v>1278</v>
      </c>
      <c r="T74" s="147">
        <v>0</v>
      </c>
      <c r="U74" s="147" t="s">
        <v>1279</v>
      </c>
      <c r="V74" s="147" t="s">
        <v>1135</v>
      </c>
      <c r="AB74" s="147" t="s">
        <v>1193</v>
      </c>
      <c r="AC74" s="147">
        <v>208</v>
      </c>
      <c r="AD74" s="223">
        <v>43216</v>
      </c>
      <c r="AE74" s="223">
        <v>43300</v>
      </c>
      <c r="AF74" s="147" t="s">
        <v>939</v>
      </c>
    </row>
    <row r="75" spans="16:32" x14ac:dyDescent="0.25">
      <c r="P75" s="147" t="s">
        <v>962</v>
      </c>
      <c r="Q75" s="147">
        <v>192</v>
      </c>
      <c r="R75" s="147"/>
      <c r="S75" s="147" t="s">
        <v>1280</v>
      </c>
      <c r="T75" s="147">
        <v>0</v>
      </c>
      <c r="U75" s="147" t="s">
        <v>1281</v>
      </c>
      <c r="V75" s="147" t="s">
        <v>1135</v>
      </c>
      <c r="AB75" s="147" t="s">
        <v>1193</v>
      </c>
      <c r="AC75" s="147">
        <v>219</v>
      </c>
      <c r="AD75" s="223">
        <v>43280</v>
      </c>
      <c r="AE75" s="223">
        <v>43364</v>
      </c>
      <c r="AF75" s="147" t="s">
        <v>939</v>
      </c>
    </row>
    <row r="76" spans="16:32" x14ac:dyDescent="0.25">
      <c r="P76" s="147" t="s">
        <v>962</v>
      </c>
      <c r="Q76" s="147">
        <v>192</v>
      </c>
      <c r="R76" s="147"/>
      <c r="S76" s="147" t="s">
        <v>1282</v>
      </c>
      <c r="T76" s="147">
        <v>0</v>
      </c>
      <c r="U76" s="147" t="s">
        <v>1283</v>
      </c>
      <c r="V76" s="147" t="s">
        <v>1135</v>
      </c>
      <c r="AB76" s="147" t="s">
        <v>1193</v>
      </c>
      <c r="AC76" s="147">
        <v>222</v>
      </c>
      <c r="AD76" s="223">
        <v>43311</v>
      </c>
      <c r="AE76" s="223">
        <v>43395</v>
      </c>
      <c r="AF76" s="147" t="s">
        <v>939</v>
      </c>
    </row>
    <row r="77" spans="16:32" x14ac:dyDescent="0.25">
      <c r="P77" s="147" t="s">
        <v>962</v>
      </c>
      <c r="Q77" s="147">
        <v>192</v>
      </c>
      <c r="R77" s="147"/>
      <c r="S77" s="147" t="s">
        <v>1284</v>
      </c>
      <c r="T77" s="147">
        <v>0</v>
      </c>
      <c r="U77" s="147" t="s">
        <v>1285</v>
      </c>
      <c r="V77" s="147" t="s">
        <v>1135</v>
      </c>
      <c r="AB77" s="147" t="s">
        <v>1195</v>
      </c>
      <c r="AC77" s="147">
        <v>219</v>
      </c>
      <c r="AD77" s="223">
        <v>43280</v>
      </c>
      <c r="AE77" s="223">
        <v>43364</v>
      </c>
      <c r="AF77" s="147" t="s">
        <v>939</v>
      </c>
    </row>
    <row r="78" spans="16:32" x14ac:dyDescent="0.25">
      <c r="P78" s="147" t="s">
        <v>962</v>
      </c>
      <c r="Q78" s="147">
        <v>192</v>
      </c>
      <c r="R78" s="147"/>
      <c r="S78" s="147" t="s">
        <v>1286</v>
      </c>
      <c r="T78" s="147">
        <v>0</v>
      </c>
      <c r="U78" s="147" t="s">
        <v>1287</v>
      </c>
      <c r="V78" s="147" t="s">
        <v>1135</v>
      </c>
      <c r="AB78" s="147" t="s">
        <v>1195</v>
      </c>
      <c r="AC78" s="147">
        <v>222</v>
      </c>
      <c r="AD78" s="223">
        <v>43311</v>
      </c>
      <c r="AE78" s="223">
        <v>43395</v>
      </c>
      <c r="AF78" s="147" t="s">
        <v>939</v>
      </c>
    </row>
    <row r="79" spans="16:32" x14ac:dyDescent="0.25">
      <c r="P79" s="147" t="s">
        <v>962</v>
      </c>
      <c r="Q79" s="147">
        <v>192</v>
      </c>
      <c r="R79" s="147"/>
      <c r="S79" s="147" t="s">
        <v>1288</v>
      </c>
      <c r="T79" s="147">
        <v>0</v>
      </c>
      <c r="U79" s="147" t="s">
        <v>1289</v>
      </c>
      <c r="V79" s="147" t="s">
        <v>1135</v>
      </c>
      <c r="AB79" s="147" t="s">
        <v>4770</v>
      </c>
      <c r="AC79" s="147">
        <v>219</v>
      </c>
      <c r="AD79" s="223">
        <v>43280</v>
      </c>
      <c r="AE79" s="223">
        <v>43364</v>
      </c>
      <c r="AF79" s="147" t="s">
        <v>939</v>
      </c>
    </row>
    <row r="80" spans="16:32" x14ac:dyDescent="0.25">
      <c r="P80" s="147" t="s">
        <v>962</v>
      </c>
      <c r="Q80" s="147">
        <v>192</v>
      </c>
      <c r="R80" s="147"/>
      <c r="S80" s="147" t="s">
        <v>1290</v>
      </c>
      <c r="T80" s="147">
        <v>0</v>
      </c>
      <c r="U80" s="147" t="s">
        <v>1291</v>
      </c>
      <c r="V80" s="147" t="s">
        <v>1135</v>
      </c>
      <c r="AB80" s="147" t="s">
        <v>4770</v>
      </c>
      <c r="AC80" s="147">
        <v>222</v>
      </c>
      <c r="AD80" s="223">
        <v>43311</v>
      </c>
      <c r="AE80" s="223">
        <v>43395</v>
      </c>
      <c r="AF80" s="147" t="s">
        <v>939</v>
      </c>
    </row>
    <row r="81" spans="16:32" x14ac:dyDescent="0.25">
      <c r="P81" s="147" t="s">
        <v>962</v>
      </c>
      <c r="Q81" s="147">
        <v>192</v>
      </c>
      <c r="R81" s="147"/>
      <c r="S81" s="147" t="s">
        <v>1292</v>
      </c>
      <c r="T81" s="147">
        <v>0</v>
      </c>
      <c r="U81" s="147" t="s">
        <v>1293</v>
      </c>
      <c r="V81" s="147" t="s">
        <v>1135</v>
      </c>
      <c r="AB81" s="147" t="s">
        <v>4772</v>
      </c>
      <c r="AC81" s="147">
        <v>219</v>
      </c>
      <c r="AD81" s="223">
        <v>43280</v>
      </c>
      <c r="AE81" s="223">
        <v>43364</v>
      </c>
      <c r="AF81" s="147" t="s">
        <v>939</v>
      </c>
    </row>
    <row r="82" spans="16:32" x14ac:dyDescent="0.25">
      <c r="P82" s="147" t="s">
        <v>962</v>
      </c>
      <c r="Q82" s="147">
        <v>192</v>
      </c>
      <c r="R82" s="147"/>
      <c r="S82" s="147" t="s">
        <v>1294</v>
      </c>
      <c r="T82" s="147">
        <v>0</v>
      </c>
      <c r="U82" s="147" t="s">
        <v>1295</v>
      </c>
      <c r="V82" s="147" t="s">
        <v>1135</v>
      </c>
      <c r="AB82" s="147" t="s">
        <v>4772</v>
      </c>
      <c r="AC82" s="147">
        <v>222</v>
      </c>
      <c r="AD82" s="223">
        <v>43311</v>
      </c>
      <c r="AE82" s="223">
        <v>43395</v>
      </c>
      <c r="AF82" s="147" t="s">
        <v>939</v>
      </c>
    </row>
    <row r="83" spans="16:32" x14ac:dyDescent="0.25">
      <c r="P83" s="147" t="s">
        <v>962</v>
      </c>
      <c r="Q83" s="147">
        <v>192</v>
      </c>
      <c r="R83" s="147"/>
      <c r="S83" s="147" t="s">
        <v>1296</v>
      </c>
      <c r="T83" s="147">
        <v>0</v>
      </c>
      <c r="U83" s="147" t="s">
        <v>1297</v>
      </c>
      <c r="V83" s="147" t="s">
        <v>1135</v>
      </c>
      <c r="AB83" s="147" t="s">
        <v>1217</v>
      </c>
      <c r="AC83" s="147">
        <v>208</v>
      </c>
      <c r="AD83" s="223">
        <v>43216</v>
      </c>
      <c r="AE83" s="223">
        <v>43300</v>
      </c>
      <c r="AF83" s="147" t="s">
        <v>939</v>
      </c>
    </row>
    <row r="84" spans="16:32" x14ac:dyDescent="0.25">
      <c r="P84" s="147" t="s">
        <v>962</v>
      </c>
      <c r="Q84" s="147">
        <v>192</v>
      </c>
      <c r="R84" s="147"/>
      <c r="S84" s="147" t="s">
        <v>1298</v>
      </c>
      <c r="T84" s="147">
        <v>0</v>
      </c>
      <c r="U84" s="147" t="s">
        <v>1299</v>
      </c>
      <c r="V84" s="147" t="s">
        <v>1135</v>
      </c>
      <c r="AB84" s="147" t="s">
        <v>1217</v>
      </c>
      <c r="AC84" s="147">
        <v>215</v>
      </c>
      <c r="AD84" s="223">
        <v>43250</v>
      </c>
      <c r="AE84" s="223">
        <v>43334</v>
      </c>
      <c r="AF84" s="147" t="s">
        <v>939</v>
      </c>
    </row>
    <row r="85" spans="16:32" x14ac:dyDescent="0.25">
      <c r="P85" s="147" t="s">
        <v>962</v>
      </c>
      <c r="Q85" s="147">
        <v>192</v>
      </c>
      <c r="R85" s="147"/>
      <c r="S85" s="147" t="s">
        <v>1300</v>
      </c>
      <c r="T85" s="147">
        <v>0</v>
      </c>
      <c r="U85" s="147" t="s">
        <v>1301</v>
      </c>
      <c r="V85" s="147" t="s">
        <v>1135</v>
      </c>
      <c r="AB85" s="147" t="s">
        <v>1217</v>
      </c>
      <c r="AC85" s="147">
        <v>219</v>
      </c>
      <c r="AD85" s="223">
        <v>43280</v>
      </c>
      <c r="AE85" s="223">
        <v>43364</v>
      </c>
      <c r="AF85" s="147" t="s">
        <v>939</v>
      </c>
    </row>
    <row r="86" spans="16:32" x14ac:dyDescent="0.25">
      <c r="P86" s="147" t="s">
        <v>962</v>
      </c>
      <c r="Q86" s="147">
        <v>192</v>
      </c>
      <c r="R86" s="147"/>
      <c r="S86" s="147" t="s">
        <v>1302</v>
      </c>
      <c r="T86" s="147">
        <v>0</v>
      </c>
      <c r="U86" s="147" t="s">
        <v>1303</v>
      </c>
      <c r="V86" s="147" t="s">
        <v>1135</v>
      </c>
      <c r="AB86" s="147" t="s">
        <v>1217</v>
      </c>
      <c r="AC86" s="147">
        <v>222</v>
      </c>
      <c r="AD86" s="223">
        <v>43311</v>
      </c>
      <c r="AE86" s="223">
        <v>43395</v>
      </c>
      <c r="AF86" s="147" t="s">
        <v>939</v>
      </c>
    </row>
    <row r="87" spans="16:32" x14ac:dyDescent="0.25">
      <c r="P87" s="147" t="s">
        <v>962</v>
      </c>
      <c r="Q87" s="147">
        <v>192</v>
      </c>
      <c r="R87" s="147"/>
      <c r="S87" s="147" t="s">
        <v>1304</v>
      </c>
      <c r="T87" s="147">
        <v>0</v>
      </c>
      <c r="U87" s="147" t="s">
        <v>1305</v>
      </c>
      <c r="V87" s="147" t="s">
        <v>1135</v>
      </c>
      <c r="AB87" s="147" t="s">
        <v>1229</v>
      </c>
      <c r="AC87" s="147">
        <v>208</v>
      </c>
      <c r="AD87" s="223">
        <v>43216</v>
      </c>
      <c r="AE87" s="223">
        <v>43300</v>
      </c>
      <c r="AF87" s="147" t="s">
        <v>939</v>
      </c>
    </row>
    <row r="88" spans="16:32" x14ac:dyDescent="0.25">
      <c r="P88" s="147" t="s">
        <v>962</v>
      </c>
      <c r="Q88" s="147">
        <v>192</v>
      </c>
      <c r="R88" s="147"/>
      <c r="S88" s="147" t="s">
        <v>1306</v>
      </c>
      <c r="T88" s="147">
        <v>0</v>
      </c>
      <c r="U88" s="147" t="s">
        <v>1307</v>
      </c>
      <c r="V88" s="147" t="s">
        <v>1135</v>
      </c>
      <c r="AB88" s="147" t="s">
        <v>1233</v>
      </c>
      <c r="AC88" s="147">
        <v>215</v>
      </c>
      <c r="AD88" s="223">
        <v>43250</v>
      </c>
      <c r="AE88" s="223">
        <v>43334</v>
      </c>
      <c r="AF88" s="147" t="s">
        <v>939</v>
      </c>
    </row>
    <row r="89" spans="16:32" x14ac:dyDescent="0.25">
      <c r="P89" s="147" t="s">
        <v>962</v>
      </c>
      <c r="Q89" s="147">
        <v>192</v>
      </c>
      <c r="R89" s="147"/>
      <c r="S89" s="147" t="s">
        <v>1308</v>
      </c>
      <c r="T89" s="147">
        <v>0</v>
      </c>
      <c r="U89" s="147" t="s">
        <v>1309</v>
      </c>
      <c r="V89" s="147" t="s">
        <v>1135</v>
      </c>
      <c r="AB89" s="147" t="s">
        <v>1233</v>
      </c>
      <c r="AC89" s="147">
        <v>219</v>
      </c>
      <c r="AD89" s="223">
        <v>43280</v>
      </c>
      <c r="AE89" s="223">
        <v>43364</v>
      </c>
      <c r="AF89" s="147" t="s">
        <v>939</v>
      </c>
    </row>
    <row r="90" spans="16:32" x14ac:dyDescent="0.25">
      <c r="P90" s="147" t="s">
        <v>962</v>
      </c>
      <c r="Q90" s="147">
        <v>192</v>
      </c>
      <c r="R90" s="147"/>
      <c r="S90" s="147" t="s">
        <v>1310</v>
      </c>
      <c r="T90" s="147">
        <v>0</v>
      </c>
      <c r="U90" s="147" t="s">
        <v>1311</v>
      </c>
      <c r="V90" s="147" t="s">
        <v>1135</v>
      </c>
      <c r="AB90" s="147" t="s">
        <v>1233</v>
      </c>
      <c r="AC90" s="147">
        <v>222</v>
      </c>
      <c r="AD90" s="223">
        <v>43311</v>
      </c>
      <c r="AE90" s="223">
        <v>43395</v>
      </c>
      <c r="AF90" s="147" t="s">
        <v>939</v>
      </c>
    </row>
    <row r="91" spans="16:32" x14ac:dyDescent="0.25">
      <c r="P91" s="147" t="s">
        <v>962</v>
      </c>
      <c r="Q91" s="147">
        <v>192</v>
      </c>
      <c r="R91" s="147"/>
      <c r="S91" s="147" t="s">
        <v>1312</v>
      </c>
      <c r="T91" s="147">
        <v>0</v>
      </c>
      <c r="U91" s="147" t="s">
        <v>1313</v>
      </c>
      <c r="V91" s="147" t="s">
        <v>1135</v>
      </c>
      <c r="AB91" s="147" t="s">
        <v>1235</v>
      </c>
      <c r="AC91" s="147">
        <v>208</v>
      </c>
      <c r="AD91" s="223">
        <v>43216</v>
      </c>
      <c r="AE91" s="223">
        <v>43300</v>
      </c>
      <c r="AF91" s="147" t="s">
        <v>939</v>
      </c>
    </row>
    <row r="92" spans="16:32" x14ac:dyDescent="0.25">
      <c r="P92" s="147" t="s">
        <v>962</v>
      </c>
      <c r="Q92" s="147">
        <v>192</v>
      </c>
      <c r="R92" s="147"/>
      <c r="S92" s="147" t="s">
        <v>1314</v>
      </c>
      <c r="T92" s="147">
        <v>0</v>
      </c>
      <c r="U92" s="147" t="s">
        <v>1315</v>
      </c>
      <c r="V92" s="147" t="s">
        <v>1135</v>
      </c>
      <c r="AB92" s="147" t="s">
        <v>1239</v>
      </c>
      <c r="AC92" s="147">
        <v>208</v>
      </c>
      <c r="AD92" s="223">
        <v>43216</v>
      </c>
      <c r="AE92" s="223">
        <v>43300</v>
      </c>
      <c r="AF92" s="147" t="s">
        <v>939</v>
      </c>
    </row>
    <row r="93" spans="16:32" x14ac:dyDescent="0.25">
      <c r="P93" s="147" t="s">
        <v>962</v>
      </c>
      <c r="Q93" s="147">
        <v>192</v>
      </c>
      <c r="R93" s="147"/>
      <c r="S93" s="147" t="s">
        <v>1316</v>
      </c>
      <c r="T93" s="147">
        <v>0</v>
      </c>
      <c r="U93" s="147" t="s">
        <v>1317</v>
      </c>
      <c r="V93" s="147" t="s">
        <v>1135</v>
      </c>
      <c r="AB93" s="147" t="s">
        <v>1239</v>
      </c>
      <c r="AC93" s="147">
        <v>215</v>
      </c>
      <c r="AD93" s="223">
        <v>43250</v>
      </c>
      <c r="AE93" s="223">
        <v>43334</v>
      </c>
      <c r="AF93" s="147" t="s">
        <v>939</v>
      </c>
    </row>
    <row r="94" spans="16:32" x14ac:dyDescent="0.25">
      <c r="P94" s="147" t="s">
        <v>962</v>
      </c>
      <c r="Q94" s="147">
        <v>192</v>
      </c>
      <c r="R94" s="147"/>
      <c r="S94" s="147" t="s">
        <v>1318</v>
      </c>
      <c r="T94" s="147">
        <v>0</v>
      </c>
      <c r="U94" s="147" t="s">
        <v>1319</v>
      </c>
      <c r="V94" s="147" t="s">
        <v>1135</v>
      </c>
      <c r="AB94" s="147" t="s">
        <v>1239</v>
      </c>
      <c r="AC94" s="147">
        <v>219</v>
      </c>
      <c r="AD94" s="223">
        <v>43280</v>
      </c>
      <c r="AE94" s="223">
        <v>43364</v>
      </c>
      <c r="AF94" s="147" t="s">
        <v>939</v>
      </c>
    </row>
    <row r="95" spans="16:32" x14ac:dyDescent="0.25">
      <c r="P95" s="147" t="s">
        <v>962</v>
      </c>
      <c r="Q95" s="147">
        <v>192</v>
      </c>
      <c r="R95" s="147"/>
      <c r="S95" s="147" t="s">
        <v>1320</v>
      </c>
      <c r="T95" s="147">
        <v>0</v>
      </c>
      <c r="U95" s="147" t="s">
        <v>1321</v>
      </c>
      <c r="V95" s="147" t="s">
        <v>1135</v>
      </c>
      <c r="AB95" s="147" t="s">
        <v>1239</v>
      </c>
      <c r="AC95" s="147">
        <v>222</v>
      </c>
      <c r="AD95" s="223">
        <v>43311</v>
      </c>
      <c r="AE95" s="223">
        <v>43395</v>
      </c>
      <c r="AF95" s="147" t="s">
        <v>939</v>
      </c>
    </row>
    <row r="96" spans="16:32" x14ac:dyDescent="0.25">
      <c r="P96" s="147" t="s">
        <v>962</v>
      </c>
      <c r="Q96" s="147">
        <v>192</v>
      </c>
      <c r="R96" s="147"/>
      <c r="S96" s="147" t="s">
        <v>1322</v>
      </c>
      <c r="T96" s="147">
        <v>0</v>
      </c>
      <c r="U96" s="147" t="s">
        <v>1323</v>
      </c>
      <c r="V96" s="147" t="s">
        <v>1135</v>
      </c>
      <c r="AB96" s="147" t="s">
        <v>1241</v>
      </c>
      <c r="AC96" s="147">
        <v>208</v>
      </c>
      <c r="AD96" s="223">
        <v>43216</v>
      </c>
      <c r="AE96" s="223">
        <v>43300</v>
      </c>
      <c r="AF96" s="147" t="s">
        <v>939</v>
      </c>
    </row>
    <row r="97" spans="16:32" x14ac:dyDescent="0.25">
      <c r="P97" s="147" t="s">
        <v>962</v>
      </c>
      <c r="Q97" s="147">
        <v>192</v>
      </c>
      <c r="R97" s="147"/>
      <c r="S97" s="147" t="s">
        <v>1324</v>
      </c>
      <c r="T97" s="147">
        <v>0</v>
      </c>
      <c r="U97" s="147" t="s">
        <v>1325</v>
      </c>
      <c r="V97" s="147" t="s">
        <v>1135</v>
      </c>
      <c r="AB97" s="147" t="s">
        <v>1241</v>
      </c>
      <c r="AC97" s="147">
        <v>215</v>
      </c>
      <c r="AD97" s="223">
        <v>43250</v>
      </c>
      <c r="AE97" s="223">
        <v>43334</v>
      </c>
      <c r="AF97" s="147" t="s">
        <v>939</v>
      </c>
    </row>
    <row r="98" spans="16:32" x14ac:dyDescent="0.25">
      <c r="P98" s="147" t="s">
        <v>962</v>
      </c>
      <c r="Q98" s="147">
        <v>192</v>
      </c>
      <c r="R98" s="147"/>
      <c r="S98" s="147" t="s">
        <v>1326</v>
      </c>
      <c r="T98" s="147">
        <v>0</v>
      </c>
      <c r="U98" s="147" t="s">
        <v>1327</v>
      </c>
      <c r="V98" s="147" t="s">
        <v>1135</v>
      </c>
      <c r="AB98" s="147" t="s">
        <v>1241</v>
      </c>
      <c r="AC98" s="147">
        <v>219</v>
      </c>
      <c r="AD98" s="223">
        <v>43280</v>
      </c>
      <c r="AE98" s="223">
        <v>43364</v>
      </c>
      <c r="AF98" s="147" t="s">
        <v>939</v>
      </c>
    </row>
    <row r="99" spans="16:32" x14ac:dyDescent="0.25">
      <c r="P99" s="147" t="s">
        <v>962</v>
      </c>
      <c r="Q99" s="147">
        <v>192</v>
      </c>
      <c r="R99" s="147"/>
      <c r="S99" s="147" t="s">
        <v>1328</v>
      </c>
      <c r="T99" s="147">
        <v>0</v>
      </c>
      <c r="U99" s="147" t="s">
        <v>1329</v>
      </c>
      <c r="V99" s="147" t="s">
        <v>1135</v>
      </c>
      <c r="AB99" s="147" t="s">
        <v>1241</v>
      </c>
      <c r="AC99" s="147">
        <v>222</v>
      </c>
      <c r="AD99" s="223">
        <v>43311</v>
      </c>
      <c r="AE99" s="223">
        <v>43395</v>
      </c>
      <c r="AF99" s="147" t="s">
        <v>939</v>
      </c>
    </row>
    <row r="100" spans="16:32" x14ac:dyDescent="0.25">
      <c r="P100" s="147" t="s">
        <v>962</v>
      </c>
      <c r="Q100" s="147">
        <v>192</v>
      </c>
      <c r="R100" s="147"/>
      <c r="S100" s="147" t="s">
        <v>1330</v>
      </c>
      <c r="T100" s="147">
        <v>0</v>
      </c>
      <c r="U100" s="147" t="s">
        <v>1331</v>
      </c>
      <c r="V100" s="147" t="s">
        <v>1135</v>
      </c>
      <c r="AB100" s="147" t="s">
        <v>1243</v>
      </c>
      <c r="AC100" s="147">
        <v>208</v>
      </c>
      <c r="AD100" s="223">
        <v>43216</v>
      </c>
      <c r="AE100" s="223">
        <v>43300</v>
      </c>
      <c r="AF100" s="147" t="s">
        <v>939</v>
      </c>
    </row>
    <row r="101" spans="16:32" x14ac:dyDescent="0.25">
      <c r="P101" s="147" t="s">
        <v>962</v>
      </c>
      <c r="Q101" s="147">
        <v>192</v>
      </c>
      <c r="R101" s="147"/>
      <c r="S101" s="147" t="s">
        <v>1332</v>
      </c>
      <c r="T101" s="147">
        <v>0</v>
      </c>
      <c r="U101" s="147" t="s">
        <v>1333</v>
      </c>
      <c r="V101" s="147" t="s">
        <v>1135</v>
      </c>
      <c r="AB101" s="147" t="s">
        <v>1243</v>
      </c>
      <c r="AC101" s="147">
        <v>215</v>
      </c>
      <c r="AD101" s="223">
        <v>43250</v>
      </c>
      <c r="AE101" s="223">
        <v>43334</v>
      </c>
      <c r="AF101" s="147" t="s">
        <v>939</v>
      </c>
    </row>
    <row r="102" spans="16:32" x14ac:dyDescent="0.25">
      <c r="P102" s="147" t="s">
        <v>962</v>
      </c>
      <c r="Q102" s="147">
        <v>192</v>
      </c>
      <c r="R102" s="147"/>
      <c r="S102" s="147" t="s">
        <v>1334</v>
      </c>
      <c r="T102" s="147">
        <v>0</v>
      </c>
      <c r="U102" s="147" t="s">
        <v>1335</v>
      </c>
      <c r="V102" s="147" t="s">
        <v>1135</v>
      </c>
      <c r="AB102" s="147" t="s">
        <v>1243</v>
      </c>
      <c r="AC102" s="147">
        <v>219</v>
      </c>
      <c r="AD102" s="223">
        <v>43280</v>
      </c>
      <c r="AE102" s="223">
        <v>43364</v>
      </c>
      <c r="AF102" s="147" t="s">
        <v>939</v>
      </c>
    </row>
    <row r="103" spans="16:32" x14ac:dyDescent="0.25">
      <c r="P103" s="147" t="s">
        <v>962</v>
      </c>
      <c r="Q103" s="147">
        <v>192</v>
      </c>
      <c r="R103" s="147"/>
      <c r="S103" s="147" t="s">
        <v>1336</v>
      </c>
      <c r="T103" s="147">
        <v>0</v>
      </c>
      <c r="U103" s="147" t="s">
        <v>1337</v>
      </c>
      <c r="V103" s="147" t="s">
        <v>1135</v>
      </c>
      <c r="AB103" s="147" t="s">
        <v>1243</v>
      </c>
      <c r="AC103" s="147">
        <v>222</v>
      </c>
      <c r="AD103" s="223">
        <v>43311</v>
      </c>
      <c r="AE103" s="223">
        <v>43395</v>
      </c>
      <c r="AF103" s="147" t="s">
        <v>939</v>
      </c>
    </row>
    <row r="104" spans="16:32" x14ac:dyDescent="0.25">
      <c r="P104" s="147" t="s">
        <v>962</v>
      </c>
      <c r="Q104" s="147">
        <v>192</v>
      </c>
      <c r="R104" s="147"/>
      <c r="S104" s="147" t="s">
        <v>1338</v>
      </c>
      <c r="T104" s="147">
        <v>0</v>
      </c>
      <c r="U104" s="147" t="s">
        <v>1339</v>
      </c>
      <c r="V104" s="147" t="s">
        <v>1135</v>
      </c>
      <c r="AB104" s="147" t="s">
        <v>3826</v>
      </c>
      <c r="AC104" s="147">
        <v>219</v>
      </c>
      <c r="AD104" s="223">
        <v>43280</v>
      </c>
      <c r="AE104" s="223">
        <v>43364</v>
      </c>
      <c r="AF104" s="147" t="s">
        <v>939</v>
      </c>
    </row>
    <row r="105" spans="16:32" x14ac:dyDescent="0.25">
      <c r="P105" s="147" t="s">
        <v>962</v>
      </c>
      <c r="Q105" s="147">
        <v>192</v>
      </c>
      <c r="R105" s="147"/>
      <c r="S105" s="147" t="s">
        <v>1340</v>
      </c>
      <c r="T105" s="147">
        <v>0</v>
      </c>
      <c r="U105" s="147" t="s">
        <v>1341</v>
      </c>
      <c r="V105" s="147" t="s">
        <v>1135</v>
      </c>
      <c r="AB105" s="147" t="s">
        <v>3826</v>
      </c>
      <c r="AC105" s="147">
        <v>222</v>
      </c>
      <c r="AD105" s="223">
        <v>43311</v>
      </c>
      <c r="AE105" s="223">
        <v>43395</v>
      </c>
      <c r="AF105" s="147" t="s">
        <v>939</v>
      </c>
    </row>
    <row r="106" spans="16:32" x14ac:dyDescent="0.25">
      <c r="P106" s="147" t="s">
        <v>962</v>
      </c>
      <c r="Q106" s="147">
        <v>192</v>
      </c>
      <c r="R106" s="147"/>
      <c r="S106" s="147" t="s">
        <v>1342</v>
      </c>
      <c r="T106" s="147">
        <v>0</v>
      </c>
      <c r="U106" s="147" t="s">
        <v>1343</v>
      </c>
      <c r="V106" s="147" t="s">
        <v>1135</v>
      </c>
      <c r="AB106" s="147" t="s">
        <v>3828</v>
      </c>
      <c r="AC106" s="147">
        <v>222</v>
      </c>
      <c r="AD106" s="223">
        <v>43311</v>
      </c>
      <c r="AE106" s="223">
        <v>43395</v>
      </c>
      <c r="AF106" s="147" t="s">
        <v>939</v>
      </c>
    </row>
    <row r="107" spans="16:32" x14ac:dyDescent="0.25">
      <c r="P107" s="147" t="s">
        <v>962</v>
      </c>
      <c r="Q107" s="147">
        <v>192</v>
      </c>
      <c r="R107" s="147"/>
      <c r="S107" s="147" t="s">
        <v>1344</v>
      </c>
      <c r="T107" s="147">
        <v>0</v>
      </c>
      <c r="U107" s="147" t="s">
        <v>1345</v>
      </c>
      <c r="V107" s="147" t="s">
        <v>1135</v>
      </c>
      <c r="AB107" s="147" t="s">
        <v>4774</v>
      </c>
      <c r="AC107" s="147">
        <v>219</v>
      </c>
      <c r="AD107" s="223">
        <v>43280</v>
      </c>
      <c r="AE107" s="223">
        <v>43364</v>
      </c>
      <c r="AF107" s="147" t="s">
        <v>939</v>
      </c>
    </row>
    <row r="108" spans="16:32" x14ac:dyDescent="0.25">
      <c r="P108" s="147" t="s">
        <v>962</v>
      </c>
      <c r="Q108" s="147">
        <v>192</v>
      </c>
      <c r="R108" s="147"/>
      <c r="S108" s="147" t="s">
        <v>1346</v>
      </c>
      <c r="T108" s="147">
        <v>0</v>
      </c>
      <c r="U108" s="147" t="s">
        <v>1347</v>
      </c>
      <c r="V108" s="147" t="s">
        <v>1135</v>
      </c>
      <c r="AB108" s="147" t="s">
        <v>4774</v>
      </c>
      <c r="AC108" s="147">
        <v>222</v>
      </c>
      <c r="AD108" s="223">
        <v>43311</v>
      </c>
      <c r="AE108" s="223">
        <v>43395</v>
      </c>
      <c r="AF108" s="147" t="s">
        <v>939</v>
      </c>
    </row>
    <row r="109" spans="16:32" x14ac:dyDescent="0.25">
      <c r="P109" s="147" t="s">
        <v>962</v>
      </c>
      <c r="Q109" s="147">
        <v>192</v>
      </c>
      <c r="R109" s="147"/>
      <c r="S109" s="147" t="s">
        <v>1348</v>
      </c>
      <c r="T109" s="147">
        <v>0</v>
      </c>
      <c r="U109" s="147" t="s">
        <v>1349</v>
      </c>
      <c r="V109" s="147" t="s">
        <v>1135</v>
      </c>
      <c r="AB109" s="147" t="s">
        <v>4776</v>
      </c>
      <c r="AC109" s="147">
        <v>219</v>
      </c>
      <c r="AD109" s="223">
        <v>43280</v>
      </c>
      <c r="AE109" s="223">
        <v>43364</v>
      </c>
      <c r="AF109" s="147" t="s">
        <v>939</v>
      </c>
    </row>
    <row r="110" spans="16:32" x14ac:dyDescent="0.25">
      <c r="P110" s="147" t="s">
        <v>962</v>
      </c>
      <c r="Q110" s="147">
        <v>192</v>
      </c>
      <c r="R110" s="147"/>
      <c r="S110" s="147" t="s">
        <v>1350</v>
      </c>
      <c r="T110" s="147">
        <v>0</v>
      </c>
      <c r="U110" s="147" t="s">
        <v>1351</v>
      </c>
      <c r="V110" s="147" t="s">
        <v>1135</v>
      </c>
      <c r="AB110" s="147" t="s">
        <v>4776</v>
      </c>
      <c r="AC110" s="147">
        <v>222</v>
      </c>
      <c r="AD110" s="223">
        <v>43311</v>
      </c>
      <c r="AE110" s="223">
        <v>43395</v>
      </c>
      <c r="AF110" s="147" t="s">
        <v>939</v>
      </c>
    </row>
    <row r="111" spans="16:32" x14ac:dyDescent="0.25">
      <c r="P111" s="147" t="s">
        <v>962</v>
      </c>
      <c r="Q111" s="147">
        <v>192</v>
      </c>
      <c r="R111" s="147"/>
      <c r="S111" s="147" t="s">
        <v>1352</v>
      </c>
      <c r="T111" s="147">
        <v>0</v>
      </c>
      <c r="U111" s="147" t="s">
        <v>1353</v>
      </c>
      <c r="V111" s="147" t="s">
        <v>1135</v>
      </c>
      <c r="AB111" s="147" t="s">
        <v>1247</v>
      </c>
      <c r="AC111" s="147">
        <v>208</v>
      </c>
      <c r="AD111" s="223">
        <v>43216</v>
      </c>
      <c r="AE111" s="223">
        <v>43300</v>
      </c>
      <c r="AF111" s="147" t="s">
        <v>939</v>
      </c>
    </row>
    <row r="112" spans="16:32" x14ac:dyDescent="0.25">
      <c r="P112" s="147" t="s">
        <v>962</v>
      </c>
      <c r="Q112" s="147">
        <v>192</v>
      </c>
      <c r="R112" s="147"/>
      <c r="S112" s="147" t="s">
        <v>1354</v>
      </c>
      <c r="T112" s="147">
        <v>0</v>
      </c>
      <c r="U112" s="147" t="s">
        <v>1355</v>
      </c>
      <c r="V112" s="147" t="s">
        <v>1135</v>
      </c>
      <c r="AB112" s="147" t="s">
        <v>1247</v>
      </c>
      <c r="AC112" s="147">
        <v>215</v>
      </c>
      <c r="AD112" s="223">
        <v>43250</v>
      </c>
      <c r="AE112" s="223">
        <v>43334</v>
      </c>
      <c r="AF112" s="147" t="s">
        <v>939</v>
      </c>
    </row>
    <row r="113" spans="16:32" x14ac:dyDescent="0.25">
      <c r="P113" s="147" t="s">
        <v>962</v>
      </c>
      <c r="Q113" s="147">
        <v>192</v>
      </c>
      <c r="R113" s="147"/>
      <c r="S113" s="147" t="s">
        <v>1356</v>
      </c>
      <c r="T113" s="147">
        <v>0</v>
      </c>
      <c r="U113" s="147" t="s">
        <v>1357</v>
      </c>
      <c r="V113" s="147" t="s">
        <v>1135</v>
      </c>
      <c r="AB113" s="147" t="s">
        <v>1247</v>
      </c>
      <c r="AC113" s="147">
        <v>219</v>
      </c>
      <c r="AD113" s="223">
        <v>43280</v>
      </c>
      <c r="AE113" s="223">
        <v>43364</v>
      </c>
      <c r="AF113" s="147" t="s">
        <v>939</v>
      </c>
    </row>
    <row r="114" spans="16:32" x14ac:dyDescent="0.25">
      <c r="P114" s="147" t="s">
        <v>962</v>
      </c>
      <c r="Q114" s="147">
        <v>192</v>
      </c>
      <c r="R114" s="147"/>
      <c r="S114" s="147" t="s">
        <v>1358</v>
      </c>
      <c r="T114" s="147">
        <v>0</v>
      </c>
      <c r="U114" s="147" t="s">
        <v>1359</v>
      </c>
      <c r="V114" s="147" t="s">
        <v>1135</v>
      </c>
      <c r="AB114" s="147" t="s">
        <v>1247</v>
      </c>
      <c r="AC114" s="147">
        <v>222</v>
      </c>
      <c r="AD114" s="223">
        <v>43311</v>
      </c>
      <c r="AE114" s="223">
        <v>43395</v>
      </c>
      <c r="AF114" s="147" t="s">
        <v>939</v>
      </c>
    </row>
    <row r="115" spans="16:32" x14ac:dyDescent="0.25">
      <c r="P115" s="147" t="s">
        <v>962</v>
      </c>
      <c r="Q115" s="147">
        <v>192</v>
      </c>
      <c r="R115" s="147"/>
      <c r="S115" s="147" t="s">
        <v>1360</v>
      </c>
      <c r="T115" s="147">
        <v>0</v>
      </c>
      <c r="U115" s="147" t="s">
        <v>1361</v>
      </c>
      <c r="V115" s="147" t="s">
        <v>1135</v>
      </c>
      <c r="AB115" s="147" t="s">
        <v>1249</v>
      </c>
      <c r="AC115" s="147">
        <v>222</v>
      </c>
      <c r="AD115" s="223">
        <v>43311</v>
      </c>
      <c r="AE115" s="223">
        <v>43395</v>
      </c>
      <c r="AF115" s="147" t="s">
        <v>939</v>
      </c>
    </row>
    <row r="116" spans="16:32" x14ac:dyDescent="0.25">
      <c r="P116" s="147" t="s">
        <v>962</v>
      </c>
      <c r="Q116" s="147">
        <v>192</v>
      </c>
      <c r="R116" s="147"/>
      <c r="S116" s="147" t="s">
        <v>1362</v>
      </c>
      <c r="T116" s="147">
        <v>0</v>
      </c>
      <c r="U116" s="147" t="s">
        <v>1363</v>
      </c>
      <c r="V116" s="147" t="s">
        <v>1135</v>
      </c>
      <c r="AB116" s="147" t="s">
        <v>1255</v>
      </c>
      <c r="AC116" s="147">
        <v>208</v>
      </c>
      <c r="AD116" s="223">
        <v>43216</v>
      </c>
      <c r="AE116" s="223">
        <v>43300</v>
      </c>
      <c r="AF116" s="147" t="s">
        <v>939</v>
      </c>
    </row>
    <row r="117" spans="16:32" x14ac:dyDescent="0.25">
      <c r="P117" s="147" t="s">
        <v>962</v>
      </c>
      <c r="Q117" s="147">
        <v>192</v>
      </c>
      <c r="R117" s="147"/>
      <c r="S117" s="147" t="s">
        <v>1364</v>
      </c>
      <c r="T117" s="147">
        <v>0</v>
      </c>
      <c r="U117" s="147" t="s">
        <v>1365</v>
      </c>
      <c r="V117" s="147" t="s">
        <v>1135</v>
      </c>
      <c r="AB117" s="147" t="s">
        <v>1255</v>
      </c>
      <c r="AC117" s="147">
        <v>215</v>
      </c>
      <c r="AD117" s="223">
        <v>43250</v>
      </c>
      <c r="AE117" s="223">
        <v>43334</v>
      </c>
      <c r="AF117" s="147" t="s">
        <v>939</v>
      </c>
    </row>
    <row r="118" spans="16:32" x14ac:dyDescent="0.25">
      <c r="P118" s="147" t="s">
        <v>962</v>
      </c>
      <c r="Q118" s="147">
        <v>192</v>
      </c>
      <c r="R118" s="147"/>
      <c r="S118" s="147" t="s">
        <v>1366</v>
      </c>
      <c r="T118" s="147">
        <v>0</v>
      </c>
      <c r="U118" s="147" t="s">
        <v>1367</v>
      </c>
      <c r="V118" s="147" t="s">
        <v>1135</v>
      </c>
      <c r="AB118" s="147" t="s">
        <v>1255</v>
      </c>
      <c r="AC118" s="147">
        <v>219</v>
      </c>
      <c r="AD118" s="223">
        <v>43280</v>
      </c>
      <c r="AE118" s="223">
        <v>43364</v>
      </c>
      <c r="AF118" s="147" t="s">
        <v>939</v>
      </c>
    </row>
    <row r="119" spans="16:32" x14ac:dyDescent="0.25">
      <c r="P119" s="147" t="s">
        <v>962</v>
      </c>
      <c r="Q119" s="147">
        <v>192</v>
      </c>
      <c r="R119" s="147"/>
      <c r="S119" s="147" t="s">
        <v>1368</v>
      </c>
      <c r="T119" s="147">
        <v>0</v>
      </c>
      <c r="U119" s="147" t="s">
        <v>1369</v>
      </c>
      <c r="V119" s="147" t="s">
        <v>1135</v>
      </c>
      <c r="AB119" s="147" t="s">
        <v>1255</v>
      </c>
      <c r="AC119" s="147">
        <v>222</v>
      </c>
      <c r="AD119" s="223">
        <v>43311</v>
      </c>
      <c r="AE119" s="223">
        <v>43395</v>
      </c>
      <c r="AF119" s="147" t="s">
        <v>939</v>
      </c>
    </row>
    <row r="120" spans="16:32" x14ac:dyDescent="0.25">
      <c r="P120" s="147" t="s">
        <v>962</v>
      </c>
      <c r="Q120" s="147">
        <v>192</v>
      </c>
      <c r="R120" s="147"/>
      <c r="S120" s="147" t="s">
        <v>1370</v>
      </c>
      <c r="T120" s="147">
        <v>0</v>
      </c>
      <c r="U120" s="147" t="s">
        <v>1371</v>
      </c>
      <c r="V120" s="147" t="s">
        <v>1135</v>
      </c>
      <c r="AB120" s="147" t="s">
        <v>1257</v>
      </c>
      <c r="AC120" s="147">
        <v>208</v>
      </c>
      <c r="AD120" s="223">
        <v>43216</v>
      </c>
      <c r="AE120" s="223">
        <v>43300</v>
      </c>
      <c r="AF120" s="147" t="s">
        <v>939</v>
      </c>
    </row>
    <row r="121" spans="16:32" x14ac:dyDescent="0.25">
      <c r="P121" s="147" t="s">
        <v>962</v>
      </c>
      <c r="Q121" s="147">
        <v>192</v>
      </c>
      <c r="R121" s="147"/>
      <c r="S121" s="147" t="s">
        <v>1372</v>
      </c>
      <c r="T121" s="147">
        <v>0</v>
      </c>
      <c r="U121" s="147" t="s">
        <v>1373</v>
      </c>
      <c r="V121" s="147" t="s">
        <v>1135</v>
      </c>
      <c r="AB121" s="147" t="s">
        <v>1257</v>
      </c>
      <c r="AC121" s="147">
        <v>215</v>
      </c>
      <c r="AD121" s="223">
        <v>43250</v>
      </c>
      <c r="AE121" s="223">
        <v>43334</v>
      </c>
      <c r="AF121" s="147" t="s">
        <v>939</v>
      </c>
    </row>
    <row r="122" spans="16:32" x14ac:dyDescent="0.25">
      <c r="P122" s="147" t="s">
        <v>962</v>
      </c>
      <c r="Q122" s="147">
        <v>192</v>
      </c>
      <c r="R122" s="147"/>
      <c r="S122" s="147" t="s">
        <v>1374</v>
      </c>
      <c r="T122" s="147">
        <v>0</v>
      </c>
      <c r="U122" s="147" t="s">
        <v>1375</v>
      </c>
      <c r="V122" s="147" t="s">
        <v>1135</v>
      </c>
      <c r="AB122" s="147" t="s">
        <v>1257</v>
      </c>
      <c r="AC122" s="147">
        <v>219</v>
      </c>
      <c r="AD122" s="223">
        <v>43280</v>
      </c>
      <c r="AE122" s="223">
        <v>43364</v>
      </c>
      <c r="AF122" s="147" t="s">
        <v>939</v>
      </c>
    </row>
    <row r="123" spans="16:32" x14ac:dyDescent="0.25">
      <c r="P123" s="147" t="s">
        <v>962</v>
      </c>
      <c r="Q123" s="147">
        <v>192</v>
      </c>
      <c r="R123" s="147"/>
      <c r="S123" s="147" t="s">
        <v>1376</v>
      </c>
      <c r="T123" s="147">
        <v>0</v>
      </c>
      <c r="U123" s="147" t="s">
        <v>1377</v>
      </c>
      <c r="V123" s="147" t="s">
        <v>1135</v>
      </c>
      <c r="AB123" s="147" t="s">
        <v>1257</v>
      </c>
      <c r="AC123" s="147">
        <v>222</v>
      </c>
      <c r="AD123" s="223">
        <v>43311</v>
      </c>
      <c r="AE123" s="223">
        <v>43395</v>
      </c>
      <c r="AF123" s="147" t="s">
        <v>939</v>
      </c>
    </row>
    <row r="124" spans="16:32" x14ac:dyDescent="0.25">
      <c r="P124" s="147" t="s">
        <v>962</v>
      </c>
      <c r="Q124" s="147">
        <v>192</v>
      </c>
      <c r="R124" s="147"/>
      <c r="S124" s="147" t="s">
        <v>1378</v>
      </c>
      <c r="T124" s="147">
        <v>0</v>
      </c>
      <c r="U124" s="147" t="s">
        <v>1379</v>
      </c>
      <c r="V124" s="147" t="s">
        <v>1135</v>
      </c>
      <c r="AB124" s="147" t="s">
        <v>4682</v>
      </c>
      <c r="AC124" s="147">
        <v>215</v>
      </c>
      <c r="AD124" s="223">
        <v>43250</v>
      </c>
      <c r="AE124" s="223">
        <v>43334</v>
      </c>
      <c r="AF124" s="147" t="s">
        <v>939</v>
      </c>
    </row>
    <row r="125" spans="16:32" x14ac:dyDescent="0.25">
      <c r="P125" s="147" t="s">
        <v>962</v>
      </c>
      <c r="Q125" s="147">
        <v>192</v>
      </c>
      <c r="R125" s="147"/>
      <c r="S125" s="147" t="s">
        <v>1380</v>
      </c>
      <c r="T125" s="147">
        <v>0</v>
      </c>
      <c r="U125" s="147" t="s">
        <v>1381</v>
      </c>
      <c r="V125" s="147" t="s">
        <v>1135</v>
      </c>
      <c r="AB125" s="147" t="s">
        <v>4682</v>
      </c>
      <c r="AC125" s="147">
        <v>219</v>
      </c>
      <c r="AD125" s="223">
        <v>43280</v>
      </c>
      <c r="AE125" s="223">
        <v>43364</v>
      </c>
      <c r="AF125" s="147" t="s">
        <v>939</v>
      </c>
    </row>
    <row r="126" spans="16:32" x14ac:dyDescent="0.25">
      <c r="P126" s="147" t="s">
        <v>962</v>
      </c>
      <c r="Q126" s="147">
        <v>192</v>
      </c>
      <c r="R126" s="147"/>
      <c r="S126" s="147" t="s">
        <v>1382</v>
      </c>
      <c r="T126" s="147">
        <v>0</v>
      </c>
      <c r="U126" s="147" t="s">
        <v>1383</v>
      </c>
      <c r="V126" s="147" t="s">
        <v>1135</v>
      </c>
      <c r="AB126" s="147" t="s">
        <v>4682</v>
      </c>
      <c r="AC126" s="147">
        <v>222</v>
      </c>
      <c r="AD126" s="223">
        <v>43311</v>
      </c>
      <c r="AE126" s="223">
        <v>43395</v>
      </c>
      <c r="AF126" s="147" t="s">
        <v>939</v>
      </c>
    </row>
    <row r="127" spans="16:32" x14ac:dyDescent="0.25">
      <c r="P127" s="147" t="s">
        <v>962</v>
      </c>
      <c r="Q127" s="147">
        <v>192</v>
      </c>
      <c r="R127" s="147"/>
      <c r="S127" s="147" t="s">
        <v>1384</v>
      </c>
      <c r="T127" s="147">
        <v>0</v>
      </c>
      <c r="U127" s="147" t="s">
        <v>1385</v>
      </c>
      <c r="V127" s="147" t="s">
        <v>1135</v>
      </c>
      <c r="AB127" s="147" t="s">
        <v>4684</v>
      </c>
      <c r="AC127" s="147">
        <v>215</v>
      </c>
      <c r="AD127" s="223">
        <v>43250</v>
      </c>
      <c r="AE127" s="223">
        <v>43334</v>
      </c>
      <c r="AF127" s="147" t="s">
        <v>939</v>
      </c>
    </row>
    <row r="128" spans="16:32" x14ac:dyDescent="0.25">
      <c r="P128" s="147" t="s">
        <v>962</v>
      </c>
      <c r="Q128" s="147">
        <v>192</v>
      </c>
      <c r="R128" s="147"/>
      <c r="S128" s="147" t="s">
        <v>1386</v>
      </c>
      <c r="T128" s="147">
        <v>0</v>
      </c>
      <c r="U128" s="147" t="s">
        <v>1387</v>
      </c>
      <c r="V128" s="147" t="s">
        <v>1135</v>
      </c>
      <c r="AB128" s="147" t="s">
        <v>4684</v>
      </c>
      <c r="AC128" s="147">
        <v>219</v>
      </c>
      <c r="AD128" s="223">
        <v>43280</v>
      </c>
      <c r="AE128" s="223">
        <v>43364</v>
      </c>
      <c r="AF128" s="147" t="s">
        <v>939</v>
      </c>
    </row>
    <row r="129" spans="16:32" x14ac:dyDescent="0.25">
      <c r="P129" s="147" t="s">
        <v>962</v>
      </c>
      <c r="Q129" s="147">
        <v>192</v>
      </c>
      <c r="R129" s="147"/>
      <c r="S129" s="147" t="s">
        <v>1388</v>
      </c>
      <c r="T129" s="147">
        <v>0</v>
      </c>
      <c r="U129" s="147" t="s">
        <v>1389</v>
      </c>
      <c r="V129" s="147" t="s">
        <v>1135</v>
      </c>
      <c r="AB129" s="147" t="s">
        <v>4684</v>
      </c>
      <c r="AC129" s="147">
        <v>222</v>
      </c>
      <c r="AD129" s="223">
        <v>43311</v>
      </c>
      <c r="AE129" s="223">
        <v>43395</v>
      </c>
      <c r="AF129" s="147" t="s">
        <v>939</v>
      </c>
    </row>
    <row r="130" spans="16:32" x14ac:dyDescent="0.25">
      <c r="P130" s="147" t="s">
        <v>962</v>
      </c>
      <c r="Q130" s="147">
        <v>192</v>
      </c>
      <c r="R130" s="147"/>
      <c r="S130" s="147" t="s">
        <v>1390</v>
      </c>
      <c r="T130" s="147">
        <v>0</v>
      </c>
      <c r="U130" s="147" t="s">
        <v>1391</v>
      </c>
      <c r="V130" s="147" t="s">
        <v>1135</v>
      </c>
      <c r="AB130" s="147" t="s">
        <v>4686</v>
      </c>
      <c r="AC130" s="147">
        <v>215</v>
      </c>
      <c r="AD130" s="223">
        <v>43250</v>
      </c>
      <c r="AE130" s="223">
        <v>43334</v>
      </c>
      <c r="AF130" s="147" t="s">
        <v>939</v>
      </c>
    </row>
    <row r="131" spans="16:32" x14ac:dyDescent="0.25">
      <c r="P131" s="147" t="s">
        <v>962</v>
      </c>
      <c r="Q131" s="147">
        <v>192</v>
      </c>
      <c r="R131" s="147"/>
      <c r="S131" s="147" t="s">
        <v>1392</v>
      </c>
      <c r="T131" s="147">
        <v>0</v>
      </c>
      <c r="U131" s="147" t="s">
        <v>1393</v>
      </c>
      <c r="V131" s="147" t="s">
        <v>1135</v>
      </c>
      <c r="AB131" s="147" t="s">
        <v>4686</v>
      </c>
      <c r="AC131" s="147">
        <v>219</v>
      </c>
      <c r="AD131" s="223">
        <v>43280</v>
      </c>
      <c r="AE131" s="223">
        <v>43364</v>
      </c>
      <c r="AF131" s="147" t="s">
        <v>939</v>
      </c>
    </row>
    <row r="132" spans="16:32" x14ac:dyDescent="0.25">
      <c r="P132" s="147" t="s">
        <v>962</v>
      </c>
      <c r="Q132" s="147">
        <v>192</v>
      </c>
      <c r="R132" s="147"/>
      <c r="S132" s="147" t="s">
        <v>1394</v>
      </c>
      <c r="T132" s="147">
        <v>0</v>
      </c>
      <c r="U132" s="147" t="s">
        <v>1395</v>
      </c>
      <c r="V132" s="147" t="s">
        <v>1135</v>
      </c>
      <c r="AB132" s="147" t="s">
        <v>4686</v>
      </c>
      <c r="AC132" s="147">
        <v>222</v>
      </c>
      <c r="AD132" s="223">
        <v>43311</v>
      </c>
      <c r="AE132" s="223">
        <v>43395</v>
      </c>
      <c r="AF132" s="147" t="s">
        <v>939</v>
      </c>
    </row>
    <row r="133" spans="16:32" x14ac:dyDescent="0.25">
      <c r="P133" s="147" t="s">
        <v>962</v>
      </c>
      <c r="Q133" s="147">
        <v>192</v>
      </c>
      <c r="R133" s="147"/>
      <c r="S133" s="147" t="s">
        <v>1396</v>
      </c>
      <c r="T133" s="147">
        <v>0</v>
      </c>
      <c r="U133" s="147" t="s">
        <v>1397</v>
      </c>
      <c r="V133" s="147" t="s">
        <v>1135</v>
      </c>
      <c r="AB133" s="147" t="s">
        <v>1261</v>
      </c>
      <c r="AC133" s="147">
        <v>208</v>
      </c>
      <c r="AD133" s="223">
        <v>43216</v>
      </c>
      <c r="AE133" s="223">
        <v>43300</v>
      </c>
      <c r="AF133" s="147" t="s">
        <v>939</v>
      </c>
    </row>
    <row r="134" spans="16:32" x14ac:dyDescent="0.25">
      <c r="P134" s="147" t="s">
        <v>962</v>
      </c>
      <c r="Q134" s="147">
        <v>192</v>
      </c>
      <c r="R134" s="147"/>
      <c r="S134" s="147" t="s">
        <v>1398</v>
      </c>
      <c r="T134" s="147">
        <v>0</v>
      </c>
      <c r="U134" s="147" t="s">
        <v>1399</v>
      </c>
      <c r="V134" s="147" t="s">
        <v>1135</v>
      </c>
      <c r="AB134" s="147" t="s">
        <v>1263</v>
      </c>
      <c r="AC134" s="147">
        <v>222</v>
      </c>
      <c r="AD134" s="223">
        <v>43311</v>
      </c>
      <c r="AE134" s="223">
        <v>43395</v>
      </c>
      <c r="AF134" s="147" t="s">
        <v>939</v>
      </c>
    </row>
    <row r="135" spans="16:32" x14ac:dyDescent="0.25">
      <c r="P135" s="147" t="s">
        <v>962</v>
      </c>
      <c r="Q135" s="147">
        <v>192</v>
      </c>
      <c r="R135" s="147"/>
      <c r="S135" s="147" t="s">
        <v>1400</v>
      </c>
      <c r="T135" s="147">
        <v>0</v>
      </c>
      <c r="U135" s="147" t="s">
        <v>1401</v>
      </c>
      <c r="V135" s="147" t="s">
        <v>1135</v>
      </c>
      <c r="AB135" s="147" t="s">
        <v>1265</v>
      </c>
      <c r="AC135" s="147">
        <v>222</v>
      </c>
      <c r="AD135" s="223">
        <v>43311</v>
      </c>
      <c r="AE135" s="223">
        <v>43395</v>
      </c>
      <c r="AF135" s="147" t="s">
        <v>939</v>
      </c>
    </row>
    <row r="136" spans="16:32" x14ac:dyDescent="0.25">
      <c r="P136" s="147" t="s">
        <v>962</v>
      </c>
      <c r="Q136" s="147">
        <v>192</v>
      </c>
      <c r="R136" s="147"/>
      <c r="S136" s="147" t="s">
        <v>1402</v>
      </c>
      <c r="T136" s="147">
        <v>0</v>
      </c>
      <c r="U136" s="147" t="s">
        <v>1403</v>
      </c>
      <c r="V136" s="147" t="s">
        <v>1135</v>
      </c>
      <c r="AB136" s="147" t="s">
        <v>1275</v>
      </c>
      <c r="AC136" s="147">
        <v>208</v>
      </c>
      <c r="AD136" s="223">
        <v>43216</v>
      </c>
      <c r="AE136" s="223">
        <v>43300</v>
      </c>
      <c r="AF136" s="147" t="s">
        <v>939</v>
      </c>
    </row>
    <row r="137" spans="16:32" x14ac:dyDescent="0.25">
      <c r="P137" s="147" t="s">
        <v>962</v>
      </c>
      <c r="Q137" s="147">
        <v>192</v>
      </c>
      <c r="R137" s="147"/>
      <c r="S137" s="147" t="s">
        <v>1404</v>
      </c>
      <c r="T137" s="147">
        <v>0</v>
      </c>
      <c r="U137" s="147" t="s">
        <v>1405</v>
      </c>
      <c r="V137" s="147" t="s">
        <v>1135</v>
      </c>
      <c r="AB137" s="147" t="s">
        <v>4688</v>
      </c>
      <c r="AC137" s="147">
        <v>215</v>
      </c>
      <c r="AD137" s="223">
        <v>43250</v>
      </c>
      <c r="AE137" s="223">
        <v>43334</v>
      </c>
      <c r="AF137" s="147" t="s">
        <v>939</v>
      </c>
    </row>
    <row r="138" spans="16:32" x14ac:dyDescent="0.25">
      <c r="P138" s="147" t="s">
        <v>962</v>
      </c>
      <c r="Q138" s="147">
        <v>192</v>
      </c>
      <c r="R138" s="147"/>
      <c r="S138" s="147" t="s">
        <v>1406</v>
      </c>
      <c r="T138" s="147">
        <v>0</v>
      </c>
      <c r="U138" s="147" t="s">
        <v>1407</v>
      </c>
      <c r="V138" s="147" t="s">
        <v>1135</v>
      </c>
      <c r="AB138" s="147" t="s">
        <v>4688</v>
      </c>
      <c r="AC138" s="147">
        <v>219</v>
      </c>
      <c r="AD138" s="223">
        <v>43280</v>
      </c>
      <c r="AE138" s="223">
        <v>43364</v>
      </c>
      <c r="AF138" s="147" t="s">
        <v>939</v>
      </c>
    </row>
    <row r="139" spans="16:32" x14ac:dyDescent="0.25">
      <c r="P139" s="147" t="s">
        <v>962</v>
      </c>
      <c r="Q139" s="147">
        <v>192</v>
      </c>
      <c r="R139" s="147"/>
      <c r="S139" s="147" t="s">
        <v>1408</v>
      </c>
      <c r="T139" s="147">
        <v>0</v>
      </c>
      <c r="U139" s="147" t="s">
        <v>1409</v>
      </c>
      <c r="V139" s="147" t="s">
        <v>1135</v>
      </c>
      <c r="AB139" s="147" t="s">
        <v>4688</v>
      </c>
      <c r="AC139" s="147">
        <v>222</v>
      </c>
      <c r="AD139" s="223">
        <v>43311</v>
      </c>
      <c r="AE139" s="223">
        <v>43395</v>
      </c>
      <c r="AF139" s="147" t="s">
        <v>939</v>
      </c>
    </row>
    <row r="140" spans="16:32" x14ac:dyDescent="0.25">
      <c r="P140" s="147" t="s">
        <v>962</v>
      </c>
      <c r="Q140" s="147">
        <v>192</v>
      </c>
      <c r="R140" s="147"/>
      <c r="S140" s="147" t="s">
        <v>1410</v>
      </c>
      <c r="T140" s="147">
        <v>0</v>
      </c>
      <c r="U140" s="147" t="s">
        <v>1411</v>
      </c>
      <c r="V140" s="147" t="s">
        <v>1135</v>
      </c>
      <c r="AB140" s="147" t="s">
        <v>4690</v>
      </c>
      <c r="AC140" s="147">
        <v>215</v>
      </c>
      <c r="AD140" s="223">
        <v>43250</v>
      </c>
      <c r="AE140" s="223">
        <v>43334</v>
      </c>
      <c r="AF140" s="147" t="s">
        <v>939</v>
      </c>
    </row>
    <row r="141" spans="16:32" x14ac:dyDescent="0.25">
      <c r="P141" s="147" t="s">
        <v>962</v>
      </c>
      <c r="Q141" s="147">
        <v>192</v>
      </c>
      <c r="R141" s="147"/>
      <c r="S141" s="147" t="s">
        <v>1412</v>
      </c>
      <c r="T141" s="147">
        <v>0</v>
      </c>
      <c r="U141" s="147" t="s">
        <v>1413</v>
      </c>
      <c r="V141" s="147" t="s">
        <v>1135</v>
      </c>
      <c r="AB141" s="147" t="s">
        <v>4690</v>
      </c>
      <c r="AC141" s="147">
        <v>219</v>
      </c>
      <c r="AD141" s="223">
        <v>43280</v>
      </c>
      <c r="AE141" s="223">
        <v>43364</v>
      </c>
      <c r="AF141" s="147" t="s">
        <v>939</v>
      </c>
    </row>
    <row r="142" spans="16:32" x14ac:dyDescent="0.25">
      <c r="P142" s="147" t="s">
        <v>962</v>
      </c>
      <c r="Q142" s="147">
        <v>192</v>
      </c>
      <c r="R142" s="147"/>
      <c r="S142" s="147" t="s">
        <v>1414</v>
      </c>
      <c r="T142" s="147">
        <v>0</v>
      </c>
      <c r="U142" s="147" t="s">
        <v>1415</v>
      </c>
      <c r="V142" s="147" t="s">
        <v>1135</v>
      </c>
      <c r="AB142" s="147" t="s">
        <v>4690</v>
      </c>
      <c r="AC142" s="147">
        <v>222</v>
      </c>
      <c r="AD142" s="223">
        <v>43311</v>
      </c>
      <c r="AE142" s="223">
        <v>43395</v>
      </c>
      <c r="AF142" s="147" t="s">
        <v>939</v>
      </c>
    </row>
    <row r="143" spans="16:32" x14ac:dyDescent="0.25">
      <c r="P143" s="147" t="s">
        <v>962</v>
      </c>
      <c r="Q143" s="147">
        <v>192</v>
      </c>
      <c r="R143" s="147"/>
      <c r="S143" s="147" t="s">
        <v>1416</v>
      </c>
      <c r="T143" s="147">
        <v>0</v>
      </c>
      <c r="U143" s="147" t="s">
        <v>1417</v>
      </c>
      <c r="V143" s="147" t="s">
        <v>1135</v>
      </c>
      <c r="AB143" s="147" t="s">
        <v>4692</v>
      </c>
      <c r="AC143" s="147">
        <v>215</v>
      </c>
      <c r="AD143" s="223">
        <v>43250</v>
      </c>
      <c r="AE143" s="223">
        <v>43334</v>
      </c>
      <c r="AF143" s="147" t="s">
        <v>939</v>
      </c>
    </row>
    <row r="144" spans="16:32" x14ac:dyDescent="0.25">
      <c r="P144" s="147" t="s">
        <v>962</v>
      </c>
      <c r="Q144" s="147">
        <v>192</v>
      </c>
      <c r="R144" s="147"/>
      <c r="S144" s="147" t="s">
        <v>1418</v>
      </c>
      <c r="T144" s="147">
        <v>0</v>
      </c>
      <c r="U144" s="147" t="s">
        <v>1419</v>
      </c>
      <c r="V144" s="147" t="s">
        <v>1135</v>
      </c>
      <c r="AB144" s="147" t="s">
        <v>4692</v>
      </c>
      <c r="AC144" s="147">
        <v>219</v>
      </c>
      <c r="AD144" s="223">
        <v>43280</v>
      </c>
      <c r="AE144" s="223">
        <v>43364</v>
      </c>
      <c r="AF144" s="147" t="s">
        <v>939</v>
      </c>
    </row>
    <row r="145" spans="16:32" x14ac:dyDescent="0.25">
      <c r="P145" s="147" t="s">
        <v>962</v>
      </c>
      <c r="Q145" s="147">
        <v>192</v>
      </c>
      <c r="R145" s="147"/>
      <c r="S145" s="147" t="s">
        <v>1420</v>
      </c>
      <c r="T145" s="147">
        <v>0</v>
      </c>
      <c r="U145" s="147" t="s">
        <v>1421</v>
      </c>
      <c r="V145" s="147" t="s">
        <v>1135</v>
      </c>
      <c r="AB145" s="147" t="s">
        <v>4692</v>
      </c>
      <c r="AC145" s="147">
        <v>222</v>
      </c>
      <c r="AD145" s="223">
        <v>43311</v>
      </c>
      <c r="AE145" s="223">
        <v>43395</v>
      </c>
      <c r="AF145" s="147" t="s">
        <v>939</v>
      </c>
    </row>
    <row r="146" spans="16:32" x14ac:dyDescent="0.25">
      <c r="P146" s="147" t="s">
        <v>962</v>
      </c>
      <c r="Q146" s="147">
        <v>192</v>
      </c>
      <c r="R146" s="147"/>
      <c r="S146" s="147" t="s">
        <v>1422</v>
      </c>
      <c r="T146" s="147">
        <v>0</v>
      </c>
      <c r="U146" s="147" t="s">
        <v>1423</v>
      </c>
      <c r="V146" s="147" t="s">
        <v>1135</v>
      </c>
      <c r="AB146" s="147" t="s">
        <v>4778</v>
      </c>
      <c r="AC146" s="147">
        <v>219</v>
      </c>
      <c r="AD146" s="223">
        <v>43280</v>
      </c>
      <c r="AE146" s="223">
        <v>43364</v>
      </c>
      <c r="AF146" s="147" t="s">
        <v>939</v>
      </c>
    </row>
    <row r="147" spans="16:32" x14ac:dyDescent="0.25">
      <c r="P147" s="147" t="s">
        <v>962</v>
      </c>
      <c r="Q147" s="147">
        <v>192</v>
      </c>
      <c r="R147" s="147"/>
      <c r="S147" s="147" t="s">
        <v>1424</v>
      </c>
      <c r="T147" s="147">
        <v>0</v>
      </c>
      <c r="U147" s="147" t="s">
        <v>1425</v>
      </c>
      <c r="V147" s="147" t="s">
        <v>1135</v>
      </c>
      <c r="AB147" s="147" t="s">
        <v>4778</v>
      </c>
      <c r="AC147" s="147">
        <v>222</v>
      </c>
      <c r="AD147" s="223">
        <v>43311</v>
      </c>
      <c r="AE147" s="223">
        <v>43395</v>
      </c>
      <c r="AF147" s="147" t="s">
        <v>939</v>
      </c>
    </row>
    <row r="148" spans="16:32" x14ac:dyDescent="0.25">
      <c r="P148" s="147" t="s">
        <v>962</v>
      </c>
      <c r="Q148" s="147">
        <v>192</v>
      </c>
      <c r="R148" s="147"/>
      <c r="S148" s="147" t="s">
        <v>1426</v>
      </c>
      <c r="T148" s="147">
        <v>0</v>
      </c>
      <c r="U148" s="147" t="s">
        <v>1427</v>
      </c>
      <c r="V148" s="147" t="s">
        <v>1135</v>
      </c>
      <c r="AB148" s="147" t="s">
        <v>4780</v>
      </c>
      <c r="AC148" s="147">
        <v>219</v>
      </c>
      <c r="AD148" s="223">
        <v>43280</v>
      </c>
      <c r="AE148" s="223">
        <v>43364</v>
      </c>
      <c r="AF148" s="147" t="s">
        <v>939</v>
      </c>
    </row>
    <row r="149" spans="16:32" x14ac:dyDescent="0.25">
      <c r="P149" s="147" t="s">
        <v>962</v>
      </c>
      <c r="Q149" s="147">
        <v>192</v>
      </c>
      <c r="R149" s="147"/>
      <c r="S149" s="147" t="s">
        <v>1428</v>
      </c>
      <c r="T149" s="147">
        <v>0</v>
      </c>
      <c r="U149" s="147" t="s">
        <v>1429</v>
      </c>
      <c r="V149" s="147" t="s">
        <v>1135</v>
      </c>
      <c r="AB149" s="147" t="s">
        <v>4780</v>
      </c>
      <c r="AC149" s="147">
        <v>222</v>
      </c>
      <c r="AD149" s="223">
        <v>43311</v>
      </c>
      <c r="AE149" s="223">
        <v>43395</v>
      </c>
      <c r="AF149" s="147" t="s">
        <v>939</v>
      </c>
    </row>
    <row r="150" spans="16:32" x14ac:dyDescent="0.25">
      <c r="P150" s="147" t="s">
        <v>962</v>
      </c>
      <c r="Q150" s="147">
        <v>192</v>
      </c>
      <c r="R150" s="147"/>
      <c r="S150" s="147" t="s">
        <v>1430</v>
      </c>
      <c r="T150" s="147">
        <v>0</v>
      </c>
      <c r="U150" s="147" t="s">
        <v>1431</v>
      </c>
      <c r="V150" s="147" t="s">
        <v>1135</v>
      </c>
      <c r="AB150" s="147" t="s">
        <v>4782</v>
      </c>
      <c r="AC150" s="147">
        <v>219</v>
      </c>
      <c r="AD150" s="223">
        <v>43280</v>
      </c>
      <c r="AE150" s="223">
        <v>43364</v>
      </c>
      <c r="AF150" s="147" t="s">
        <v>939</v>
      </c>
    </row>
    <row r="151" spans="16:32" x14ac:dyDescent="0.25">
      <c r="P151" s="147" t="s">
        <v>962</v>
      </c>
      <c r="Q151" s="147">
        <v>192</v>
      </c>
      <c r="R151" s="147"/>
      <c r="S151" s="147" t="s">
        <v>1432</v>
      </c>
      <c r="T151" s="147">
        <v>0</v>
      </c>
      <c r="U151" s="147" t="s">
        <v>1433</v>
      </c>
      <c r="V151" s="147" t="s">
        <v>1135</v>
      </c>
      <c r="AB151" s="147" t="s">
        <v>4782</v>
      </c>
      <c r="AC151" s="147">
        <v>222</v>
      </c>
      <c r="AD151" s="223">
        <v>43311</v>
      </c>
      <c r="AE151" s="223">
        <v>43395</v>
      </c>
      <c r="AF151" s="147" t="s">
        <v>939</v>
      </c>
    </row>
    <row r="152" spans="16:32" x14ac:dyDescent="0.25">
      <c r="P152" s="147" t="s">
        <v>962</v>
      </c>
      <c r="Q152" s="147">
        <v>192</v>
      </c>
      <c r="R152" s="147"/>
      <c r="S152" s="147" t="s">
        <v>1434</v>
      </c>
      <c r="T152" s="147">
        <v>0</v>
      </c>
      <c r="U152" s="147" t="s">
        <v>1435</v>
      </c>
      <c r="V152" s="147" t="s">
        <v>1135</v>
      </c>
      <c r="AB152" s="147" t="s">
        <v>2476</v>
      </c>
      <c r="AC152" s="147">
        <v>208</v>
      </c>
      <c r="AD152" s="223">
        <v>43216</v>
      </c>
      <c r="AE152" s="223">
        <v>43300</v>
      </c>
      <c r="AF152" s="147" t="s">
        <v>939</v>
      </c>
    </row>
    <row r="153" spans="16:32" x14ac:dyDescent="0.25">
      <c r="P153" s="147" t="s">
        <v>962</v>
      </c>
      <c r="Q153" s="147">
        <v>192</v>
      </c>
      <c r="R153" s="147"/>
      <c r="S153" s="147" t="s">
        <v>1436</v>
      </c>
      <c r="T153" s="147">
        <v>0</v>
      </c>
      <c r="U153" s="147" t="s">
        <v>1437</v>
      </c>
      <c r="V153" s="147" t="s">
        <v>1135</v>
      </c>
      <c r="AB153" s="147" t="s">
        <v>2478</v>
      </c>
      <c r="AC153" s="147">
        <v>222</v>
      </c>
      <c r="AD153" s="223">
        <v>43311</v>
      </c>
      <c r="AE153" s="223">
        <v>43395</v>
      </c>
      <c r="AF153" s="147" t="s">
        <v>939</v>
      </c>
    </row>
    <row r="154" spans="16:32" x14ac:dyDescent="0.25">
      <c r="P154" s="147" t="s">
        <v>962</v>
      </c>
      <c r="Q154" s="147">
        <v>192</v>
      </c>
      <c r="R154" s="147"/>
      <c r="S154" s="147" t="s">
        <v>1438</v>
      </c>
      <c r="T154" s="147">
        <v>0</v>
      </c>
      <c r="U154" s="147" t="s">
        <v>1439</v>
      </c>
      <c r="V154" s="147" t="s">
        <v>1135</v>
      </c>
      <c r="AB154" s="147" t="s">
        <v>1277</v>
      </c>
      <c r="AC154" s="147">
        <v>219</v>
      </c>
      <c r="AD154" s="223">
        <v>43280</v>
      </c>
      <c r="AE154" s="223">
        <v>43364</v>
      </c>
      <c r="AF154" s="147" t="s">
        <v>939</v>
      </c>
    </row>
    <row r="155" spans="16:32" x14ac:dyDescent="0.25">
      <c r="P155" s="147" t="s">
        <v>962</v>
      </c>
      <c r="Q155" s="147">
        <v>192</v>
      </c>
      <c r="R155" s="147"/>
      <c r="S155" s="147" t="s">
        <v>1440</v>
      </c>
      <c r="T155" s="147">
        <v>0</v>
      </c>
      <c r="U155" s="147" t="s">
        <v>1441</v>
      </c>
      <c r="V155" s="147" t="s">
        <v>1135</v>
      </c>
      <c r="AB155" s="147" t="s">
        <v>1277</v>
      </c>
      <c r="AC155" s="147">
        <v>222</v>
      </c>
      <c r="AD155" s="223">
        <v>43311</v>
      </c>
      <c r="AE155" s="223">
        <v>43395</v>
      </c>
      <c r="AF155" s="147" t="s">
        <v>939</v>
      </c>
    </row>
    <row r="156" spans="16:32" x14ac:dyDescent="0.25">
      <c r="P156" s="147" t="s">
        <v>962</v>
      </c>
      <c r="Q156" s="147">
        <v>192</v>
      </c>
      <c r="R156" s="147"/>
      <c r="S156" s="147" t="s">
        <v>1442</v>
      </c>
      <c r="T156" s="147">
        <v>0</v>
      </c>
      <c r="U156" s="147" t="s">
        <v>1443</v>
      </c>
      <c r="V156" s="147" t="s">
        <v>1135</v>
      </c>
      <c r="AB156" s="147" t="s">
        <v>1279</v>
      </c>
      <c r="AC156" s="147">
        <v>219</v>
      </c>
      <c r="AD156" s="223">
        <v>43280</v>
      </c>
      <c r="AE156" s="223">
        <v>43364</v>
      </c>
      <c r="AF156" s="147" t="s">
        <v>939</v>
      </c>
    </row>
    <row r="157" spans="16:32" x14ac:dyDescent="0.25">
      <c r="P157" s="147" t="s">
        <v>962</v>
      </c>
      <c r="Q157" s="147">
        <v>192</v>
      </c>
      <c r="R157" s="147"/>
      <c r="S157" s="147" t="s">
        <v>1444</v>
      </c>
      <c r="T157" s="147">
        <v>0</v>
      </c>
      <c r="U157" s="147" t="s">
        <v>1445</v>
      </c>
      <c r="V157" s="147" t="s">
        <v>1135</v>
      </c>
      <c r="AB157" s="147" t="s">
        <v>1279</v>
      </c>
      <c r="AC157" s="147">
        <v>222</v>
      </c>
      <c r="AD157" s="223">
        <v>43311</v>
      </c>
      <c r="AE157" s="223">
        <v>43395</v>
      </c>
      <c r="AF157" s="147" t="s">
        <v>939</v>
      </c>
    </row>
    <row r="158" spans="16:32" x14ac:dyDescent="0.25">
      <c r="P158" s="147" t="s">
        <v>962</v>
      </c>
      <c r="Q158" s="147">
        <v>192</v>
      </c>
      <c r="R158" s="147"/>
      <c r="S158" s="147" t="s">
        <v>1446</v>
      </c>
      <c r="T158" s="147">
        <v>0</v>
      </c>
      <c r="U158" s="147" t="s">
        <v>1447</v>
      </c>
      <c r="V158" s="147" t="s">
        <v>1135</v>
      </c>
      <c r="AB158" s="147" t="s">
        <v>1281</v>
      </c>
      <c r="AC158" s="147">
        <v>219</v>
      </c>
      <c r="AD158" s="223">
        <v>43280</v>
      </c>
      <c r="AE158" s="223">
        <v>43364</v>
      </c>
      <c r="AF158" s="147" t="s">
        <v>939</v>
      </c>
    </row>
    <row r="159" spans="16:32" x14ac:dyDescent="0.25">
      <c r="P159" s="147" t="s">
        <v>962</v>
      </c>
      <c r="Q159" s="147">
        <v>192</v>
      </c>
      <c r="R159" s="147"/>
      <c r="S159" s="147" t="s">
        <v>1448</v>
      </c>
      <c r="T159" s="147">
        <v>0</v>
      </c>
      <c r="U159" s="147" t="s">
        <v>1449</v>
      </c>
      <c r="V159" s="147" t="s">
        <v>1135</v>
      </c>
      <c r="AB159" s="147" t="s">
        <v>1281</v>
      </c>
      <c r="AC159" s="147">
        <v>222</v>
      </c>
      <c r="AD159" s="223">
        <v>43311</v>
      </c>
      <c r="AE159" s="223">
        <v>43395</v>
      </c>
      <c r="AF159" s="147" t="s">
        <v>939</v>
      </c>
    </row>
    <row r="160" spans="16:32" x14ac:dyDescent="0.25">
      <c r="P160" s="147" t="s">
        <v>962</v>
      </c>
      <c r="Q160" s="147">
        <v>192</v>
      </c>
      <c r="R160" s="147"/>
      <c r="S160" s="147" t="s">
        <v>1450</v>
      </c>
      <c r="T160" s="147">
        <v>0</v>
      </c>
      <c r="U160" s="147" t="s">
        <v>1451</v>
      </c>
      <c r="V160" s="147" t="s">
        <v>1135</v>
      </c>
      <c r="AB160" s="147" t="s">
        <v>1283</v>
      </c>
      <c r="AC160" s="147">
        <v>219</v>
      </c>
      <c r="AD160" s="223">
        <v>43280</v>
      </c>
      <c r="AE160" s="223">
        <v>43364</v>
      </c>
      <c r="AF160" s="147" t="s">
        <v>939</v>
      </c>
    </row>
    <row r="161" spans="16:32" x14ac:dyDescent="0.25">
      <c r="P161" s="147" t="s">
        <v>962</v>
      </c>
      <c r="Q161" s="147">
        <v>192</v>
      </c>
      <c r="R161" s="147"/>
      <c r="S161" s="147" t="s">
        <v>1452</v>
      </c>
      <c r="T161" s="147">
        <v>0</v>
      </c>
      <c r="U161" s="147" t="s">
        <v>1453</v>
      </c>
      <c r="V161" s="147" t="s">
        <v>1135</v>
      </c>
      <c r="AB161" s="147" t="s">
        <v>1283</v>
      </c>
      <c r="AC161" s="147">
        <v>222</v>
      </c>
      <c r="AD161" s="223">
        <v>43311</v>
      </c>
      <c r="AE161" s="223">
        <v>43395</v>
      </c>
      <c r="AF161" s="147" t="s">
        <v>939</v>
      </c>
    </row>
    <row r="162" spans="16:32" x14ac:dyDescent="0.25">
      <c r="P162" s="147" t="s">
        <v>962</v>
      </c>
      <c r="Q162" s="147">
        <v>192</v>
      </c>
      <c r="R162" s="147"/>
      <c r="S162" s="147" t="s">
        <v>1454</v>
      </c>
      <c r="T162" s="147">
        <v>0</v>
      </c>
      <c r="U162" s="147" t="s">
        <v>1455</v>
      </c>
      <c r="V162" s="147" t="s">
        <v>1135</v>
      </c>
      <c r="AB162" s="147" t="s">
        <v>3832</v>
      </c>
      <c r="AC162" s="147">
        <v>222</v>
      </c>
      <c r="AD162" s="223">
        <v>43311</v>
      </c>
      <c r="AE162" s="223">
        <v>43395</v>
      </c>
      <c r="AF162" s="147" t="s">
        <v>939</v>
      </c>
    </row>
    <row r="163" spans="16:32" x14ac:dyDescent="0.25">
      <c r="P163" s="147" t="s">
        <v>962</v>
      </c>
      <c r="Q163" s="147">
        <v>192</v>
      </c>
      <c r="R163" s="147"/>
      <c r="S163" s="147" t="s">
        <v>1456</v>
      </c>
      <c r="T163" s="147">
        <v>0</v>
      </c>
      <c r="U163" s="147" t="s">
        <v>1457</v>
      </c>
      <c r="V163" s="147" t="s">
        <v>1135</v>
      </c>
      <c r="AB163" s="147" t="s">
        <v>2735</v>
      </c>
      <c r="AC163" s="147">
        <v>219</v>
      </c>
      <c r="AD163" s="223">
        <v>43280</v>
      </c>
      <c r="AE163" s="223">
        <v>43364</v>
      </c>
      <c r="AF163" s="147" t="s">
        <v>939</v>
      </c>
    </row>
    <row r="164" spans="16:32" x14ac:dyDescent="0.25">
      <c r="P164" s="147" t="s">
        <v>962</v>
      </c>
      <c r="Q164" s="147">
        <v>192</v>
      </c>
      <c r="R164" s="147"/>
      <c r="S164" s="147" t="s">
        <v>1458</v>
      </c>
      <c r="T164" s="147">
        <v>0</v>
      </c>
      <c r="U164" s="147" t="s">
        <v>1459</v>
      </c>
      <c r="V164" s="147" t="s">
        <v>1135</v>
      </c>
      <c r="AB164" s="147" t="s">
        <v>2735</v>
      </c>
      <c r="AC164" s="147">
        <v>222</v>
      </c>
      <c r="AD164" s="223">
        <v>43311</v>
      </c>
      <c r="AE164" s="223">
        <v>43395</v>
      </c>
      <c r="AF164" s="147" t="s">
        <v>939</v>
      </c>
    </row>
    <row r="165" spans="16:32" x14ac:dyDescent="0.25">
      <c r="P165" s="147" t="s">
        <v>962</v>
      </c>
      <c r="Q165" s="147">
        <v>192</v>
      </c>
      <c r="R165" s="147"/>
      <c r="S165" s="147" t="s">
        <v>1460</v>
      </c>
      <c r="T165" s="147">
        <v>0</v>
      </c>
      <c r="U165" s="147" t="s">
        <v>1461</v>
      </c>
      <c r="V165" s="147" t="s">
        <v>1135</v>
      </c>
      <c r="AB165" s="147" t="s">
        <v>1285</v>
      </c>
      <c r="AC165" s="147">
        <v>219</v>
      </c>
      <c r="AD165" s="223">
        <v>43280</v>
      </c>
      <c r="AE165" s="223">
        <v>43364</v>
      </c>
      <c r="AF165" s="147" t="s">
        <v>939</v>
      </c>
    </row>
    <row r="166" spans="16:32" x14ac:dyDescent="0.25">
      <c r="P166" s="147" t="s">
        <v>962</v>
      </c>
      <c r="Q166" s="147">
        <v>192</v>
      </c>
      <c r="R166" s="147"/>
      <c r="S166" s="147" t="s">
        <v>1462</v>
      </c>
      <c r="T166" s="147">
        <v>0</v>
      </c>
      <c r="U166" s="147" t="s">
        <v>1463</v>
      </c>
      <c r="V166" s="147" t="s">
        <v>1135</v>
      </c>
      <c r="AB166" s="147" t="s">
        <v>1285</v>
      </c>
      <c r="AC166" s="147">
        <v>222</v>
      </c>
      <c r="AD166" s="223">
        <v>43311</v>
      </c>
      <c r="AE166" s="223">
        <v>43395</v>
      </c>
      <c r="AF166" s="147" t="s">
        <v>939</v>
      </c>
    </row>
    <row r="167" spans="16:32" x14ac:dyDescent="0.25">
      <c r="P167" s="147" t="s">
        <v>962</v>
      </c>
      <c r="Q167" s="147">
        <v>192</v>
      </c>
      <c r="R167" s="147"/>
      <c r="S167" s="147" t="s">
        <v>1464</v>
      </c>
      <c r="T167" s="147">
        <v>0</v>
      </c>
      <c r="U167" s="147" t="s">
        <v>1465</v>
      </c>
      <c r="V167" s="147" t="s">
        <v>1135</v>
      </c>
      <c r="AB167" s="147" t="s">
        <v>1287</v>
      </c>
      <c r="AC167" s="147">
        <v>208</v>
      </c>
      <c r="AD167" s="223">
        <v>43216</v>
      </c>
      <c r="AE167" s="223">
        <v>43300</v>
      </c>
      <c r="AF167" s="147" t="s">
        <v>939</v>
      </c>
    </row>
    <row r="168" spans="16:32" x14ac:dyDescent="0.25">
      <c r="P168" s="147" t="s">
        <v>962</v>
      </c>
      <c r="Q168" s="147">
        <v>192</v>
      </c>
      <c r="R168" s="147"/>
      <c r="S168" s="147" t="s">
        <v>1466</v>
      </c>
      <c r="T168" s="147">
        <v>0</v>
      </c>
      <c r="U168" s="147" t="s">
        <v>1467</v>
      </c>
      <c r="V168" s="147" t="s">
        <v>1135</v>
      </c>
      <c r="AB168" s="147" t="s">
        <v>4784</v>
      </c>
      <c r="AC168" s="147">
        <v>219</v>
      </c>
      <c r="AD168" s="223">
        <v>43280</v>
      </c>
      <c r="AE168" s="223">
        <v>43364</v>
      </c>
      <c r="AF168" s="147" t="s">
        <v>939</v>
      </c>
    </row>
    <row r="169" spans="16:32" x14ac:dyDescent="0.25">
      <c r="P169" s="147" t="s">
        <v>962</v>
      </c>
      <c r="Q169" s="147">
        <v>192</v>
      </c>
      <c r="R169" s="147"/>
      <c r="S169" s="147" t="s">
        <v>1468</v>
      </c>
      <c r="T169" s="147">
        <v>0</v>
      </c>
      <c r="U169" s="147" t="s">
        <v>1469</v>
      </c>
      <c r="V169" s="147" t="s">
        <v>1135</v>
      </c>
      <c r="AB169" s="147" t="s">
        <v>4784</v>
      </c>
      <c r="AC169" s="147">
        <v>222</v>
      </c>
      <c r="AD169" s="223">
        <v>43311</v>
      </c>
      <c r="AE169" s="223">
        <v>43395</v>
      </c>
      <c r="AF169" s="147" t="s">
        <v>939</v>
      </c>
    </row>
    <row r="170" spans="16:32" x14ac:dyDescent="0.25">
      <c r="P170" s="147" t="s">
        <v>962</v>
      </c>
      <c r="Q170" s="147">
        <v>192</v>
      </c>
      <c r="R170" s="147"/>
      <c r="S170" s="147" t="s">
        <v>1470</v>
      </c>
      <c r="T170" s="147">
        <v>0</v>
      </c>
      <c r="U170" s="147" t="s">
        <v>1471</v>
      </c>
      <c r="V170" s="147" t="s">
        <v>1135</v>
      </c>
      <c r="AB170" s="147" t="s">
        <v>1289</v>
      </c>
      <c r="AC170" s="147">
        <v>208</v>
      </c>
      <c r="AD170" s="223">
        <v>43216</v>
      </c>
      <c r="AE170" s="223">
        <v>43300</v>
      </c>
      <c r="AF170" s="147" t="s">
        <v>939</v>
      </c>
    </row>
    <row r="171" spans="16:32" x14ac:dyDescent="0.25">
      <c r="P171" s="147" t="s">
        <v>962</v>
      </c>
      <c r="Q171" s="147">
        <v>192</v>
      </c>
      <c r="R171" s="147"/>
      <c r="S171" s="147" t="s">
        <v>1472</v>
      </c>
      <c r="T171" s="147">
        <v>0</v>
      </c>
      <c r="U171" s="147" t="s">
        <v>1473</v>
      </c>
      <c r="V171" s="147" t="s">
        <v>1135</v>
      </c>
      <c r="AB171" s="147" t="s">
        <v>1291</v>
      </c>
      <c r="AC171" s="147">
        <v>208</v>
      </c>
      <c r="AD171" s="223">
        <v>43216</v>
      </c>
      <c r="AE171" s="223">
        <v>43300</v>
      </c>
      <c r="AF171" s="147" t="s">
        <v>939</v>
      </c>
    </row>
    <row r="172" spans="16:32" x14ac:dyDescent="0.25">
      <c r="P172" s="147" t="s">
        <v>962</v>
      </c>
      <c r="Q172" s="147">
        <v>192</v>
      </c>
      <c r="R172" s="147"/>
      <c r="S172" s="147" t="s">
        <v>1474</v>
      </c>
      <c r="T172" s="147">
        <v>0</v>
      </c>
      <c r="U172" s="147" t="s">
        <v>1475</v>
      </c>
      <c r="V172" s="147" t="s">
        <v>1135</v>
      </c>
      <c r="AB172" s="147" t="s">
        <v>1295</v>
      </c>
      <c r="AC172" s="147">
        <v>222</v>
      </c>
      <c r="AD172" s="223">
        <v>43311</v>
      </c>
      <c r="AE172" s="223">
        <v>43395</v>
      </c>
      <c r="AF172" s="147" t="s">
        <v>939</v>
      </c>
    </row>
    <row r="173" spans="16:32" x14ac:dyDescent="0.25">
      <c r="P173" s="147" t="s">
        <v>962</v>
      </c>
      <c r="Q173" s="147">
        <v>192</v>
      </c>
      <c r="R173" s="147"/>
      <c r="S173" s="147" t="s">
        <v>1476</v>
      </c>
      <c r="T173" s="147">
        <v>0</v>
      </c>
      <c r="U173" s="147" t="s">
        <v>1477</v>
      </c>
      <c r="V173" s="147" t="s">
        <v>1135</v>
      </c>
      <c r="AB173" s="147" t="s">
        <v>2990</v>
      </c>
      <c r="AC173" s="147">
        <v>222</v>
      </c>
      <c r="AD173" s="223">
        <v>43311</v>
      </c>
      <c r="AE173" s="223">
        <v>43395</v>
      </c>
      <c r="AF173" s="147" t="s">
        <v>939</v>
      </c>
    </row>
    <row r="174" spans="16:32" x14ac:dyDescent="0.25">
      <c r="P174" s="147" t="s">
        <v>962</v>
      </c>
      <c r="Q174" s="147">
        <v>192</v>
      </c>
      <c r="R174" s="147"/>
      <c r="S174" s="147" t="s">
        <v>1478</v>
      </c>
      <c r="T174" s="147">
        <v>0</v>
      </c>
      <c r="U174" s="147" t="s">
        <v>1479</v>
      </c>
      <c r="V174" s="147" t="s">
        <v>1135</v>
      </c>
      <c r="AB174" s="147" t="s">
        <v>1297</v>
      </c>
      <c r="AC174" s="147">
        <v>222</v>
      </c>
      <c r="AD174" s="223">
        <v>43311</v>
      </c>
      <c r="AE174" s="223">
        <v>43395</v>
      </c>
      <c r="AF174" s="147" t="s">
        <v>939</v>
      </c>
    </row>
    <row r="175" spans="16:32" x14ac:dyDescent="0.25">
      <c r="P175" s="147" t="s">
        <v>962</v>
      </c>
      <c r="Q175" s="147">
        <v>192</v>
      </c>
      <c r="R175" s="147"/>
      <c r="S175" s="147" t="s">
        <v>1480</v>
      </c>
      <c r="T175" s="147">
        <v>0</v>
      </c>
      <c r="U175" s="147" t="s">
        <v>1481</v>
      </c>
      <c r="V175" s="147" t="s">
        <v>1135</v>
      </c>
      <c r="AB175" s="147" t="s">
        <v>2739</v>
      </c>
      <c r="AC175" s="147">
        <v>222</v>
      </c>
      <c r="AD175" s="223">
        <v>43311</v>
      </c>
      <c r="AE175" s="223">
        <v>43395</v>
      </c>
      <c r="AF175" s="147" t="s">
        <v>939</v>
      </c>
    </row>
    <row r="176" spans="16:32" x14ac:dyDescent="0.25">
      <c r="P176" s="147" t="s">
        <v>962</v>
      </c>
      <c r="Q176" s="147">
        <v>192</v>
      </c>
      <c r="R176" s="147"/>
      <c r="S176" s="147" t="s">
        <v>1482</v>
      </c>
      <c r="T176" s="147">
        <v>0</v>
      </c>
      <c r="U176" s="147" t="s">
        <v>1483</v>
      </c>
      <c r="V176" s="147" t="s">
        <v>1135</v>
      </c>
      <c r="AB176" s="147" t="s">
        <v>2992</v>
      </c>
      <c r="AC176" s="147">
        <v>208</v>
      </c>
      <c r="AD176" s="223">
        <v>43216</v>
      </c>
      <c r="AE176" s="223">
        <v>43300</v>
      </c>
      <c r="AF176" s="147" t="s">
        <v>939</v>
      </c>
    </row>
    <row r="177" spans="16:32" x14ac:dyDescent="0.25">
      <c r="P177" s="147" t="s">
        <v>962</v>
      </c>
      <c r="Q177" s="147">
        <v>192</v>
      </c>
      <c r="R177" s="147"/>
      <c r="S177" s="147" t="s">
        <v>1484</v>
      </c>
      <c r="T177" s="147">
        <v>0</v>
      </c>
      <c r="U177" s="147" t="s">
        <v>1485</v>
      </c>
      <c r="V177" s="147" t="s">
        <v>1135</v>
      </c>
      <c r="AB177" s="147" t="s">
        <v>2992</v>
      </c>
      <c r="AC177" s="147">
        <v>215</v>
      </c>
      <c r="AD177" s="223">
        <v>43250</v>
      </c>
      <c r="AE177" s="223">
        <v>43334</v>
      </c>
      <c r="AF177" s="147" t="s">
        <v>939</v>
      </c>
    </row>
    <row r="178" spans="16:32" x14ac:dyDescent="0.25">
      <c r="P178" s="147" t="s">
        <v>962</v>
      </c>
      <c r="Q178" s="147">
        <v>192</v>
      </c>
      <c r="R178" s="147"/>
      <c r="S178" s="147" t="s">
        <v>1486</v>
      </c>
      <c r="T178" s="147">
        <v>0</v>
      </c>
      <c r="U178" s="147" t="s">
        <v>1487</v>
      </c>
      <c r="V178" s="147" t="s">
        <v>1135</v>
      </c>
      <c r="AB178" s="147" t="s">
        <v>2992</v>
      </c>
      <c r="AC178" s="147">
        <v>219</v>
      </c>
      <c r="AD178" s="223">
        <v>43280</v>
      </c>
      <c r="AE178" s="223">
        <v>43364</v>
      </c>
      <c r="AF178" s="147" t="s">
        <v>939</v>
      </c>
    </row>
    <row r="179" spans="16:32" x14ac:dyDescent="0.25">
      <c r="P179" s="147" t="s">
        <v>962</v>
      </c>
      <c r="Q179" s="147">
        <v>192</v>
      </c>
      <c r="R179" s="147"/>
      <c r="S179" s="147" t="s">
        <v>1488</v>
      </c>
      <c r="T179" s="147">
        <v>0</v>
      </c>
      <c r="U179" s="147" t="s">
        <v>1489</v>
      </c>
      <c r="V179" s="147" t="s">
        <v>1135</v>
      </c>
      <c r="AB179" s="147" t="s">
        <v>2992</v>
      </c>
      <c r="AC179" s="147">
        <v>222</v>
      </c>
      <c r="AD179" s="223">
        <v>43311</v>
      </c>
      <c r="AE179" s="223">
        <v>43395</v>
      </c>
      <c r="AF179" s="147" t="s">
        <v>939</v>
      </c>
    </row>
    <row r="180" spans="16:32" x14ac:dyDescent="0.25">
      <c r="P180" s="147" t="s">
        <v>962</v>
      </c>
      <c r="Q180" s="147">
        <v>192</v>
      </c>
      <c r="R180" s="147"/>
      <c r="S180" s="147" t="s">
        <v>1490</v>
      </c>
      <c r="T180" s="147">
        <v>0</v>
      </c>
      <c r="U180" s="147" t="s">
        <v>1491</v>
      </c>
      <c r="V180" s="147" t="s">
        <v>1135</v>
      </c>
      <c r="AB180" s="147" t="s">
        <v>2994</v>
      </c>
      <c r="AC180" s="147">
        <v>208</v>
      </c>
      <c r="AD180" s="223">
        <v>43216</v>
      </c>
      <c r="AE180" s="223">
        <v>43300</v>
      </c>
      <c r="AF180" s="147" t="s">
        <v>939</v>
      </c>
    </row>
    <row r="181" spans="16:32" x14ac:dyDescent="0.25">
      <c r="P181" s="147" t="s">
        <v>962</v>
      </c>
      <c r="Q181" s="147">
        <v>192</v>
      </c>
      <c r="R181" s="147"/>
      <c r="S181" s="147" t="s">
        <v>1492</v>
      </c>
      <c r="T181" s="147">
        <v>0</v>
      </c>
      <c r="U181" s="147" t="s">
        <v>1493</v>
      </c>
      <c r="V181" s="147" t="s">
        <v>1135</v>
      </c>
      <c r="AB181" s="147" t="s">
        <v>2994</v>
      </c>
      <c r="AC181" s="147">
        <v>215</v>
      </c>
      <c r="AD181" s="223">
        <v>43250</v>
      </c>
      <c r="AE181" s="223">
        <v>43334</v>
      </c>
      <c r="AF181" s="147" t="s">
        <v>939</v>
      </c>
    </row>
    <row r="182" spans="16:32" x14ac:dyDescent="0.25">
      <c r="P182" s="147" t="s">
        <v>962</v>
      </c>
      <c r="Q182" s="147">
        <v>192</v>
      </c>
      <c r="R182" s="147"/>
      <c r="S182" s="147" t="s">
        <v>1494</v>
      </c>
      <c r="T182" s="147">
        <v>0</v>
      </c>
      <c r="U182" s="147" t="s">
        <v>1495</v>
      </c>
      <c r="V182" s="147" t="s">
        <v>1135</v>
      </c>
      <c r="AB182" s="147" t="s">
        <v>2994</v>
      </c>
      <c r="AC182" s="147">
        <v>219</v>
      </c>
      <c r="AD182" s="223">
        <v>43280</v>
      </c>
      <c r="AE182" s="223">
        <v>43364</v>
      </c>
      <c r="AF182" s="147" t="s">
        <v>939</v>
      </c>
    </row>
    <row r="183" spans="16:32" x14ac:dyDescent="0.25">
      <c r="P183" s="147" t="s">
        <v>962</v>
      </c>
      <c r="Q183" s="147">
        <v>192</v>
      </c>
      <c r="R183" s="147"/>
      <c r="S183" s="147" t="s">
        <v>1496</v>
      </c>
      <c r="T183" s="147">
        <v>0</v>
      </c>
      <c r="U183" s="147" t="s">
        <v>1497</v>
      </c>
      <c r="V183" s="147" t="s">
        <v>1135</v>
      </c>
      <c r="AB183" s="147" t="s">
        <v>2994</v>
      </c>
      <c r="AC183" s="147">
        <v>222</v>
      </c>
      <c r="AD183" s="223">
        <v>43311</v>
      </c>
      <c r="AE183" s="223">
        <v>43395</v>
      </c>
      <c r="AF183" s="147" t="s">
        <v>939</v>
      </c>
    </row>
    <row r="184" spans="16:32" x14ac:dyDescent="0.25">
      <c r="P184" s="147" t="s">
        <v>962</v>
      </c>
      <c r="Q184" s="147">
        <v>192</v>
      </c>
      <c r="R184" s="147"/>
      <c r="S184" s="147" t="s">
        <v>1498</v>
      </c>
      <c r="T184" s="147">
        <v>0</v>
      </c>
      <c r="U184" s="147" t="s">
        <v>1499</v>
      </c>
      <c r="V184" s="147" t="s">
        <v>1135</v>
      </c>
      <c r="AB184" s="147" t="s">
        <v>2996</v>
      </c>
      <c r="AC184" s="147">
        <v>208</v>
      </c>
      <c r="AD184" s="223">
        <v>43216</v>
      </c>
      <c r="AE184" s="223">
        <v>43300</v>
      </c>
      <c r="AF184" s="147" t="s">
        <v>939</v>
      </c>
    </row>
    <row r="185" spans="16:32" x14ac:dyDescent="0.25">
      <c r="P185" s="147" t="s">
        <v>962</v>
      </c>
      <c r="Q185" s="147">
        <v>192</v>
      </c>
      <c r="R185" s="147"/>
      <c r="S185" s="147" t="s">
        <v>1500</v>
      </c>
      <c r="T185" s="147">
        <v>0</v>
      </c>
      <c r="U185" s="147" t="s">
        <v>1501</v>
      </c>
      <c r="V185" s="147" t="s">
        <v>1135</v>
      </c>
      <c r="AB185" s="147" t="s">
        <v>2998</v>
      </c>
      <c r="AC185" s="147">
        <v>215</v>
      </c>
      <c r="AD185" s="223">
        <v>43250</v>
      </c>
      <c r="AE185" s="223">
        <v>43334</v>
      </c>
      <c r="AF185" s="147" t="s">
        <v>939</v>
      </c>
    </row>
    <row r="186" spans="16:32" x14ac:dyDescent="0.25">
      <c r="P186" s="147" t="s">
        <v>962</v>
      </c>
      <c r="Q186" s="147">
        <v>192</v>
      </c>
      <c r="R186" s="147"/>
      <c r="S186" s="147" t="s">
        <v>1502</v>
      </c>
      <c r="T186" s="147">
        <v>0</v>
      </c>
      <c r="U186" s="147" t="s">
        <v>1503</v>
      </c>
      <c r="V186" s="147" t="s">
        <v>1135</v>
      </c>
      <c r="AB186" s="147" t="s">
        <v>2998</v>
      </c>
      <c r="AC186" s="147">
        <v>219</v>
      </c>
      <c r="AD186" s="223">
        <v>43280</v>
      </c>
      <c r="AE186" s="223">
        <v>43364</v>
      </c>
      <c r="AF186" s="147" t="s">
        <v>939</v>
      </c>
    </row>
    <row r="187" spans="16:32" x14ac:dyDescent="0.25">
      <c r="P187" s="147" t="s">
        <v>962</v>
      </c>
      <c r="Q187" s="147">
        <v>192</v>
      </c>
      <c r="R187" s="147"/>
      <c r="S187" s="147" t="s">
        <v>1504</v>
      </c>
      <c r="T187" s="147">
        <v>0</v>
      </c>
      <c r="U187" s="147" t="s">
        <v>1505</v>
      </c>
      <c r="V187" s="147" t="s">
        <v>1135</v>
      </c>
      <c r="AB187" s="147" t="s">
        <v>2998</v>
      </c>
      <c r="AC187" s="147">
        <v>222</v>
      </c>
      <c r="AD187" s="223">
        <v>43311</v>
      </c>
      <c r="AE187" s="223">
        <v>43395</v>
      </c>
      <c r="AF187" s="147" t="s">
        <v>939</v>
      </c>
    </row>
    <row r="188" spans="16:32" x14ac:dyDescent="0.25">
      <c r="P188" s="147" t="s">
        <v>962</v>
      </c>
      <c r="Q188" s="147">
        <v>192</v>
      </c>
      <c r="R188" s="147"/>
      <c r="S188" s="147" t="s">
        <v>1506</v>
      </c>
      <c r="T188" s="147">
        <v>0</v>
      </c>
      <c r="U188" s="147" t="s">
        <v>1507</v>
      </c>
      <c r="V188" s="147" t="s">
        <v>1135</v>
      </c>
      <c r="AB188" s="147" t="s">
        <v>4168</v>
      </c>
      <c r="AC188" s="147">
        <v>221</v>
      </c>
      <c r="AD188" s="223">
        <v>43297</v>
      </c>
      <c r="AE188" s="223">
        <v>43353</v>
      </c>
      <c r="AF188" s="147" t="s">
        <v>939</v>
      </c>
    </row>
    <row r="189" spans="16:32" x14ac:dyDescent="0.25">
      <c r="P189" s="147" t="s">
        <v>962</v>
      </c>
      <c r="Q189" s="147">
        <v>192</v>
      </c>
      <c r="R189" s="147"/>
      <c r="S189" s="147" t="s">
        <v>1508</v>
      </c>
      <c r="T189" s="147">
        <v>0</v>
      </c>
      <c r="U189" s="147" t="s">
        <v>1509</v>
      </c>
      <c r="V189" s="147" t="s">
        <v>1135</v>
      </c>
      <c r="AB189" s="147" t="s">
        <v>4171</v>
      </c>
      <c r="AC189" s="147">
        <v>221</v>
      </c>
      <c r="AD189" s="223">
        <v>43297</v>
      </c>
      <c r="AE189" s="223">
        <v>43353</v>
      </c>
      <c r="AF189" s="147" t="s">
        <v>939</v>
      </c>
    </row>
    <row r="190" spans="16:32" x14ac:dyDescent="0.25">
      <c r="P190" s="147" t="s">
        <v>962</v>
      </c>
      <c r="Q190" s="147">
        <v>192</v>
      </c>
      <c r="R190" s="147"/>
      <c r="S190" s="147" t="s">
        <v>1510</v>
      </c>
      <c r="T190" s="147">
        <v>0</v>
      </c>
      <c r="U190" s="147" t="s">
        <v>1511</v>
      </c>
      <c r="V190" s="147" t="s">
        <v>1135</v>
      </c>
      <c r="AB190" s="147" t="s">
        <v>1307</v>
      </c>
      <c r="AC190" s="147">
        <v>215</v>
      </c>
      <c r="AD190" s="223">
        <v>43250</v>
      </c>
      <c r="AE190" s="223">
        <v>43334</v>
      </c>
      <c r="AF190" s="147" t="s">
        <v>939</v>
      </c>
    </row>
    <row r="191" spans="16:32" x14ac:dyDescent="0.25">
      <c r="P191" s="147" t="s">
        <v>962</v>
      </c>
      <c r="Q191" s="147">
        <v>192</v>
      </c>
      <c r="R191" s="147"/>
      <c r="S191" s="147" t="s">
        <v>1512</v>
      </c>
      <c r="T191" s="147">
        <v>0</v>
      </c>
      <c r="U191" s="147" t="s">
        <v>1513</v>
      </c>
      <c r="V191" s="147" t="s">
        <v>1135</v>
      </c>
      <c r="AB191" s="147" t="s">
        <v>1311</v>
      </c>
      <c r="AC191" s="147">
        <v>208</v>
      </c>
      <c r="AD191" s="223">
        <v>43216</v>
      </c>
      <c r="AE191" s="223">
        <v>43300</v>
      </c>
      <c r="AF191" s="147" t="s">
        <v>939</v>
      </c>
    </row>
    <row r="192" spans="16:32" x14ac:dyDescent="0.25">
      <c r="P192" s="147" t="s">
        <v>962</v>
      </c>
      <c r="Q192" s="147">
        <v>192</v>
      </c>
      <c r="R192" s="147"/>
      <c r="S192" s="147" t="s">
        <v>1514</v>
      </c>
      <c r="T192" s="147">
        <v>0</v>
      </c>
      <c r="U192" s="147" t="s">
        <v>1515</v>
      </c>
      <c r="V192" s="147" t="s">
        <v>1135</v>
      </c>
      <c r="AB192" s="147" t="s">
        <v>1311</v>
      </c>
      <c r="AC192" s="147">
        <v>215</v>
      </c>
      <c r="AD192" s="223">
        <v>43250</v>
      </c>
      <c r="AE192" s="223">
        <v>43334</v>
      </c>
      <c r="AF192" s="147" t="s">
        <v>939</v>
      </c>
    </row>
    <row r="193" spans="16:32" x14ac:dyDescent="0.25">
      <c r="P193" s="147" t="s">
        <v>962</v>
      </c>
      <c r="Q193" s="147">
        <v>192</v>
      </c>
      <c r="R193" s="147"/>
      <c r="S193" s="147" t="s">
        <v>1516</v>
      </c>
      <c r="T193" s="147">
        <v>0</v>
      </c>
      <c r="U193" s="147" t="s">
        <v>1517</v>
      </c>
      <c r="V193" s="147" t="s">
        <v>1135</v>
      </c>
      <c r="AB193" s="147" t="s">
        <v>1323</v>
      </c>
      <c r="AC193" s="147">
        <v>208</v>
      </c>
      <c r="AD193" s="223">
        <v>43216</v>
      </c>
      <c r="AE193" s="223">
        <v>43300</v>
      </c>
      <c r="AF193" s="147" t="s">
        <v>939</v>
      </c>
    </row>
    <row r="194" spans="16:32" x14ac:dyDescent="0.25">
      <c r="P194" s="147" t="s">
        <v>962</v>
      </c>
      <c r="Q194" s="147">
        <v>192</v>
      </c>
      <c r="R194" s="147"/>
      <c r="S194" s="147" t="s">
        <v>1518</v>
      </c>
      <c r="T194" s="147">
        <v>0</v>
      </c>
      <c r="U194" s="147" t="s">
        <v>1519</v>
      </c>
      <c r="V194" s="147" t="s">
        <v>1135</v>
      </c>
      <c r="AB194" s="147" t="s">
        <v>5031</v>
      </c>
      <c r="AC194" s="147">
        <v>222</v>
      </c>
      <c r="AD194" s="223">
        <v>43311</v>
      </c>
      <c r="AE194" s="223">
        <v>43395</v>
      </c>
      <c r="AF194" s="147" t="s">
        <v>939</v>
      </c>
    </row>
    <row r="195" spans="16:32" x14ac:dyDescent="0.25">
      <c r="P195" s="147" t="s">
        <v>962</v>
      </c>
      <c r="Q195" s="147">
        <v>192</v>
      </c>
      <c r="R195" s="147"/>
      <c r="S195" s="147" t="s">
        <v>1520</v>
      </c>
      <c r="T195" s="147">
        <v>0</v>
      </c>
      <c r="U195" s="147" t="s">
        <v>1521</v>
      </c>
      <c r="V195" s="147" t="s">
        <v>1135</v>
      </c>
      <c r="AB195" s="147" t="s">
        <v>5033</v>
      </c>
      <c r="AC195" s="147">
        <v>222</v>
      </c>
      <c r="AD195" s="223">
        <v>43311</v>
      </c>
      <c r="AE195" s="223">
        <v>43395</v>
      </c>
      <c r="AF195" s="147" t="s">
        <v>939</v>
      </c>
    </row>
    <row r="196" spans="16:32" x14ac:dyDescent="0.25">
      <c r="P196" s="147" t="s">
        <v>962</v>
      </c>
      <c r="Q196" s="147">
        <v>192</v>
      </c>
      <c r="R196" s="147"/>
      <c r="S196" s="147" t="s">
        <v>1522</v>
      </c>
      <c r="T196" s="147">
        <v>0</v>
      </c>
      <c r="U196" s="147" t="s">
        <v>1523</v>
      </c>
      <c r="V196" s="147" t="s">
        <v>1135</v>
      </c>
      <c r="AB196" s="147" t="s">
        <v>5035</v>
      </c>
      <c r="AC196" s="147">
        <v>222</v>
      </c>
      <c r="AD196" s="223">
        <v>43311</v>
      </c>
      <c r="AE196" s="223">
        <v>43395</v>
      </c>
      <c r="AF196" s="147" t="s">
        <v>939</v>
      </c>
    </row>
    <row r="197" spans="16:32" x14ac:dyDescent="0.25">
      <c r="P197" s="147" t="s">
        <v>962</v>
      </c>
      <c r="Q197" s="147">
        <v>192</v>
      </c>
      <c r="R197" s="147"/>
      <c r="S197" s="147" t="s">
        <v>1524</v>
      </c>
      <c r="T197" s="147">
        <v>0</v>
      </c>
      <c r="U197" s="147" t="s">
        <v>1525</v>
      </c>
      <c r="V197" s="147" t="s">
        <v>1135</v>
      </c>
      <c r="AB197" s="147" t="s">
        <v>5037</v>
      </c>
      <c r="AC197" s="147">
        <v>222</v>
      </c>
      <c r="AD197" s="223">
        <v>43311</v>
      </c>
      <c r="AE197" s="223">
        <v>43395</v>
      </c>
      <c r="AF197" s="147" t="s">
        <v>939</v>
      </c>
    </row>
    <row r="198" spans="16:32" x14ac:dyDescent="0.25">
      <c r="P198" s="147" t="s">
        <v>962</v>
      </c>
      <c r="Q198" s="147">
        <v>192</v>
      </c>
      <c r="R198" s="147"/>
      <c r="S198" s="147" t="s">
        <v>1526</v>
      </c>
      <c r="T198" s="147">
        <v>0</v>
      </c>
      <c r="U198" s="147" t="s">
        <v>1527</v>
      </c>
      <c r="V198" s="147" t="s">
        <v>1135</v>
      </c>
      <c r="AB198" s="147" t="s">
        <v>1343</v>
      </c>
      <c r="AC198" s="147">
        <v>208</v>
      </c>
      <c r="AD198" s="223">
        <v>43216</v>
      </c>
      <c r="AE198" s="223">
        <v>43300</v>
      </c>
      <c r="AF198" s="147" t="s">
        <v>939</v>
      </c>
    </row>
    <row r="199" spans="16:32" x14ac:dyDescent="0.25">
      <c r="P199" s="147" t="s">
        <v>962</v>
      </c>
      <c r="Q199" s="147">
        <v>192</v>
      </c>
      <c r="R199" s="147"/>
      <c r="S199" s="147" t="s">
        <v>1528</v>
      </c>
      <c r="T199" s="147">
        <v>0</v>
      </c>
      <c r="U199" s="147" t="s">
        <v>1529</v>
      </c>
      <c r="V199" s="147" t="s">
        <v>1135</v>
      </c>
      <c r="AB199" s="147" t="s">
        <v>1343</v>
      </c>
      <c r="AC199" s="147">
        <v>215</v>
      </c>
      <c r="AD199" s="223">
        <v>43250</v>
      </c>
      <c r="AE199" s="223">
        <v>43334</v>
      </c>
      <c r="AF199" s="147" t="s">
        <v>939</v>
      </c>
    </row>
    <row r="200" spans="16:32" x14ac:dyDescent="0.25">
      <c r="P200" s="147" t="s">
        <v>962</v>
      </c>
      <c r="Q200" s="147">
        <v>192</v>
      </c>
      <c r="R200" s="147"/>
      <c r="S200" s="147" t="s">
        <v>1530</v>
      </c>
      <c r="T200" s="147">
        <v>0</v>
      </c>
      <c r="U200" s="147" t="s">
        <v>1531</v>
      </c>
      <c r="V200" s="147" t="s">
        <v>1135</v>
      </c>
      <c r="AB200" s="147" t="s">
        <v>1343</v>
      </c>
      <c r="AC200" s="147">
        <v>219</v>
      </c>
      <c r="AD200" s="223">
        <v>43280</v>
      </c>
      <c r="AE200" s="223">
        <v>43364</v>
      </c>
      <c r="AF200" s="147" t="s">
        <v>939</v>
      </c>
    </row>
    <row r="201" spans="16:32" x14ac:dyDescent="0.25">
      <c r="P201" s="147" t="s">
        <v>962</v>
      </c>
      <c r="Q201" s="147">
        <v>192</v>
      </c>
      <c r="R201" s="147"/>
      <c r="S201" s="147" t="s">
        <v>1532</v>
      </c>
      <c r="T201" s="147">
        <v>0</v>
      </c>
      <c r="U201" s="147" t="s">
        <v>1533</v>
      </c>
      <c r="V201" s="147" t="s">
        <v>1135</v>
      </c>
      <c r="AB201" s="147" t="s">
        <v>1343</v>
      </c>
      <c r="AC201" s="147">
        <v>222</v>
      </c>
      <c r="AD201" s="223">
        <v>43311</v>
      </c>
      <c r="AE201" s="223">
        <v>43395</v>
      </c>
      <c r="AF201" s="147" t="s">
        <v>939</v>
      </c>
    </row>
    <row r="202" spans="16:32" x14ac:dyDescent="0.25">
      <c r="P202" s="147" t="s">
        <v>962</v>
      </c>
      <c r="Q202" s="147">
        <v>192</v>
      </c>
      <c r="R202" s="147"/>
      <c r="S202" s="147" t="s">
        <v>1534</v>
      </c>
      <c r="T202" s="147">
        <v>0</v>
      </c>
      <c r="U202" s="147" t="s">
        <v>1535</v>
      </c>
      <c r="V202" s="147" t="s">
        <v>1135</v>
      </c>
      <c r="AB202" s="147" t="s">
        <v>1347</v>
      </c>
      <c r="AC202" s="147">
        <v>222</v>
      </c>
      <c r="AD202" s="223">
        <v>43311</v>
      </c>
      <c r="AE202" s="223">
        <v>43395</v>
      </c>
      <c r="AF202" s="147" t="s">
        <v>939</v>
      </c>
    </row>
    <row r="203" spans="16:32" x14ac:dyDescent="0.25">
      <c r="P203" s="147" t="s">
        <v>962</v>
      </c>
      <c r="Q203" s="147">
        <v>192</v>
      </c>
      <c r="R203" s="147"/>
      <c r="S203" s="147" t="s">
        <v>1536</v>
      </c>
      <c r="T203" s="147">
        <v>0</v>
      </c>
      <c r="U203" s="147" t="s">
        <v>1537</v>
      </c>
      <c r="V203" s="147" t="s">
        <v>1135</v>
      </c>
      <c r="AB203" s="147" t="s">
        <v>1349</v>
      </c>
      <c r="AC203" s="147">
        <v>222</v>
      </c>
      <c r="AD203" s="223">
        <v>43311</v>
      </c>
      <c r="AE203" s="223">
        <v>43395</v>
      </c>
      <c r="AF203" s="147" t="s">
        <v>939</v>
      </c>
    </row>
    <row r="204" spans="16:32" x14ac:dyDescent="0.25">
      <c r="P204" s="147" t="s">
        <v>962</v>
      </c>
      <c r="Q204" s="147">
        <v>192</v>
      </c>
      <c r="R204" s="147"/>
      <c r="S204" s="147" t="s">
        <v>1538</v>
      </c>
      <c r="T204" s="147">
        <v>0</v>
      </c>
      <c r="U204" s="147" t="s">
        <v>1539</v>
      </c>
      <c r="V204" s="147" t="s">
        <v>1135</v>
      </c>
      <c r="AB204" s="147" t="s">
        <v>1351</v>
      </c>
      <c r="AC204" s="147">
        <v>219</v>
      </c>
      <c r="AD204" s="223">
        <v>43280</v>
      </c>
      <c r="AE204" s="223">
        <v>43364</v>
      </c>
      <c r="AF204" s="147" t="s">
        <v>939</v>
      </c>
    </row>
    <row r="205" spans="16:32" x14ac:dyDescent="0.25">
      <c r="P205" s="147" t="s">
        <v>962</v>
      </c>
      <c r="Q205" s="147">
        <v>192</v>
      </c>
      <c r="R205" s="147"/>
      <c r="S205" s="147" t="s">
        <v>1540</v>
      </c>
      <c r="T205" s="147">
        <v>0</v>
      </c>
      <c r="U205" s="147" t="s">
        <v>1541</v>
      </c>
      <c r="V205" s="147" t="s">
        <v>1135</v>
      </c>
      <c r="AB205" s="147" t="s">
        <v>1351</v>
      </c>
      <c r="AC205" s="147">
        <v>222</v>
      </c>
      <c r="AD205" s="223">
        <v>43311</v>
      </c>
      <c r="AE205" s="223">
        <v>43395</v>
      </c>
      <c r="AF205" s="147" t="s">
        <v>939</v>
      </c>
    </row>
    <row r="206" spans="16:32" x14ac:dyDescent="0.25">
      <c r="P206" s="147" t="s">
        <v>962</v>
      </c>
      <c r="Q206" s="147">
        <v>192</v>
      </c>
      <c r="R206" s="147"/>
      <c r="S206" s="147" t="s">
        <v>1542</v>
      </c>
      <c r="T206" s="147">
        <v>0</v>
      </c>
      <c r="U206" s="147" t="s">
        <v>1543</v>
      </c>
      <c r="V206" s="147" t="s">
        <v>1135</v>
      </c>
      <c r="AB206" s="147" t="s">
        <v>1353</v>
      </c>
      <c r="AC206" s="147">
        <v>208</v>
      </c>
      <c r="AD206" s="223">
        <v>43216</v>
      </c>
      <c r="AE206" s="223">
        <v>43300</v>
      </c>
      <c r="AF206" s="147" t="s">
        <v>939</v>
      </c>
    </row>
    <row r="207" spans="16:32" x14ac:dyDescent="0.25">
      <c r="P207" s="147" t="s">
        <v>962</v>
      </c>
      <c r="Q207" s="147">
        <v>192</v>
      </c>
      <c r="R207" s="147"/>
      <c r="S207" s="147" t="s">
        <v>1544</v>
      </c>
      <c r="T207" s="147">
        <v>0</v>
      </c>
      <c r="U207" s="147" t="s">
        <v>1545</v>
      </c>
      <c r="V207" s="147" t="s">
        <v>1135</v>
      </c>
      <c r="AB207" s="147" t="s">
        <v>1353</v>
      </c>
      <c r="AC207" s="147">
        <v>215</v>
      </c>
      <c r="AD207" s="223">
        <v>43250</v>
      </c>
      <c r="AE207" s="223">
        <v>43334</v>
      </c>
      <c r="AF207" s="147" t="s">
        <v>939</v>
      </c>
    </row>
    <row r="208" spans="16:32" x14ac:dyDescent="0.25">
      <c r="P208" s="147" t="s">
        <v>962</v>
      </c>
      <c r="Q208" s="147">
        <v>192</v>
      </c>
      <c r="R208" s="147"/>
      <c r="S208" s="147" t="s">
        <v>1546</v>
      </c>
      <c r="T208" s="147">
        <v>0</v>
      </c>
      <c r="U208" s="147" t="s">
        <v>1547</v>
      </c>
      <c r="V208" s="147" t="s">
        <v>1135</v>
      </c>
      <c r="AB208" s="147" t="s">
        <v>1353</v>
      </c>
      <c r="AC208" s="147">
        <v>219</v>
      </c>
      <c r="AD208" s="223">
        <v>43280</v>
      </c>
      <c r="AE208" s="223">
        <v>43364</v>
      </c>
      <c r="AF208" s="147" t="s">
        <v>939</v>
      </c>
    </row>
    <row r="209" spans="16:32" x14ac:dyDescent="0.25">
      <c r="P209" s="147" t="s">
        <v>962</v>
      </c>
      <c r="Q209" s="147">
        <v>192</v>
      </c>
      <c r="R209" s="147"/>
      <c r="S209" s="147" t="s">
        <v>1548</v>
      </c>
      <c r="T209" s="147">
        <v>0</v>
      </c>
      <c r="U209" s="147" t="s">
        <v>1549</v>
      </c>
      <c r="V209" s="147" t="s">
        <v>1135</v>
      </c>
      <c r="AB209" s="147" t="s">
        <v>1353</v>
      </c>
      <c r="AC209" s="147">
        <v>222</v>
      </c>
      <c r="AD209" s="223">
        <v>43311</v>
      </c>
      <c r="AE209" s="223">
        <v>43395</v>
      </c>
      <c r="AF209" s="147" t="s">
        <v>939</v>
      </c>
    </row>
    <row r="210" spans="16:32" x14ac:dyDescent="0.25">
      <c r="P210" s="147" t="s">
        <v>962</v>
      </c>
      <c r="Q210" s="147">
        <v>192</v>
      </c>
      <c r="R210" s="147"/>
      <c r="S210" s="147" t="s">
        <v>1550</v>
      </c>
      <c r="T210" s="147">
        <v>0</v>
      </c>
      <c r="U210" s="147" t="s">
        <v>1551</v>
      </c>
      <c r="V210" s="147" t="s">
        <v>1135</v>
      </c>
      <c r="AB210" s="147" t="s">
        <v>1357</v>
      </c>
      <c r="AC210" s="147">
        <v>222</v>
      </c>
      <c r="AD210" s="223">
        <v>43311</v>
      </c>
      <c r="AE210" s="223">
        <v>43395</v>
      </c>
      <c r="AF210" s="147" t="s">
        <v>939</v>
      </c>
    </row>
    <row r="211" spans="16:32" x14ac:dyDescent="0.25">
      <c r="P211" s="147" t="s">
        <v>962</v>
      </c>
      <c r="Q211" s="147">
        <v>192</v>
      </c>
      <c r="R211" s="147"/>
      <c r="S211" s="147" t="s">
        <v>1552</v>
      </c>
      <c r="T211" s="147">
        <v>0</v>
      </c>
      <c r="U211" s="147" t="s">
        <v>1553</v>
      </c>
      <c r="V211" s="147" t="s">
        <v>1135</v>
      </c>
      <c r="AB211" s="147" t="s">
        <v>1369</v>
      </c>
      <c r="AC211" s="147">
        <v>215</v>
      </c>
      <c r="AD211" s="223">
        <v>43250</v>
      </c>
      <c r="AE211" s="223">
        <v>43334</v>
      </c>
      <c r="AF211" s="147" t="s">
        <v>939</v>
      </c>
    </row>
    <row r="212" spans="16:32" x14ac:dyDescent="0.25">
      <c r="P212" s="147" t="s">
        <v>962</v>
      </c>
      <c r="Q212" s="147">
        <v>192</v>
      </c>
      <c r="R212" s="147"/>
      <c r="S212" s="147" t="s">
        <v>1554</v>
      </c>
      <c r="T212" s="147">
        <v>0</v>
      </c>
      <c r="U212" s="147" t="s">
        <v>1555</v>
      </c>
      <c r="V212" s="147" t="s">
        <v>1135</v>
      </c>
      <c r="AB212" s="147" t="s">
        <v>1369</v>
      </c>
      <c r="AC212" s="147">
        <v>219</v>
      </c>
      <c r="AD212" s="223">
        <v>43280</v>
      </c>
      <c r="AE212" s="223">
        <v>43364</v>
      </c>
      <c r="AF212" s="147" t="s">
        <v>939</v>
      </c>
    </row>
    <row r="213" spans="16:32" x14ac:dyDescent="0.25">
      <c r="P213" s="147" t="s">
        <v>962</v>
      </c>
      <c r="Q213" s="147">
        <v>192</v>
      </c>
      <c r="R213" s="147"/>
      <c r="S213" s="147" t="s">
        <v>1556</v>
      </c>
      <c r="T213" s="147">
        <v>0</v>
      </c>
      <c r="U213" s="147" t="s">
        <v>1557</v>
      </c>
      <c r="V213" s="147" t="s">
        <v>1135</v>
      </c>
      <c r="AB213" s="147" t="s">
        <v>1369</v>
      </c>
      <c r="AC213" s="147">
        <v>222</v>
      </c>
      <c r="AD213" s="223">
        <v>43311</v>
      </c>
      <c r="AE213" s="223">
        <v>43395</v>
      </c>
      <c r="AF213" s="147" t="s">
        <v>939</v>
      </c>
    </row>
    <row r="214" spans="16:32" x14ac:dyDescent="0.25">
      <c r="P214" s="147" t="s">
        <v>962</v>
      </c>
      <c r="Q214" s="147">
        <v>192</v>
      </c>
      <c r="R214" s="147"/>
      <c r="S214" s="147" t="s">
        <v>1558</v>
      </c>
      <c r="T214" s="147">
        <v>0</v>
      </c>
      <c r="U214" s="147" t="s">
        <v>1559</v>
      </c>
      <c r="V214" s="147" t="s">
        <v>1135</v>
      </c>
      <c r="AB214" s="147" t="s">
        <v>1371</v>
      </c>
      <c r="AC214" s="147">
        <v>208</v>
      </c>
      <c r="AD214" s="223">
        <v>43216</v>
      </c>
      <c r="AE214" s="223">
        <v>43300</v>
      </c>
      <c r="AF214" s="147" t="s">
        <v>939</v>
      </c>
    </row>
    <row r="215" spans="16:32" x14ac:dyDescent="0.25">
      <c r="P215" s="147" t="s">
        <v>962</v>
      </c>
      <c r="Q215" s="147">
        <v>192</v>
      </c>
      <c r="R215" s="147"/>
      <c r="S215" s="147" t="s">
        <v>1560</v>
      </c>
      <c r="T215" s="147">
        <v>0</v>
      </c>
      <c r="U215" s="147" t="s">
        <v>1561</v>
      </c>
      <c r="V215" s="147" t="s">
        <v>1135</v>
      </c>
      <c r="AB215" s="147" t="s">
        <v>1371</v>
      </c>
      <c r="AC215" s="147">
        <v>215</v>
      </c>
      <c r="AD215" s="223">
        <v>43250</v>
      </c>
      <c r="AE215" s="223">
        <v>43334</v>
      </c>
      <c r="AF215" s="147" t="s">
        <v>939</v>
      </c>
    </row>
    <row r="216" spans="16:32" x14ac:dyDescent="0.25">
      <c r="P216" s="147" t="s">
        <v>962</v>
      </c>
      <c r="Q216" s="147">
        <v>192</v>
      </c>
      <c r="R216" s="147"/>
      <c r="S216" s="147" t="s">
        <v>1562</v>
      </c>
      <c r="T216" s="147">
        <v>0</v>
      </c>
      <c r="U216" s="147" t="s">
        <v>1563</v>
      </c>
      <c r="V216" s="147" t="s">
        <v>1135</v>
      </c>
      <c r="AB216" s="147" t="s">
        <v>1371</v>
      </c>
      <c r="AC216" s="147">
        <v>219</v>
      </c>
      <c r="AD216" s="223">
        <v>43280</v>
      </c>
      <c r="AE216" s="223">
        <v>43364</v>
      </c>
      <c r="AF216" s="147" t="s">
        <v>939</v>
      </c>
    </row>
    <row r="217" spans="16:32" x14ac:dyDescent="0.25">
      <c r="P217" s="147" t="s">
        <v>962</v>
      </c>
      <c r="Q217" s="147">
        <v>192</v>
      </c>
      <c r="R217" s="147"/>
      <c r="S217" s="147" t="s">
        <v>1564</v>
      </c>
      <c r="T217" s="147">
        <v>0</v>
      </c>
      <c r="U217" s="147" t="s">
        <v>1565</v>
      </c>
      <c r="V217" s="147" t="s">
        <v>1135</v>
      </c>
      <c r="AB217" s="147" t="s">
        <v>1371</v>
      </c>
      <c r="AC217" s="147">
        <v>222</v>
      </c>
      <c r="AD217" s="223">
        <v>43311</v>
      </c>
      <c r="AE217" s="223">
        <v>43395</v>
      </c>
      <c r="AF217" s="147" t="s">
        <v>939</v>
      </c>
    </row>
    <row r="218" spans="16:32" x14ac:dyDescent="0.25">
      <c r="P218" s="147" t="s">
        <v>962</v>
      </c>
      <c r="Q218" s="147">
        <v>192</v>
      </c>
      <c r="R218" s="147"/>
      <c r="S218" s="147" t="s">
        <v>1566</v>
      </c>
      <c r="T218" s="147">
        <v>0</v>
      </c>
      <c r="U218" s="147" t="s">
        <v>1567</v>
      </c>
      <c r="V218" s="147" t="s">
        <v>1135</v>
      </c>
      <c r="AB218" s="147" t="s">
        <v>1397</v>
      </c>
      <c r="AC218" s="147">
        <v>208</v>
      </c>
      <c r="AD218" s="223">
        <v>43216</v>
      </c>
      <c r="AE218" s="223">
        <v>43300</v>
      </c>
      <c r="AF218" s="147" t="s">
        <v>939</v>
      </c>
    </row>
    <row r="219" spans="16:32" x14ac:dyDescent="0.25">
      <c r="P219" s="147" t="s">
        <v>962</v>
      </c>
      <c r="Q219" s="147">
        <v>192</v>
      </c>
      <c r="R219" s="147"/>
      <c r="S219" s="147" t="s">
        <v>1568</v>
      </c>
      <c r="T219" s="147">
        <v>0</v>
      </c>
      <c r="U219" s="147" t="s">
        <v>1569</v>
      </c>
      <c r="V219" s="147" t="s">
        <v>1135</v>
      </c>
      <c r="AB219" s="147" t="s">
        <v>1397</v>
      </c>
      <c r="AC219" s="147">
        <v>215</v>
      </c>
      <c r="AD219" s="223">
        <v>43250</v>
      </c>
      <c r="AE219" s="223">
        <v>43334</v>
      </c>
      <c r="AF219" s="147" t="s">
        <v>939</v>
      </c>
    </row>
    <row r="220" spans="16:32" x14ac:dyDescent="0.25">
      <c r="P220" s="147" t="s">
        <v>962</v>
      </c>
      <c r="Q220" s="147">
        <v>192</v>
      </c>
      <c r="R220" s="147"/>
      <c r="S220" s="147" t="s">
        <v>1570</v>
      </c>
      <c r="T220" s="147">
        <v>0</v>
      </c>
      <c r="U220" s="147" t="s">
        <v>1571</v>
      </c>
      <c r="V220" s="147" t="s">
        <v>1135</v>
      </c>
      <c r="AB220" s="147" t="s">
        <v>1397</v>
      </c>
      <c r="AC220" s="147">
        <v>219</v>
      </c>
      <c r="AD220" s="223">
        <v>43280</v>
      </c>
      <c r="AE220" s="223">
        <v>43364</v>
      </c>
      <c r="AF220" s="147" t="s">
        <v>939</v>
      </c>
    </row>
    <row r="221" spans="16:32" x14ac:dyDescent="0.25">
      <c r="P221" s="147" t="s">
        <v>962</v>
      </c>
      <c r="Q221" s="147">
        <v>192</v>
      </c>
      <c r="R221" s="147"/>
      <c r="S221" s="147" t="s">
        <v>1572</v>
      </c>
      <c r="T221" s="147">
        <v>0</v>
      </c>
      <c r="U221" s="147" t="s">
        <v>1573</v>
      </c>
      <c r="V221" s="147" t="s">
        <v>1135</v>
      </c>
      <c r="AB221" s="147" t="s">
        <v>1397</v>
      </c>
      <c r="AC221" s="147">
        <v>222</v>
      </c>
      <c r="AD221" s="223">
        <v>43311</v>
      </c>
      <c r="AE221" s="223">
        <v>43395</v>
      </c>
      <c r="AF221" s="147" t="s">
        <v>939</v>
      </c>
    </row>
    <row r="222" spans="16:32" x14ac:dyDescent="0.25">
      <c r="P222" s="147" t="s">
        <v>962</v>
      </c>
      <c r="Q222" s="147">
        <v>192</v>
      </c>
      <c r="R222" s="147"/>
      <c r="S222" s="147" t="s">
        <v>1574</v>
      </c>
      <c r="T222" s="147">
        <v>0</v>
      </c>
      <c r="U222" s="147" t="s">
        <v>1575</v>
      </c>
      <c r="V222" s="147" t="s">
        <v>1135</v>
      </c>
      <c r="AB222" s="147" t="s">
        <v>1399</v>
      </c>
      <c r="AC222" s="147">
        <v>222</v>
      </c>
      <c r="AD222" s="223">
        <v>43311</v>
      </c>
      <c r="AE222" s="223">
        <v>43395</v>
      </c>
      <c r="AF222" s="147" t="s">
        <v>939</v>
      </c>
    </row>
    <row r="223" spans="16:32" x14ac:dyDescent="0.25">
      <c r="P223" s="147" t="s">
        <v>962</v>
      </c>
      <c r="Q223" s="147">
        <v>192</v>
      </c>
      <c r="R223" s="147"/>
      <c r="S223" s="147" t="s">
        <v>1576</v>
      </c>
      <c r="T223" s="147">
        <v>0</v>
      </c>
      <c r="U223" s="147" t="s">
        <v>1577</v>
      </c>
      <c r="V223" s="147" t="s">
        <v>1135</v>
      </c>
      <c r="AB223" s="147" t="s">
        <v>1401</v>
      </c>
      <c r="AC223" s="147">
        <v>208</v>
      </c>
      <c r="AD223" s="223">
        <v>43216</v>
      </c>
      <c r="AE223" s="223">
        <v>43300</v>
      </c>
      <c r="AF223" s="147" t="s">
        <v>939</v>
      </c>
    </row>
    <row r="224" spans="16:32" x14ac:dyDescent="0.25">
      <c r="P224" s="147" t="s">
        <v>962</v>
      </c>
      <c r="Q224" s="147">
        <v>192</v>
      </c>
      <c r="R224" s="147"/>
      <c r="S224" s="147" t="s">
        <v>1578</v>
      </c>
      <c r="T224" s="147">
        <v>0</v>
      </c>
      <c r="U224" s="147" t="s">
        <v>1579</v>
      </c>
      <c r="V224" s="147" t="s">
        <v>1135</v>
      </c>
      <c r="AB224" s="147" t="s">
        <v>1401</v>
      </c>
      <c r="AC224" s="147">
        <v>215</v>
      </c>
      <c r="AD224" s="223">
        <v>43250</v>
      </c>
      <c r="AE224" s="223">
        <v>43334</v>
      </c>
      <c r="AF224" s="147" t="s">
        <v>939</v>
      </c>
    </row>
    <row r="225" spans="16:32" x14ac:dyDescent="0.25">
      <c r="P225" s="147" t="s">
        <v>962</v>
      </c>
      <c r="Q225" s="147">
        <v>192</v>
      </c>
      <c r="R225" s="147"/>
      <c r="S225" s="147" t="s">
        <v>1580</v>
      </c>
      <c r="T225" s="147">
        <v>0</v>
      </c>
      <c r="U225" s="147" t="s">
        <v>1581</v>
      </c>
      <c r="V225" s="147" t="s">
        <v>1135</v>
      </c>
      <c r="AB225" s="147" t="s">
        <v>1401</v>
      </c>
      <c r="AC225" s="147">
        <v>219</v>
      </c>
      <c r="AD225" s="223">
        <v>43280</v>
      </c>
      <c r="AE225" s="223">
        <v>43364</v>
      </c>
      <c r="AF225" s="147" t="s">
        <v>939</v>
      </c>
    </row>
    <row r="226" spans="16:32" x14ac:dyDescent="0.25">
      <c r="P226" s="147" t="s">
        <v>962</v>
      </c>
      <c r="Q226" s="147">
        <v>192</v>
      </c>
      <c r="R226" s="147"/>
      <c r="S226" s="147" t="s">
        <v>1582</v>
      </c>
      <c r="T226" s="147">
        <v>0</v>
      </c>
      <c r="U226" s="147" t="s">
        <v>1583</v>
      </c>
      <c r="V226" s="147" t="s">
        <v>1135</v>
      </c>
      <c r="AB226" s="147" t="s">
        <v>1401</v>
      </c>
      <c r="AC226" s="147">
        <v>222</v>
      </c>
      <c r="AD226" s="223">
        <v>43311</v>
      </c>
      <c r="AE226" s="223">
        <v>43395</v>
      </c>
      <c r="AF226" s="147" t="s">
        <v>939</v>
      </c>
    </row>
    <row r="227" spans="16:32" x14ac:dyDescent="0.25">
      <c r="P227" s="147" t="s">
        <v>962</v>
      </c>
      <c r="Q227" s="147">
        <v>192</v>
      </c>
      <c r="R227" s="147"/>
      <c r="S227" s="147" t="s">
        <v>1584</v>
      </c>
      <c r="T227" s="147">
        <v>0</v>
      </c>
      <c r="U227" s="147" t="s">
        <v>1585</v>
      </c>
      <c r="V227" s="147" t="s">
        <v>1135</v>
      </c>
      <c r="AB227" s="147" t="s">
        <v>3257</v>
      </c>
      <c r="AC227" s="147">
        <v>208</v>
      </c>
      <c r="AD227" s="223">
        <v>43216</v>
      </c>
      <c r="AE227" s="223">
        <v>43300</v>
      </c>
      <c r="AF227" s="147" t="s">
        <v>939</v>
      </c>
    </row>
    <row r="228" spans="16:32" x14ac:dyDescent="0.25">
      <c r="P228" s="147" t="s">
        <v>962</v>
      </c>
      <c r="Q228" s="147">
        <v>192</v>
      </c>
      <c r="R228" s="147"/>
      <c r="S228" s="147" t="s">
        <v>1586</v>
      </c>
      <c r="T228" s="147">
        <v>0</v>
      </c>
      <c r="U228" s="147" t="s">
        <v>1587</v>
      </c>
      <c r="V228" s="147" t="s">
        <v>1135</v>
      </c>
      <c r="AB228" s="147" t="s">
        <v>3257</v>
      </c>
      <c r="AC228" s="147">
        <v>215</v>
      </c>
      <c r="AD228" s="223">
        <v>43250</v>
      </c>
      <c r="AE228" s="223">
        <v>43334</v>
      </c>
      <c r="AF228" s="147" t="s">
        <v>939</v>
      </c>
    </row>
    <row r="229" spans="16:32" x14ac:dyDescent="0.25">
      <c r="P229" s="147" t="s">
        <v>962</v>
      </c>
      <c r="Q229" s="147">
        <v>192</v>
      </c>
      <c r="R229" s="147"/>
      <c r="S229" s="147" t="s">
        <v>1588</v>
      </c>
      <c r="T229" s="147">
        <v>0</v>
      </c>
      <c r="U229" s="147" t="s">
        <v>1589</v>
      </c>
      <c r="V229" s="147" t="s">
        <v>1135</v>
      </c>
      <c r="AB229" s="147" t="s">
        <v>3257</v>
      </c>
      <c r="AC229" s="147">
        <v>219</v>
      </c>
      <c r="AD229" s="223">
        <v>43280</v>
      </c>
      <c r="AE229" s="223">
        <v>43364</v>
      </c>
      <c r="AF229" s="147" t="s">
        <v>939</v>
      </c>
    </row>
    <row r="230" spans="16:32" x14ac:dyDescent="0.25">
      <c r="P230" s="147" t="s">
        <v>962</v>
      </c>
      <c r="Q230" s="147">
        <v>192</v>
      </c>
      <c r="R230" s="147"/>
      <c r="S230" s="147" t="s">
        <v>1590</v>
      </c>
      <c r="T230" s="147">
        <v>0</v>
      </c>
      <c r="U230" s="147" t="s">
        <v>1591</v>
      </c>
      <c r="V230" s="147" t="s">
        <v>1135</v>
      </c>
      <c r="AB230" s="147" t="s">
        <v>3257</v>
      </c>
      <c r="AC230" s="147">
        <v>222</v>
      </c>
      <c r="AD230" s="223">
        <v>43311</v>
      </c>
      <c r="AE230" s="223">
        <v>43395</v>
      </c>
      <c r="AF230" s="147" t="s">
        <v>939</v>
      </c>
    </row>
    <row r="231" spans="16:32" x14ac:dyDescent="0.25">
      <c r="P231" s="147" t="s">
        <v>962</v>
      </c>
      <c r="Q231" s="147">
        <v>192</v>
      </c>
      <c r="R231" s="147"/>
      <c r="S231" s="147" t="s">
        <v>1592</v>
      </c>
      <c r="T231" s="147">
        <v>0</v>
      </c>
      <c r="U231" s="147" t="s">
        <v>1593</v>
      </c>
      <c r="V231" s="147" t="s">
        <v>1135</v>
      </c>
      <c r="AB231" s="147" t="s">
        <v>3259</v>
      </c>
      <c r="AC231" s="147">
        <v>208</v>
      </c>
      <c r="AD231" s="223">
        <v>43216</v>
      </c>
      <c r="AE231" s="223">
        <v>43300</v>
      </c>
      <c r="AF231" s="147" t="s">
        <v>939</v>
      </c>
    </row>
    <row r="232" spans="16:32" x14ac:dyDescent="0.25">
      <c r="P232" s="147" t="s">
        <v>962</v>
      </c>
      <c r="Q232" s="147">
        <v>192</v>
      </c>
      <c r="R232" s="147"/>
      <c r="S232" s="147" t="s">
        <v>1594</v>
      </c>
      <c r="T232" s="147">
        <v>0</v>
      </c>
      <c r="U232" s="147" t="s">
        <v>1595</v>
      </c>
      <c r="V232" s="147" t="s">
        <v>1135</v>
      </c>
      <c r="AB232" s="147" t="s">
        <v>3259</v>
      </c>
      <c r="AC232" s="147">
        <v>215</v>
      </c>
      <c r="AD232" s="223">
        <v>43250</v>
      </c>
      <c r="AE232" s="223">
        <v>43334</v>
      </c>
      <c r="AF232" s="147" t="s">
        <v>939</v>
      </c>
    </row>
    <row r="233" spans="16:32" x14ac:dyDescent="0.25">
      <c r="P233" s="147" t="s">
        <v>962</v>
      </c>
      <c r="Q233" s="147">
        <v>192</v>
      </c>
      <c r="R233" s="147"/>
      <c r="S233" s="147" t="s">
        <v>1596</v>
      </c>
      <c r="T233" s="147">
        <v>0</v>
      </c>
      <c r="U233" s="147" t="s">
        <v>1597</v>
      </c>
      <c r="V233" s="147" t="s">
        <v>1135</v>
      </c>
      <c r="AB233" s="147" t="s">
        <v>3259</v>
      </c>
      <c r="AC233" s="147">
        <v>219</v>
      </c>
      <c r="AD233" s="223">
        <v>43280</v>
      </c>
      <c r="AE233" s="223">
        <v>43364</v>
      </c>
      <c r="AF233" s="147" t="s">
        <v>939</v>
      </c>
    </row>
    <row r="234" spans="16:32" x14ac:dyDescent="0.25">
      <c r="P234" s="147" t="s">
        <v>962</v>
      </c>
      <c r="Q234" s="147">
        <v>192</v>
      </c>
      <c r="R234" s="147"/>
      <c r="S234" s="147" t="s">
        <v>1598</v>
      </c>
      <c r="T234" s="147">
        <v>0</v>
      </c>
      <c r="U234" s="147" t="s">
        <v>1599</v>
      </c>
      <c r="V234" s="147" t="s">
        <v>1135</v>
      </c>
      <c r="AB234" s="147" t="s">
        <v>3259</v>
      </c>
      <c r="AC234" s="147">
        <v>222</v>
      </c>
      <c r="AD234" s="223">
        <v>43311</v>
      </c>
      <c r="AE234" s="223">
        <v>43395</v>
      </c>
      <c r="AF234" s="147" t="s">
        <v>939</v>
      </c>
    </row>
    <row r="235" spans="16:32" x14ac:dyDescent="0.25">
      <c r="P235" s="147" t="s">
        <v>962</v>
      </c>
      <c r="Q235" s="147">
        <v>192</v>
      </c>
      <c r="R235" s="147"/>
      <c r="S235" s="147" t="s">
        <v>1600</v>
      </c>
      <c r="T235" s="147">
        <v>0</v>
      </c>
      <c r="U235" s="147" t="s">
        <v>1601</v>
      </c>
      <c r="V235" s="147" t="s">
        <v>1135</v>
      </c>
      <c r="AB235" s="147" t="s">
        <v>3261</v>
      </c>
      <c r="AC235" s="147">
        <v>222</v>
      </c>
      <c r="AD235" s="223">
        <v>43311</v>
      </c>
      <c r="AE235" s="223">
        <v>43395</v>
      </c>
      <c r="AF235" s="147" t="s">
        <v>939</v>
      </c>
    </row>
    <row r="236" spans="16:32" x14ac:dyDescent="0.25">
      <c r="P236" s="147" t="s">
        <v>962</v>
      </c>
      <c r="Q236" s="147">
        <v>192</v>
      </c>
      <c r="R236" s="147"/>
      <c r="S236" s="147" t="s">
        <v>1602</v>
      </c>
      <c r="T236" s="147">
        <v>0</v>
      </c>
      <c r="U236" s="147" t="s">
        <v>1603</v>
      </c>
      <c r="V236" s="147" t="s">
        <v>1135</v>
      </c>
      <c r="AB236" s="147" t="s">
        <v>3263</v>
      </c>
      <c r="AC236" s="147">
        <v>222</v>
      </c>
      <c r="AD236" s="223">
        <v>43311</v>
      </c>
      <c r="AE236" s="223">
        <v>43395</v>
      </c>
      <c r="AF236" s="147" t="s">
        <v>939</v>
      </c>
    </row>
    <row r="237" spans="16:32" x14ac:dyDescent="0.25">
      <c r="P237" s="147" t="s">
        <v>962</v>
      </c>
      <c r="Q237" s="147">
        <v>192</v>
      </c>
      <c r="R237" s="147"/>
      <c r="S237" s="147" t="s">
        <v>1604</v>
      </c>
      <c r="T237" s="147">
        <v>0</v>
      </c>
      <c r="U237" s="147" t="s">
        <v>1605</v>
      </c>
      <c r="V237" s="147" t="s">
        <v>1135</v>
      </c>
      <c r="AB237" s="147" t="s">
        <v>3265</v>
      </c>
      <c r="AC237" s="147">
        <v>222</v>
      </c>
      <c r="AD237" s="223">
        <v>43311</v>
      </c>
      <c r="AE237" s="223">
        <v>43395</v>
      </c>
      <c r="AF237" s="147" t="s">
        <v>939</v>
      </c>
    </row>
    <row r="238" spans="16:32" x14ac:dyDescent="0.25">
      <c r="P238" s="147" t="s">
        <v>962</v>
      </c>
      <c r="Q238" s="147">
        <v>192</v>
      </c>
      <c r="R238" s="147"/>
      <c r="S238" s="147" t="s">
        <v>1606</v>
      </c>
      <c r="T238" s="147">
        <v>0</v>
      </c>
      <c r="U238" s="147" t="s">
        <v>1607</v>
      </c>
      <c r="V238" s="147" t="s">
        <v>1135</v>
      </c>
      <c r="AB238" s="147" t="s">
        <v>3267</v>
      </c>
      <c r="AC238" s="147">
        <v>208</v>
      </c>
      <c r="AD238" s="223">
        <v>43216</v>
      </c>
      <c r="AE238" s="223">
        <v>43300</v>
      </c>
      <c r="AF238" s="147" t="s">
        <v>939</v>
      </c>
    </row>
    <row r="239" spans="16:32" x14ac:dyDescent="0.25">
      <c r="P239" s="147" t="s">
        <v>962</v>
      </c>
      <c r="Q239" s="147">
        <v>192</v>
      </c>
      <c r="R239" s="147"/>
      <c r="S239" s="147" t="s">
        <v>1608</v>
      </c>
      <c r="T239" s="147">
        <v>0</v>
      </c>
      <c r="U239" s="147" t="s">
        <v>1609</v>
      </c>
      <c r="V239" s="147" t="s">
        <v>1135</v>
      </c>
      <c r="AB239" s="147" t="s">
        <v>3267</v>
      </c>
      <c r="AC239" s="147">
        <v>215</v>
      </c>
      <c r="AD239" s="223">
        <v>43250</v>
      </c>
      <c r="AE239" s="223">
        <v>43334</v>
      </c>
      <c r="AF239" s="147" t="s">
        <v>939</v>
      </c>
    </row>
    <row r="240" spans="16:32" x14ac:dyDescent="0.25">
      <c r="P240" s="147" t="s">
        <v>962</v>
      </c>
      <c r="Q240" s="147">
        <v>192</v>
      </c>
      <c r="R240" s="147"/>
      <c r="S240" s="147" t="s">
        <v>1610</v>
      </c>
      <c r="T240" s="147">
        <v>0</v>
      </c>
      <c r="U240" s="147" t="s">
        <v>1611</v>
      </c>
      <c r="V240" s="147" t="s">
        <v>1135</v>
      </c>
      <c r="AB240" s="147" t="s">
        <v>3267</v>
      </c>
      <c r="AC240" s="147">
        <v>219</v>
      </c>
      <c r="AD240" s="223">
        <v>43280</v>
      </c>
      <c r="AE240" s="223">
        <v>43364</v>
      </c>
      <c r="AF240" s="147" t="s">
        <v>939</v>
      </c>
    </row>
    <row r="241" spans="16:32" x14ac:dyDescent="0.25">
      <c r="P241" s="147" t="s">
        <v>962</v>
      </c>
      <c r="Q241" s="147">
        <v>192</v>
      </c>
      <c r="R241" s="147"/>
      <c r="S241" s="147" t="s">
        <v>1612</v>
      </c>
      <c r="T241" s="147">
        <v>0</v>
      </c>
      <c r="U241" s="147" t="s">
        <v>1613</v>
      </c>
      <c r="V241" s="147" t="s">
        <v>1135</v>
      </c>
      <c r="AB241" s="147" t="s">
        <v>3267</v>
      </c>
      <c r="AC241" s="147">
        <v>222</v>
      </c>
      <c r="AD241" s="223">
        <v>43311</v>
      </c>
      <c r="AE241" s="223">
        <v>43395</v>
      </c>
      <c r="AF241" s="147" t="s">
        <v>939</v>
      </c>
    </row>
    <row r="242" spans="16:32" x14ac:dyDescent="0.25">
      <c r="P242" s="147" t="s">
        <v>962</v>
      </c>
      <c r="Q242" s="147">
        <v>192</v>
      </c>
      <c r="R242" s="147"/>
      <c r="S242" s="147" t="s">
        <v>1614</v>
      </c>
      <c r="T242" s="147">
        <v>0</v>
      </c>
      <c r="U242" s="147" t="s">
        <v>1615</v>
      </c>
      <c r="V242" s="147" t="s">
        <v>1135</v>
      </c>
      <c r="AB242" s="147" t="s">
        <v>3269</v>
      </c>
      <c r="AC242" s="147">
        <v>208</v>
      </c>
      <c r="AD242" s="223">
        <v>43216</v>
      </c>
      <c r="AE242" s="223">
        <v>43300</v>
      </c>
      <c r="AF242" s="147" t="s">
        <v>939</v>
      </c>
    </row>
    <row r="243" spans="16:32" x14ac:dyDescent="0.25">
      <c r="P243" s="147" t="s">
        <v>962</v>
      </c>
      <c r="Q243" s="147">
        <v>192</v>
      </c>
      <c r="R243" s="147"/>
      <c r="S243" s="147" t="s">
        <v>1616</v>
      </c>
      <c r="T243" s="147">
        <v>0</v>
      </c>
      <c r="U243" s="147" t="s">
        <v>1617</v>
      </c>
      <c r="V243" s="147" t="s">
        <v>1135</v>
      </c>
      <c r="AB243" s="147" t="s">
        <v>3269</v>
      </c>
      <c r="AC243" s="147">
        <v>215</v>
      </c>
      <c r="AD243" s="223">
        <v>43250</v>
      </c>
      <c r="AE243" s="223">
        <v>43334</v>
      </c>
      <c r="AF243" s="147" t="s">
        <v>939</v>
      </c>
    </row>
    <row r="244" spans="16:32" x14ac:dyDescent="0.25">
      <c r="P244" s="147" t="s">
        <v>962</v>
      </c>
      <c r="Q244" s="147">
        <v>192</v>
      </c>
      <c r="R244" s="147"/>
      <c r="S244" s="147" t="s">
        <v>1618</v>
      </c>
      <c r="T244" s="147">
        <v>0</v>
      </c>
      <c r="U244" s="147" t="s">
        <v>1619</v>
      </c>
      <c r="V244" s="147" t="s">
        <v>1135</v>
      </c>
      <c r="AB244" s="147" t="s">
        <v>3269</v>
      </c>
      <c r="AC244" s="147">
        <v>219</v>
      </c>
      <c r="AD244" s="223">
        <v>43280</v>
      </c>
      <c r="AE244" s="223">
        <v>43364</v>
      </c>
      <c r="AF244" s="147" t="s">
        <v>939</v>
      </c>
    </row>
    <row r="245" spans="16:32" x14ac:dyDescent="0.25">
      <c r="P245" s="147" t="s">
        <v>962</v>
      </c>
      <c r="Q245" s="147">
        <v>192</v>
      </c>
      <c r="R245" s="147"/>
      <c r="S245" s="147" t="s">
        <v>1620</v>
      </c>
      <c r="T245" s="147">
        <v>0</v>
      </c>
      <c r="U245" s="147" t="s">
        <v>1621</v>
      </c>
      <c r="V245" s="147" t="s">
        <v>1135</v>
      </c>
      <c r="AB245" s="147" t="s">
        <v>3269</v>
      </c>
      <c r="AC245" s="147">
        <v>222</v>
      </c>
      <c r="AD245" s="223">
        <v>43311</v>
      </c>
      <c r="AE245" s="223">
        <v>43395</v>
      </c>
      <c r="AF245" s="147" t="s">
        <v>939</v>
      </c>
    </row>
    <row r="246" spans="16:32" x14ac:dyDescent="0.25">
      <c r="P246" s="147" t="s">
        <v>962</v>
      </c>
      <c r="Q246" s="147">
        <v>192</v>
      </c>
      <c r="R246" s="147"/>
      <c r="S246" s="147" t="s">
        <v>1622</v>
      </c>
      <c r="T246" s="147">
        <v>0</v>
      </c>
      <c r="U246" s="147" t="s">
        <v>1623</v>
      </c>
      <c r="V246" s="147" t="s">
        <v>1135</v>
      </c>
      <c r="AB246" s="147" t="s">
        <v>3271</v>
      </c>
      <c r="AC246" s="147">
        <v>222</v>
      </c>
      <c r="AD246" s="223">
        <v>43311</v>
      </c>
      <c r="AE246" s="223">
        <v>43395</v>
      </c>
      <c r="AF246" s="147" t="s">
        <v>939</v>
      </c>
    </row>
    <row r="247" spans="16:32" x14ac:dyDescent="0.25">
      <c r="P247" s="147" t="s">
        <v>962</v>
      </c>
      <c r="Q247" s="147">
        <v>192</v>
      </c>
      <c r="R247" s="147"/>
      <c r="S247" s="147" t="s">
        <v>1624</v>
      </c>
      <c r="T247" s="147">
        <v>0</v>
      </c>
      <c r="U247" s="147" t="s">
        <v>1625</v>
      </c>
      <c r="V247" s="147" t="s">
        <v>1135</v>
      </c>
      <c r="AB247" s="147" t="s">
        <v>3273</v>
      </c>
      <c r="AC247" s="147">
        <v>208</v>
      </c>
      <c r="AD247" s="223">
        <v>43216</v>
      </c>
      <c r="AE247" s="223">
        <v>43300</v>
      </c>
      <c r="AF247" s="147" t="s">
        <v>939</v>
      </c>
    </row>
    <row r="248" spans="16:32" x14ac:dyDescent="0.25">
      <c r="P248" s="147" t="s">
        <v>962</v>
      </c>
      <c r="Q248" s="147">
        <v>192</v>
      </c>
      <c r="R248" s="147"/>
      <c r="S248" s="147" t="s">
        <v>1626</v>
      </c>
      <c r="T248" s="147">
        <v>0</v>
      </c>
      <c r="U248" s="147" t="s">
        <v>1627</v>
      </c>
      <c r="V248" s="147" t="s">
        <v>1135</v>
      </c>
      <c r="AB248" s="147" t="s">
        <v>3273</v>
      </c>
      <c r="AC248" s="147">
        <v>215</v>
      </c>
      <c r="AD248" s="223">
        <v>43250</v>
      </c>
      <c r="AE248" s="223">
        <v>43334</v>
      </c>
      <c r="AF248" s="147" t="s">
        <v>939</v>
      </c>
    </row>
    <row r="249" spans="16:32" x14ac:dyDescent="0.25">
      <c r="P249" s="147" t="s">
        <v>962</v>
      </c>
      <c r="Q249" s="147">
        <v>192</v>
      </c>
      <c r="R249" s="147"/>
      <c r="S249" s="147" t="s">
        <v>1628</v>
      </c>
      <c r="T249" s="147">
        <v>0</v>
      </c>
      <c r="U249" s="147" t="s">
        <v>1629</v>
      </c>
      <c r="V249" s="147" t="s">
        <v>1135</v>
      </c>
      <c r="AB249" s="147" t="s">
        <v>3273</v>
      </c>
      <c r="AC249" s="147">
        <v>219</v>
      </c>
      <c r="AD249" s="223">
        <v>43280</v>
      </c>
      <c r="AE249" s="223">
        <v>43364</v>
      </c>
      <c r="AF249" s="147" t="s">
        <v>939</v>
      </c>
    </row>
    <row r="250" spans="16:32" x14ac:dyDescent="0.25">
      <c r="P250" s="147" t="s">
        <v>962</v>
      </c>
      <c r="Q250" s="147">
        <v>192</v>
      </c>
      <c r="R250" s="147"/>
      <c r="S250" s="147" t="s">
        <v>1630</v>
      </c>
      <c r="T250" s="147">
        <v>0</v>
      </c>
      <c r="U250" s="147" t="s">
        <v>1631</v>
      </c>
      <c r="V250" s="147" t="s">
        <v>1135</v>
      </c>
      <c r="AB250" s="147" t="s">
        <v>3273</v>
      </c>
      <c r="AC250" s="147">
        <v>222</v>
      </c>
      <c r="AD250" s="223">
        <v>43311</v>
      </c>
      <c r="AE250" s="223">
        <v>43395</v>
      </c>
      <c r="AF250" s="147" t="s">
        <v>939</v>
      </c>
    </row>
    <row r="251" spans="16:32" x14ac:dyDescent="0.25">
      <c r="P251" s="147" t="s">
        <v>962</v>
      </c>
      <c r="Q251" s="147">
        <v>192</v>
      </c>
      <c r="R251" s="147"/>
      <c r="S251" s="147" t="s">
        <v>1632</v>
      </c>
      <c r="T251" s="147">
        <v>0</v>
      </c>
      <c r="U251" s="147" t="s">
        <v>1633</v>
      </c>
      <c r="V251" s="147" t="s">
        <v>1135</v>
      </c>
      <c r="AB251" s="147" t="s">
        <v>3275</v>
      </c>
      <c r="AC251" s="147">
        <v>208</v>
      </c>
      <c r="AD251" s="223">
        <v>43216</v>
      </c>
      <c r="AE251" s="223">
        <v>43300</v>
      </c>
      <c r="AF251" s="147" t="s">
        <v>939</v>
      </c>
    </row>
    <row r="252" spans="16:32" x14ac:dyDescent="0.25">
      <c r="P252" s="147" t="s">
        <v>962</v>
      </c>
      <c r="Q252" s="147">
        <v>192</v>
      </c>
      <c r="R252" s="147"/>
      <c r="S252" s="147" t="s">
        <v>1634</v>
      </c>
      <c r="T252" s="147">
        <v>0</v>
      </c>
      <c r="U252" s="147" t="s">
        <v>1635</v>
      </c>
      <c r="V252" s="147" t="s">
        <v>1135</v>
      </c>
      <c r="AB252" s="147" t="s">
        <v>3275</v>
      </c>
      <c r="AC252" s="147">
        <v>215</v>
      </c>
      <c r="AD252" s="223">
        <v>43250</v>
      </c>
      <c r="AE252" s="223">
        <v>43334</v>
      </c>
      <c r="AF252" s="147" t="s">
        <v>939</v>
      </c>
    </row>
    <row r="253" spans="16:32" x14ac:dyDescent="0.25">
      <c r="P253" s="147" t="s">
        <v>962</v>
      </c>
      <c r="Q253" s="147">
        <v>192</v>
      </c>
      <c r="R253" s="147"/>
      <c r="S253" s="147" t="s">
        <v>1636</v>
      </c>
      <c r="T253" s="147">
        <v>0</v>
      </c>
      <c r="U253" s="147" t="s">
        <v>1637</v>
      </c>
      <c r="V253" s="147" t="s">
        <v>1135</v>
      </c>
      <c r="AB253" s="147" t="s">
        <v>3275</v>
      </c>
      <c r="AC253" s="147">
        <v>219</v>
      </c>
      <c r="AD253" s="223">
        <v>43280</v>
      </c>
      <c r="AE253" s="223">
        <v>43364</v>
      </c>
      <c r="AF253" s="147" t="s">
        <v>939</v>
      </c>
    </row>
    <row r="254" spans="16:32" x14ac:dyDescent="0.25">
      <c r="P254" s="147" t="s">
        <v>962</v>
      </c>
      <c r="Q254" s="147">
        <v>192</v>
      </c>
      <c r="R254" s="147"/>
      <c r="S254" s="147" t="s">
        <v>1638</v>
      </c>
      <c r="T254" s="147">
        <v>0</v>
      </c>
      <c r="U254" s="147" t="s">
        <v>1639</v>
      </c>
      <c r="V254" s="147" t="s">
        <v>1135</v>
      </c>
      <c r="AB254" s="147" t="s">
        <v>3275</v>
      </c>
      <c r="AC254" s="147">
        <v>222</v>
      </c>
      <c r="AD254" s="223">
        <v>43311</v>
      </c>
      <c r="AE254" s="223">
        <v>43395</v>
      </c>
      <c r="AF254" s="147" t="s">
        <v>939</v>
      </c>
    </row>
    <row r="255" spans="16:32" x14ac:dyDescent="0.25">
      <c r="P255" s="147" t="s">
        <v>962</v>
      </c>
      <c r="Q255" s="147">
        <v>192</v>
      </c>
      <c r="R255" s="147"/>
      <c r="S255" s="147" t="s">
        <v>1640</v>
      </c>
      <c r="T255" s="147">
        <v>0</v>
      </c>
      <c r="U255" s="147" t="s">
        <v>1641</v>
      </c>
      <c r="V255" s="147" t="s">
        <v>1135</v>
      </c>
      <c r="AB255" s="147" t="s">
        <v>3277</v>
      </c>
      <c r="AC255" s="147">
        <v>208</v>
      </c>
      <c r="AD255" s="223">
        <v>43216</v>
      </c>
      <c r="AE255" s="223">
        <v>43300</v>
      </c>
      <c r="AF255" s="147" t="s">
        <v>939</v>
      </c>
    </row>
    <row r="256" spans="16:32" x14ac:dyDescent="0.25">
      <c r="P256" s="147" t="s">
        <v>962</v>
      </c>
      <c r="Q256" s="147">
        <v>192</v>
      </c>
      <c r="R256" s="147"/>
      <c r="S256" s="147" t="s">
        <v>1642</v>
      </c>
      <c r="T256" s="147">
        <v>0</v>
      </c>
      <c r="U256" s="147" t="s">
        <v>1643</v>
      </c>
      <c r="V256" s="147" t="s">
        <v>1135</v>
      </c>
      <c r="AB256" s="147" t="s">
        <v>3277</v>
      </c>
      <c r="AC256" s="147">
        <v>215</v>
      </c>
      <c r="AD256" s="223">
        <v>43250</v>
      </c>
      <c r="AE256" s="223">
        <v>43334</v>
      </c>
      <c r="AF256" s="147" t="s">
        <v>939</v>
      </c>
    </row>
    <row r="257" spans="16:32" x14ac:dyDescent="0.25">
      <c r="P257" s="147" t="s">
        <v>962</v>
      </c>
      <c r="Q257" s="147">
        <v>192</v>
      </c>
      <c r="R257" s="147"/>
      <c r="S257" s="147" t="s">
        <v>1644</v>
      </c>
      <c r="T257" s="147">
        <v>0</v>
      </c>
      <c r="U257" s="147" t="s">
        <v>1645</v>
      </c>
      <c r="V257" s="147" t="s">
        <v>1135</v>
      </c>
      <c r="AB257" s="147" t="s">
        <v>3277</v>
      </c>
      <c r="AC257" s="147">
        <v>219</v>
      </c>
      <c r="AD257" s="223">
        <v>43280</v>
      </c>
      <c r="AE257" s="223">
        <v>43364</v>
      </c>
      <c r="AF257" s="147" t="s">
        <v>939</v>
      </c>
    </row>
    <row r="258" spans="16:32" x14ac:dyDescent="0.25">
      <c r="P258" s="147" t="s">
        <v>962</v>
      </c>
      <c r="Q258" s="147">
        <v>192</v>
      </c>
      <c r="R258" s="147"/>
      <c r="S258" s="147" t="s">
        <v>1646</v>
      </c>
      <c r="T258" s="147">
        <v>0</v>
      </c>
      <c r="U258" s="147" t="s">
        <v>1647</v>
      </c>
      <c r="V258" s="147" t="s">
        <v>1135</v>
      </c>
      <c r="AB258" s="147" t="s">
        <v>3277</v>
      </c>
      <c r="AC258" s="147">
        <v>222</v>
      </c>
      <c r="AD258" s="223">
        <v>43311</v>
      </c>
      <c r="AE258" s="223">
        <v>43395</v>
      </c>
      <c r="AF258" s="147" t="s">
        <v>939</v>
      </c>
    </row>
    <row r="259" spans="16:32" x14ac:dyDescent="0.25">
      <c r="P259" s="147" t="s">
        <v>962</v>
      </c>
      <c r="Q259" s="147">
        <v>192</v>
      </c>
      <c r="R259" s="147"/>
      <c r="S259" s="147" t="s">
        <v>1648</v>
      </c>
      <c r="T259" s="147">
        <v>0</v>
      </c>
      <c r="U259" s="147" t="s">
        <v>1649</v>
      </c>
      <c r="V259" s="147" t="s">
        <v>1135</v>
      </c>
      <c r="AB259" s="147" t="s">
        <v>3279</v>
      </c>
      <c r="AC259" s="147">
        <v>208</v>
      </c>
      <c r="AD259" s="223">
        <v>43216</v>
      </c>
      <c r="AE259" s="223">
        <v>43300</v>
      </c>
      <c r="AF259" s="147" t="s">
        <v>939</v>
      </c>
    </row>
    <row r="260" spans="16:32" x14ac:dyDescent="0.25">
      <c r="P260" s="147" t="s">
        <v>962</v>
      </c>
      <c r="Q260" s="147">
        <v>192</v>
      </c>
      <c r="R260" s="147"/>
      <c r="S260" s="147" t="s">
        <v>1650</v>
      </c>
      <c r="T260" s="147">
        <v>0</v>
      </c>
      <c r="U260" s="147" t="s">
        <v>1651</v>
      </c>
      <c r="V260" s="147" t="s">
        <v>1135</v>
      </c>
      <c r="AB260" s="147" t="s">
        <v>3279</v>
      </c>
      <c r="AC260" s="147">
        <v>215</v>
      </c>
      <c r="AD260" s="223">
        <v>43250</v>
      </c>
      <c r="AE260" s="223">
        <v>43334</v>
      </c>
      <c r="AF260" s="147" t="s">
        <v>939</v>
      </c>
    </row>
    <row r="261" spans="16:32" x14ac:dyDescent="0.25">
      <c r="P261" s="147" t="s">
        <v>962</v>
      </c>
      <c r="Q261" s="147">
        <v>192</v>
      </c>
      <c r="R261" s="147"/>
      <c r="S261" s="147" t="s">
        <v>1652</v>
      </c>
      <c r="T261" s="147">
        <v>0</v>
      </c>
      <c r="U261" s="147" t="s">
        <v>1653</v>
      </c>
      <c r="V261" s="147" t="s">
        <v>1135</v>
      </c>
      <c r="AB261" s="147" t="s">
        <v>3279</v>
      </c>
      <c r="AC261" s="147">
        <v>219</v>
      </c>
      <c r="AD261" s="223">
        <v>43280</v>
      </c>
      <c r="AE261" s="223">
        <v>43364</v>
      </c>
      <c r="AF261" s="147" t="s">
        <v>939</v>
      </c>
    </row>
    <row r="262" spans="16:32" x14ac:dyDescent="0.25">
      <c r="P262" s="147" t="s">
        <v>962</v>
      </c>
      <c r="Q262" s="147">
        <v>192</v>
      </c>
      <c r="R262" s="147"/>
      <c r="S262" s="147" t="s">
        <v>1654</v>
      </c>
      <c r="T262" s="147">
        <v>0</v>
      </c>
      <c r="U262" s="147" t="s">
        <v>1655</v>
      </c>
      <c r="V262" s="147" t="s">
        <v>1135</v>
      </c>
      <c r="AB262" s="147" t="s">
        <v>3279</v>
      </c>
      <c r="AC262" s="147">
        <v>222</v>
      </c>
      <c r="AD262" s="223">
        <v>43311</v>
      </c>
      <c r="AE262" s="223">
        <v>43395</v>
      </c>
      <c r="AF262" s="147" t="s">
        <v>939</v>
      </c>
    </row>
    <row r="263" spans="16:32" x14ac:dyDescent="0.25">
      <c r="P263" s="147" t="s">
        <v>962</v>
      </c>
      <c r="Q263" s="147">
        <v>192</v>
      </c>
      <c r="R263" s="147"/>
      <c r="S263" s="147" t="s">
        <v>1656</v>
      </c>
      <c r="T263" s="147">
        <v>0</v>
      </c>
      <c r="U263" s="147" t="s">
        <v>1657</v>
      </c>
      <c r="V263" s="147" t="s">
        <v>1135</v>
      </c>
      <c r="AB263" s="147" t="s">
        <v>3281</v>
      </c>
      <c r="AC263" s="147">
        <v>208</v>
      </c>
      <c r="AD263" s="223">
        <v>43216</v>
      </c>
      <c r="AE263" s="223">
        <v>43300</v>
      </c>
      <c r="AF263" s="147" t="s">
        <v>939</v>
      </c>
    </row>
    <row r="264" spans="16:32" x14ac:dyDescent="0.25">
      <c r="P264" s="147" t="s">
        <v>962</v>
      </c>
      <c r="Q264" s="147">
        <v>192</v>
      </c>
      <c r="R264" s="147"/>
      <c r="S264" s="147" t="s">
        <v>1658</v>
      </c>
      <c r="T264" s="147">
        <v>0</v>
      </c>
      <c r="U264" s="147" t="s">
        <v>1659</v>
      </c>
      <c r="V264" s="147" t="s">
        <v>1135</v>
      </c>
      <c r="AB264" s="147" t="s">
        <v>3281</v>
      </c>
      <c r="AC264" s="147">
        <v>215</v>
      </c>
      <c r="AD264" s="223">
        <v>43250</v>
      </c>
      <c r="AE264" s="223">
        <v>43334</v>
      </c>
      <c r="AF264" s="147" t="s">
        <v>939</v>
      </c>
    </row>
    <row r="265" spans="16:32" x14ac:dyDescent="0.25">
      <c r="P265" s="147" t="s">
        <v>962</v>
      </c>
      <c r="Q265" s="147">
        <v>192</v>
      </c>
      <c r="R265" s="147"/>
      <c r="S265" s="147" t="s">
        <v>1660</v>
      </c>
      <c r="T265" s="147">
        <v>0</v>
      </c>
      <c r="U265" s="147" t="s">
        <v>1661</v>
      </c>
      <c r="V265" s="147" t="s">
        <v>1135</v>
      </c>
      <c r="AB265" s="147" t="s">
        <v>3281</v>
      </c>
      <c r="AC265" s="147">
        <v>219</v>
      </c>
      <c r="AD265" s="223">
        <v>43280</v>
      </c>
      <c r="AE265" s="223">
        <v>43364</v>
      </c>
      <c r="AF265" s="147" t="s">
        <v>939</v>
      </c>
    </row>
    <row r="266" spans="16:32" x14ac:dyDescent="0.25">
      <c r="P266" s="147" t="s">
        <v>962</v>
      </c>
      <c r="Q266" s="147">
        <v>192</v>
      </c>
      <c r="R266" s="147"/>
      <c r="S266" s="147" t="s">
        <v>1662</v>
      </c>
      <c r="T266" s="147">
        <v>0</v>
      </c>
      <c r="U266" s="147" t="s">
        <v>1663</v>
      </c>
      <c r="V266" s="147" t="s">
        <v>1135</v>
      </c>
      <c r="AB266" s="147" t="s">
        <v>3281</v>
      </c>
      <c r="AC266" s="147">
        <v>222</v>
      </c>
      <c r="AD266" s="223">
        <v>43311</v>
      </c>
      <c r="AE266" s="223">
        <v>43395</v>
      </c>
      <c r="AF266" s="147" t="s">
        <v>939</v>
      </c>
    </row>
    <row r="267" spans="16:32" x14ac:dyDescent="0.25">
      <c r="P267" s="147" t="s">
        <v>962</v>
      </c>
      <c r="Q267" s="147">
        <v>192</v>
      </c>
      <c r="R267" s="147"/>
      <c r="S267" s="147" t="s">
        <v>1664</v>
      </c>
      <c r="T267" s="147">
        <v>0</v>
      </c>
      <c r="U267" s="147" t="s">
        <v>1665</v>
      </c>
      <c r="V267" s="147" t="s">
        <v>1135</v>
      </c>
      <c r="AB267" s="147" t="s">
        <v>3283</v>
      </c>
      <c r="AC267" s="147">
        <v>208</v>
      </c>
      <c r="AD267" s="223">
        <v>43216</v>
      </c>
      <c r="AE267" s="223">
        <v>43300</v>
      </c>
      <c r="AF267" s="147" t="s">
        <v>939</v>
      </c>
    </row>
    <row r="268" spans="16:32" x14ac:dyDescent="0.25">
      <c r="P268" s="147" t="s">
        <v>962</v>
      </c>
      <c r="Q268" s="147">
        <v>192</v>
      </c>
      <c r="R268" s="147"/>
      <c r="S268" s="147" t="s">
        <v>1666</v>
      </c>
      <c r="T268" s="147">
        <v>0</v>
      </c>
      <c r="U268" s="147" t="s">
        <v>1667</v>
      </c>
      <c r="V268" s="147" t="s">
        <v>1135</v>
      </c>
      <c r="AB268" s="147" t="s">
        <v>3283</v>
      </c>
      <c r="AC268" s="147">
        <v>215</v>
      </c>
      <c r="AD268" s="223">
        <v>43250</v>
      </c>
      <c r="AE268" s="223">
        <v>43334</v>
      </c>
      <c r="AF268" s="147" t="s">
        <v>939</v>
      </c>
    </row>
    <row r="269" spans="16:32" x14ac:dyDescent="0.25">
      <c r="P269" s="147" t="s">
        <v>962</v>
      </c>
      <c r="Q269" s="147">
        <v>192</v>
      </c>
      <c r="R269" s="147"/>
      <c r="S269" s="147" t="s">
        <v>1668</v>
      </c>
      <c r="T269" s="147">
        <v>0</v>
      </c>
      <c r="U269" s="147" t="s">
        <v>1669</v>
      </c>
      <c r="V269" s="147" t="s">
        <v>1135</v>
      </c>
      <c r="AB269" s="147" t="s">
        <v>3283</v>
      </c>
      <c r="AC269" s="147">
        <v>219</v>
      </c>
      <c r="AD269" s="223">
        <v>43280</v>
      </c>
      <c r="AE269" s="223">
        <v>43364</v>
      </c>
      <c r="AF269" s="147" t="s">
        <v>939</v>
      </c>
    </row>
    <row r="270" spans="16:32" x14ac:dyDescent="0.25">
      <c r="P270" s="147" t="s">
        <v>962</v>
      </c>
      <c r="Q270" s="147">
        <v>192</v>
      </c>
      <c r="R270" s="147"/>
      <c r="S270" s="147" t="s">
        <v>1670</v>
      </c>
      <c r="T270" s="147">
        <v>0</v>
      </c>
      <c r="U270" s="147" t="s">
        <v>1671</v>
      </c>
      <c r="V270" s="147" t="s">
        <v>1135</v>
      </c>
      <c r="AB270" s="147" t="s">
        <v>3283</v>
      </c>
      <c r="AC270" s="147">
        <v>222</v>
      </c>
      <c r="AD270" s="223">
        <v>43311</v>
      </c>
      <c r="AE270" s="223">
        <v>43395</v>
      </c>
      <c r="AF270" s="147" t="s">
        <v>939</v>
      </c>
    </row>
    <row r="271" spans="16:32" x14ac:dyDescent="0.25">
      <c r="P271" s="147" t="s">
        <v>962</v>
      </c>
      <c r="Q271" s="147">
        <v>192</v>
      </c>
      <c r="R271" s="147"/>
      <c r="S271" s="147" t="s">
        <v>1672</v>
      </c>
      <c r="T271" s="147">
        <v>0</v>
      </c>
      <c r="U271" s="147" t="s">
        <v>1673</v>
      </c>
      <c r="V271" s="147" t="s">
        <v>1135</v>
      </c>
      <c r="AB271" s="147" t="s">
        <v>3285</v>
      </c>
      <c r="AC271" s="147">
        <v>208</v>
      </c>
      <c r="AD271" s="223">
        <v>43216</v>
      </c>
      <c r="AE271" s="223">
        <v>43300</v>
      </c>
      <c r="AF271" s="147" t="s">
        <v>939</v>
      </c>
    </row>
    <row r="272" spans="16:32" x14ac:dyDescent="0.25">
      <c r="P272" s="147" t="s">
        <v>962</v>
      </c>
      <c r="Q272" s="147">
        <v>192</v>
      </c>
      <c r="R272" s="147"/>
      <c r="S272" s="147" t="s">
        <v>1674</v>
      </c>
      <c r="T272" s="147">
        <v>0</v>
      </c>
      <c r="U272" s="147" t="s">
        <v>1675</v>
      </c>
      <c r="V272" s="147" t="s">
        <v>1135</v>
      </c>
      <c r="AB272" s="147" t="s">
        <v>3285</v>
      </c>
      <c r="AC272" s="147">
        <v>215</v>
      </c>
      <c r="AD272" s="223">
        <v>43250</v>
      </c>
      <c r="AE272" s="223">
        <v>43334</v>
      </c>
      <c r="AF272" s="147" t="s">
        <v>939</v>
      </c>
    </row>
    <row r="273" spans="16:32" x14ac:dyDescent="0.25">
      <c r="P273" s="147" t="s">
        <v>962</v>
      </c>
      <c r="Q273" s="147">
        <v>192</v>
      </c>
      <c r="R273" s="147"/>
      <c r="S273" s="147" t="s">
        <v>1676</v>
      </c>
      <c r="T273" s="147">
        <v>0</v>
      </c>
      <c r="U273" s="147" t="s">
        <v>1677</v>
      </c>
      <c r="V273" s="147" t="s">
        <v>1135</v>
      </c>
      <c r="AB273" s="147" t="s">
        <v>3285</v>
      </c>
      <c r="AC273" s="147">
        <v>219</v>
      </c>
      <c r="AD273" s="223">
        <v>43280</v>
      </c>
      <c r="AE273" s="223">
        <v>43364</v>
      </c>
      <c r="AF273" s="147" t="s">
        <v>939</v>
      </c>
    </row>
    <row r="274" spans="16:32" x14ac:dyDescent="0.25">
      <c r="P274" s="147" t="s">
        <v>962</v>
      </c>
      <c r="Q274" s="147">
        <v>192</v>
      </c>
      <c r="R274" s="147"/>
      <c r="S274" s="147" t="s">
        <v>1678</v>
      </c>
      <c r="T274" s="147">
        <v>0</v>
      </c>
      <c r="U274" s="147" t="s">
        <v>1679</v>
      </c>
      <c r="V274" s="147" t="s">
        <v>1135</v>
      </c>
      <c r="AB274" s="147" t="s">
        <v>3285</v>
      </c>
      <c r="AC274" s="147">
        <v>222</v>
      </c>
      <c r="AD274" s="223">
        <v>43311</v>
      </c>
      <c r="AE274" s="223">
        <v>43395</v>
      </c>
      <c r="AF274" s="147" t="s">
        <v>939</v>
      </c>
    </row>
    <row r="275" spans="16:32" x14ac:dyDescent="0.25">
      <c r="P275" s="147" t="s">
        <v>962</v>
      </c>
      <c r="Q275" s="147">
        <v>192</v>
      </c>
      <c r="R275" s="147"/>
      <c r="S275" s="147" t="s">
        <v>1680</v>
      </c>
      <c r="T275" s="147">
        <v>0</v>
      </c>
      <c r="U275" s="147" t="s">
        <v>1681</v>
      </c>
      <c r="V275" s="147" t="s">
        <v>1135</v>
      </c>
      <c r="AB275" s="147" t="s">
        <v>3287</v>
      </c>
      <c r="AC275" s="147">
        <v>208</v>
      </c>
      <c r="AD275" s="223">
        <v>43216</v>
      </c>
      <c r="AE275" s="223">
        <v>43300</v>
      </c>
      <c r="AF275" s="147" t="s">
        <v>939</v>
      </c>
    </row>
    <row r="276" spans="16:32" x14ac:dyDescent="0.25">
      <c r="P276" s="147" t="s">
        <v>962</v>
      </c>
      <c r="Q276" s="147">
        <v>192</v>
      </c>
      <c r="R276" s="147"/>
      <c r="S276" s="147" t="s">
        <v>1682</v>
      </c>
      <c r="T276" s="147">
        <v>0</v>
      </c>
      <c r="U276" s="147" t="s">
        <v>1683</v>
      </c>
      <c r="V276" s="147" t="s">
        <v>1135</v>
      </c>
      <c r="AB276" s="147" t="s">
        <v>3287</v>
      </c>
      <c r="AC276" s="147">
        <v>215</v>
      </c>
      <c r="AD276" s="223">
        <v>43250</v>
      </c>
      <c r="AE276" s="223">
        <v>43334</v>
      </c>
      <c r="AF276" s="147" t="s">
        <v>939</v>
      </c>
    </row>
    <row r="277" spans="16:32" x14ac:dyDescent="0.25">
      <c r="P277" s="147" t="s">
        <v>962</v>
      </c>
      <c r="Q277" s="147">
        <v>192</v>
      </c>
      <c r="R277" s="147"/>
      <c r="S277" s="147" t="s">
        <v>1684</v>
      </c>
      <c r="T277" s="147">
        <v>0</v>
      </c>
      <c r="U277" s="147" t="s">
        <v>1685</v>
      </c>
      <c r="V277" s="147" t="s">
        <v>1135</v>
      </c>
      <c r="AB277" s="147" t="s">
        <v>3287</v>
      </c>
      <c r="AC277" s="147">
        <v>219</v>
      </c>
      <c r="AD277" s="223">
        <v>43280</v>
      </c>
      <c r="AE277" s="223">
        <v>43364</v>
      </c>
      <c r="AF277" s="147" t="s">
        <v>939</v>
      </c>
    </row>
    <row r="278" spans="16:32" x14ac:dyDescent="0.25">
      <c r="P278" s="147" t="s">
        <v>962</v>
      </c>
      <c r="Q278" s="147">
        <v>192</v>
      </c>
      <c r="R278" s="147"/>
      <c r="S278" s="147" t="s">
        <v>1686</v>
      </c>
      <c r="T278" s="147">
        <v>0</v>
      </c>
      <c r="U278" s="147" t="s">
        <v>1687</v>
      </c>
      <c r="V278" s="147" t="s">
        <v>1135</v>
      </c>
      <c r="AB278" s="147" t="s">
        <v>3287</v>
      </c>
      <c r="AC278" s="147">
        <v>222</v>
      </c>
      <c r="AD278" s="223">
        <v>43311</v>
      </c>
      <c r="AE278" s="223">
        <v>43395</v>
      </c>
      <c r="AF278" s="147" t="s">
        <v>939</v>
      </c>
    </row>
    <row r="279" spans="16:32" x14ac:dyDescent="0.25">
      <c r="P279" s="147" t="s">
        <v>962</v>
      </c>
      <c r="Q279" s="147">
        <v>192</v>
      </c>
      <c r="R279" s="147"/>
      <c r="S279" s="147" t="s">
        <v>1688</v>
      </c>
      <c r="T279" s="147">
        <v>0</v>
      </c>
      <c r="U279" s="147" t="s">
        <v>1689</v>
      </c>
      <c r="V279" s="147" t="s">
        <v>1135</v>
      </c>
      <c r="AB279" s="147" t="s">
        <v>3289</v>
      </c>
      <c r="AC279" s="147">
        <v>208</v>
      </c>
      <c r="AD279" s="223">
        <v>43216</v>
      </c>
      <c r="AE279" s="223">
        <v>43300</v>
      </c>
      <c r="AF279" s="147" t="s">
        <v>939</v>
      </c>
    </row>
    <row r="280" spans="16:32" x14ac:dyDescent="0.25">
      <c r="P280" s="147" t="s">
        <v>962</v>
      </c>
      <c r="Q280" s="147">
        <v>192</v>
      </c>
      <c r="R280" s="147"/>
      <c r="S280" s="147" t="s">
        <v>1690</v>
      </c>
      <c r="T280" s="147">
        <v>0</v>
      </c>
      <c r="U280" s="147" t="s">
        <v>1691</v>
      </c>
      <c r="V280" s="147" t="s">
        <v>1135</v>
      </c>
      <c r="AB280" s="147" t="s">
        <v>3289</v>
      </c>
      <c r="AC280" s="147">
        <v>215</v>
      </c>
      <c r="AD280" s="223">
        <v>43250</v>
      </c>
      <c r="AE280" s="223">
        <v>43334</v>
      </c>
      <c r="AF280" s="147" t="s">
        <v>939</v>
      </c>
    </row>
    <row r="281" spans="16:32" x14ac:dyDescent="0.25">
      <c r="P281" s="147" t="s">
        <v>962</v>
      </c>
      <c r="Q281" s="147">
        <v>192</v>
      </c>
      <c r="R281" s="147"/>
      <c r="S281" s="147" t="s">
        <v>1692</v>
      </c>
      <c r="T281" s="147">
        <v>0</v>
      </c>
      <c r="U281" s="147" t="s">
        <v>1693</v>
      </c>
      <c r="V281" s="147" t="s">
        <v>1135</v>
      </c>
      <c r="AB281" s="147" t="s">
        <v>3289</v>
      </c>
      <c r="AC281" s="147">
        <v>219</v>
      </c>
      <c r="AD281" s="223">
        <v>43280</v>
      </c>
      <c r="AE281" s="223">
        <v>43364</v>
      </c>
      <c r="AF281" s="147" t="s">
        <v>939</v>
      </c>
    </row>
    <row r="282" spans="16:32" x14ac:dyDescent="0.25">
      <c r="P282" s="147" t="s">
        <v>962</v>
      </c>
      <c r="Q282" s="147">
        <v>192</v>
      </c>
      <c r="R282" s="147"/>
      <c r="S282" s="147" t="s">
        <v>1694</v>
      </c>
      <c r="T282" s="147">
        <v>0</v>
      </c>
      <c r="U282" s="147" t="s">
        <v>1695</v>
      </c>
      <c r="V282" s="147" t="s">
        <v>1135</v>
      </c>
      <c r="AB282" s="147" t="s">
        <v>3289</v>
      </c>
      <c r="AC282" s="147">
        <v>222</v>
      </c>
      <c r="AD282" s="223">
        <v>43311</v>
      </c>
      <c r="AE282" s="223">
        <v>43395</v>
      </c>
      <c r="AF282" s="147" t="s">
        <v>939</v>
      </c>
    </row>
    <row r="283" spans="16:32" x14ac:dyDescent="0.25">
      <c r="P283" s="147" t="s">
        <v>962</v>
      </c>
      <c r="Q283" s="147">
        <v>192</v>
      </c>
      <c r="R283" s="147"/>
      <c r="S283" s="147" t="s">
        <v>1696</v>
      </c>
      <c r="T283" s="147">
        <v>0</v>
      </c>
      <c r="U283" s="147" t="s">
        <v>1697</v>
      </c>
      <c r="V283" s="147" t="s">
        <v>1135</v>
      </c>
      <c r="AB283" s="147" t="s">
        <v>3291</v>
      </c>
      <c r="AC283" s="147">
        <v>208</v>
      </c>
      <c r="AD283" s="223">
        <v>43216</v>
      </c>
      <c r="AE283" s="223">
        <v>43300</v>
      </c>
      <c r="AF283" s="147" t="s">
        <v>939</v>
      </c>
    </row>
    <row r="284" spans="16:32" x14ac:dyDescent="0.25">
      <c r="P284" s="147" t="s">
        <v>962</v>
      </c>
      <c r="Q284" s="147">
        <v>192</v>
      </c>
      <c r="R284" s="147"/>
      <c r="S284" s="147" t="s">
        <v>1698</v>
      </c>
      <c r="T284" s="147">
        <v>0</v>
      </c>
      <c r="U284" s="147" t="s">
        <v>1699</v>
      </c>
      <c r="V284" s="147" t="s">
        <v>1135</v>
      </c>
      <c r="AB284" s="147" t="s">
        <v>3291</v>
      </c>
      <c r="AC284" s="147">
        <v>215</v>
      </c>
      <c r="AD284" s="223">
        <v>43250</v>
      </c>
      <c r="AE284" s="223">
        <v>43334</v>
      </c>
      <c r="AF284" s="147" t="s">
        <v>939</v>
      </c>
    </row>
    <row r="285" spans="16:32" x14ac:dyDescent="0.25">
      <c r="P285" s="147" t="s">
        <v>962</v>
      </c>
      <c r="Q285" s="147">
        <v>192</v>
      </c>
      <c r="R285" s="147"/>
      <c r="S285" s="147" t="s">
        <v>1700</v>
      </c>
      <c r="T285" s="147">
        <v>0</v>
      </c>
      <c r="U285" s="147" t="s">
        <v>1701</v>
      </c>
      <c r="V285" s="147" t="s">
        <v>1135</v>
      </c>
      <c r="AB285" s="147" t="s">
        <v>3291</v>
      </c>
      <c r="AC285" s="147">
        <v>219</v>
      </c>
      <c r="AD285" s="223">
        <v>43280</v>
      </c>
      <c r="AE285" s="223">
        <v>43364</v>
      </c>
      <c r="AF285" s="147" t="s">
        <v>939</v>
      </c>
    </row>
    <row r="286" spans="16:32" x14ac:dyDescent="0.25">
      <c r="P286" s="147" t="s">
        <v>962</v>
      </c>
      <c r="Q286" s="147">
        <v>192</v>
      </c>
      <c r="R286" s="147"/>
      <c r="S286" s="147" t="s">
        <v>1702</v>
      </c>
      <c r="T286" s="147">
        <v>0</v>
      </c>
      <c r="U286" s="147" t="s">
        <v>1703</v>
      </c>
      <c r="V286" s="147" t="s">
        <v>1135</v>
      </c>
      <c r="AB286" s="147" t="s">
        <v>3291</v>
      </c>
      <c r="AC286" s="147">
        <v>222</v>
      </c>
      <c r="AD286" s="223">
        <v>43311</v>
      </c>
      <c r="AE286" s="223">
        <v>43395</v>
      </c>
      <c r="AF286" s="147" t="s">
        <v>939</v>
      </c>
    </row>
    <row r="287" spans="16:32" x14ac:dyDescent="0.25">
      <c r="P287" s="147" t="s">
        <v>962</v>
      </c>
      <c r="Q287" s="147">
        <v>192</v>
      </c>
      <c r="R287" s="147"/>
      <c r="S287" s="147" t="s">
        <v>1704</v>
      </c>
      <c r="T287" s="147">
        <v>0</v>
      </c>
      <c r="U287" s="147" t="s">
        <v>1705</v>
      </c>
      <c r="V287" s="147" t="s">
        <v>1135</v>
      </c>
      <c r="AB287" s="147" t="s">
        <v>3293</v>
      </c>
      <c r="AC287" s="147">
        <v>208</v>
      </c>
      <c r="AD287" s="223">
        <v>43216</v>
      </c>
      <c r="AE287" s="223">
        <v>43300</v>
      </c>
      <c r="AF287" s="147" t="s">
        <v>939</v>
      </c>
    </row>
    <row r="288" spans="16:32" x14ac:dyDescent="0.25">
      <c r="P288" s="147" t="s">
        <v>962</v>
      </c>
      <c r="Q288" s="147">
        <v>192</v>
      </c>
      <c r="R288" s="147"/>
      <c r="S288" s="147" t="s">
        <v>1706</v>
      </c>
      <c r="T288" s="147">
        <v>0</v>
      </c>
      <c r="U288" s="147" t="s">
        <v>1707</v>
      </c>
      <c r="V288" s="147" t="s">
        <v>1135</v>
      </c>
      <c r="AB288" s="147" t="s">
        <v>3293</v>
      </c>
      <c r="AC288" s="147">
        <v>215</v>
      </c>
      <c r="AD288" s="223">
        <v>43250</v>
      </c>
      <c r="AE288" s="223">
        <v>43334</v>
      </c>
      <c r="AF288" s="147" t="s">
        <v>939</v>
      </c>
    </row>
    <row r="289" spans="16:32" x14ac:dyDescent="0.25">
      <c r="P289" s="147" t="s">
        <v>962</v>
      </c>
      <c r="Q289" s="147">
        <v>192</v>
      </c>
      <c r="R289" s="147"/>
      <c r="S289" s="147" t="s">
        <v>1708</v>
      </c>
      <c r="T289" s="147">
        <v>0</v>
      </c>
      <c r="U289" s="147" t="s">
        <v>1709</v>
      </c>
      <c r="V289" s="147" t="s">
        <v>1135</v>
      </c>
      <c r="AB289" s="147" t="s">
        <v>3293</v>
      </c>
      <c r="AC289" s="147">
        <v>219</v>
      </c>
      <c r="AD289" s="223">
        <v>43280</v>
      </c>
      <c r="AE289" s="223">
        <v>43364</v>
      </c>
      <c r="AF289" s="147" t="s">
        <v>939</v>
      </c>
    </row>
    <row r="290" spans="16:32" x14ac:dyDescent="0.25">
      <c r="P290" s="147" t="s">
        <v>962</v>
      </c>
      <c r="Q290" s="147">
        <v>192</v>
      </c>
      <c r="R290" s="147"/>
      <c r="S290" s="147" t="s">
        <v>1710</v>
      </c>
      <c r="T290" s="147">
        <v>0</v>
      </c>
      <c r="U290" s="147" t="s">
        <v>1711</v>
      </c>
      <c r="V290" s="147" t="s">
        <v>1135</v>
      </c>
      <c r="AB290" s="147" t="s">
        <v>3293</v>
      </c>
      <c r="AC290" s="147">
        <v>222</v>
      </c>
      <c r="AD290" s="223">
        <v>43311</v>
      </c>
      <c r="AE290" s="223">
        <v>43395</v>
      </c>
      <c r="AF290" s="147" t="s">
        <v>939</v>
      </c>
    </row>
    <row r="291" spans="16:32" x14ac:dyDescent="0.25">
      <c r="P291" s="147" t="s">
        <v>962</v>
      </c>
      <c r="Q291" s="147">
        <v>192</v>
      </c>
      <c r="R291" s="147"/>
      <c r="S291" s="147" t="s">
        <v>1712</v>
      </c>
      <c r="T291" s="147">
        <v>0</v>
      </c>
      <c r="U291" s="147" t="s">
        <v>1713</v>
      </c>
      <c r="V291" s="147" t="s">
        <v>1135</v>
      </c>
      <c r="AB291" s="147" t="s">
        <v>3295</v>
      </c>
      <c r="AC291" s="147">
        <v>208</v>
      </c>
      <c r="AD291" s="223">
        <v>43216</v>
      </c>
      <c r="AE291" s="223">
        <v>43300</v>
      </c>
      <c r="AF291" s="147" t="s">
        <v>939</v>
      </c>
    </row>
    <row r="292" spans="16:32" x14ac:dyDescent="0.25">
      <c r="P292" s="147" t="s">
        <v>962</v>
      </c>
      <c r="Q292" s="147">
        <v>192</v>
      </c>
      <c r="R292" s="147"/>
      <c r="S292" s="147" t="s">
        <v>1714</v>
      </c>
      <c r="T292" s="147">
        <v>0</v>
      </c>
      <c r="U292" s="147" t="s">
        <v>1715</v>
      </c>
      <c r="V292" s="147" t="s">
        <v>1135</v>
      </c>
      <c r="AB292" s="147" t="s">
        <v>3295</v>
      </c>
      <c r="AC292" s="147">
        <v>215</v>
      </c>
      <c r="AD292" s="223">
        <v>43250</v>
      </c>
      <c r="AE292" s="223">
        <v>43334</v>
      </c>
      <c r="AF292" s="147" t="s">
        <v>939</v>
      </c>
    </row>
    <row r="293" spans="16:32" x14ac:dyDescent="0.25">
      <c r="P293" s="147" t="s">
        <v>962</v>
      </c>
      <c r="Q293" s="147">
        <v>192</v>
      </c>
      <c r="R293" s="147"/>
      <c r="S293" s="147" t="s">
        <v>1716</v>
      </c>
      <c r="T293" s="147">
        <v>0</v>
      </c>
      <c r="U293" s="147" t="s">
        <v>1717</v>
      </c>
      <c r="V293" s="147" t="s">
        <v>1135</v>
      </c>
      <c r="AB293" s="147" t="s">
        <v>3295</v>
      </c>
      <c r="AC293" s="147">
        <v>219</v>
      </c>
      <c r="AD293" s="223">
        <v>43280</v>
      </c>
      <c r="AE293" s="223">
        <v>43364</v>
      </c>
      <c r="AF293" s="147" t="s">
        <v>939</v>
      </c>
    </row>
    <row r="294" spans="16:32" x14ac:dyDescent="0.25">
      <c r="P294" s="147" t="s">
        <v>962</v>
      </c>
      <c r="Q294" s="147">
        <v>192</v>
      </c>
      <c r="R294" s="147"/>
      <c r="S294" s="147" t="s">
        <v>1718</v>
      </c>
      <c r="T294" s="147">
        <v>0</v>
      </c>
      <c r="U294" s="147" t="s">
        <v>1719</v>
      </c>
      <c r="V294" s="147" t="s">
        <v>1135</v>
      </c>
      <c r="AB294" s="147" t="s">
        <v>3295</v>
      </c>
      <c r="AC294" s="147">
        <v>222</v>
      </c>
      <c r="AD294" s="223">
        <v>43311</v>
      </c>
      <c r="AE294" s="223">
        <v>43395</v>
      </c>
      <c r="AF294" s="147" t="s">
        <v>939</v>
      </c>
    </row>
    <row r="295" spans="16:32" x14ac:dyDescent="0.25">
      <c r="P295" s="147" t="s">
        <v>962</v>
      </c>
      <c r="Q295" s="147">
        <v>192</v>
      </c>
      <c r="R295" s="147"/>
      <c r="S295" s="147" t="s">
        <v>1720</v>
      </c>
      <c r="T295" s="147">
        <v>0</v>
      </c>
      <c r="U295" s="147" t="s">
        <v>1721</v>
      </c>
      <c r="V295" s="147" t="s">
        <v>1135</v>
      </c>
      <c r="AB295" s="147" t="s">
        <v>3297</v>
      </c>
      <c r="AC295" s="147">
        <v>208</v>
      </c>
      <c r="AD295" s="223">
        <v>43216</v>
      </c>
      <c r="AE295" s="223">
        <v>43300</v>
      </c>
      <c r="AF295" s="147" t="s">
        <v>939</v>
      </c>
    </row>
    <row r="296" spans="16:32" x14ac:dyDescent="0.25">
      <c r="P296" s="147" t="s">
        <v>962</v>
      </c>
      <c r="Q296" s="147">
        <v>192</v>
      </c>
      <c r="R296" s="147"/>
      <c r="S296" s="147" t="s">
        <v>1722</v>
      </c>
      <c r="T296" s="147">
        <v>0</v>
      </c>
      <c r="U296" s="147" t="s">
        <v>1723</v>
      </c>
      <c r="V296" s="147" t="s">
        <v>1135</v>
      </c>
      <c r="AB296" s="147" t="s">
        <v>3297</v>
      </c>
      <c r="AC296" s="147">
        <v>215</v>
      </c>
      <c r="AD296" s="223">
        <v>43250</v>
      </c>
      <c r="AE296" s="223">
        <v>43334</v>
      </c>
      <c r="AF296" s="147" t="s">
        <v>939</v>
      </c>
    </row>
    <row r="297" spans="16:32" x14ac:dyDescent="0.25">
      <c r="P297" s="147" t="s">
        <v>962</v>
      </c>
      <c r="Q297" s="147">
        <v>192</v>
      </c>
      <c r="R297" s="147"/>
      <c r="S297" s="147" t="s">
        <v>1724</v>
      </c>
      <c r="T297" s="147">
        <v>0</v>
      </c>
      <c r="U297" s="147" t="s">
        <v>1725</v>
      </c>
      <c r="V297" s="147" t="s">
        <v>1135</v>
      </c>
      <c r="AB297" s="147" t="s">
        <v>3297</v>
      </c>
      <c r="AC297" s="147">
        <v>219</v>
      </c>
      <c r="AD297" s="223">
        <v>43280</v>
      </c>
      <c r="AE297" s="223">
        <v>43364</v>
      </c>
      <c r="AF297" s="147" t="s">
        <v>939</v>
      </c>
    </row>
    <row r="298" spans="16:32" x14ac:dyDescent="0.25">
      <c r="P298" s="147" t="s">
        <v>962</v>
      </c>
      <c r="Q298" s="147">
        <v>192</v>
      </c>
      <c r="R298" s="147"/>
      <c r="S298" s="147" t="s">
        <v>1726</v>
      </c>
      <c r="T298" s="147">
        <v>0</v>
      </c>
      <c r="U298" s="147" t="s">
        <v>1727</v>
      </c>
      <c r="V298" s="147" t="s">
        <v>1135</v>
      </c>
      <c r="AB298" s="147" t="s">
        <v>3297</v>
      </c>
      <c r="AC298" s="147">
        <v>222</v>
      </c>
      <c r="AD298" s="223">
        <v>43311</v>
      </c>
      <c r="AE298" s="223">
        <v>43395</v>
      </c>
      <c r="AF298" s="147" t="s">
        <v>939</v>
      </c>
    </row>
    <row r="299" spans="16:32" x14ac:dyDescent="0.25">
      <c r="P299" s="147" t="s">
        <v>962</v>
      </c>
      <c r="Q299" s="147">
        <v>192</v>
      </c>
      <c r="R299" s="147"/>
      <c r="S299" s="147" t="s">
        <v>1728</v>
      </c>
      <c r="T299" s="147">
        <v>0</v>
      </c>
      <c r="U299" s="147" t="s">
        <v>1729</v>
      </c>
      <c r="V299" s="147" t="s">
        <v>1135</v>
      </c>
      <c r="AB299" s="147" t="s">
        <v>3299</v>
      </c>
      <c r="AC299" s="147">
        <v>208</v>
      </c>
      <c r="AD299" s="223">
        <v>43216</v>
      </c>
      <c r="AE299" s="223">
        <v>43300</v>
      </c>
      <c r="AF299" s="147" t="s">
        <v>939</v>
      </c>
    </row>
    <row r="300" spans="16:32" x14ac:dyDescent="0.25">
      <c r="P300" s="147" t="s">
        <v>962</v>
      </c>
      <c r="Q300" s="147">
        <v>192</v>
      </c>
      <c r="R300" s="147"/>
      <c r="S300" s="147" t="s">
        <v>1730</v>
      </c>
      <c r="T300" s="147">
        <v>0</v>
      </c>
      <c r="U300" s="147" t="s">
        <v>1731</v>
      </c>
      <c r="V300" s="147" t="s">
        <v>1135</v>
      </c>
      <c r="AB300" s="147" t="s">
        <v>3299</v>
      </c>
      <c r="AC300" s="147">
        <v>215</v>
      </c>
      <c r="AD300" s="223">
        <v>43250</v>
      </c>
      <c r="AE300" s="223">
        <v>43334</v>
      </c>
      <c r="AF300" s="147" t="s">
        <v>939</v>
      </c>
    </row>
    <row r="301" spans="16:32" x14ac:dyDescent="0.25">
      <c r="P301" s="147" t="s">
        <v>962</v>
      </c>
      <c r="Q301" s="147">
        <v>192</v>
      </c>
      <c r="R301" s="147"/>
      <c r="S301" s="147" t="s">
        <v>1732</v>
      </c>
      <c r="T301" s="147">
        <v>0</v>
      </c>
      <c r="U301" s="147" t="s">
        <v>1733</v>
      </c>
      <c r="V301" s="147" t="s">
        <v>1135</v>
      </c>
      <c r="AB301" s="147" t="s">
        <v>3299</v>
      </c>
      <c r="AC301" s="147">
        <v>219</v>
      </c>
      <c r="AD301" s="223">
        <v>43280</v>
      </c>
      <c r="AE301" s="223">
        <v>43364</v>
      </c>
      <c r="AF301" s="147" t="s">
        <v>939</v>
      </c>
    </row>
    <row r="302" spans="16:32" x14ac:dyDescent="0.25">
      <c r="P302" s="147" t="s">
        <v>962</v>
      </c>
      <c r="Q302" s="147">
        <v>192</v>
      </c>
      <c r="R302" s="147"/>
      <c r="S302" s="147" t="s">
        <v>1734</v>
      </c>
      <c r="T302" s="147">
        <v>0</v>
      </c>
      <c r="U302" s="147" t="s">
        <v>1735</v>
      </c>
      <c r="V302" s="147" t="s">
        <v>1135</v>
      </c>
      <c r="AB302" s="147" t="s">
        <v>3299</v>
      </c>
      <c r="AC302" s="147">
        <v>222</v>
      </c>
      <c r="AD302" s="223">
        <v>43311</v>
      </c>
      <c r="AE302" s="223">
        <v>43395</v>
      </c>
      <c r="AF302" s="147" t="s">
        <v>939</v>
      </c>
    </row>
    <row r="303" spans="16:32" x14ac:dyDescent="0.25">
      <c r="P303" s="147" t="s">
        <v>962</v>
      </c>
      <c r="Q303" s="147">
        <v>192</v>
      </c>
      <c r="R303" s="147"/>
      <c r="S303" s="147" t="s">
        <v>1736</v>
      </c>
      <c r="T303" s="147">
        <v>0</v>
      </c>
      <c r="U303" s="147" t="s">
        <v>1737</v>
      </c>
      <c r="V303" s="147" t="s">
        <v>1135</v>
      </c>
      <c r="AB303" s="147" t="s">
        <v>5039</v>
      </c>
      <c r="AC303" s="147">
        <v>222</v>
      </c>
      <c r="AD303" s="223">
        <v>43311</v>
      </c>
      <c r="AE303" s="223">
        <v>43395</v>
      </c>
      <c r="AF303" s="147" t="s">
        <v>939</v>
      </c>
    </row>
    <row r="304" spans="16:32" x14ac:dyDescent="0.25">
      <c r="P304" s="147" t="s">
        <v>962</v>
      </c>
      <c r="Q304" s="147">
        <v>192</v>
      </c>
      <c r="R304" s="147"/>
      <c r="S304" s="147" t="s">
        <v>1738</v>
      </c>
      <c r="T304" s="147">
        <v>0</v>
      </c>
      <c r="U304" s="147" t="s">
        <v>1739</v>
      </c>
      <c r="V304" s="147" t="s">
        <v>1135</v>
      </c>
      <c r="AB304" s="147" t="s">
        <v>5041</v>
      </c>
      <c r="AC304" s="147">
        <v>222</v>
      </c>
      <c r="AD304" s="223">
        <v>43311</v>
      </c>
      <c r="AE304" s="223">
        <v>43395</v>
      </c>
      <c r="AF304" s="147" t="s">
        <v>939</v>
      </c>
    </row>
    <row r="305" spans="16:32" x14ac:dyDescent="0.25">
      <c r="P305" s="147" t="s">
        <v>962</v>
      </c>
      <c r="Q305" s="147">
        <v>192</v>
      </c>
      <c r="R305" s="147"/>
      <c r="S305" s="147" t="s">
        <v>1740</v>
      </c>
      <c r="T305" s="147">
        <v>0</v>
      </c>
      <c r="U305" s="147" t="s">
        <v>1741</v>
      </c>
      <c r="V305" s="147" t="s">
        <v>1135</v>
      </c>
      <c r="AB305" s="147" t="s">
        <v>3614</v>
      </c>
      <c r="AC305" s="147">
        <v>222</v>
      </c>
      <c r="AD305" s="223">
        <v>43311</v>
      </c>
      <c r="AE305" s="223">
        <v>43395</v>
      </c>
      <c r="AF305" s="147" t="s">
        <v>939</v>
      </c>
    </row>
    <row r="306" spans="16:32" x14ac:dyDescent="0.25">
      <c r="P306" s="147" t="s">
        <v>962</v>
      </c>
      <c r="Q306" s="147">
        <v>192</v>
      </c>
      <c r="R306" s="147"/>
      <c r="S306" s="147" t="s">
        <v>1742</v>
      </c>
      <c r="T306" s="147">
        <v>0</v>
      </c>
      <c r="U306" s="147" t="s">
        <v>1743</v>
      </c>
      <c r="V306" s="147" t="s">
        <v>1135</v>
      </c>
      <c r="AB306" s="147" t="s">
        <v>3616</v>
      </c>
      <c r="AC306" s="147">
        <v>222</v>
      </c>
      <c r="AD306" s="223">
        <v>43311</v>
      </c>
      <c r="AE306" s="223">
        <v>43395</v>
      </c>
      <c r="AF306" s="147" t="s">
        <v>939</v>
      </c>
    </row>
    <row r="307" spans="16:32" x14ac:dyDescent="0.25">
      <c r="P307" s="147" t="s">
        <v>962</v>
      </c>
      <c r="Q307" s="147">
        <v>192</v>
      </c>
      <c r="R307" s="147"/>
      <c r="S307" s="147" t="s">
        <v>1744</v>
      </c>
      <c r="T307" s="147">
        <v>0</v>
      </c>
      <c r="U307" s="147" t="s">
        <v>1745</v>
      </c>
      <c r="V307" s="147" t="s">
        <v>1135</v>
      </c>
      <c r="AB307" s="147" t="s">
        <v>5043</v>
      </c>
      <c r="AC307" s="147">
        <v>222</v>
      </c>
      <c r="AD307" s="223">
        <v>43311</v>
      </c>
      <c r="AE307" s="223">
        <v>43395</v>
      </c>
      <c r="AF307" s="147" t="s">
        <v>939</v>
      </c>
    </row>
    <row r="308" spans="16:32" x14ac:dyDescent="0.25">
      <c r="P308" s="147" t="s">
        <v>962</v>
      </c>
      <c r="Q308" s="147">
        <v>192</v>
      </c>
      <c r="R308" s="147"/>
      <c r="S308" s="147" t="s">
        <v>1746</v>
      </c>
      <c r="T308" s="147">
        <v>0</v>
      </c>
      <c r="U308" s="147" t="s">
        <v>1747</v>
      </c>
      <c r="V308" s="147" t="s">
        <v>1135</v>
      </c>
      <c r="AB308" s="147" t="s">
        <v>5045</v>
      </c>
      <c r="AC308" s="147">
        <v>222</v>
      </c>
      <c r="AD308" s="223">
        <v>43311</v>
      </c>
      <c r="AE308" s="223">
        <v>43395</v>
      </c>
      <c r="AF308" s="147" t="s">
        <v>939</v>
      </c>
    </row>
    <row r="309" spans="16:32" x14ac:dyDescent="0.25">
      <c r="P309" s="147" t="s">
        <v>962</v>
      </c>
      <c r="Q309" s="147">
        <v>192</v>
      </c>
      <c r="R309" s="147"/>
      <c r="S309" s="147" t="s">
        <v>1748</v>
      </c>
      <c r="T309" s="147">
        <v>0</v>
      </c>
      <c r="U309" s="147" t="s">
        <v>1749</v>
      </c>
      <c r="V309" s="147" t="s">
        <v>1135</v>
      </c>
      <c r="AB309" s="147" t="s">
        <v>5047</v>
      </c>
      <c r="AC309" s="147">
        <v>222</v>
      </c>
      <c r="AD309" s="223">
        <v>43311</v>
      </c>
      <c r="AE309" s="223">
        <v>43395</v>
      </c>
      <c r="AF309" s="147" t="s">
        <v>939</v>
      </c>
    </row>
    <row r="310" spans="16:32" x14ac:dyDescent="0.25">
      <c r="P310" s="147" t="s">
        <v>962</v>
      </c>
      <c r="Q310" s="147">
        <v>192</v>
      </c>
      <c r="R310" s="147"/>
      <c r="S310" s="147" t="s">
        <v>1750</v>
      </c>
      <c r="T310" s="147">
        <v>0</v>
      </c>
      <c r="U310" s="147" t="s">
        <v>1751</v>
      </c>
      <c r="V310" s="147" t="s">
        <v>1135</v>
      </c>
      <c r="AB310" s="147" t="s">
        <v>5049</v>
      </c>
      <c r="AC310" s="147">
        <v>222</v>
      </c>
      <c r="AD310" s="223">
        <v>43311</v>
      </c>
      <c r="AE310" s="223">
        <v>43395</v>
      </c>
      <c r="AF310" s="147" t="s">
        <v>939</v>
      </c>
    </row>
    <row r="311" spans="16:32" x14ac:dyDescent="0.25">
      <c r="P311" s="147" t="s">
        <v>962</v>
      </c>
      <c r="Q311" s="147">
        <v>192</v>
      </c>
      <c r="R311" s="147"/>
      <c r="S311" s="147" t="s">
        <v>1752</v>
      </c>
      <c r="T311" s="147">
        <v>0</v>
      </c>
      <c r="U311" s="147" t="s">
        <v>1753</v>
      </c>
      <c r="V311" s="147" t="s">
        <v>1135</v>
      </c>
      <c r="AB311" s="147" t="s">
        <v>5051</v>
      </c>
      <c r="AC311" s="147">
        <v>222</v>
      </c>
      <c r="AD311" s="223">
        <v>43311</v>
      </c>
      <c r="AE311" s="223">
        <v>43395</v>
      </c>
      <c r="AF311" s="147" t="s">
        <v>939</v>
      </c>
    </row>
    <row r="312" spans="16:32" x14ac:dyDescent="0.25">
      <c r="P312" s="147" t="s">
        <v>962</v>
      </c>
      <c r="Q312" s="147">
        <v>192</v>
      </c>
      <c r="R312" s="147"/>
      <c r="S312" s="147" t="s">
        <v>1754</v>
      </c>
      <c r="T312" s="147">
        <v>0</v>
      </c>
      <c r="U312" s="147" t="s">
        <v>1755</v>
      </c>
      <c r="V312" s="147" t="s">
        <v>1135</v>
      </c>
      <c r="AB312" s="147" t="s">
        <v>5053</v>
      </c>
      <c r="AC312" s="147">
        <v>222</v>
      </c>
      <c r="AD312" s="223">
        <v>43311</v>
      </c>
      <c r="AE312" s="223">
        <v>43395</v>
      </c>
      <c r="AF312" s="147" t="s">
        <v>939</v>
      </c>
    </row>
    <row r="313" spans="16:32" x14ac:dyDescent="0.25">
      <c r="P313" s="147" t="s">
        <v>962</v>
      </c>
      <c r="Q313" s="147">
        <v>192</v>
      </c>
      <c r="R313" s="147"/>
      <c r="S313" s="147" t="s">
        <v>1756</v>
      </c>
      <c r="T313" s="147">
        <v>0</v>
      </c>
      <c r="U313" s="147" t="s">
        <v>1757</v>
      </c>
      <c r="V313" s="147" t="s">
        <v>1135</v>
      </c>
      <c r="AB313" s="147" t="s">
        <v>4786</v>
      </c>
      <c r="AC313" s="147">
        <v>219</v>
      </c>
      <c r="AD313" s="223">
        <v>43280</v>
      </c>
      <c r="AE313" s="223">
        <v>43364</v>
      </c>
      <c r="AF313" s="147" t="s">
        <v>939</v>
      </c>
    </row>
    <row r="314" spans="16:32" x14ac:dyDescent="0.25">
      <c r="P314" s="147" t="s">
        <v>962</v>
      </c>
      <c r="Q314" s="147">
        <v>192</v>
      </c>
      <c r="R314" s="147"/>
      <c r="S314" s="147" t="s">
        <v>1758</v>
      </c>
      <c r="T314" s="147">
        <v>0</v>
      </c>
      <c r="U314" s="147" t="s">
        <v>1759</v>
      </c>
      <c r="V314" s="147" t="s">
        <v>1135</v>
      </c>
      <c r="AB314" s="147" t="s">
        <v>4786</v>
      </c>
      <c r="AC314" s="147">
        <v>222</v>
      </c>
      <c r="AD314" s="223">
        <v>43311</v>
      </c>
      <c r="AE314" s="223">
        <v>43395</v>
      </c>
      <c r="AF314" s="147" t="s">
        <v>939</v>
      </c>
    </row>
    <row r="315" spans="16:32" x14ac:dyDescent="0.25">
      <c r="P315" s="147" t="s">
        <v>962</v>
      </c>
      <c r="Q315" s="147">
        <v>192</v>
      </c>
      <c r="R315" s="147"/>
      <c r="S315" s="147" t="s">
        <v>1760</v>
      </c>
      <c r="T315" s="147">
        <v>0</v>
      </c>
      <c r="U315" s="147" t="s">
        <v>1761</v>
      </c>
      <c r="V315" s="147" t="s">
        <v>1135</v>
      </c>
      <c r="AB315" s="147" t="s">
        <v>4788</v>
      </c>
      <c r="AC315" s="147">
        <v>219</v>
      </c>
      <c r="AD315" s="223">
        <v>43280</v>
      </c>
      <c r="AE315" s="223">
        <v>43364</v>
      </c>
      <c r="AF315" s="147" t="s">
        <v>939</v>
      </c>
    </row>
    <row r="316" spans="16:32" x14ac:dyDescent="0.25">
      <c r="P316" s="147" t="s">
        <v>962</v>
      </c>
      <c r="Q316" s="147">
        <v>192</v>
      </c>
      <c r="R316" s="147"/>
      <c r="S316" s="147" t="s">
        <v>1762</v>
      </c>
      <c r="T316" s="147">
        <v>0</v>
      </c>
      <c r="U316" s="147" t="s">
        <v>1763</v>
      </c>
      <c r="V316" s="147" t="s">
        <v>1135</v>
      </c>
      <c r="AB316" s="147" t="s">
        <v>4788</v>
      </c>
      <c r="AC316" s="147">
        <v>222</v>
      </c>
      <c r="AD316" s="223">
        <v>43311</v>
      </c>
      <c r="AE316" s="223">
        <v>43395</v>
      </c>
      <c r="AF316" s="147" t="s">
        <v>939</v>
      </c>
    </row>
    <row r="317" spans="16:32" x14ac:dyDescent="0.25">
      <c r="P317" s="147" t="s">
        <v>962</v>
      </c>
      <c r="Q317" s="147">
        <v>192</v>
      </c>
      <c r="R317" s="147"/>
      <c r="S317" s="147" t="s">
        <v>1764</v>
      </c>
      <c r="T317" s="147">
        <v>0</v>
      </c>
      <c r="U317" s="147" t="s">
        <v>1765</v>
      </c>
      <c r="V317" s="147" t="s">
        <v>1135</v>
      </c>
      <c r="AB317" s="147" t="s">
        <v>4790</v>
      </c>
      <c r="AC317" s="147">
        <v>219</v>
      </c>
      <c r="AD317" s="223">
        <v>43280</v>
      </c>
      <c r="AE317" s="223">
        <v>43364</v>
      </c>
      <c r="AF317" s="147" t="s">
        <v>939</v>
      </c>
    </row>
    <row r="318" spans="16:32" x14ac:dyDescent="0.25">
      <c r="P318" s="147" t="s">
        <v>962</v>
      </c>
      <c r="Q318" s="147">
        <v>192</v>
      </c>
      <c r="R318" s="147"/>
      <c r="S318" s="147" t="s">
        <v>1766</v>
      </c>
      <c r="T318" s="147">
        <v>0</v>
      </c>
      <c r="U318" s="147" t="s">
        <v>1767</v>
      </c>
      <c r="V318" s="147" t="s">
        <v>1135</v>
      </c>
      <c r="AB318" s="147" t="s">
        <v>4790</v>
      </c>
      <c r="AC318" s="147">
        <v>222</v>
      </c>
      <c r="AD318" s="223">
        <v>43311</v>
      </c>
      <c r="AE318" s="223">
        <v>43395</v>
      </c>
      <c r="AF318" s="147" t="s">
        <v>939</v>
      </c>
    </row>
    <row r="319" spans="16:32" x14ac:dyDescent="0.25">
      <c r="P319" s="147" t="s">
        <v>962</v>
      </c>
      <c r="Q319" s="147">
        <v>192</v>
      </c>
      <c r="R319" s="147"/>
      <c r="S319" s="147" t="s">
        <v>1768</v>
      </c>
      <c r="T319" s="147">
        <v>0</v>
      </c>
      <c r="U319" s="147" t="s">
        <v>1769</v>
      </c>
      <c r="V319" s="147" t="s">
        <v>1135</v>
      </c>
      <c r="AB319" s="147" t="s">
        <v>4792</v>
      </c>
      <c r="AC319" s="147">
        <v>219</v>
      </c>
      <c r="AD319" s="223">
        <v>43280</v>
      </c>
      <c r="AE319" s="223">
        <v>43364</v>
      </c>
      <c r="AF319" s="147" t="s">
        <v>939</v>
      </c>
    </row>
    <row r="320" spans="16:32" x14ac:dyDescent="0.25">
      <c r="P320" s="147" t="s">
        <v>962</v>
      </c>
      <c r="Q320" s="147">
        <v>192</v>
      </c>
      <c r="R320" s="147"/>
      <c r="S320" s="147" t="s">
        <v>1770</v>
      </c>
      <c r="T320" s="147">
        <v>0</v>
      </c>
      <c r="U320" s="147" t="s">
        <v>1771</v>
      </c>
      <c r="V320" s="147" t="s">
        <v>1135</v>
      </c>
      <c r="AB320" s="147" t="s">
        <v>4792</v>
      </c>
      <c r="AC320" s="147">
        <v>222</v>
      </c>
      <c r="AD320" s="223">
        <v>43311</v>
      </c>
      <c r="AE320" s="223">
        <v>43395</v>
      </c>
      <c r="AF320" s="147" t="s">
        <v>939</v>
      </c>
    </row>
    <row r="321" spans="16:32" x14ac:dyDescent="0.25">
      <c r="P321" s="147" t="s">
        <v>962</v>
      </c>
      <c r="Q321" s="147">
        <v>192</v>
      </c>
      <c r="R321" s="147"/>
      <c r="S321" s="147" t="s">
        <v>1772</v>
      </c>
      <c r="T321" s="147">
        <v>0</v>
      </c>
      <c r="U321" s="147" t="s">
        <v>1773</v>
      </c>
      <c r="V321" s="147" t="s">
        <v>1135</v>
      </c>
      <c r="AB321" s="147" t="s">
        <v>1403</v>
      </c>
      <c r="AC321" s="147">
        <v>208</v>
      </c>
      <c r="AD321" s="223">
        <v>43216</v>
      </c>
      <c r="AE321" s="223">
        <v>43300</v>
      </c>
      <c r="AF321" s="147" t="s">
        <v>939</v>
      </c>
    </row>
    <row r="322" spans="16:32" x14ac:dyDescent="0.25">
      <c r="P322" s="147" t="s">
        <v>962</v>
      </c>
      <c r="Q322" s="147">
        <v>192</v>
      </c>
      <c r="R322" s="147"/>
      <c r="S322" s="147" t="s">
        <v>1774</v>
      </c>
      <c r="T322" s="147">
        <v>0</v>
      </c>
      <c r="U322" s="147" t="s">
        <v>1775</v>
      </c>
      <c r="V322" s="147" t="s">
        <v>1135</v>
      </c>
      <c r="AB322" s="147" t="s">
        <v>1403</v>
      </c>
      <c r="AC322" s="147">
        <v>222</v>
      </c>
      <c r="AD322" s="223">
        <v>43311</v>
      </c>
      <c r="AE322" s="223">
        <v>43395</v>
      </c>
      <c r="AF322" s="147" t="s">
        <v>939</v>
      </c>
    </row>
    <row r="323" spans="16:32" x14ac:dyDescent="0.25">
      <c r="P323" s="147" t="s">
        <v>962</v>
      </c>
      <c r="Q323" s="147">
        <v>192</v>
      </c>
      <c r="R323" s="147"/>
      <c r="S323" s="147" t="s">
        <v>1776</v>
      </c>
      <c r="T323" s="147">
        <v>0</v>
      </c>
      <c r="U323" s="147" t="s">
        <v>1777</v>
      </c>
      <c r="V323" s="147" t="s">
        <v>1135</v>
      </c>
      <c r="AB323" s="147" t="s">
        <v>1405</v>
      </c>
      <c r="AC323" s="147">
        <v>222</v>
      </c>
      <c r="AD323" s="223">
        <v>43311</v>
      </c>
      <c r="AE323" s="223">
        <v>43395</v>
      </c>
      <c r="AF323" s="147" t="s">
        <v>939</v>
      </c>
    </row>
    <row r="324" spans="16:32" x14ac:dyDescent="0.25">
      <c r="P324" s="147" t="s">
        <v>962</v>
      </c>
      <c r="Q324" s="147">
        <v>192</v>
      </c>
      <c r="R324" s="147"/>
      <c r="S324" s="147" t="s">
        <v>1778</v>
      </c>
      <c r="T324" s="147">
        <v>0</v>
      </c>
      <c r="U324" s="147" t="s">
        <v>1779</v>
      </c>
      <c r="V324" s="147" t="s">
        <v>1135</v>
      </c>
      <c r="AB324" s="147" t="s">
        <v>1407</v>
      </c>
      <c r="AC324" s="147">
        <v>219</v>
      </c>
      <c r="AD324" s="223">
        <v>43280</v>
      </c>
      <c r="AE324" s="223">
        <v>43364</v>
      </c>
      <c r="AF324" s="147" t="s">
        <v>939</v>
      </c>
    </row>
    <row r="325" spans="16:32" x14ac:dyDescent="0.25">
      <c r="P325" s="147" t="s">
        <v>962</v>
      </c>
      <c r="Q325" s="147">
        <v>192</v>
      </c>
      <c r="R325" s="147"/>
      <c r="S325" s="147" t="s">
        <v>1780</v>
      </c>
      <c r="T325" s="147">
        <v>0</v>
      </c>
      <c r="U325" s="147" t="s">
        <v>1781</v>
      </c>
      <c r="V325" s="147" t="s">
        <v>1135</v>
      </c>
      <c r="AB325" s="147" t="s">
        <v>1407</v>
      </c>
      <c r="AC325" s="147">
        <v>222</v>
      </c>
      <c r="AD325" s="223">
        <v>43311</v>
      </c>
      <c r="AE325" s="223">
        <v>43395</v>
      </c>
      <c r="AF325" s="147" t="s">
        <v>939</v>
      </c>
    </row>
    <row r="326" spans="16:32" x14ac:dyDescent="0.25">
      <c r="P326" s="147" t="s">
        <v>962</v>
      </c>
      <c r="Q326" s="147">
        <v>192</v>
      </c>
      <c r="R326" s="147"/>
      <c r="S326" s="147" t="s">
        <v>1782</v>
      </c>
      <c r="T326" s="147">
        <v>0</v>
      </c>
      <c r="U326" s="147" t="s">
        <v>1783</v>
      </c>
      <c r="V326" s="147" t="s">
        <v>1135</v>
      </c>
      <c r="AB326" s="147" t="s">
        <v>4794</v>
      </c>
      <c r="AC326" s="147">
        <v>219</v>
      </c>
      <c r="AD326" s="223">
        <v>43280</v>
      </c>
      <c r="AE326" s="223">
        <v>43364</v>
      </c>
      <c r="AF326" s="147" t="s">
        <v>939</v>
      </c>
    </row>
    <row r="327" spans="16:32" x14ac:dyDescent="0.25">
      <c r="P327" s="147" t="s">
        <v>962</v>
      </c>
      <c r="Q327" s="147">
        <v>192</v>
      </c>
      <c r="R327" s="147"/>
      <c r="S327" s="147" t="s">
        <v>1784</v>
      </c>
      <c r="T327" s="147">
        <v>0</v>
      </c>
      <c r="U327" s="147" t="s">
        <v>1785</v>
      </c>
      <c r="V327" s="147" t="s">
        <v>1135</v>
      </c>
      <c r="AB327" s="147" t="s">
        <v>4794</v>
      </c>
      <c r="AC327" s="147">
        <v>222</v>
      </c>
      <c r="AD327" s="223">
        <v>43311</v>
      </c>
      <c r="AE327" s="223">
        <v>43395</v>
      </c>
      <c r="AF327" s="147" t="s">
        <v>939</v>
      </c>
    </row>
    <row r="328" spans="16:32" x14ac:dyDescent="0.25">
      <c r="P328" s="147" t="s">
        <v>962</v>
      </c>
      <c r="Q328" s="147">
        <v>192</v>
      </c>
      <c r="R328" s="147"/>
      <c r="S328" s="147" t="s">
        <v>1786</v>
      </c>
      <c r="T328" s="147">
        <v>0</v>
      </c>
      <c r="U328" s="147" t="s">
        <v>1787</v>
      </c>
      <c r="V328" s="147" t="s">
        <v>1135</v>
      </c>
      <c r="AB328" s="147" t="s">
        <v>5055</v>
      </c>
      <c r="AC328" s="147">
        <v>222</v>
      </c>
      <c r="AD328" s="223">
        <v>43311</v>
      </c>
      <c r="AE328" s="223">
        <v>43395</v>
      </c>
      <c r="AF328" s="147" t="s">
        <v>939</v>
      </c>
    </row>
    <row r="329" spans="16:32" x14ac:dyDescent="0.25">
      <c r="P329" s="147" t="s">
        <v>962</v>
      </c>
      <c r="Q329" s="147">
        <v>192</v>
      </c>
      <c r="R329" s="147"/>
      <c r="S329" s="147" t="s">
        <v>1788</v>
      </c>
      <c r="T329" s="147">
        <v>0</v>
      </c>
      <c r="U329" s="147" t="s">
        <v>1789</v>
      </c>
      <c r="V329" s="147" t="s">
        <v>1135</v>
      </c>
      <c r="AB329" s="147" t="s">
        <v>1411</v>
      </c>
      <c r="AC329" s="147">
        <v>208</v>
      </c>
      <c r="AD329" s="223">
        <v>43216</v>
      </c>
      <c r="AE329" s="223">
        <v>43300</v>
      </c>
      <c r="AF329" s="147" t="s">
        <v>939</v>
      </c>
    </row>
    <row r="330" spans="16:32" x14ac:dyDescent="0.25">
      <c r="P330" s="147" t="s">
        <v>962</v>
      </c>
      <c r="Q330" s="147">
        <v>192</v>
      </c>
      <c r="R330" s="147"/>
      <c r="S330" s="147" t="s">
        <v>1790</v>
      </c>
      <c r="T330" s="147">
        <v>0</v>
      </c>
      <c r="U330" s="147" t="s">
        <v>1791</v>
      </c>
      <c r="V330" s="147" t="s">
        <v>1135</v>
      </c>
      <c r="AB330" s="147" t="s">
        <v>1415</v>
      </c>
      <c r="AC330" s="147">
        <v>208</v>
      </c>
      <c r="AD330" s="223">
        <v>43216</v>
      </c>
      <c r="AE330" s="223">
        <v>43300</v>
      </c>
      <c r="AF330" s="147" t="s">
        <v>939</v>
      </c>
    </row>
    <row r="331" spans="16:32" x14ac:dyDescent="0.25">
      <c r="P331" s="147" t="s">
        <v>962</v>
      </c>
      <c r="Q331" s="147">
        <v>192</v>
      </c>
      <c r="R331" s="147"/>
      <c r="S331" s="147" t="s">
        <v>1792</v>
      </c>
      <c r="T331" s="147">
        <v>0</v>
      </c>
      <c r="U331" s="147" t="s">
        <v>1793</v>
      </c>
      <c r="V331" s="147" t="s">
        <v>1135</v>
      </c>
      <c r="AB331" s="147" t="s">
        <v>1417</v>
      </c>
      <c r="AC331" s="147">
        <v>222</v>
      </c>
      <c r="AD331" s="223">
        <v>43311</v>
      </c>
      <c r="AE331" s="223">
        <v>43395</v>
      </c>
      <c r="AF331" s="147" t="s">
        <v>939</v>
      </c>
    </row>
    <row r="332" spans="16:32" x14ac:dyDescent="0.25">
      <c r="P332" s="147" t="s">
        <v>962</v>
      </c>
      <c r="Q332" s="147">
        <v>192</v>
      </c>
      <c r="R332" s="147"/>
      <c r="S332" s="147" t="s">
        <v>1794</v>
      </c>
      <c r="T332" s="147">
        <v>0</v>
      </c>
      <c r="U332" s="147" t="s">
        <v>1795</v>
      </c>
      <c r="V332" s="147" t="s">
        <v>1135</v>
      </c>
      <c r="AB332" s="147" t="s">
        <v>1419</v>
      </c>
      <c r="AC332" s="147">
        <v>208</v>
      </c>
      <c r="AD332" s="223">
        <v>43216</v>
      </c>
      <c r="AE332" s="223">
        <v>43300</v>
      </c>
      <c r="AF332" s="147" t="s">
        <v>939</v>
      </c>
    </row>
    <row r="333" spans="16:32" x14ac:dyDescent="0.25">
      <c r="P333" s="147" t="s">
        <v>962</v>
      </c>
      <c r="Q333" s="147">
        <v>192</v>
      </c>
      <c r="R333" s="147"/>
      <c r="S333" s="147" t="s">
        <v>1796</v>
      </c>
      <c r="T333" s="147">
        <v>0</v>
      </c>
      <c r="U333" s="147" t="s">
        <v>1797</v>
      </c>
      <c r="V333" s="147" t="s">
        <v>1135</v>
      </c>
      <c r="AB333" s="147" t="s">
        <v>1419</v>
      </c>
      <c r="AC333" s="147">
        <v>219</v>
      </c>
      <c r="AD333" s="223">
        <v>43280</v>
      </c>
      <c r="AE333" s="223">
        <v>43364</v>
      </c>
      <c r="AF333" s="147" t="s">
        <v>939</v>
      </c>
    </row>
    <row r="334" spans="16:32" x14ac:dyDescent="0.25">
      <c r="P334" s="147" t="s">
        <v>962</v>
      </c>
      <c r="Q334" s="147">
        <v>192</v>
      </c>
      <c r="R334" s="147"/>
      <c r="S334" s="147" t="s">
        <v>1798</v>
      </c>
      <c r="T334" s="147">
        <v>0</v>
      </c>
      <c r="U334" s="147" t="s">
        <v>1799</v>
      </c>
      <c r="V334" s="147" t="s">
        <v>1135</v>
      </c>
      <c r="AB334" s="147" t="s">
        <v>1419</v>
      </c>
      <c r="AC334" s="147">
        <v>222</v>
      </c>
      <c r="AD334" s="223">
        <v>43311</v>
      </c>
      <c r="AE334" s="223">
        <v>43395</v>
      </c>
      <c r="AF334" s="147" t="s">
        <v>939</v>
      </c>
    </row>
    <row r="335" spans="16:32" x14ac:dyDescent="0.25">
      <c r="P335" s="147" t="s">
        <v>962</v>
      </c>
      <c r="Q335" s="147">
        <v>192</v>
      </c>
      <c r="R335" s="147"/>
      <c r="S335" s="147" t="s">
        <v>1800</v>
      </c>
      <c r="T335" s="147">
        <v>0</v>
      </c>
      <c r="U335" s="147" t="s">
        <v>1801</v>
      </c>
      <c r="V335" s="147" t="s">
        <v>1135</v>
      </c>
      <c r="AB335" s="147" t="s">
        <v>1423</v>
      </c>
      <c r="AC335" s="147">
        <v>208</v>
      </c>
      <c r="AD335" s="223">
        <v>43216</v>
      </c>
      <c r="AE335" s="223">
        <v>43300</v>
      </c>
      <c r="AF335" s="147" t="s">
        <v>939</v>
      </c>
    </row>
    <row r="336" spans="16:32" x14ac:dyDescent="0.25">
      <c r="P336" s="147" t="s">
        <v>962</v>
      </c>
      <c r="Q336" s="147">
        <v>192</v>
      </c>
      <c r="R336" s="147"/>
      <c r="S336" s="147" t="s">
        <v>1802</v>
      </c>
      <c r="T336" s="147">
        <v>0</v>
      </c>
      <c r="U336" s="147" t="s">
        <v>1803</v>
      </c>
      <c r="V336" s="147" t="s">
        <v>1135</v>
      </c>
      <c r="AB336" s="147" t="s">
        <v>1423</v>
      </c>
      <c r="AC336" s="147">
        <v>222</v>
      </c>
      <c r="AD336" s="223">
        <v>43311</v>
      </c>
      <c r="AE336" s="223">
        <v>43395</v>
      </c>
      <c r="AF336" s="147" t="s">
        <v>939</v>
      </c>
    </row>
    <row r="337" spans="16:32" x14ac:dyDescent="0.25">
      <c r="P337" s="147" t="s">
        <v>962</v>
      </c>
      <c r="Q337" s="147">
        <v>192</v>
      </c>
      <c r="R337" s="147"/>
      <c r="S337" s="147" t="s">
        <v>1804</v>
      </c>
      <c r="T337" s="147">
        <v>0</v>
      </c>
      <c r="U337" s="147" t="s">
        <v>1805</v>
      </c>
      <c r="V337" s="147" t="s">
        <v>1135</v>
      </c>
      <c r="AB337" s="147" t="s">
        <v>1425</v>
      </c>
      <c r="AC337" s="147">
        <v>219</v>
      </c>
      <c r="AD337" s="223">
        <v>43280</v>
      </c>
      <c r="AE337" s="223">
        <v>43364</v>
      </c>
      <c r="AF337" s="147" t="s">
        <v>939</v>
      </c>
    </row>
    <row r="338" spans="16:32" x14ac:dyDescent="0.25">
      <c r="P338" s="147" t="s">
        <v>962</v>
      </c>
      <c r="Q338" s="147">
        <v>192</v>
      </c>
      <c r="R338" s="147"/>
      <c r="S338" s="147" t="s">
        <v>1806</v>
      </c>
      <c r="T338" s="147">
        <v>0</v>
      </c>
      <c r="U338" s="147" t="s">
        <v>1807</v>
      </c>
      <c r="V338" s="147" t="s">
        <v>1135</v>
      </c>
      <c r="AB338" s="147" t="s">
        <v>1425</v>
      </c>
      <c r="AC338" s="147">
        <v>222</v>
      </c>
      <c r="AD338" s="223">
        <v>43311</v>
      </c>
      <c r="AE338" s="223">
        <v>43395</v>
      </c>
      <c r="AF338" s="147" t="s">
        <v>939</v>
      </c>
    </row>
    <row r="339" spans="16:32" x14ac:dyDescent="0.25">
      <c r="P339" s="147" t="s">
        <v>962</v>
      </c>
      <c r="Q339" s="147">
        <v>192</v>
      </c>
      <c r="R339" s="147"/>
      <c r="S339" s="147" t="s">
        <v>1808</v>
      </c>
      <c r="T339" s="147">
        <v>0</v>
      </c>
      <c r="U339" s="147" t="s">
        <v>1809</v>
      </c>
      <c r="V339" s="147" t="s">
        <v>1135</v>
      </c>
      <c r="AB339" s="147" t="s">
        <v>1427</v>
      </c>
      <c r="AC339" s="147">
        <v>208</v>
      </c>
      <c r="AD339" s="223">
        <v>43216</v>
      </c>
      <c r="AE339" s="223">
        <v>43300</v>
      </c>
      <c r="AF339" s="147" t="s">
        <v>939</v>
      </c>
    </row>
    <row r="340" spans="16:32" x14ac:dyDescent="0.25">
      <c r="P340" s="147" t="s">
        <v>962</v>
      </c>
      <c r="Q340" s="147">
        <v>192</v>
      </c>
      <c r="R340" s="147"/>
      <c r="S340" s="147" t="s">
        <v>1810</v>
      </c>
      <c r="T340" s="147">
        <v>0</v>
      </c>
      <c r="U340" s="147" t="s">
        <v>1811</v>
      </c>
      <c r="V340" s="147" t="s">
        <v>1135</v>
      </c>
      <c r="AB340" s="147" t="s">
        <v>2761</v>
      </c>
      <c r="AC340" s="147">
        <v>219</v>
      </c>
      <c r="AD340" s="223">
        <v>43280</v>
      </c>
      <c r="AE340" s="223">
        <v>43364</v>
      </c>
      <c r="AF340" s="147" t="s">
        <v>939</v>
      </c>
    </row>
    <row r="341" spans="16:32" x14ac:dyDescent="0.25">
      <c r="P341" s="147" t="s">
        <v>962</v>
      </c>
      <c r="Q341" s="147">
        <v>192</v>
      </c>
      <c r="R341" s="147"/>
      <c r="S341" s="147" t="s">
        <v>1812</v>
      </c>
      <c r="T341" s="147">
        <v>0</v>
      </c>
      <c r="U341" s="147" t="s">
        <v>1813</v>
      </c>
      <c r="V341" s="147" t="s">
        <v>1135</v>
      </c>
      <c r="AB341" s="147" t="s">
        <v>2761</v>
      </c>
      <c r="AC341" s="147">
        <v>222</v>
      </c>
      <c r="AD341" s="223">
        <v>43311</v>
      </c>
      <c r="AE341" s="223">
        <v>43395</v>
      </c>
      <c r="AF341" s="147" t="s">
        <v>939</v>
      </c>
    </row>
    <row r="342" spans="16:32" x14ac:dyDescent="0.25">
      <c r="P342" s="147" t="s">
        <v>962</v>
      </c>
      <c r="Q342" s="147">
        <v>192</v>
      </c>
      <c r="R342" s="147"/>
      <c r="S342" s="147" t="s">
        <v>1814</v>
      </c>
      <c r="T342" s="147">
        <v>0</v>
      </c>
      <c r="U342" s="147" t="s">
        <v>1815</v>
      </c>
      <c r="V342" s="147" t="s">
        <v>1135</v>
      </c>
      <c r="AB342" s="147" t="s">
        <v>1439</v>
      </c>
      <c r="AC342" s="147">
        <v>208</v>
      </c>
      <c r="AD342" s="223">
        <v>43216</v>
      </c>
      <c r="AE342" s="223">
        <v>43300</v>
      </c>
      <c r="AF342" s="147" t="s">
        <v>939</v>
      </c>
    </row>
    <row r="343" spans="16:32" x14ac:dyDescent="0.25">
      <c r="P343" s="147" t="s">
        <v>962</v>
      </c>
      <c r="Q343" s="147">
        <v>192</v>
      </c>
      <c r="R343" s="147"/>
      <c r="S343" s="147" t="s">
        <v>1816</v>
      </c>
      <c r="T343" s="147">
        <v>0</v>
      </c>
      <c r="U343" s="147" t="s">
        <v>1817</v>
      </c>
      <c r="V343" s="147" t="s">
        <v>1135</v>
      </c>
      <c r="AB343" s="147" t="s">
        <v>1439</v>
      </c>
      <c r="AC343" s="147">
        <v>222</v>
      </c>
      <c r="AD343" s="223">
        <v>43311</v>
      </c>
      <c r="AE343" s="223">
        <v>43395</v>
      </c>
      <c r="AF343" s="147" t="s">
        <v>939</v>
      </c>
    </row>
    <row r="344" spans="16:32" x14ac:dyDescent="0.25">
      <c r="P344" s="147" t="s">
        <v>962</v>
      </c>
      <c r="Q344" s="147">
        <v>192</v>
      </c>
      <c r="R344" s="147"/>
      <c r="S344" s="147" t="s">
        <v>1818</v>
      </c>
      <c r="T344" s="147">
        <v>0</v>
      </c>
      <c r="U344" s="147" t="s">
        <v>1819</v>
      </c>
      <c r="V344" s="147" t="s">
        <v>1135</v>
      </c>
      <c r="AB344" s="147" t="s">
        <v>3301</v>
      </c>
      <c r="AC344" s="147">
        <v>219</v>
      </c>
      <c r="AD344" s="223">
        <v>43280</v>
      </c>
      <c r="AE344" s="223">
        <v>43364</v>
      </c>
      <c r="AF344" s="147" t="s">
        <v>939</v>
      </c>
    </row>
    <row r="345" spans="16:32" x14ac:dyDescent="0.25">
      <c r="P345" s="147" t="s">
        <v>962</v>
      </c>
      <c r="Q345" s="147">
        <v>192</v>
      </c>
      <c r="R345" s="147"/>
      <c r="S345" s="147" t="s">
        <v>1820</v>
      </c>
      <c r="T345" s="147">
        <v>0</v>
      </c>
      <c r="U345" s="147" t="s">
        <v>1821</v>
      </c>
      <c r="V345" s="147" t="s">
        <v>1135</v>
      </c>
      <c r="AB345" s="147" t="s">
        <v>3301</v>
      </c>
      <c r="AC345" s="147">
        <v>222</v>
      </c>
      <c r="AD345" s="223">
        <v>43311</v>
      </c>
      <c r="AE345" s="223">
        <v>43395</v>
      </c>
      <c r="AF345" s="147" t="s">
        <v>939</v>
      </c>
    </row>
    <row r="346" spans="16:32" x14ac:dyDescent="0.25">
      <c r="P346" s="147" t="s">
        <v>962</v>
      </c>
      <c r="Q346" s="147">
        <v>192</v>
      </c>
      <c r="R346" s="147"/>
      <c r="S346" s="147" t="s">
        <v>1822</v>
      </c>
      <c r="T346" s="147">
        <v>0</v>
      </c>
      <c r="U346" s="147" t="s">
        <v>1823</v>
      </c>
      <c r="V346" s="147" t="s">
        <v>1135</v>
      </c>
      <c r="AB346" s="147" t="s">
        <v>3303</v>
      </c>
      <c r="AC346" s="147">
        <v>222</v>
      </c>
      <c r="AD346" s="223">
        <v>43311</v>
      </c>
      <c r="AE346" s="223">
        <v>43395</v>
      </c>
      <c r="AF346" s="147" t="s">
        <v>939</v>
      </c>
    </row>
    <row r="347" spans="16:32" x14ac:dyDescent="0.25">
      <c r="P347" s="147" t="s">
        <v>962</v>
      </c>
      <c r="Q347" s="147">
        <v>192</v>
      </c>
      <c r="R347" s="147"/>
      <c r="S347" s="147" t="s">
        <v>1824</v>
      </c>
      <c r="T347" s="147">
        <v>0</v>
      </c>
      <c r="U347" s="147" t="s">
        <v>1825</v>
      </c>
      <c r="V347" s="147" t="s">
        <v>1135</v>
      </c>
      <c r="AB347" s="147" t="s">
        <v>3305</v>
      </c>
      <c r="AC347" s="147">
        <v>208</v>
      </c>
      <c r="AD347" s="223">
        <v>43216</v>
      </c>
      <c r="AE347" s="223">
        <v>43300</v>
      </c>
      <c r="AF347" s="147" t="s">
        <v>939</v>
      </c>
    </row>
    <row r="348" spans="16:32" x14ac:dyDescent="0.25">
      <c r="P348" s="147" t="s">
        <v>962</v>
      </c>
      <c r="Q348" s="147">
        <v>192</v>
      </c>
      <c r="R348" s="147"/>
      <c r="S348" s="147" t="s">
        <v>1826</v>
      </c>
      <c r="T348" s="147">
        <v>0</v>
      </c>
      <c r="U348" s="147" t="s">
        <v>1827</v>
      </c>
      <c r="V348" s="147" t="s">
        <v>1135</v>
      </c>
      <c r="AB348" s="147" t="s">
        <v>3305</v>
      </c>
      <c r="AC348" s="147">
        <v>219</v>
      </c>
      <c r="AD348" s="223">
        <v>43280</v>
      </c>
      <c r="AE348" s="223">
        <v>43364</v>
      </c>
      <c r="AF348" s="147" t="s">
        <v>939</v>
      </c>
    </row>
    <row r="349" spans="16:32" x14ac:dyDescent="0.25">
      <c r="P349" s="147" t="s">
        <v>962</v>
      </c>
      <c r="Q349" s="147">
        <v>192</v>
      </c>
      <c r="R349" s="147"/>
      <c r="S349" s="147" t="s">
        <v>1828</v>
      </c>
      <c r="T349" s="147">
        <v>0</v>
      </c>
      <c r="U349" s="147" t="s">
        <v>1829</v>
      </c>
      <c r="V349" s="147" t="s">
        <v>1135</v>
      </c>
      <c r="AB349" s="147" t="s">
        <v>3305</v>
      </c>
      <c r="AC349" s="147">
        <v>222</v>
      </c>
      <c r="AD349" s="223">
        <v>43311</v>
      </c>
      <c r="AE349" s="223">
        <v>43395</v>
      </c>
      <c r="AF349" s="147" t="s">
        <v>939</v>
      </c>
    </row>
    <row r="350" spans="16:32" x14ac:dyDescent="0.25">
      <c r="P350" s="147" t="s">
        <v>962</v>
      </c>
      <c r="Q350" s="147">
        <v>192</v>
      </c>
      <c r="R350" s="147"/>
      <c r="S350" s="147" t="s">
        <v>1830</v>
      </c>
      <c r="T350" s="147">
        <v>0</v>
      </c>
      <c r="U350" s="147" t="s">
        <v>1831</v>
      </c>
      <c r="V350" s="147" t="s">
        <v>1135</v>
      </c>
      <c r="AB350" s="147" t="s">
        <v>1443</v>
      </c>
      <c r="AC350" s="147">
        <v>219</v>
      </c>
      <c r="AD350" s="223">
        <v>43280</v>
      </c>
      <c r="AE350" s="223">
        <v>43364</v>
      </c>
      <c r="AF350" s="147" t="s">
        <v>939</v>
      </c>
    </row>
    <row r="351" spans="16:32" x14ac:dyDescent="0.25">
      <c r="P351" s="147" t="s">
        <v>962</v>
      </c>
      <c r="Q351" s="147">
        <v>192</v>
      </c>
      <c r="R351" s="147"/>
      <c r="S351" s="147" t="s">
        <v>1832</v>
      </c>
      <c r="T351" s="147">
        <v>0</v>
      </c>
      <c r="U351" s="147" t="s">
        <v>1833</v>
      </c>
      <c r="V351" s="147" t="s">
        <v>1135</v>
      </c>
      <c r="AB351" s="147" t="s">
        <v>1443</v>
      </c>
      <c r="AC351" s="147">
        <v>222</v>
      </c>
      <c r="AD351" s="223">
        <v>43311</v>
      </c>
      <c r="AE351" s="223">
        <v>43395</v>
      </c>
      <c r="AF351" s="147" t="s">
        <v>939</v>
      </c>
    </row>
    <row r="352" spans="16:32" x14ac:dyDescent="0.25">
      <c r="P352" s="147" t="s">
        <v>962</v>
      </c>
      <c r="Q352" s="147">
        <v>192</v>
      </c>
      <c r="R352" s="147"/>
      <c r="S352" s="147" t="s">
        <v>1834</v>
      </c>
      <c r="T352" s="147">
        <v>0</v>
      </c>
      <c r="U352" s="147" t="s">
        <v>1835</v>
      </c>
      <c r="V352" s="147" t="s">
        <v>1135</v>
      </c>
      <c r="AB352" s="147" t="s">
        <v>1447</v>
      </c>
      <c r="AC352" s="147">
        <v>208</v>
      </c>
      <c r="AD352" s="223">
        <v>43216</v>
      </c>
      <c r="AE352" s="223">
        <v>43300</v>
      </c>
      <c r="AF352" s="147" t="s">
        <v>939</v>
      </c>
    </row>
    <row r="353" spans="16:32" x14ac:dyDescent="0.25">
      <c r="P353" s="147" t="s">
        <v>962</v>
      </c>
      <c r="Q353" s="147">
        <v>192</v>
      </c>
      <c r="R353" s="147"/>
      <c r="S353" s="147" t="s">
        <v>1836</v>
      </c>
      <c r="T353" s="147">
        <v>0</v>
      </c>
      <c r="U353" s="147" t="s">
        <v>1837</v>
      </c>
      <c r="V353" s="147" t="s">
        <v>1135</v>
      </c>
      <c r="AB353" s="147" t="s">
        <v>1447</v>
      </c>
      <c r="AC353" s="147">
        <v>219</v>
      </c>
      <c r="AD353" s="223">
        <v>43280</v>
      </c>
      <c r="AE353" s="223">
        <v>43364</v>
      </c>
      <c r="AF353" s="147" t="s">
        <v>939</v>
      </c>
    </row>
    <row r="354" spans="16:32" x14ac:dyDescent="0.25">
      <c r="P354" s="147" t="s">
        <v>962</v>
      </c>
      <c r="Q354" s="147">
        <v>192</v>
      </c>
      <c r="R354" s="147"/>
      <c r="S354" s="147" t="s">
        <v>1838</v>
      </c>
      <c r="T354" s="147">
        <v>0</v>
      </c>
      <c r="U354" s="147" t="s">
        <v>1839</v>
      </c>
      <c r="V354" s="147" t="s">
        <v>1135</v>
      </c>
      <c r="AB354" s="147" t="s">
        <v>1447</v>
      </c>
      <c r="AC354" s="147">
        <v>222</v>
      </c>
      <c r="AD354" s="223">
        <v>43311</v>
      </c>
      <c r="AE354" s="223">
        <v>43395</v>
      </c>
      <c r="AF354" s="147" t="s">
        <v>939</v>
      </c>
    </row>
    <row r="355" spans="16:32" x14ac:dyDescent="0.25">
      <c r="P355" s="147" t="s">
        <v>962</v>
      </c>
      <c r="Q355" s="147">
        <v>192</v>
      </c>
      <c r="R355" s="147"/>
      <c r="S355" s="147" t="s">
        <v>1840</v>
      </c>
      <c r="T355" s="147">
        <v>0</v>
      </c>
      <c r="U355" s="147" t="s">
        <v>1841</v>
      </c>
      <c r="V355" s="147" t="s">
        <v>1135</v>
      </c>
      <c r="AB355" s="147" t="s">
        <v>3834</v>
      </c>
      <c r="AC355" s="147">
        <v>208</v>
      </c>
      <c r="AD355" s="223">
        <v>43216</v>
      </c>
      <c r="AE355" s="223">
        <v>43300</v>
      </c>
      <c r="AF355" s="147" t="s">
        <v>939</v>
      </c>
    </row>
    <row r="356" spans="16:32" x14ac:dyDescent="0.25">
      <c r="P356" s="147" t="s">
        <v>962</v>
      </c>
      <c r="Q356" s="147">
        <v>192</v>
      </c>
      <c r="R356" s="147"/>
      <c r="S356" s="147" t="s">
        <v>1842</v>
      </c>
      <c r="T356" s="147">
        <v>0</v>
      </c>
      <c r="U356" s="147" t="s">
        <v>1843</v>
      </c>
      <c r="V356" s="147" t="s">
        <v>1135</v>
      </c>
      <c r="AB356" s="147" t="s">
        <v>3834</v>
      </c>
      <c r="AC356" s="147">
        <v>215</v>
      </c>
      <c r="AD356" s="223">
        <v>43250</v>
      </c>
      <c r="AE356" s="223">
        <v>43334</v>
      </c>
      <c r="AF356" s="147" t="s">
        <v>939</v>
      </c>
    </row>
    <row r="357" spans="16:32" x14ac:dyDescent="0.25">
      <c r="P357" s="147" t="s">
        <v>962</v>
      </c>
      <c r="Q357" s="147">
        <v>192</v>
      </c>
      <c r="R357" s="147"/>
      <c r="S357" s="147" t="s">
        <v>1844</v>
      </c>
      <c r="T357" s="147">
        <v>0</v>
      </c>
      <c r="U357" s="147" t="s">
        <v>1845</v>
      </c>
      <c r="V357" s="147" t="s">
        <v>1135</v>
      </c>
      <c r="AB357" s="147" t="s">
        <v>3834</v>
      </c>
      <c r="AC357" s="147">
        <v>219</v>
      </c>
      <c r="AD357" s="223">
        <v>43280</v>
      </c>
      <c r="AE357" s="223">
        <v>43364</v>
      </c>
      <c r="AF357" s="147" t="s">
        <v>939</v>
      </c>
    </row>
    <row r="358" spans="16:32" x14ac:dyDescent="0.25">
      <c r="P358" s="147" t="s">
        <v>962</v>
      </c>
      <c r="Q358" s="147">
        <v>192</v>
      </c>
      <c r="R358" s="147"/>
      <c r="S358" s="147" t="s">
        <v>1846</v>
      </c>
      <c r="T358" s="147">
        <v>0</v>
      </c>
      <c r="U358" s="147" t="s">
        <v>1847</v>
      </c>
      <c r="V358" s="147" t="s">
        <v>1135</v>
      </c>
      <c r="AB358" s="147" t="s">
        <v>3834</v>
      </c>
      <c r="AC358" s="147">
        <v>222</v>
      </c>
      <c r="AD358" s="223">
        <v>43311</v>
      </c>
      <c r="AE358" s="223">
        <v>43395</v>
      </c>
      <c r="AF358" s="147" t="s">
        <v>939</v>
      </c>
    </row>
    <row r="359" spans="16:32" x14ac:dyDescent="0.25">
      <c r="P359" s="147" t="s">
        <v>962</v>
      </c>
      <c r="Q359" s="147">
        <v>192</v>
      </c>
      <c r="R359" s="147"/>
      <c r="S359" s="147" t="s">
        <v>1848</v>
      </c>
      <c r="T359" s="147">
        <v>0</v>
      </c>
      <c r="U359" s="147" t="s">
        <v>1849</v>
      </c>
      <c r="V359" s="147" t="s">
        <v>1135</v>
      </c>
      <c r="AB359" s="147" t="s">
        <v>3620</v>
      </c>
      <c r="AC359" s="147">
        <v>219</v>
      </c>
      <c r="AD359" s="223">
        <v>43280</v>
      </c>
      <c r="AE359" s="223">
        <v>43364</v>
      </c>
      <c r="AF359" s="147" t="s">
        <v>939</v>
      </c>
    </row>
    <row r="360" spans="16:32" x14ac:dyDescent="0.25">
      <c r="P360" s="147" t="s">
        <v>962</v>
      </c>
      <c r="Q360" s="147">
        <v>192</v>
      </c>
      <c r="R360" s="147"/>
      <c r="S360" s="147" t="s">
        <v>1850</v>
      </c>
      <c r="T360" s="147">
        <v>0</v>
      </c>
      <c r="U360" s="147" t="s">
        <v>1851</v>
      </c>
      <c r="V360" s="147" t="s">
        <v>1135</v>
      </c>
      <c r="AB360" s="147" t="s">
        <v>3620</v>
      </c>
      <c r="AC360" s="147">
        <v>222</v>
      </c>
      <c r="AD360" s="223">
        <v>43311</v>
      </c>
      <c r="AE360" s="223">
        <v>43395</v>
      </c>
      <c r="AF360" s="147" t="s">
        <v>939</v>
      </c>
    </row>
    <row r="361" spans="16:32" x14ac:dyDescent="0.25">
      <c r="P361" s="147" t="s">
        <v>962</v>
      </c>
      <c r="Q361" s="147">
        <v>192</v>
      </c>
      <c r="R361" s="147"/>
      <c r="S361" s="147" t="s">
        <v>1852</v>
      </c>
      <c r="T361" s="147">
        <v>0</v>
      </c>
      <c r="U361" s="147" t="s">
        <v>1853</v>
      </c>
      <c r="V361" s="147" t="s">
        <v>1135</v>
      </c>
      <c r="AB361" s="147" t="s">
        <v>3622</v>
      </c>
      <c r="AC361" s="147">
        <v>208</v>
      </c>
      <c r="AD361" s="223">
        <v>43216</v>
      </c>
      <c r="AE361" s="223">
        <v>43300</v>
      </c>
      <c r="AF361" s="147" t="s">
        <v>939</v>
      </c>
    </row>
    <row r="362" spans="16:32" x14ac:dyDescent="0.25">
      <c r="P362" s="147" t="s">
        <v>962</v>
      </c>
      <c r="Q362" s="147">
        <v>192</v>
      </c>
      <c r="R362" s="147"/>
      <c r="S362" s="147" t="s">
        <v>1854</v>
      </c>
      <c r="T362" s="147">
        <v>0</v>
      </c>
      <c r="U362" s="147" t="s">
        <v>1855</v>
      </c>
      <c r="V362" s="147" t="s">
        <v>1135</v>
      </c>
      <c r="AB362" s="147" t="s">
        <v>3622</v>
      </c>
      <c r="AC362" s="147">
        <v>222</v>
      </c>
      <c r="AD362" s="223">
        <v>43311</v>
      </c>
      <c r="AE362" s="223">
        <v>43395</v>
      </c>
      <c r="AF362" s="147" t="s">
        <v>939</v>
      </c>
    </row>
    <row r="363" spans="16:32" x14ac:dyDescent="0.25">
      <c r="P363" s="147" t="s">
        <v>962</v>
      </c>
      <c r="Q363" s="147">
        <v>192</v>
      </c>
      <c r="R363" s="147"/>
      <c r="S363" s="147" t="s">
        <v>1856</v>
      </c>
      <c r="T363" s="147">
        <v>0</v>
      </c>
      <c r="U363" s="147" t="s">
        <v>1857</v>
      </c>
      <c r="V363" s="147" t="s">
        <v>1135</v>
      </c>
      <c r="AB363" s="147" t="s">
        <v>1449</v>
      </c>
      <c r="AC363" s="147">
        <v>208</v>
      </c>
      <c r="AD363" s="223">
        <v>43216</v>
      </c>
      <c r="AE363" s="223">
        <v>43300</v>
      </c>
      <c r="AF363" s="147" t="s">
        <v>939</v>
      </c>
    </row>
    <row r="364" spans="16:32" x14ac:dyDescent="0.25">
      <c r="P364" s="147" t="s">
        <v>962</v>
      </c>
      <c r="Q364" s="147">
        <v>192</v>
      </c>
      <c r="R364" s="147"/>
      <c r="S364" s="147" t="s">
        <v>1858</v>
      </c>
      <c r="T364" s="147">
        <v>0</v>
      </c>
      <c r="U364" s="147" t="s">
        <v>1859</v>
      </c>
      <c r="V364" s="147" t="s">
        <v>1135</v>
      </c>
      <c r="AB364" s="147" t="s">
        <v>1449</v>
      </c>
      <c r="AC364" s="147">
        <v>219</v>
      </c>
      <c r="AD364" s="223">
        <v>43280</v>
      </c>
      <c r="AE364" s="223">
        <v>43364</v>
      </c>
      <c r="AF364" s="147" t="s">
        <v>939</v>
      </c>
    </row>
    <row r="365" spans="16:32" x14ac:dyDescent="0.25">
      <c r="P365" s="147" t="s">
        <v>962</v>
      </c>
      <c r="Q365" s="147">
        <v>192</v>
      </c>
      <c r="R365" s="147"/>
      <c r="S365" s="147" t="s">
        <v>1860</v>
      </c>
      <c r="T365" s="147">
        <v>0</v>
      </c>
      <c r="U365" s="147" t="s">
        <v>1861</v>
      </c>
      <c r="V365" s="147" t="s">
        <v>1135</v>
      </c>
      <c r="AB365" s="147" t="s">
        <v>1449</v>
      </c>
      <c r="AC365" s="147">
        <v>222</v>
      </c>
      <c r="AD365" s="223">
        <v>43311</v>
      </c>
      <c r="AE365" s="223">
        <v>43395</v>
      </c>
      <c r="AF365" s="147" t="s">
        <v>939</v>
      </c>
    </row>
    <row r="366" spans="16:32" x14ac:dyDescent="0.25">
      <c r="P366" s="147" t="s">
        <v>962</v>
      </c>
      <c r="Q366" s="147">
        <v>192</v>
      </c>
      <c r="R366" s="147"/>
      <c r="S366" s="147" t="s">
        <v>1862</v>
      </c>
      <c r="T366" s="147">
        <v>0</v>
      </c>
      <c r="U366" s="147" t="s">
        <v>1863</v>
      </c>
      <c r="V366" s="147" t="s">
        <v>1135</v>
      </c>
      <c r="AB366" s="147" t="s">
        <v>1451</v>
      </c>
      <c r="AC366" s="147">
        <v>208</v>
      </c>
      <c r="AD366" s="223">
        <v>43216</v>
      </c>
      <c r="AE366" s="223">
        <v>43300</v>
      </c>
      <c r="AF366" s="147" t="s">
        <v>939</v>
      </c>
    </row>
    <row r="367" spans="16:32" x14ac:dyDescent="0.25">
      <c r="P367" s="147" t="s">
        <v>962</v>
      </c>
      <c r="Q367" s="147">
        <v>192</v>
      </c>
      <c r="R367" s="147"/>
      <c r="S367" s="147" t="s">
        <v>1864</v>
      </c>
      <c r="T367" s="147">
        <v>0</v>
      </c>
      <c r="U367" s="147" t="s">
        <v>1865</v>
      </c>
      <c r="V367" s="147" t="s">
        <v>1135</v>
      </c>
      <c r="AB367" s="147" t="s">
        <v>1451</v>
      </c>
      <c r="AC367" s="147">
        <v>219</v>
      </c>
      <c r="AD367" s="223">
        <v>43280</v>
      </c>
      <c r="AE367" s="223">
        <v>43364</v>
      </c>
      <c r="AF367" s="147" t="s">
        <v>939</v>
      </c>
    </row>
    <row r="368" spans="16:32" x14ac:dyDescent="0.25">
      <c r="P368" s="147" t="s">
        <v>962</v>
      </c>
      <c r="Q368" s="147">
        <v>192</v>
      </c>
      <c r="R368" s="147"/>
      <c r="S368" s="147" t="s">
        <v>1866</v>
      </c>
      <c r="T368" s="147">
        <v>0</v>
      </c>
      <c r="U368" s="147" t="s">
        <v>1867</v>
      </c>
      <c r="V368" s="147" t="s">
        <v>1135</v>
      </c>
      <c r="AB368" s="147" t="s">
        <v>1451</v>
      </c>
      <c r="AC368" s="147">
        <v>222</v>
      </c>
      <c r="AD368" s="223">
        <v>43311</v>
      </c>
      <c r="AE368" s="223">
        <v>43395</v>
      </c>
      <c r="AF368" s="147" t="s">
        <v>939</v>
      </c>
    </row>
    <row r="369" spans="16:32" x14ac:dyDescent="0.25">
      <c r="P369" s="147" t="s">
        <v>962</v>
      </c>
      <c r="Q369" s="147">
        <v>192</v>
      </c>
      <c r="R369" s="147"/>
      <c r="S369" s="147" t="s">
        <v>1868</v>
      </c>
      <c r="T369" s="147">
        <v>0</v>
      </c>
      <c r="U369" s="147" t="s">
        <v>1869</v>
      </c>
      <c r="V369" s="147" t="s">
        <v>1135</v>
      </c>
      <c r="AB369" s="147" t="s">
        <v>2763</v>
      </c>
      <c r="AC369" s="147">
        <v>219</v>
      </c>
      <c r="AD369" s="223">
        <v>43280</v>
      </c>
      <c r="AE369" s="223">
        <v>43364</v>
      </c>
      <c r="AF369" s="147" t="s">
        <v>939</v>
      </c>
    </row>
    <row r="370" spans="16:32" x14ac:dyDescent="0.25">
      <c r="P370" s="147" t="s">
        <v>962</v>
      </c>
      <c r="Q370" s="147">
        <v>192</v>
      </c>
      <c r="R370" s="147"/>
      <c r="S370" s="147" t="s">
        <v>1870</v>
      </c>
      <c r="T370" s="147">
        <v>0</v>
      </c>
      <c r="U370" s="147" t="s">
        <v>1871</v>
      </c>
      <c r="V370" s="147" t="s">
        <v>1135</v>
      </c>
      <c r="AB370" s="147" t="s">
        <v>2763</v>
      </c>
      <c r="AC370" s="147">
        <v>222</v>
      </c>
      <c r="AD370" s="223">
        <v>43311</v>
      </c>
      <c r="AE370" s="223">
        <v>43395</v>
      </c>
      <c r="AF370" s="147" t="s">
        <v>939</v>
      </c>
    </row>
    <row r="371" spans="16:32" x14ac:dyDescent="0.25">
      <c r="P371" s="147" t="s">
        <v>962</v>
      </c>
      <c r="Q371" s="147">
        <v>192</v>
      </c>
      <c r="R371" s="147"/>
      <c r="S371" s="147" t="s">
        <v>1872</v>
      </c>
      <c r="T371" s="147">
        <v>0</v>
      </c>
      <c r="U371" s="147" t="s">
        <v>1873</v>
      </c>
      <c r="V371" s="147" t="s">
        <v>1135</v>
      </c>
      <c r="AB371" s="147" t="s">
        <v>2765</v>
      </c>
      <c r="AC371" s="147">
        <v>208</v>
      </c>
      <c r="AD371" s="223">
        <v>43216</v>
      </c>
      <c r="AE371" s="223">
        <v>43300</v>
      </c>
      <c r="AF371" s="147" t="s">
        <v>939</v>
      </c>
    </row>
    <row r="372" spans="16:32" x14ac:dyDescent="0.25">
      <c r="P372" s="147" t="s">
        <v>962</v>
      </c>
      <c r="Q372" s="147">
        <v>192</v>
      </c>
      <c r="R372" s="147"/>
      <c r="S372" s="147" t="s">
        <v>1874</v>
      </c>
      <c r="T372" s="147">
        <v>0</v>
      </c>
      <c r="U372" s="147" t="s">
        <v>1875</v>
      </c>
      <c r="V372" s="147" t="s">
        <v>1135</v>
      </c>
      <c r="AB372" s="147" t="s">
        <v>2765</v>
      </c>
      <c r="AC372" s="147">
        <v>219</v>
      </c>
      <c r="AD372" s="223">
        <v>43280</v>
      </c>
      <c r="AE372" s="223">
        <v>43364</v>
      </c>
      <c r="AF372" s="147" t="s">
        <v>939</v>
      </c>
    </row>
    <row r="373" spans="16:32" x14ac:dyDescent="0.25">
      <c r="P373" s="147" t="s">
        <v>962</v>
      </c>
      <c r="Q373" s="147">
        <v>192</v>
      </c>
      <c r="R373" s="147"/>
      <c r="S373" s="147" t="s">
        <v>1876</v>
      </c>
      <c r="T373" s="147">
        <v>0</v>
      </c>
      <c r="U373" s="147" t="s">
        <v>1877</v>
      </c>
      <c r="V373" s="147" t="s">
        <v>1135</v>
      </c>
      <c r="AB373" s="147" t="s">
        <v>2765</v>
      </c>
      <c r="AC373" s="147">
        <v>222</v>
      </c>
      <c r="AD373" s="223">
        <v>43311</v>
      </c>
      <c r="AE373" s="223">
        <v>43395</v>
      </c>
      <c r="AF373" s="147" t="s">
        <v>939</v>
      </c>
    </row>
    <row r="374" spans="16:32" x14ac:dyDescent="0.25">
      <c r="P374" s="147" t="s">
        <v>962</v>
      </c>
      <c r="Q374" s="147">
        <v>192</v>
      </c>
      <c r="R374" s="147"/>
      <c r="S374" s="147" t="s">
        <v>1878</v>
      </c>
      <c r="T374" s="147">
        <v>0</v>
      </c>
      <c r="U374" s="147" t="s">
        <v>1879</v>
      </c>
      <c r="V374" s="147" t="s">
        <v>1135</v>
      </c>
      <c r="AB374" s="147" t="s">
        <v>1455</v>
      </c>
      <c r="AC374" s="147">
        <v>208</v>
      </c>
      <c r="AD374" s="223">
        <v>43216</v>
      </c>
      <c r="AE374" s="223">
        <v>43300</v>
      </c>
      <c r="AF374" s="147" t="s">
        <v>939</v>
      </c>
    </row>
    <row r="375" spans="16:32" x14ac:dyDescent="0.25">
      <c r="P375" s="147" t="s">
        <v>962</v>
      </c>
      <c r="Q375" s="147">
        <v>192</v>
      </c>
      <c r="R375" s="147"/>
      <c r="S375" s="147" t="s">
        <v>1880</v>
      </c>
      <c r="T375" s="147">
        <v>0</v>
      </c>
      <c r="U375" s="147" t="s">
        <v>1881</v>
      </c>
      <c r="V375" s="147" t="s">
        <v>1135</v>
      </c>
      <c r="AB375" s="147" t="s">
        <v>1457</v>
      </c>
      <c r="AC375" s="147">
        <v>219</v>
      </c>
      <c r="AD375" s="223">
        <v>43280</v>
      </c>
      <c r="AE375" s="223">
        <v>43364</v>
      </c>
      <c r="AF375" s="147" t="s">
        <v>939</v>
      </c>
    </row>
    <row r="376" spans="16:32" x14ac:dyDescent="0.25">
      <c r="P376" s="147" t="s">
        <v>962</v>
      </c>
      <c r="Q376" s="147">
        <v>192</v>
      </c>
      <c r="R376" s="147"/>
      <c r="S376" s="147" t="s">
        <v>1882</v>
      </c>
      <c r="T376" s="147">
        <v>0</v>
      </c>
      <c r="U376" s="147" t="s">
        <v>1883</v>
      </c>
      <c r="V376" s="147" t="s">
        <v>1135</v>
      </c>
      <c r="AB376" s="147" t="s">
        <v>1457</v>
      </c>
      <c r="AC376" s="147">
        <v>222</v>
      </c>
      <c r="AD376" s="223">
        <v>43311</v>
      </c>
      <c r="AE376" s="223">
        <v>43395</v>
      </c>
      <c r="AF376" s="147" t="s">
        <v>939</v>
      </c>
    </row>
    <row r="377" spans="16:32" x14ac:dyDescent="0.25">
      <c r="P377" s="147" t="s">
        <v>962</v>
      </c>
      <c r="Q377" s="147">
        <v>192</v>
      </c>
      <c r="R377" s="147"/>
      <c r="S377" s="147" t="s">
        <v>1884</v>
      </c>
      <c r="T377" s="147">
        <v>0</v>
      </c>
      <c r="U377" s="147" t="s">
        <v>1885</v>
      </c>
      <c r="V377" s="147" t="s">
        <v>1135</v>
      </c>
      <c r="AB377" s="147" t="s">
        <v>5057</v>
      </c>
      <c r="AC377" s="147">
        <v>222</v>
      </c>
      <c r="AD377" s="223">
        <v>43311</v>
      </c>
      <c r="AE377" s="223">
        <v>43395</v>
      </c>
      <c r="AF377" s="147" t="s">
        <v>939</v>
      </c>
    </row>
    <row r="378" spans="16:32" x14ac:dyDescent="0.25">
      <c r="P378" s="147" t="s">
        <v>962</v>
      </c>
      <c r="Q378" s="147">
        <v>192</v>
      </c>
      <c r="R378" s="147"/>
      <c r="S378" s="147" t="s">
        <v>1886</v>
      </c>
      <c r="T378" s="147">
        <v>0</v>
      </c>
      <c r="U378" s="147" t="s">
        <v>1887</v>
      </c>
      <c r="V378" s="147" t="s">
        <v>1135</v>
      </c>
      <c r="AB378" s="147" t="s">
        <v>5059</v>
      </c>
      <c r="AC378" s="147">
        <v>222</v>
      </c>
      <c r="AD378" s="223">
        <v>43311</v>
      </c>
      <c r="AE378" s="223">
        <v>43395</v>
      </c>
      <c r="AF378" s="147" t="s">
        <v>939</v>
      </c>
    </row>
    <row r="379" spans="16:32" x14ac:dyDescent="0.25">
      <c r="P379" s="147" t="s">
        <v>962</v>
      </c>
      <c r="Q379" s="147">
        <v>192</v>
      </c>
      <c r="R379" s="147"/>
      <c r="S379" s="147" t="s">
        <v>1888</v>
      </c>
      <c r="T379" s="147">
        <v>0</v>
      </c>
      <c r="U379" s="147" t="s">
        <v>1889</v>
      </c>
      <c r="V379" s="147" t="s">
        <v>1135</v>
      </c>
      <c r="AB379" s="147" t="s">
        <v>4796</v>
      </c>
      <c r="AC379" s="147">
        <v>219</v>
      </c>
      <c r="AD379" s="223">
        <v>43280</v>
      </c>
      <c r="AE379" s="223">
        <v>43364</v>
      </c>
      <c r="AF379" s="147" t="s">
        <v>939</v>
      </c>
    </row>
    <row r="380" spans="16:32" x14ac:dyDescent="0.25">
      <c r="P380" s="147" t="s">
        <v>962</v>
      </c>
      <c r="Q380" s="147">
        <v>192</v>
      </c>
      <c r="R380" s="147"/>
      <c r="S380" s="147" t="s">
        <v>1890</v>
      </c>
      <c r="T380" s="147">
        <v>0</v>
      </c>
      <c r="U380" s="147" t="s">
        <v>1891</v>
      </c>
      <c r="V380" s="147" t="s">
        <v>1135</v>
      </c>
      <c r="AB380" s="147" t="s">
        <v>4796</v>
      </c>
      <c r="AC380" s="147">
        <v>222</v>
      </c>
      <c r="AD380" s="223">
        <v>43311</v>
      </c>
      <c r="AE380" s="223">
        <v>43395</v>
      </c>
      <c r="AF380" s="147" t="s">
        <v>939</v>
      </c>
    </row>
    <row r="381" spans="16:32" x14ac:dyDescent="0.25">
      <c r="P381" s="147" t="s">
        <v>962</v>
      </c>
      <c r="Q381" s="147">
        <v>192</v>
      </c>
      <c r="R381" s="147"/>
      <c r="S381" s="147" t="s">
        <v>1892</v>
      </c>
      <c r="T381" s="147">
        <v>0</v>
      </c>
      <c r="U381" s="147" t="s">
        <v>1893</v>
      </c>
      <c r="V381" s="147" t="s">
        <v>1135</v>
      </c>
      <c r="AB381" s="147" t="s">
        <v>1459</v>
      </c>
      <c r="AC381" s="147">
        <v>208</v>
      </c>
      <c r="AD381" s="223">
        <v>43216</v>
      </c>
      <c r="AE381" s="223">
        <v>43300</v>
      </c>
      <c r="AF381" s="147" t="s">
        <v>939</v>
      </c>
    </row>
    <row r="382" spans="16:32" x14ac:dyDescent="0.25">
      <c r="P382" s="147" t="s">
        <v>962</v>
      </c>
      <c r="Q382" s="147">
        <v>192</v>
      </c>
      <c r="R382" s="147"/>
      <c r="S382" s="147" t="s">
        <v>1894</v>
      </c>
      <c r="T382" s="147">
        <v>0</v>
      </c>
      <c r="U382" s="147" t="s">
        <v>1895</v>
      </c>
      <c r="V382" s="147" t="s">
        <v>1135</v>
      </c>
      <c r="AB382" s="147" t="s">
        <v>1459</v>
      </c>
      <c r="AC382" s="147">
        <v>215</v>
      </c>
      <c r="AD382" s="223">
        <v>43250</v>
      </c>
      <c r="AE382" s="223">
        <v>43334</v>
      </c>
      <c r="AF382" s="147" t="s">
        <v>939</v>
      </c>
    </row>
    <row r="383" spans="16:32" x14ac:dyDescent="0.25">
      <c r="P383" s="147" t="s">
        <v>962</v>
      </c>
      <c r="Q383" s="147">
        <v>192</v>
      </c>
      <c r="R383" s="147"/>
      <c r="S383" s="147" t="s">
        <v>1896</v>
      </c>
      <c r="T383" s="147">
        <v>0</v>
      </c>
      <c r="U383" s="147" t="s">
        <v>1897</v>
      </c>
      <c r="V383" s="147" t="s">
        <v>1135</v>
      </c>
      <c r="AB383" s="147" t="s">
        <v>1459</v>
      </c>
      <c r="AC383" s="147">
        <v>219</v>
      </c>
      <c r="AD383" s="223">
        <v>43280</v>
      </c>
      <c r="AE383" s="223">
        <v>43364</v>
      </c>
      <c r="AF383" s="147" t="s">
        <v>939</v>
      </c>
    </row>
    <row r="384" spans="16:32" x14ac:dyDescent="0.25">
      <c r="P384" s="147" t="s">
        <v>962</v>
      </c>
      <c r="Q384" s="147">
        <v>192</v>
      </c>
      <c r="R384" s="147"/>
      <c r="S384" s="147" t="s">
        <v>1898</v>
      </c>
      <c r="T384" s="147">
        <v>0</v>
      </c>
      <c r="U384" s="147" t="s">
        <v>1899</v>
      </c>
      <c r="V384" s="147" t="s">
        <v>1135</v>
      </c>
      <c r="AB384" s="147" t="s">
        <v>1459</v>
      </c>
      <c r="AC384" s="147">
        <v>222</v>
      </c>
      <c r="AD384" s="223">
        <v>43311</v>
      </c>
      <c r="AE384" s="223">
        <v>43395</v>
      </c>
      <c r="AF384" s="147" t="s">
        <v>939</v>
      </c>
    </row>
    <row r="385" spans="16:32" x14ac:dyDescent="0.25">
      <c r="P385" s="147" t="s">
        <v>962</v>
      </c>
      <c r="Q385" s="147">
        <v>192</v>
      </c>
      <c r="R385" s="147"/>
      <c r="S385" s="147" t="s">
        <v>1900</v>
      </c>
      <c r="T385" s="147">
        <v>0</v>
      </c>
      <c r="U385" s="147" t="s">
        <v>1901</v>
      </c>
      <c r="V385" s="147" t="s">
        <v>1135</v>
      </c>
      <c r="AB385" s="147" t="s">
        <v>1461</v>
      </c>
      <c r="AC385" s="147">
        <v>219</v>
      </c>
      <c r="AD385" s="223">
        <v>43280</v>
      </c>
      <c r="AE385" s="223">
        <v>43364</v>
      </c>
      <c r="AF385" s="147" t="s">
        <v>939</v>
      </c>
    </row>
    <row r="386" spans="16:32" x14ac:dyDescent="0.25">
      <c r="P386" s="147" t="s">
        <v>962</v>
      </c>
      <c r="Q386" s="147">
        <v>192</v>
      </c>
      <c r="R386" s="147"/>
      <c r="S386" s="147" t="s">
        <v>1902</v>
      </c>
      <c r="T386" s="147">
        <v>0</v>
      </c>
      <c r="U386" s="147" t="s">
        <v>1903</v>
      </c>
      <c r="V386" s="147" t="s">
        <v>1135</v>
      </c>
      <c r="AB386" s="147" t="s">
        <v>1461</v>
      </c>
      <c r="AC386" s="147">
        <v>222</v>
      </c>
      <c r="AD386" s="223">
        <v>43311</v>
      </c>
      <c r="AE386" s="223">
        <v>43395</v>
      </c>
      <c r="AF386" s="147" t="s">
        <v>939</v>
      </c>
    </row>
    <row r="387" spans="16:32" x14ac:dyDescent="0.25">
      <c r="P387" s="147" t="s">
        <v>962</v>
      </c>
      <c r="Q387" s="147">
        <v>192</v>
      </c>
      <c r="R387" s="147"/>
      <c r="S387" s="147" t="s">
        <v>1904</v>
      </c>
      <c r="T387" s="147">
        <v>0</v>
      </c>
      <c r="U387" s="147" t="s">
        <v>1905</v>
      </c>
      <c r="V387" s="147" t="s">
        <v>1135</v>
      </c>
      <c r="AB387" s="147" t="s">
        <v>1463</v>
      </c>
      <c r="AC387" s="147">
        <v>208</v>
      </c>
      <c r="AD387" s="223">
        <v>43216</v>
      </c>
      <c r="AE387" s="223">
        <v>43300</v>
      </c>
      <c r="AF387" s="147" t="s">
        <v>939</v>
      </c>
    </row>
    <row r="388" spans="16:32" x14ac:dyDescent="0.25">
      <c r="P388" s="147" t="s">
        <v>962</v>
      </c>
      <c r="Q388" s="147">
        <v>192</v>
      </c>
      <c r="R388" s="147"/>
      <c r="S388" s="147" t="s">
        <v>1906</v>
      </c>
      <c r="T388" s="147">
        <v>0</v>
      </c>
      <c r="U388" s="147" t="s">
        <v>1907</v>
      </c>
      <c r="V388" s="147" t="s">
        <v>1135</v>
      </c>
      <c r="AB388" s="147" t="s">
        <v>1463</v>
      </c>
      <c r="AC388" s="147">
        <v>215</v>
      </c>
      <c r="AD388" s="223">
        <v>43250</v>
      </c>
      <c r="AE388" s="223">
        <v>43334</v>
      </c>
      <c r="AF388" s="147" t="s">
        <v>939</v>
      </c>
    </row>
    <row r="389" spans="16:32" x14ac:dyDescent="0.25">
      <c r="P389" s="147" t="s">
        <v>962</v>
      </c>
      <c r="Q389" s="147">
        <v>192</v>
      </c>
      <c r="R389" s="147"/>
      <c r="S389" s="147" t="s">
        <v>1908</v>
      </c>
      <c r="T389" s="147">
        <v>0</v>
      </c>
      <c r="U389" s="147" t="s">
        <v>1909</v>
      </c>
      <c r="V389" s="147" t="s">
        <v>1135</v>
      </c>
      <c r="AB389" s="147" t="s">
        <v>1463</v>
      </c>
      <c r="AC389" s="147">
        <v>219</v>
      </c>
      <c r="AD389" s="223">
        <v>43280</v>
      </c>
      <c r="AE389" s="223">
        <v>43364</v>
      </c>
      <c r="AF389" s="147" t="s">
        <v>939</v>
      </c>
    </row>
    <row r="390" spans="16:32" x14ac:dyDescent="0.25">
      <c r="P390" s="147" t="s">
        <v>962</v>
      </c>
      <c r="Q390" s="147">
        <v>192</v>
      </c>
      <c r="R390" s="147"/>
      <c r="S390" s="147" t="s">
        <v>1910</v>
      </c>
      <c r="T390" s="147">
        <v>0</v>
      </c>
      <c r="U390" s="147" t="s">
        <v>1911</v>
      </c>
      <c r="V390" s="147" t="s">
        <v>1135</v>
      </c>
      <c r="AB390" s="147" t="s">
        <v>1463</v>
      </c>
      <c r="AC390" s="147">
        <v>222</v>
      </c>
      <c r="AD390" s="223">
        <v>43311</v>
      </c>
      <c r="AE390" s="223">
        <v>43395</v>
      </c>
      <c r="AF390" s="147" t="s">
        <v>939</v>
      </c>
    </row>
    <row r="391" spans="16:32" x14ac:dyDescent="0.25">
      <c r="P391" s="147" t="s">
        <v>962</v>
      </c>
      <c r="Q391" s="147">
        <v>192</v>
      </c>
      <c r="R391" s="147"/>
      <c r="S391" s="147" t="s">
        <v>1912</v>
      </c>
      <c r="T391" s="147">
        <v>0</v>
      </c>
      <c r="U391" s="147" t="s">
        <v>1913</v>
      </c>
      <c r="V391" s="147" t="s">
        <v>1135</v>
      </c>
      <c r="AB391" s="147" t="s">
        <v>1465</v>
      </c>
      <c r="AC391" s="147">
        <v>208</v>
      </c>
      <c r="AD391" s="223">
        <v>43216</v>
      </c>
      <c r="AE391" s="223">
        <v>43300</v>
      </c>
      <c r="AF391" s="147" t="s">
        <v>939</v>
      </c>
    </row>
    <row r="392" spans="16:32" x14ac:dyDescent="0.25">
      <c r="P392" s="147" t="s">
        <v>962</v>
      </c>
      <c r="Q392" s="147">
        <v>192</v>
      </c>
      <c r="R392" s="147"/>
      <c r="S392" s="147" t="s">
        <v>1914</v>
      </c>
      <c r="T392" s="147">
        <v>0</v>
      </c>
      <c r="U392" s="147" t="s">
        <v>1915</v>
      </c>
      <c r="V392" s="147" t="s">
        <v>1135</v>
      </c>
      <c r="AB392" s="147" t="s">
        <v>1465</v>
      </c>
      <c r="AC392" s="147">
        <v>219</v>
      </c>
      <c r="AD392" s="223">
        <v>43280</v>
      </c>
      <c r="AE392" s="223">
        <v>43364</v>
      </c>
      <c r="AF392" s="147" t="s">
        <v>939</v>
      </c>
    </row>
    <row r="393" spans="16:32" x14ac:dyDescent="0.25">
      <c r="P393" s="147" t="s">
        <v>962</v>
      </c>
      <c r="Q393" s="147">
        <v>192</v>
      </c>
      <c r="R393" s="147"/>
      <c r="S393" s="147" t="s">
        <v>1916</v>
      </c>
      <c r="T393" s="147">
        <v>0</v>
      </c>
      <c r="U393" s="147" t="s">
        <v>1917</v>
      </c>
      <c r="V393" s="147" t="s">
        <v>1135</v>
      </c>
      <c r="AB393" s="147" t="s">
        <v>1465</v>
      </c>
      <c r="AC393" s="147">
        <v>222</v>
      </c>
      <c r="AD393" s="223">
        <v>43311</v>
      </c>
      <c r="AE393" s="223">
        <v>43395</v>
      </c>
      <c r="AF393" s="147" t="s">
        <v>939</v>
      </c>
    </row>
    <row r="394" spans="16:32" x14ac:dyDescent="0.25">
      <c r="P394" s="147" t="s">
        <v>962</v>
      </c>
      <c r="Q394" s="147">
        <v>192</v>
      </c>
      <c r="R394" s="147"/>
      <c r="S394" s="147" t="s">
        <v>1918</v>
      </c>
      <c r="T394" s="147">
        <v>0</v>
      </c>
      <c r="U394" s="147" t="s">
        <v>1919</v>
      </c>
      <c r="V394" s="147" t="s">
        <v>1135</v>
      </c>
      <c r="AB394" s="147" t="s">
        <v>1467</v>
      </c>
      <c r="AC394" s="147">
        <v>219</v>
      </c>
      <c r="AD394" s="223">
        <v>43280</v>
      </c>
      <c r="AE394" s="223">
        <v>43364</v>
      </c>
      <c r="AF394" s="147" t="s">
        <v>939</v>
      </c>
    </row>
    <row r="395" spans="16:32" x14ac:dyDescent="0.25">
      <c r="P395" s="147" t="s">
        <v>962</v>
      </c>
      <c r="Q395" s="147">
        <v>192</v>
      </c>
      <c r="R395" s="147"/>
      <c r="S395" s="147" t="s">
        <v>1920</v>
      </c>
      <c r="T395" s="147">
        <v>0</v>
      </c>
      <c r="U395" s="147" t="s">
        <v>1921</v>
      </c>
      <c r="V395" s="147" t="s">
        <v>1135</v>
      </c>
      <c r="AB395" s="147" t="s">
        <v>1467</v>
      </c>
      <c r="AC395" s="147">
        <v>222</v>
      </c>
      <c r="AD395" s="223">
        <v>43311</v>
      </c>
      <c r="AE395" s="223">
        <v>43395</v>
      </c>
      <c r="AF395" s="147" t="s">
        <v>939</v>
      </c>
    </row>
    <row r="396" spans="16:32" x14ac:dyDescent="0.25">
      <c r="P396" s="147" t="s">
        <v>962</v>
      </c>
      <c r="Q396" s="147">
        <v>192</v>
      </c>
      <c r="R396" s="147"/>
      <c r="S396" s="147" t="s">
        <v>1922</v>
      </c>
      <c r="T396" s="147">
        <v>0</v>
      </c>
      <c r="U396" s="147" t="s">
        <v>1923</v>
      </c>
      <c r="V396" s="147" t="s">
        <v>1135</v>
      </c>
      <c r="AB396" s="147" t="s">
        <v>4798</v>
      </c>
      <c r="AC396" s="147">
        <v>219</v>
      </c>
      <c r="AD396" s="223">
        <v>43280</v>
      </c>
      <c r="AE396" s="223">
        <v>43364</v>
      </c>
      <c r="AF396" s="147" t="s">
        <v>939</v>
      </c>
    </row>
    <row r="397" spans="16:32" x14ac:dyDescent="0.25">
      <c r="P397" s="147" t="s">
        <v>962</v>
      </c>
      <c r="Q397" s="147">
        <v>192</v>
      </c>
      <c r="R397" s="147"/>
      <c r="S397" s="147" t="s">
        <v>1924</v>
      </c>
      <c r="T397" s="147">
        <v>0</v>
      </c>
      <c r="U397" s="147" t="s">
        <v>1925</v>
      </c>
      <c r="V397" s="147" t="s">
        <v>1135</v>
      </c>
      <c r="AB397" s="147" t="s">
        <v>4798</v>
      </c>
      <c r="AC397" s="147">
        <v>222</v>
      </c>
      <c r="AD397" s="223">
        <v>43311</v>
      </c>
      <c r="AE397" s="223">
        <v>43395</v>
      </c>
      <c r="AF397" s="147" t="s">
        <v>939</v>
      </c>
    </row>
    <row r="398" spans="16:32" x14ac:dyDescent="0.25">
      <c r="P398" s="147" t="s">
        <v>962</v>
      </c>
      <c r="Q398" s="147">
        <v>192</v>
      </c>
      <c r="R398" s="147"/>
      <c r="S398" s="147" t="s">
        <v>1926</v>
      </c>
      <c r="T398" s="147">
        <v>0</v>
      </c>
      <c r="U398" s="147" t="s">
        <v>1927</v>
      </c>
      <c r="V398" s="147" t="s">
        <v>1135</v>
      </c>
      <c r="AB398" s="147" t="s">
        <v>4800</v>
      </c>
      <c r="AC398" s="147">
        <v>219</v>
      </c>
      <c r="AD398" s="223">
        <v>43280</v>
      </c>
      <c r="AE398" s="223">
        <v>43364</v>
      </c>
      <c r="AF398" s="147" t="s">
        <v>939</v>
      </c>
    </row>
    <row r="399" spans="16:32" x14ac:dyDescent="0.25">
      <c r="P399" s="147" t="s">
        <v>962</v>
      </c>
      <c r="Q399" s="147">
        <v>192</v>
      </c>
      <c r="R399" s="147"/>
      <c r="S399" s="147" t="s">
        <v>1928</v>
      </c>
      <c r="T399" s="147">
        <v>0</v>
      </c>
      <c r="U399" s="147" t="s">
        <v>1929</v>
      </c>
      <c r="V399" s="147" t="s">
        <v>1135</v>
      </c>
      <c r="AB399" s="147" t="s">
        <v>4800</v>
      </c>
      <c r="AC399" s="147">
        <v>222</v>
      </c>
      <c r="AD399" s="223">
        <v>43311</v>
      </c>
      <c r="AE399" s="223">
        <v>43395</v>
      </c>
      <c r="AF399" s="147" t="s">
        <v>939</v>
      </c>
    </row>
    <row r="400" spans="16:32" x14ac:dyDescent="0.25">
      <c r="P400" s="147" t="s">
        <v>962</v>
      </c>
      <c r="Q400" s="147">
        <v>192</v>
      </c>
      <c r="R400" s="147"/>
      <c r="S400" s="147" t="s">
        <v>1930</v>
      </c>
      <c r="T400" s="147">
        <v>0</v>
      </c>
      <c r="U400" s="147" t="s">
        <v>1931</v>
      </c>
      <c r="V400" s="147" t="s">
        <v>1135</v>
      </c>
      <c r="AB400" s="147" t="s">
        <v>1471</v>
      </c>
      <c r="AC400" s="147">
        <v>219</v>
      </c>
      <c r="AD400" s="223">
        <v>43280</v>
      </c>
      <c r="AE400" s="223">
        <v>43364</v>
      </c>
      <c r="AF400" s="147" t="s">
        <v>939</v>
      </c>
    </row>
    <row r="401" spans="16:32" x14ac:dyDescent="0.25">
      <c r="P401" s="147" t="s">
        <v>962</v>
      </c>
      <c r="Q401" s="147">
        <v>192</v>
      </c>
      <c r="R401" s="147"/>
      <c r="S401" s="147" t="s">
        <v>1932</v>
      </c>
      <c r="T401" s="147">
        <v>0</v>
      </c>
      <c r="U401" s="147" t="s">
        <v>1933</v>
      </c>
      <c r="V401" s="147" t="s">
        <v>1135</v>
      </c>
      <c r="AB401" s="147" t="s">
        <v>1471</v>
      </c>
      <c r="AC401" s="147">
        <v>222</v>
      </c>
      <c r="AD401" s="223">
        <v>43311</v>
      </c>
      <c r="AE401" s="223">
        <v>43395</v>
      </c>
      <c r="AF401" s="147" t="s">
        <v>939</v>
      </c>
    </row>
    <row r="402" spans="16:32" x14ac:dyDescent="0.25">
      <c r="P402" s="147" t="s">
        <v>962</v>
      </c>
      <c r="Q402" s="147">
        <v>192</v>
      </c>
      <c r="R402" s="147"/>
      <c r="S402" s="147" t="s">
        <v>1934</v>
      </c>
      <c r="T402" s="147">
        <v>0</v>
      </c>
      <c r="U402" s="147" t="s">
        <v>1935</v>
      </c>
      <c r="V402" s="147" t="s">
        <v>1135</v>
      </c>
      <c r="AB402" s="147" t="s">
        <v>1473</v>
      </c>
      <c r="AC402" s="147">
        <v>208</v>
      </c>
      <c r="AD402" s="223">
        <v>43216</v>
      </c>
      <c r="AE402" s="223">
        <v>43300</v>
      </c>
      <c r="AF402" s="147" t="s">
        <v>939</v>
      </c>
    </row>
    <row r="403" spans="16:32" x14ac:dyDescent="0.25">
      <c r="P403" s="147" t="s">
        <v>962</v>
      </c>
      <c r="Q403" s="147">
        <v>192</v>
      </c>
      <c r="R403" s="147"/>
      <c r="S403" s="147" t="s">
        <v>1936</v>
      </c>
      <c r="T403" s="147">
        <v>0</v>
      </c>
      <c r="U403" s="147" t="s">
        <v>1937</v>
      </c>
      <c r="V403" s="147" t="s">
        <v>1135</v>
      </c>
      <c r="AB403" s="147" t="s">
        <v>1473</v>
      </c>
      <c r="AC403" s="147">
        <v>219</v>
      </c>
      <c r="AD403" s="223">
        <v>43280</v>
      </c>
      <c r="AE403" s="223">
        <v>43364</v>
      </c>
      <c r="AF403" s="147" t="s">
        <v>939</v>
      </c>
    </row>
    <row r="404" spans="16:32" x14ac:dyDescent="0.25">
      <c r="P404" s="147" t="s">
        <v>962</v>
      </c>
      <c r="Q404" s="147">
        <v>192</v>
      </c>
      <c r="R404" s="147"/>
      <c r="S404" s="147" t="s">
        <v>1938</v>
      </c>
      <c r="T404" s="147">
        <v>0</v>
      </c>
      <c r="U404" s="147" t="s">
        <v>1939</v>
      </c>
      <c r="V404" s="147" t="s">
        <v>1135</v>
      </c>
      <c r="AB404" s="147" t="s">
        <v>1473</v>
      </c>
      <c r="AC404" s="147">
        <v>222</v>
      </c>
      <c r="AD404" s="223">
        <v>43311</v>
      </c>
      <c r="AE404" s="223">
        <v>43395</v>
      </c>
      <c r="AF404" s="147" t="s">
        <v>939</v>
      </c>
    </row>
    <row r="405" spans="16:32" x14ac:dyDescent="0.25">
      <c r="P405" s="147" t="s">
        <v>962</v>
      </c>
      <c r="Q405" s="147">
        <v>192</v>
      </c>
      <c r="R405" s="147"/>
      <c r="S405" s="147" t="s">
        <v>1940</v>
      </c>
      <c r="T405" s="147">
        <v>0</v>
      </c>
      <c r="U405" s="147" t="s">
        <v>1941</v>
      </c>
      <c r="V405" s="147" t="s">
        <v>1135</v>
      </c>
      <c r="AB405" s="147" t="s">
        <v>1475</v>
      </c>
      <c r="AC405" s="147">
        <v>208</v>
      </c>
      <c r="AD405" s="223">
        <v>43216</v>
      </c>
      <c r="AE405" s="223">
        <v>43300</v>
      </c>
      <c r="AF405" s="147" t="s">
        <v>939</v>
      </c>
    </row>
    <row r="406" spans="16:32" x14ac:dyDescent="0.25">
      <c r="P406" s="147" t="s">
        <v>962</v>
      </c>
      <c r="Q406" s="147">
        <v>192</v>
      </c>
      <c r="R406" s="147"/>
      <c r="S406" s="147" t="s">
        <v>1942</v>
      </c>
      <c r="T406" s="147">
        <v>0</v>
      </c>
      <c r="U406" s="147" t="s">
        <v>1943</v>
      </c>
      <c r="V406" s="147" t="s">
        <v>1135</v>
      </c>
      <c r="AB406" s="147" t="s">
        <v>1475</v>
      </c>
      <c r="AC406" s="147">
        <v>222</v>
      </c>
      <c r="AD406" s="223">
        <v>43311</v>
      </c>
      <c r="AE406" s="223">
        <v>43395</v>
      </c>
      <c r="AF406" s="147" t="s">
        <v>939</v>
      </c>
    </row>
    <row r="407" spans="16:32" x14ac:dyDescent="0.25">
      <c r="P407" s="147" t="s">
        <v>962</v>
      </c>
      <c r="Q407" s="147">
        <v>192</v>
      </c>
      <c r="R407" s="147"/>
      <c r="S407" s="147" t="s">
        <v>1944</v>
      </c>
      <c r="T407" s="147">
        <v>0</v>
      </c>
      <c r="U407" s="147" t="s">
        <v>1945</v>
      </c>
      <c r="V407" s="147" t="s">
        <v>1135</v>
      </c>
      <c r="AB407" s="147" t="s">
        <v>4802</v>
      </c>
      <c r="AC407" s="147">
        <v>219</v>
      </c>
      <c r="AD407" s="223">
        <v>43280</v>
      </c>
      <c r="AE407" s="223">
        <v>43364</v>
      </c>
      <c r="AF407" s="147" t="s">
        <v>939</v>
      </c>
    </row>
    <row r="408" spans="16:32" x14ac:dyDescent="0.25">
      <c r="P408" s="147" t="s">
        <v>962</v>
      </c>
      <c r="Q408" s="147">
        <v>192</v>
      </c>
      <c r="R408" s="147"/>
      <c r="S408" s="147" t="s">
        <v>1946</v>
      </c>
      <c r="T408" s="147">
        <v>0</v>
      </c>
      <c r="U408" s="147" t="s">
        <v>1947</v>
      </c>
      <c r="V408" s="147" t="s">
        <v>1135</v>
      </c>
      <c r="AB408" s="147" t="s">
        <v>4802</v>
      </c>
      <c r="AC408" s="147">
        <v>222</v>
      </c>
      <c r="AD408" s="223">
        <v>43311</v>
      </c>
      <c r="AE408" s="223">
        <v>43395</v>
      </c>
      <c r="AF408" s="147" t="s">
        <v>939</v>
      </c>
    </row>
    <row r="409" spans="16:32" x14ac:dyDescent="0.25">
      <c r="P409" s="147" t="s">
        <v>962</v>
      </c>
      <c r="Q409" s="147">
        <v>192</v>
      </c>
      <c r="R409" s="147"/>
      <c r="S409" s="147" t="s">
        <v>1948</v>
      </c>
      <c r="T409" s="147">
        <v>0</v>
      </c>
      <c r="U409" s="147" t="s">
        <v>1949</v>
      </c>
      <c r="V409" s="147" t="s">
        <v>1135</v>
      </c>
      <c r="AB409" s="147" t="s">
        <v>5061</v>
      </c>
      <c r="AC409" s="147">
        <v>222</v>
      </c>
      <c r="AD409" s="223">
        <v>43311</v>
      </c>
      <c r="AE409" s="223">
        <v>43395</v>
      </c>
      <c r="AF409" s="147" t="s">
        <v>939</v>
      </c>
    </row>
    <row r="410" spans="16:32" x14ac:dyDescent="0.25">
      <c r="P410" s="147" t="s">
        <v>962</v>
      </c>
      <c r="Q410" s="147">
        <v>192</v>
      </c>
      <c r="R410" s="147"/>
      <c r="S410" s="147" t="s">
        <v>1950</v>
      </c>
      <c r="T410" s="147">
        <v>0</v>
      </c>
      <c r="U410" s="147" t="s">
        <v>1951</v>
      </c>
      <c r="V410" s="147" t="s">
        <v>1135</v>
      </c>
      <c r="AB410" s="147" t="s">
        <v>4804</v>
      </c>
      <c r="AC410" s="147">
        <v>219</v>
      </c>
      <c r="AD410" s="223">
        <v>43280</v>
      </c>
      <c r="AE410" s="223">
        <v>43364</v>
      </c>
      <c r="AF410" s="147" t="s">
        <v>939</v>
      </c>
    </row>
    <row r="411" spans="16:32" x14ac:dyDescent="0.25">
      <c r="P411" s="147" t="s">
        <v>962</v>
      </c>
      <c r="Q411" s="147">
        <v>192</v>
      </c>
      <c r="R411" s="147"/>
      <c r="S411" s="147" t="s">
        <v>1952</v>
      </c>
      <c r="T411" s="147">
        <v>0</v>
      </c>
      <c r="U411" s="147" t="s">
        <v>1953</v>
      </c>
      <c r="V411" s="147" t="s">
        <v>1135</v>
      </c>
      <c r="AB411" s="147" t="s">
        <v>4804</v>
      </c>
      <c r="AC411" s="147">
        <v>222</v>
      </c>
      <c r="AD411" s="223">
        <v>43311</v>
      </c>
      <c r="AE411" s="223">
        <v>43395</v>
      </c>
      <c r="AF411" s="147" t="s">
        <v>939</v>
      </c>
    </row>
    <row r="412" spans="16:32" x14ac:dyDescent="0.25">
      <c r="P412" s="147" t="s">
        <v>962</v>
      </c>
      <c r="Q412" s="147">
        <v>192</v>
      </c>
      <c r="R412" s="147"/>
      <c r="S412" s="147" t="s">
        <v>1954</v>
      </c>
      <c r="T412" s="147">
        <v>0</v>
      </c>
      <c r="U412" s="147" t="s">
        <v>1955</v>
      </c>
      <c r="V412" s="147" t="s">
        <v>1135</v>
      </c>
      <c r="AB412" s="147" t="s">
        <v>4328</v>
      </c>
      <c r="AC412" s="147">
        <v>208</v>
      </c>
      <c r="AD412" s="223">
        <v>43216</v>
      </c>
      <c r="AE412" s="223">
        <v>43300</v>
      </c>
      <c r="AF412" s="147" t="s">
        <v>939</v>
      </c>
    </row>
    <row r="413" spans="16:32" x14ac:dyDescent="0.25">
      <c r="P413" s="147" t="s">
        <v>962</v>
      </c>
      <c r="Q413" s="147">
        <v>192</v>
      </c>
      <c r="R413" s="147"/>
      <c r="S413" s="147" t="s">
        <v>1956</v>
      </c>
      <c r="T413" s="147">
        <v>0</v>
      </c>
      <c r="U413" s="147" t="s">
        <v>1957</v>
      </c>
      <c r="V413" s="147" t="s">
        <v>1135</v>
      </c>
      <c r="AB413" s="147" t="s">
        <v>4806</v>
      </c>
      <c r="AC413" s="147">
        <v>219</v>
      </c>
      <c r="AD413" s="223">
        <v>43280</v>
      </c>
      <c r="AE413" s="223">
        <v>43364</v>
      </c>
      <c r="AF413" s="147" t="s">
        <v>939</v>
      </c>
    </row>
    <row r="414" spans="16:32" x14ac:dyDescent="0.25">
      <c r="P414" s="147" t="s">
        <v>962</v>
      </c>
      <c r="Q414" s="147">
        <v>192</v>
      </c>
      <c r="R414" s="147"/>
      <c r="S414" s="147" t="s">
        <v>1958</v>
      </c>
      <c r="T414" s="147">
        <v>0</v>
      </c>
      <c r="U414" s="147" t="s">
        <v>1959</v>
      </c>
      <c r="V414" s="147" t="s">
        <v>1135</v>
      </c>
      <c r="AB414" s="147" t="s">
        <v>4806</v>
      </c>
      <c r="AC414" s="147">
        <v>222</v>
      </c>
      <c r="AD414" s="223">
        <v>43311</v>
      </c>
      <c r="AE414" s="223">
        <v>43395</v>
      </c>
      <c r="AF414" s="147" t="s">
        <v>939</v>
      </c>
    </row>
    <row r="415" spans="16:32" x14ac:dyDescent="0.25">
      <c r="P415" s="147" t="s">
        <v>962</v>
      </c>
      <c r="Q415" s="147">
        <v>192</v>
      </c>
      <c r="R415" s="147"/>
      <c r="S415" s="147" t="s">
        <v>1960</v>
      </c>
      <c r="T415" s="147">
        <v>0</v>
      </c>
      <c r="U415" s="147" t="s">
        <v>1961</v>
      </c>
      <c r="V415" s="147" t="s">
        <v>1135</v>
      </c>
      <c r="AB415" s="147" t="s">
        <v>4808</v>
      </c>
      <c r="AC415" s="147">
        <v>219</v>
      </c>
      <c r="AD415" s="223">
        <v>43280</v>
      </c>
      <c r="AE415" s="223">
        <v>43364</v>
      </c>
      <c r="AF415" s="147" t="s">
        <v>939</v>
      </c>
    </row>
    <row r="416" spans="16:32" x14ac:dyDescent="0.25">
      <c r="P416" s="147" t="s">
        <v>962</v>
      </c>
      <c r="Q416" s="147">
        <v>192</v>
      </c>
      <c r="R416" s="147"/>
      <c r="S416" s="147" t="s">
        <v>1962</v>
      </c>
      <c r="T416" s="147">
        <v>0</v>
      </c>
      <c r="U416" s="147" t="s">
        <v>1963</v>
      </c>
      <c r="V416" s="147" t="s">
        <v>1135</v>
      </c>
      <c r="AB416" s="147" t="s">
        <v>4808</v>
      </c>
      <c r="AC416" s="147">
        <v>222</v>
      </c>
      <c r="AD416" s="223">
        <v>43311</v>
      </c>
      <c r="AE416" s="223">
        <v>43395</v>
      </c>
      <c r="AF416" s="147" t="s">
        <v>939</v>
      </c>
    </row>
    <row r="417" spans="16:32" x14ac:dyDescent="0.25">
      <c r="P417" s="147" t="s">
        <v>962</v>
      </c>
      <c r="Q417" s="147">
        <v>192</v>
      </c>
      <c r="R417" s="147"/>
      <c r="S417" s="147" t="s">
        <v>1964</v>
      </c>
      <c r="T417" s="147">
        <v>0</v>
      </c>
      <c r="U417" s="147" t="s">
        <v>1965</v>
      </c>
      <c r="V417" s="147" t="s">
        <v>1135</v>
      </c>
      <c r="AB417" s="147" t="s">
        <v>1483</v>
      </c>
      <c r="AC417" s="147">
        <v>208</v>
      </c>
      <c r="AD417" s="223">
        <v>43216</v>
      </c>
      <c r="AE417" s="223">
        <v>43300</v>
      </c>
      <c r="AF417" s="147" t="s">
        <v>939</v>
      </c>
    </row>
    <row r="418" spans="16:32" x14ac:dyDescent="0.25">
      <c r="P418" s="147" t="s">
        <v>962</v>
      </c>
      <c r="Q418" s="147">
        <v>192</v>
      </c>
      <c r="R418" s="147"/>
      <c r="S418" s="147" t="s">
        <v>1966</v>
      </c>
      <c r="T418" s="147">
        <v>0</v>
      </c>
      <c r="U418" s="147" t="s">
        <v>1967</v>
      </c>
      <c r="V418" s="147" t="s">
        <v>1135</v>
      </c>
      <c r="AB418" s="147" t="s">
        <v>1483</v>
      </c>
      <c r="AC418" s="147">
        <v>215</v>
      </c>
      <c r="AD418" s="223">
        <v>43250</v>
      </c>
      <c r="AE418" s="223">
        <v>43334</v>
      </c>
      <c r="AF418" s="147" t="s">
        <v>939</v>
      </c>
    </row>
    <row r="419" spans="16:32" x14ac:dyDescent="0.25">
      <c r="P419" s="147" t="s">
        <v>962</v>
      </c>
      <c r="Q419" s="147">
        <v>192</v>
      </c>
      <c r="R419" s="147"/>
      <c r="S419" s="147" t="s">
        <v>1968</v>
      </c>
      <c r="T419" s="147">
        <v>0</v>
      </c>
      <c r="U419" s="147" t="s">
        <v>1969</v>
      </c>
      <c r="V419" s="147" t="s">
        <v>1135</v>
      </c>
      <c r="AB419" s="147" t="s">
        <v>1483</v>
      </c>
      <c r="AC419" s="147">
        <v>219</v>
      </c>
      <c r="AD419" s="223">
        <v>43280</v>
      </c>
      <c r="AE419" s="223">
        <v>43364</v>
      </c>
      <c r="AF419" s="147" t="s">
        <v>939</v>
      </c>
    </row>
    <row r="420" spans="16:32" x14ac:dyDescent="0.25">
      <c r="P420" s="147" t="s">
        <v>962</v>
      </c>
      <c r="Q420" s="147">
        <v>192</v>
      </c>
      <c r="R420" s="147"/>
      <c r="S420" s="147" t="s">
        <v>1970</v>
      </c>
      <c r="T420" s="147">
        <v>0</v>
      </c>
      <c r="U420" s="147" t="s">
        <v>1971</v>
      </c>
      <c r="V420" s="147" t="s">
        <v>1135</v>
      </c>
      <c r="AB420" s="147" t="s">
        <v>1483</v>
      </c>
      <c r="AC420" s="147">
        <v>222</v>
      </c>
      <c r="AD420" s="223">
        <v>43311</v>
      </c>
      <c r="AE420" s="223">
        <v>43395</v>
      </c>
      <c r="AF420" s="147" t="s">
        <v>939</v>
      </c>
    </row>
    <row r="421" spans="16:32" x14ac:dyDescent="0.25">
      <c r="P421" s="147" t="s">
        <v>962</v>
      </c>
      <c r="Q421" s="147">
        <v>192</v>
      </c>
      <c r="R421" s="147"/>
      <c r="S421" s="147" t="s">
        <v>1972</v>
      </c>
      <c r="T421" s="147">
        <v>0</v>
      </c>
      <c r="U421" s="147" t="s">
        <v>1973</v>
      </c>
      <c r="V421" s="147" t="s">
        <v>1135</v>
      </c>
      <c r="AB421" s="147" t="s">
        <v>1487</v>
      </c>
      <c r="AC421" s="147">
        <v>208</v>
      </c>
      <c r="AD421" s="223">
        <v>43216</v>
      </c>
      <c r="AE421" s="223">
        <v>43300</v>
      </c>
      <c r="AF421" s="147" t="s">
        <v>939</v>
      </c>
    </row>
    <row r="422" spans="16:32" x14ac:dyDescent="0.25">
      <c r="P422" s="147" t="s">
        <v>962</v>
      </c>
      <c r="Q422" s="147">
        <v>192</v>
      </c>
      <c r="R422" s="147"/>
      <c r="S422" s="147" t="s">
        <v>1974</v>
      </c>
      <c r="T422" s="147">
        <v>0</v>
      </c>
      <c r="U422" s="147" t="s">
        <v>1975</v>
      </c>
      <c r="V422" s="147" t="s">
        <v>1135</v>
      </c>
      <c r="AB422" s="147" t="s">
        <v>1489</v>
      </c>
      <c r="AC422" s="147">
        <v>208</v>
      </c>
      <c r="AD422" s="223">
        <v>43216</v>
      </c>
      <c r="AE422" s="223">
        <v>43300</v>
      </c>
      <c r="AF422" s="147" t="s">
        <v>939</v>
      </c>
    </row>
    <row r="423" spans="16:32" x14ac:dyDescent="0.25">
      <c r="P423" s="147" t="s">
        <v>962</v>
      </c>
      <c r="Q423" s="147">
        <v>192</v>
      </c>
      <c r="R423" s="147"/>
      <c r="S423" s="147" t="s">
        <v>1976</v>
      </c>
      <c r="T423" s="147">
        <v>0</v>
      </c>
      <c r="U423" s="147" t="s">
        <v>1977</v>
      </c>
      <c r="V423" s="147" t="s">
        <v>1135</v>
      </c>
      <c r="AB423" s="147" t="s">
        <v>1491</v>
      </c>
      <c r="AC423" s="147">
        <v>208</v>
      </c>
      <c r="AD423" s="223">
        <v>43216</v>
      </c>
      <c r="AE423" s="223">
        <v>43300</v>
      </c>
      <c r="AF423" s="147" t="s">
        <v>939</v>
      </c>
    </row>
    <row r="424" spans="16:32" x14ac:dyDescent="0.25">
      <c r="P424" s="147" t="s">
        <v>962</v>
      </c>
      <c r="Q424" s="147">
        <v>192</v>
      </c>
      <c r="R424" s="147"/>
      <c r="S424" s="147" t="s">
        <v>1978</v>
      </c>
      <c r="T424" s="147">
        <v>0</v>
      </c>
      <c r="U424" s="147" t="s">
        <v>1979</v>
      </c>
      <c r="V424" s="147" t="s">
        <v>1135</v>
      </c>
      <c r="AB424" s="147" t="s">
        <v>1493</v>
      </c>
      <c r="AC424" s="147">
        <v>208</v>
      </c>
      <c r="AD424" s="223">
        <v>43216</v>
      </c>
      <c r="AE424" s="223">
        <v>43300</v>
      </c>
      <c r="AF424" s="147" t="s">
        <v>939</v>
      </c>
    </row>
    <row r="425" spans="16:32" x14ac:dyDescent="0.25">
      <c r="P425" s="147" t="s">
        <v>962</v>
      </c>
      <c r="Q425" s="147">
        <v>192</v>
      </c>
      <c r="R425" s="147"/>
      <c r="S425" s="147" t="s">
        <v>1980</v>
      </c>
      <c r="T425" s="147">
        <v>0</v>
      </c>
      <c r="U425" s="147" t="s">
        <v>1981</v>
      </c>
      <c r="V425" s="147" t="s">
        <v>1135</v>
      </c>
      <c r="AB425" s="147" t="s">
        <v>1493</v>
      </c>
      <c r="AC425" s="147">
        <v>215</v>
      </c>
      <c r="AD425" s="223">
        <v>43250</v>
      </c>
      <c r="AE425" s="223">
        <v>43334</v>
      </c>
      <c r="AF425" s="147" t="s">
        <v>939</v>
      </c>
    </row>
    <row r="426" spans="16:32" x14ac:dyDescent="0.25">
      <c r="P426" s="147" t="s">
        <v>962</v>
      </c>
      <c r="Q426" s="147">
        <v>192</v>
      </c>
      <c r="R426" s="147"/>
      <c r="S426" s="147" t="s">
        <v>1982</v>
      </c>
      <c r="T426" s="147">
        <v>0</v>
      </c>
      <c r="U426" s="147" t="s">
        <v>1983</v>
      </c>
      <c r="V426" s="147" t="s">
        <v>1135</v>
      </c>
      <c r="AB426" s="147" t="s">
        <v>1493</v>
      </c>
      <c r="AC426" s="147">
        <v>219</v>
      </c>
      <c r="AD426" s="223">
        <v>43280</v>
      </c>
      <c r="AE426" s="223">
        <v>43364</v>
      </c>
      <c r="AF426" s="147" t="s">
        <v>939</v>
      </c>
    </row>
    <row r="427" spans="16:32" x14ac:dyDescent="0.25">
      <c r="P427" s="147" t="s">
        <v>962</v>
      </c>
      <c r="Q427" s="147">
        <v>192</v>
      </c>
      <c r="R427" s="147"/>
      <c r="S427" s="147" t="s">
        <v>1984</v>
      </c>
      <c r="T427" s="147">
        <v>0</v>
      </c>
      <c r="U427" s="147" t="s">
        <v>1985</v>
      </c>
      <c r="V427" s="147" t="s">
        <v>1135</v>
      </c>
      <c r="AB427" s="147" t="s">
        <v>1493</v>
      </c>
      <c r="AC427" s="147">
        <v>222</v>
      </c>
      <c r="AD427" s="223">
        <v>43311</v>
      </c>
      <c r="AE427" s="223">
        <v>43395</v>
      </c>
      <c r="AF427" s="147" t="s">
        <v>939</v>
      </c>
    </row>
    <row r="428" spans="16:32" x14ac:dyDescent="0.25">
      <c r="P428" s="147" t="s">
        <v>962</v>
      </c>
      <c r="Q428" s="147">
        <v>192</v>
      </c>
      <c r="R428" s="147"/>
      <c r="S428" s="147" t="s">
        <v>1986</v>
      </c>
      <c r="T428" s="147">
        <v>0</v>
      </c>
      <c r="U428" s="147" t="s">
        <v>1987</v>
      </c>
      <c r="V428" s="147" t="s">
        <v>1135</v>
      </c>
      <c r="AB428" s="147" t="s">
        <v>1499</v>
      </c>
      <c r="AC428" s="147">
        <v>208</v>
      </c>
      <c r="AD428" s="223">
        <v>43216</v>
      </c>
      <c r="AE428" s="223">
        <v>43300</v>
      </c>
      <c r="AF428" s="147" t="s">
        <v>939</v>
      </c>
    </row>
    <row r="429" spans="16:32" x14ac:dyDescent="0.25">
      <c r="P429" s="147" t="s">
        <v>962</v>
      </c>
      <c r="Q429" s="147">
        <v>192</v>
      </c>
      <c r="R429" s="147"/>
      <c r="S429" s="147" t="s">
        <v>1988</v>
      </c>
      <c r="T429" s="147">
        <v>0</v>
      </c>
      <c r="U429" s="147" t="s">
        <v>1989</v>
      </c>
      <c r="V429" s="147" t="s">
        <v>1135</v>
      </c>
      <c r="AB429" s="147" t="s">
        <v>1499</v>
      </c>
      <c r="AC429" s="147">
        <v>215</v>
      </c>
      <c r="AD429" s="223">
        <v>43250</v>
      </c>
      <c r="AE429" s="223">
        <v>43334</v>
      </c>
      <c r="AF429" s="147" t="s">
        <v>939</v>
      </c>
    </row>
    <row r="430" spans="16:32" x14ac:dyDescent="0.25">
      <c r="P430" s="147" t="s">
        <v>962</v>
      </c>
      <c r="Q430" s="147">
        <v>192</v>
      </c>
      <c r="R430" s="147"/>
      <c r="S430" s="147" t="s">
        <v>1990</v>
      </c>
      <c r="T430" s="147">
        <v>0</v>
      </c>
      <c r="U430" s="147" t="s">
        <v>1991</v>
      </c>
      <c r="V430" s="147" t="s">
        <v>1135</v>
      </c>
      <c r="AB430" s="147" t="s">
        <v>1499</v>
      </c>
      <c r="AC430" s="147">
        <v>219</v>
      </c>
      <c r="AD430" s="223">
        <v>43280</v>
      </c>
      <c r="AE430" s="223">
        <v>43364</v>
      </c>
      <c r="AF430" s="147" t="s">
        <v>939</v>
      </c>
    </row>
    <row r="431" spans="16:32" x14ac:dyDescent="0.25">
      <c r="P431" s="147" t="s">
        <v>962</v>
      </c>
      <c r="Q431" s="147">
        <v>192</v>
      </c>
      <c r="R431" s="147"/>
      <c r="S431" s="147" t="s">
        <v>1992</v>
      </c>
      <c r="T431" s="147">
        <v>0</v>
      </c>
      <c r="U431" s="147" t="s">
        <v>1993</v>
      </c>
      <c r="V431" s="147" t="s">
        <v>1135</v>
      </c>
      <c r="AB431" s="147" t="s">
        <v>1499</v>
      </c>
      <c r="AC431" s="147">
        <v>222</v>
      </c>
      <c r="AD431" s="223">
        <v>43311</v>
      </c>
      <c r="AE431" s="223">
        <v>43395</v>
      </c>
      <c r="AF431" s="147" t="s">
        <v>939</v>
      </c>
    </row>
    <row r="432" spans="16:32" x14ac:dyDescent="0.25">
      <c r="P432" s="147" t="s">
        <v>962</v>
      </c>
      <c r="Q432" s="147">
        <v>192</v>
      </c>
      <c r="R432" s="147"/>
      <c r="S432" s="147" t="s">
        <v>1994</v>
      </c>
      <c r="T432" s="147">
        <v>0</v>
      </c>
      <c r="U432" s="147" t="s">
        <v>1995</v>
      </c>
      <c r="V432" s="147" t="s">
        <v>1135</v>
      </c>
      <c r="AB432" s="147" t="s">
        <v>1501</v>
      </c>
      <c r="AC432" s="147">
        <v>208</v>
      </c>
      <c r="AD432" s="223">
        <v>43216</v>
      </c>
      <c r="AE432" s="223">
        <v>43300</v>
      </c>
      <c r="AF432" s="147" t="s">
        <v>939</v>
      </c>
    </row>
    <row r="433" spans="16:32" x14ac:dyDescent="0.25">
      <c r="P433" s="147" t="s">
        <v>962</v>
      </c>
      <c r="Q433" s="147">
        <v>192</v>
      </c>
      <c r="R433" s="147"/>
      <c r="S433" s="147" t="s">
        <v>1996</v>
      </c>
      <c r="T433" s="147">
        <v>0</v>
      </c>
      <c r="U433" s="147" t="s">
        <v>1997</v>
      </c>
      <c r="V433" s="147" t="s">
        <v>1135</v>
      </c>
      <c r="AB433" s="147" t="s">
        <v>1501</v>
      </c>
      <c r="AC433" s="147">
        <v>215</v>
      </c>
      <c r="AD433" s="223">
        <v>43250</v>
      </c>
      <c r="AE433" s="223">
        <v>43334</v>
      </c>
      <c r="AF433" s="147" t="s">
        <v>939</v>
      </c>
    </row>
    <row r="434" spans="16:32" x14ac:dyDescent="0.25">
      <c r="P434" s="147" t="s">
        <v>962</v>
      </c>
      <c r="Q434" s="147">
        <v>192</v>
      </c>
      <c r="R434" s="147"/>
      <c r="S434" s="147" t="s">
        <v>1998</v>
      </c>
      <c r="T434" s="147">
        <v>0</v>
      </c>
      <c r="U434" s="147" t="s">
        <v>1999</v>
      </c>
      <c r="V434" s="147" t="s">
        <v>1135</v>
      </c>
      <c r="AB434" s="147" t="s">
        <v>1501</v>
      </c>
      <c r="AC434" s="147">
        <v>219</v>
      </c>
      <c r="AD434" s="223">
        <v>43280</v>
      </c>
      <c r="AE434" s="223">
        <v>43364</v>
      </c>
      <c r="AF434" s="147" t="s">
        <v>939</v>
      </c>
    </row>
    <row r="435" spans="16:32" x14ac:dyDescent="0.25">
      <c r="P435" s="147" t="s">
        <v>962</v>
      </c>
      <c r="Q435" s="147">
        <v>192</v>
      </c>
      <c r="R435" s="147"/>
      <c r="S435" s="147" t="s">
        <v>2000</v>
      </c>
      <c r="T435" s="147">
        <v>0</v>
      </c>
      <c r="U435" s="147" t="s">
        <v>2001</v>
      </c>
      <c r="V435" s="147" t="s">
        <v>1135</v>
      </c>
      <c r="AB435" s="147" t="s">
        <v>1501</v>
      </c>
      <c r="AC435" s="147">
        <v>222</v>
      </c>
      <c r="AD435" s="223">
        <v>43311</v>
      </c>
      <c r="AE435" s="223">
        <v>43395</v>
      </c>
      <c r="AF435" s="147" t="s">
        <v>939</v>
      </c>
    </row>
    <row r="436" spans="16:32" x14ac:dyDescent="0.25">
      <c r="P436" s="147" t="s">
        <v>962</v>
      </c>
      <c r="Q436" s="147">
        <v>192</v>
      </c>
      <c r="R436" s="147"/>
      <c r="S436" s="147" t="s">
        <v>2002</v>
      </c>
      <c r="T436" s="147">
        <v>0</v>
      </c>
      <c r="U436" s="147" t="s">
        <v>2003</v>
      </c>
      <c r="V436" s="147" t="s">
        <v>1135</v>
      </c>
      <c r="AB436" s="147" t="s">
        <v>1503</v>
      </c>
      <c r="AC436" s="147">
        <v>208</v>
      </c>
      <c r="AD436" s="223">
        <v>43216</v>
      </c>
      <c r="AE436" s="223">
        <v>43300</v>
      </c>
      <c r="AF436" s="147" t="s">
        <v>939</v>
      </c>
    </row>
    <row r="437" spans="16:32" x14ac:dyDescent="0.25">
      <c r="P437" s="147" t="s">
        <v>962</v>
      </c>
      <c r="Q437" s="147">
        <v>192</v>
      </c>
      <c r="R437" s="147"/>
      <c r="S437" s="147" t="s">
        <v>2004</v>
      </c>
      <c r="T437" s="147">
        <v>0</v>
      </c>
      <c r="U437" s="147" t="s">
        <v>2005</v>
      </c>
      <c r="V437" s="147" t="s">
        <v>1135</v>
      </c>
      <c r="AB437" s="147" t="s">
        <v>1503</v>
      </c>
      <c r="AC437" s="147">
        <v>215</v>
      </c>
      <c r="AD437" s="223">
        <v>43250</v>
      </c>
      <c r="AE437" s="223">
        <v>43334</v>
      </c>
      <c r="AF437" s="147" t="s">
        <v>939</v>
      </c>
    </row>
    <row r="438" spans="16:32" x14ac:dyDescent="0.25">
      <c r="P438" s="147" t="s">
        <v>962</v>
      </c>
      <c r="Q438" s="147">
        <v>192</v>
      </c>
      <c r="R438" s="147"/>
      <c r="S438" s="147" t="s">
        <v>2006</v>
      </c>
      <c r="T438" s="147">
        <v>0</v>
      </c>
      <c r="U438" s="147" t="s">
        <v>2007</v>
      </c>
      <c r="V438" s="147" t="s">
        <v>1135</v>
      </c>
      <c r="AB438" s="147" t="s">
        <v>1503</v>
      </c>
      <c r="AC438" s="147">
        <v>219</v>
      </c>
      <c r="AD438" s="223">
        <v>43280</v>
      </c>
      <c r="AE438" s="223">
        <v>43364</v>
      </c>
      <c r="AF438" s="147" t="s">
        <v>939</v>
      </c>
    </row>
    <row r="439" spans="16:32" x14ac:dyDescent="0.25">
      <c r="P439" s="147" t="s">
        <v>962</v>
      </c>
      <c r="Q439" s="147">
        <v>192</v>
      </c>
      <c r="R439" s="147"/>
      <c r="S439" s="147" t="s">
        <v>2008</v>
      </c>
      <c r="T439" s="147">
        <v>0</v>
      </c>
      <c r="U439" s="147" t="s">
        <v>2009</v>
      </c>
      <c r="V439" s="147" t="s">
        <v>1135</v>
      </c>
      <c r="AB439" s="147" t="s">
        <v>1503</v>
      </c>
      <c r="AC439" s="147">
        <v>222</v>
      </c>
      <c r="AD439" s="223">
        <v>43311</v>
      </c>
      <c r="AE439" s="223">
        <v>43395</v>
      </c>
      <c r="AF439" s="147" t="s">
        <v>939</v>
      </c>
    </row>
    <row r="440" spans="16:32" x14ac:dyDescent="0.25">
      <c r="P440" s="147" t="s">
        <v>962</v>
      </c>
      <c r="Q440" s="147">
        <v>192</v>
      </c>
      <c r="R440" s="147"/>
      <c r="S440" s="147" t="s">
        <v>2010</v>
      </c>
      <c r="T440" s="147">
        <v>0</v>
      </c>
      <c r="U440" s="147" t="s">
        <v>2011</v>
      </c>
      <c r="V440" s="147" t="s">
        <v>1135</v>
      </c>
      <c r="AB440" s="147" t="s">
        <v>1505</v>
      </c>
      <c r="AC440" s="147">
        <v>208</v>
      </c>
      <c r="AD440" s="223">
        <v>43216</v>
      </c>
      <c r="AE440" s="223">
        <v>43300</v>
      </c>
      <c r="AF440" s="147" t="s">
        <v>939</v>
      </c>
    </row>
    <row r="441" spans="16:32" x14ac:dyDescent="0.25">
      <c r="P441" s="147" t="s">
        <v>962</v>
      </c>
      <c r="Q441" s="147">
        <v>192</v>
      </c>
      <c r="R441" s="147"/>
      <c r="S441" s="147" t="s">
        <v>2012</v>
      </c>
      <c r="T441" s="147">
        <v>0</v>
      </c>
      <c r="U441" s="147" t="s">
        <v>2013</v>
      </c>
      <c r="V441" s="147" t="s">
        <v>1135</v>
      </c>
      <c r="AB441" s="147" t="s">
        <v>1505</v>
      </c>
      <c r="AC441" s="147">
        <v>215</v>
      </c>
      <c r="AD441" s="223">
        <v>43250</v>
      </c>
      <c r="AE441" s="223">
        <v>43334</v>
      </c>
      <c r="AF441" s="147" t="s">
        <v>939</v>
      </c>
    </row>
    <row r="442" spans="16:32" x14ac:dyDescent="0.25">
      <c r="P442" s="147" t="s">
        <v>962</v>
      </c>
      <c r="Q442" s="147">
        <v>192</v>
      </c>
      <c r="R442" s="147"/>
      <c r="S442" s="147" t="s">
        <v>2014</v>
      </c>
      <c r="T442" s="147">
        <v>0</v>
      </c>
      <c r="U442" s="147" t="s">
        <v>2015</v>
      </c>
      <c r="V442" s="147" t="s">
        <v>1135</v>
      </c>
      <c r="AB442" s="147" t="s">
        <v>1505</v>
      </c>
      <c r="AC442" s="147">
        <v>219</v>
      </c>
      <c r="AD442" s="223">
        <v>43280</v>
      </c>
      <c r="AE442" s="223">
        <v>43364</v>
      </c>
      <c r="AF442" s="147" t="s">
        <v>939</v>
      </c>
    </row>
    <row r="443" spans="16:32" x14ac:dyDescent="0.25">
      <c r="P443" s="147" t="s">
        <v>962</v>
      </c>
      <c r="Q443" s="147">
        <v>192</v>
      </c>
      <c r="R443" s="147"/>
      <c r="S443" s="147" t="s">
        <v>2016</v>
      </c>
      <c r="T443" s="147">
        <v>0</v>
      </c>
      <c r="U443" s="147" t="s">
        <v>2017</v>
      </c>
      <c r="V443" s="147" t="s">
        <v>1135</v>
      </c>
      <c r="AB443" s="147" t="s">
        <v>1505</v>
      </c>
      <c r="AC443" s="147">
        <v>222</v>
      </c>
      <c r="AD443" s="223">
        <v>43311</v>
      </c>
      <c r="AE443" s="223">
        <v>43395</v>
      </c>
      <c r="AF443" s="147" t="s">
        <v>939</v>
      </c>
    </row>
    <row r="444" spans="16:32" x14ac:dyDescent="0.25">
      <c r="P444" s="147" t="s">
        <v>962</v>
      </c>
      <c r="Q444" s="147">
        <v>192</v>
      </c>
      <c r="R444" s="147"/>
      <c r="S444" s="147" t="s">
        <v>2018</v>
      </c>
      <c r="T444" s="147">
        <v>0</v>
      </c>
      <c r="U444" s="147" t="s">
        <v>2019</v>
      </c>
      <c r="V444" s="147" t="s">
        <v>1135</v>
      </c>
      <c r="AB444" s="147" t="s">
        <v>1507</v>
      </c>
      <c r="AC444" s="147">
        <v>215</v>
      </c>
      <c r="AD444" s="223">
        <v>43250</v>
      </c>
      <c r="AE444" s="223">
        <v>43334</v>
      </c>
      <c r="AF444" s="147" t="s">
        <v>939</v>
      </c>
    </row>
    <row r="445" spans="16:32" x14ac:dyDescent="0.25">
      <c r="P445" s="147" t="s">
        <v>962</v>
      </c>
      <c r="Q445" s="147">
        <v>192</v>
      </c>
      <c r="R445" s="147"/>
      <c r="S445" s="147" t="s">
        <v>2020</v>
      </c>
      <c r="T445" s="147">
        <v>0</v>
      </c>
      <c r="U445" s="147" t="s">
        <v>2021</v>
      </c>
      <c r="V445" s="147" t="s">
        <v>1135</v>
      </c>
      <c r="AB445" s="147" t="s">
        <v>1507</v>
      </c>
      <c r="AC445" s="147">
        <v>219</v>
      </c>
      <c r="AD445" s="223">
        <v>43280</v>
      </c>
      <c r="AE445" s="223">
        <v>43364</v>
      </c>
      <c r="AF445" s="147" t="s">
        <v>939</v>
      </c>
    </row>
    <row r="446" spans="16:32" x14ac:dyDescent="0.25">
      <c r="P446" s="147" t="s">
        <v>962</v>
      </c>
      <c r="Q446" s="147">
        <v>192</v>
      </c>
      <c r="R446" s="147"/>
      <c r="S446" s="147" t="s">
        <v>2022</v>
      </c>
      <c r="T446" s="147">
        <v>0</v>
      </c>
      <c r="U446" s="147" t="s">
        <v>2023</v>
      </c>
      <c r="V446" s="147" t="s">
        <v>1135</v>
      </c>
      <c r="AB446" s="147" t="s">
        <v>1507</v>
      </c>
      <c r="AC446" s="147">
        <v>222</v>
      </c>
      <c r="AD446" s="223">
        <v>43311</v>
      </c>
      <c r="AE446" s="223">
        <v>43395</v>
      </c>
      <c r="AF446" s="147" t="s">
        <v>939</v>
      </c>
    </row>
    <row r="447" spans="16:32" x14ac:dyDescent="0.25">
      <c r="P447" s="147" t="s">
        <v>962</v>
      </c>
      <c r="Q447" s="147">
        <v>192</v>
      </c>
      <c r="R447" s="147"/>
      <c r="S447" s="147" t="s">
        <v>2024</v>
      </c>
      <c r="T447" s="147">
        <v>0</v>
      </c>
      <c r="U447" s="147" t="s">
        <v>2025</v>
      </c>
      <c r="V447" s="147" t="s">
        <v>1135</v>
      </c>
      <c r="AB447" s="147" t="s">
        <v>1509</v>
      </c>
      <c r="AC447" s="147">
        <v>208</v>
      </c>
      <c r="AD447" s="223">
        <v>43216</v>
      </c>
      <c r="AE447" s="223">
        <v>43300</v>
      </c>
      <c r="AF447" s="147" t="s">
        <v>939</v>
      </c>
    </row>
    <row r="448" spans="16:32" x14ac:dyDescent="0.25">
      <c r="P448" s="147" t="s">
        <v>962</v>
      </c>
      <c r="Q448" s="147">
        <v>192</v>
      </c>
      <c r="R448" s="147"/>
      <c r="S448" s="147" t="s">
        <v>2026</v>
      </c>
      <c r="T448" s="147">
        <v>0</v>
      </c>
      <c r="U448" s="147" t="s">
        <v>2027</v>
      </c>
      <c r="V448" s="147" t="s">
        <v>1135</v>
      </c>
      <c r="AB448" s="147" t="s">
        <v>1511</v>
      </c>
      <c r="AC448" s="147">
        <v>208</v>
      </c>
      <c r="AD448" s="223">
        <v>43216</v>
      </c>
      <c r="AE448" s="223">
        <v>43300</v>
      </c>
      <c r="AF448" s="147" t="s">
        <v>939</v>
      </c>
    </row>
    <row r="449" spans="16:32" x14ac:dyDescent="0.25">
      <c r="P449" s="147" t="s">
        <v>962</v>
      </c>
      <c r="Q449" s="147">
        <v>192</v>
      </c>
      <c r="R449" s="147"/>
      <c r="S449" s="147" t="s">
        <v>2028</v>
      </c>
      <c r="T449" s="147">
        <v>0</v>
      </c>
      <c r="U449" s="147" t="s">
        <v>2029</v>
      </c>
      <c r="V449" s="147" t="s">
        <v>1135</v>
      </c>
      <c r="AB449" s="147" t="s">
        <v>1511</v>
      </c>
      <c r="AC449" s="147">
        <v>215</v>
      </c>
      <c r="AD449" s="223">
        <v>43250</v>
      </c>
      <c r="AE449" s="223">
        <v>43334</v>
      </c>
      <c r="AF449" s="147" t="s">
        <v>939</v>
      </c>
    </row>
    <row r="450" spans="16:32" x14ac:dyDescent="0.25">
      <c r="P450" s="147" t="s">
        <v>962</v>
      </c>
      <c r="Q450" s="147">
        <v>192</v>
      </c>
      <c r="R450" s="147"/>
      <c r="S450" s="147" t="s">
        <v>2030</v>
      </c>
      <c r="T450" s="147">
        <v>0</v>
      </c>
      <c r="U450" s="147" t="s">
        <v>2031</v>
      </c>
      <c r="V450" s="147" t="s">
        <v>1135</v>
      </c>
      <c r="AB450" s="147" t="s">
        <v>1511</v>
      </c>
      <c r="AC450" s="147">
        <v>219</v>
      </c>
      <c r="AD450" s="223">
        <v>43280</v>
      </c>
      <c r="AE450" s="223">
        <v>43364</v>
      </c>
      <c r="AF450" s="147" t="s">
        <v>939</v>
      </c>
    </row>
    <row r="451" spans="16:32" x14ac:dyDescent="0.25">
      <c r="P451" s="147" t="s">
        <v>962</v>
      </c>
      <c r="Q451" s="147">
        <v>192</v>
      </c>
      <c r="R451" s="147"/>
      <c r="S451" s="147" t="s">
        <v>2032</v>
      </c>
      <c r="T451" s="147">
        <v>0</v>
      </c>
      <c r="U451" s="147" t="s">
        <v>2033</v>
      </c>
      <c r="V451" s="147" t="s">
        <v>1135</v>
      </c>
      <c r="AB451" s="147" t="s">
        <v>1511</v>
      </c>
      <c r="AC451" s="147">
        <v>222</v>
      </c>
      <c r="AD451" s="223">
        <v>43311</v>
      </c>
      <c r="AE451" s="223">
        <v>43395</v>
      </c>
      <c r="AF451" s="147" t="s">
        <v>939</v>
      </c>
    </row>
    <row r="452" spans="16:32" x14ac:dyDescent="0.25">
      <c r="P452" s="147" t="s">
        <v>962</v>
      </c>
      <c r="Q452" s="147">
        <v>192</v>
      </c>
      <c r="R452" s="147"/>
      <c r="S452" s="147" t="s">
        <v>2034</v>
      </c>
      <c r="T452" s="147">
        <v>0</v>
      </c>
      <c r="U452" s="147" t="s">
        <v>2035</v>
      </c>
      <c r="V452" s="147" t="s">
        <v>1135</v>
      </c>
      <c r="AB452" s="147" t="s">
        <v>1513</v>
      </c>
      <c r="AC452" s="147">
        <v>208</v>
      </c>
      <c r="AD452" s="223">
        <v>43216</v>
      </c>
      <c r="AE452" s="223">
        <v>43300</v>
      </c>
      <c r="AF452" s="147" t="s">
        <v>939</v>
      </c>
    </row>
    <row r="453" spans="16:32" x14ac:dyDescent="0.25">
      <c r="P453" s="147" t="s">
        <v>962</v>
      </c>
      <c r="Q453" s="147">
        <v>192</v>
      </c>
      <c r="R453" s="147"/>
      <c r="S453" s="147" t="s">
        <v>2036</v>
      </c>
      <c r="T453" s="147">
        <v>0</v>
      </c>
      <c r="U453" s="147" t="s">
        <v>2037</v>
      </c>
      <c r="V453" s="147" t="s">
        <v>1135</v>
      </c>
      <c r="AB453" s="147" t="s">
        <v>1513</v>
      </c>
      <c r="AC453" s="147">
        <v>215</v>
      </c>
      <c r="AD453" s="223">
        <v>43250</v>
      </c>
      <c r="AE453" s="223">
        <v>43334</v>
      </c>
      <c r="AF453" s="147" t="s">
        <v>939</v>
      </c>
    </row>
    <row r="454" spans="16:32" x14ac:dyDescent="0.25">
      <c r="P454" s="147" t="s">
        <v>962</v>
      </c>
      <c r="Q454" s="147">
        <v>192</v>
      </c>
      <c r="R454" s="147"/>
      <c r="S454" s="147" t="s">
        <v>2038</v>
      </c>
      <c r="T454" s="147">
        <v>0</v>
      </c>
      <c r="U454" s="147" t="s">
        <v>2039</v>
      </c>
      <c r="V454" s="147" t="s">
        <v>1135</v>
      </c>
      <c r="AB454" s="147" t="s">
        <v>1513</v>
      </c>
      <c r="AC454" s="147">
        <v>219</v>
      </c>
      <c r="AD454" s="223">
        <v>43280</v>
      </c>
      <c r="AE454" s="223">
        <v>43364</v>
      </c>
      <c r="AF454" s="147" t="s">
        <v>939</v>
      </c>
    </row>
    <row r="455" spans="16:32" x14ac:dyDescent="0.25">
      <c r="P455" s="147" t="s">
        <v>962</v>
      </c>
      <c r="Q455" s="147">
        <v>192</v>
      </c>
      <c r="R455" s="147"/>
      <c r="S455" s="147" t="s">
        <v>2040</v>
      </c>
      <c r="T455" s="147">
        <v>0</v>
      </c>
      <c r="U455" s="147" t="s">
        <v>2041</v>
      </c>
      <c r="V455" s="147" t="s">
        <v>1135</v>
      </c>
      <c r="AB455" s="147" t="s">
        <v>1513</v>
      </c>
      <c r="AC455" s="147">
        <v>222</v>
      </c>
      <c r="AD455" s="223">
        <v>43311</v>
      </c>
      <c r="AE455" s="223">
        <v>43395</v>
      </c>
      <c r="AF455" s="147" t="s">
        <v>939</v>
      </c>
    </row>
    <row r="456" spans="16:32" x14ac:dyDescent="0.25">
      <c r="P456" s="147" t="s">
        <v>962</v>
      </c>
      <c r="Q456" s="147">
        <v>192</v>
      </c>
      <c r="R456" s="147"/>
      <c r="S456" s="147" t="s">
        <v>2042</v>
      </c>
      <c r="T456" s="147">
        <v>0</v>
      </c>
      <c r="U456" s="147" t="s">
        <v>2043</v>
      </c>
      <c r="V456" s="147" t="s">
        <v>1135</v>
      </c>
      <c r="AB456" s="147" t="s">
        <v>1515</v>
      </c>
      <c r="AC456" s="147">
        <v>208</v>
      </c>
      <c r="AD456" s="223">
        <v>43216</v>
      </c>
      <c r="AE456" s="223">
        <v>43300</v>
      </c>
      <c r="AF456" s="147" t="s">
        <v>939</v>
      </c>
    </row>
    <row r="457" spans="16:32" x14ac:dyDescent="0.25">
      <c r="P457" s="147" t="s">
        <v>962</v>
      </c>
      <c r="Q457" s="147">
        <v>192</v>
      </c>
      <c r="R457" s="147"/>
      <c r="S457" s="147" t="s">
        <v>2044</v>
      </c>
      <c r="T457" s="147">
        <v>0</v>
      </c>
      <c r="U457" s="147" t="s">
        <v>2045</v>
      </c>
      <c r="V457" s="147" t="s">
        <v>1135</v>
      </c>
      <c r="AB457" s="147" t="s">
        <v>1515</v>
      </c>
      <c r="AC457" s="147">
        <v>215</v>
      </c>
      <c r="AD457" s="223">
        <v>43250</v>
      </c>
      <c r="AE457" s="223">
        <v>43334</v>
      </c>
      <c r="AF457" s="147" t="s">
        <v>939</v>
      </c>
    </row>
    <row r="458" spans="16:32" x14ac:dyDescent="0.25">
      <c r="P458" s="147" t="s">
        <v>962</v>
      </c>
      <c r="Q458" s="147">
        <v>192</v>
      </c>
      <c r="R458" s="147"/>
      <c r="S458" s="147" t="s">
        <v>2046</v>
      </c>
      <c r="T458" s="147">
        <v>0</v>
      </c>
      <c r="U458" s="147" t="s">
        <v>2047</v>
      </c>
      <c r="V458" s="147" t="s">
        <v>1135</v>
      </c>
      <c r="AB458" s="147" t="s">
        <v>1515</v>
      </c>
      <c r="AC458" s="147">
        <v>219</v>
      </c>
      <c r="AD458" s="223">
        <v>43280</v>
      </c>
      <c r="AE458" s="223">
        <v>43364</v>
      </c>
      <c r="AF458" s="147" t="s">
        <v>939</v>
      </c>
    </row>
    <row r="459" spans="16:32" x14ac:dyDescent="0.25">
      <c r="P459" s="147" t="s">
        <v>962</v>
      </c>
      <c r="Q459" s="147">
        <v>192</v>
      </c>
      <c r="R459" s="147"/>
      <c r="S459" s="147" t="s">
        <v>2048</v>
      </c>
      <c r="T459" s="147">
        <v>0</v>
      </c>
      <c r="U459" s="147" t="s">
        <v>2049</v>
      </c>
      <c r="V459" s="147" t="s">
        <v>1135</v>
      </c>
      <c r="AB459" s="147" t="s">
        <v>1515</v>
      </c>
      <c r="AC459" s="147">
        <v>222</v>
      </c>
      <c r="AD459" s="223">
        <v>43311</v>
      </c>
      <c r="AE459" s="223">
        <v>43395</v>
      </c>
      <c r="AF459" s="147" t="s">
        <v>939</v>
      </c>
    </row>
    <row r="460" spans="16:32" x14ac:dyDescent="0.25">
      <c r="P460" s="147" t="s">
        <v>962</v>
      </c>
      <c r="Q460" s="147">
        <v>192</v>
      </c>
      <c r="R460" s="147"/>
      <c r="S460" s="147" t="s">
        <v>2050</v>
      </c>
      <c r="T460" s="147">
        <v>0</v>
      </c>
      <c r="U460" s="147" t="s">
        <v>2051</v>
      </c>
      <c r="V460" s="147" t="s">
        <v>1135</v>
      </c>
      <c r="AB460" s="147" t="s">
        <v>1517</v>
      </c>
      <c r="AC460" s="147">
        <v>208</v>
      </c>
      <c r="AD460" s="223">
        <v>43216</v>
      </c>
      <c r="AE460" s="223">
        <v>43300</v>
      </c>
      <c r="AF460" s="147" t="s">
        <v>939</v>
      </c>
    </row>
    <row r="461" spans="16:32" x14ac:dyDescent="0.25">
      <c r="P461" s="147" t="s">
        <v>962</v>
      </c>
      <c r="Q461" s="147">
        <v>192</v>
      </c>
      <c r="R461" s="147"/>
      <c r="S461" s="147" t="s">
        <v>2052</v>
      </c>
      <c r="T461" s="147">
        <v>0</v>
      </c>
      <c r="U461" s="147" t="s">
        <v>2053</v>
      </c>
      <c r="V461" s="147" t="s">
        <v>1135</v>
      </c>
      <c r="AB461" s="147" t="s">
        <v>1517</v>
      </c>
      <c r="AC461" s="147">
        <v>215</v>
      </c>
      <c r="AD461" s="223">
        <v>43250</v>
      </c>
      <c r="AE461" s="223">
        <v>43334</v>
      </c>
      <c r="AF461" s="147" t="s">
        <v>939</v>
      </c>
    </row>
    <row r="462" spans="16:32" x14ac:dyDescent="0.25">
      <c r="P462" s="147" t="s">
        <v>962</v>
      </c>
      <c r="Q462" s="147">
        <v>192</v>
      </c>
      <c r="R462" s="147"/>
      <c r="S462" s="147" t="s">
        <v>2054</v>
      </c>
      <c r="T462" s="147">
        <v>0</v>
      </c>
      <c r="U462" s="147" t="s">
        <v>2055</v>
      </c>
      <c r="V462" s="147" t="s">
        <v>1135</v>
      </c>
      <c r="AB462" s="147" t="s">
        <v>1517</v>
      </c>
      <c r="AC462" s="147">
        <v>219</v>
      </c>
      <c r="AD462" s="223">
        <v>43280</v>
      </c>
      <c r="AE462" s="223">
        <v>43364</v>
      </c>
      <c r="AF462" s="147" t="s">
        <v>939</v>
      </c>
    </row>
    <row r="463" spans="16:32" x14ac:dyDescent="0.25">
      <c r="P463" s="147" t="s">
        <v>962</v>
      </c>
      <c r="Q463" s="147">
        <v>192</v>
      </c>
      <c r="R463" s="147"/>
      <c r="S463" s="147" t="s">
        <v>2056</v>
      </c>
      <c r="T463" s="147">
        <v>0</v>
      </c>
      <c r="U463" s="147" t="s">
        <v>2057</v>
      </c>
      <c r="V463" s="147" t="s">
        <v>1135</v>
      </c>
      <c r="AB463" s="147" t="s">
        <v>1519</v>
      </c>
      <c r="AC463" s="147">
        <v>208</v>
      </c>
      <c r="AD463" s="223">
        <v>43216</v>
      </c>
      <c r="AE463" s="223">
        <v>43300</v>
      </c>
      <c r="AF463" s="147" t="s">
        <v>939</v>
      </c>
    </row>
    <row r="464" spans="16:32" x14ac:dyDescent="0.25">
      <c r="P464" s="147" t="s">
        <v>962</v>
      </c>
      <c r="Q464" s="147">
        <v>192</v>
      </c>
      <c r="R464" s="147"/>
      <c r="S464" s="147" t="s">
        <v>2058</v>
      </c>
      <c r="T464" s="147">
        <v>0</v>
      </c>
      <c r="U464" s="147" t="s">
        <v>2059</v>
      </c>
      <c r="V464" s="147" t="s">
        <v>1135</v>
      </c>
      <c r="AB464" s="147" t="s">
        <v>1519</v>
      </c>
      <c r="AC464" s="147">
        <v>215</v>
      </c>
      <c r="AD464" s="223">
        <v>43250</v>
      </c>
      <c r="AE464" s="223">
        <v>43334</v>
      </c>
      <c r="AF464" s="147" t="s">
        <v>939</v>
      </c>
    </row>
    <row r="465" spans="16:32" x14ac:dyDescent="0.25">
      <c r="P465" s="147" t="s">
        <v>962</v>
      </c>
      <c r="Q465" s="147">
        <v>192</v>
      </c>
      <c r="R465" s="147"/>
      <c r="S465" s="147" t="s">
        <v>2060</v>
      </c>
      <c r="T465" s="147">
        <v>0</v>
      </c>
      <c r="U465" s="147" t="s">
        <v>2061</v>
      </c>
      <c r="V465" s="147" t="s">
        <v>1135</v>
      </c>
      <c r="AB465" s="147" t="s">
        <v>1519</v>
      </c>
      <c r="AC465" s="147">
        <v>219</v>
      </c>
      <c r="AD465" s="223">
        <v>43280</v>
      </c>
      <c r="AE465" s="223">
        <v>43364</v>
      </c>
      <c r="AF465" s="147" t="s">
        <v>939</v>
      </c>
    </row>
    <row r="466" spans="16:32" x14ac:dyDescent="0.25">
      <c r="P466" s="147" t="s">
        <v>962</v>
      </c>
      <c r="Q466" s="147">
        <v>192</v>
      </c>
      <c r="R466" s="147"/>
      <c r="S466" s="147" t="s">
        <v>2062</v>
      </c>
      <c r="T466" s="147">
        <v>0</v>
      </c>
      <c r="U466" s="147" t="s">
        <v>2063</v>
      </c>
      <c r="V466" s="147" t="s">
        <v>1135</v>
      </c>
      <c r="AB466" s="147" t="s">
        <v>1519</v>
      </c>
      <c r="AC466" s="147">
        <v>222</v>
      </c>
      <c r="AD466" s="223">
        <v>43311</v>
      </c>
      <c r="AE466" s="223">
        <v>43395</v>
      </c>
      <c r="AF466" s="147" t="s">
        <v>939</v>
      </c>
    </row>
    <row r="467" spans="16:32" x14ac:dyDescent="0.25">
      <c r="P467" s="147" t="s">
        <v>962</v>
      </c>
      <c r="Q467" s="147">
        <v>192</v>
      </c>
      <c r="R467" s="147"/>
      <c r="S467" s="147" t="s">
        <v>2064</v>
      </c>
      <c r="T467" s="147">
        <v>0</v>
      </c>
      <c r="U467" s="147" t="s">
        <v>2065</v>
      </c>
      <c r="V467" s="147" t="s">
        <v>1135</v>
      </c>
      <c r="AB467" s="147" t="s">
        <v>1521</v>
      </c>
      <c r="AC467" s="147">
        <v>208</v>
      </c>
      <c r="AD467" s="223">
        <v>43216</v>
      </c>
      <c r="AE467" s="223">
        <v>43300</v>
      </c>
      <c r="AF467" s="147" t="s">
        <v>939</v>
      </c>
    </row>
    <row r="468" spans="16:32" x14ac:dyDescent="0.25">
      <c r="P468" s="147" t="s">
        <v>962</v>
      </c>
      <c r="Q468" s="147">
        <v>192</v>
      </c>
      <c r="R468" s="147"/>
      <c r="S468" s="147" t="s">
        <v>2066</v>
      </c>
      <c r="T468" s="147">
        <v>0</v>
      </c>
      <c r="U468" s="147" t="s">
        <v>2067</v>
      </c>
      <c r="V468" s="147" t="s">
        <v>1135</v>
      </c>
      <c r="AB468" s="147" t="s">
        <v>1521</v>
      </c>
      <c r="AC468" s="147">
        <v>215</v>
      </c>
      <c r="AD468" s="223">
        <v>43250</v>
      </c>
      <c r="AE468" s="223">
        <v>43334</v>
      </c>
      <c r="AF468" s="147" t="s">
        <v>939</v>
      </c>
    </row>
    <row r="469" spans="16:32" x14ac:dyDescent="0.25">
      <c r="P469" s="147" t="s">
        <v>962</v>
      </c>
      <c r="Q469" s="147">
        <v>192</v>
      </c>
      <c r="R469" s="147"/>
      <c r="S469" s="147" t="s">
        <v>2068</v>
      </c>
      <c r="T469" s="147">
        <v>0</v>
      </c>
      <c r="U469" s="147" t="s">
        <v>2069</v>
      </c>
      <c r="V469" s="147" t="s">
        <v>1135</v>
      </c>
      <c r="AB469" s="147" t="s">
        <v>1521</v>
      </c>
      <c r="AC469" s="147">
        <v>219</v>
      </c>
      <c r="AD469" s="223">
        <v>43280</v>
      </c>
      <c r="AE469" s="223">
        <v>43364</v>
      </c>
      <c r="AF469" s="147" t="s">
        <v>939</v>
      </c>
    </row>
    <row r="470" spans="16:32" x14ac:dyDescent="0.25">
      <c r="P470" s="147" t="s">
        <v>962</v>
      </c>
      <c r="Q470" s="147">
        <v>192</v>
      </c>
      <c r="R470" s="147"/>
      <c r="S470" s="147" t="s">
        <v>2070</v>
      </c>
      <c r="T470" s="147">
        <v>0</v>
      </c>
      <c r="U470" s="147" t="s">
        <v>2071</v>
      </c>
      <c r="V470" s="147" t="s">
        <v>1135</v>
      </c>
      <c r="AB470" s="147" t="s">
        <v>1521</v>
      </c>
      <c r="AC470" s="147">
        <v>222</v>
      </c>
      <c r="AD470" s="223">
        <v>43311</v>
      </c>
      <c r="AE470" s="223">
        <v>43395</v>
      </c>
      <c r="AF470" s="147" t="s">
        <v>939</v>
      </c>
    </row>
    <row r="471" spans="16:32" x14ac:dyDescent="0.25">
      <c r="P471" s="147" t="s">
        <v>962</v>
      </c>
      <c r="Q471" s="147">
        <v>192</v>
      </c>
      <c r="R471" s="147"/>
      <c r="S471" s="147" t="s">
        <v>2072</v>
      </c>
      <c r="T471" s="147">
        <v>0</v>
      </c>
      <c r="U471" s="147" t="s">
        <v>2073</v>
      </c>
      <c r="V471" s="147" t="s">
        <v>1135</v>
      </c>
      <c r="AB471" s="147" t="s">
        <v>1523</v>
      </c>
      <c r="AC471" s="147">
        <v>208</v>
      </c>
      <c r="AD471" s="223">
        <v>43216</v>
      </c>
      <c r="AE471" s="223">
        <v>43300</v>
      </c>
      <c r="AF471" s="147" t="s">
        <v>939</v>
      </c>
    </row>
    <row r="472" spans="16:32" x14ac:dyDescent="0.25">
      <c r="P472" s="147" t="s">
        <v>962</v>
      </c>
      <c r="Q472" s="147">
        <v>192</v>
      </c>
      <c r="R472" s="147"/>
      <c r="S472" s="147" t="s">
        <v>2074</v>
      </c>
      <c r="T472" s="147">
        <v>0</v>
      </c>
      <c r="U472" s="147" t="s">
        <v>2075</v>
      </c>
      <c r="V472" s="147" t="s">
        <v>1135</v>
      </c>
      <c r="AB472" s="147" t="s">
        <v>1525</v>
      </c>
      <c r="AC472" s="147">
        <v>208</v>
      </c>
      <c r="AD472" s="223">
        <v>43216</v>
      </c>
      <c r="AE472" s="223">
        <v>43300</v>
      </c>
      <c r="AF472" s="147" t="s">
        <v>939</v>
      </c>
    </row>
    <row r="473" spans="16:32" x14ac:dyDescent="0.25">
      <c r="P473" s="147" t="s">
        <v>962</v>
      </c>
      <c r="Q473" s="147">
        <v>192</v>
      </c>
      <c r="R473" s="147"/>
      <c r="S473" s="147" t="s">
        <v>2076</v>
      </c>
      <c r="T473" s="147">
        <v>0</v>
      </c>
      <c r="U473" s="147" t="s">
        <v>2077</v>
      </c>
      <c r="V473" s="147" t="s">
        <v>1135</v>
      </c>
      <c r="AB473" s="147" t="s">
        <v>1525</v>
      </c>
      <c r="AC473" s="147">
        <v>219</v>
      </c>
      <c r="AD473" s="223">
        <v>43280</v>
      </c>
      <c r="AE473" s="223">
        <v>43364</v>
      </c>
      <c r="AF473" s="147" t="s">
        <v>939</v>
      </c>
    </row>
    <row r="474" spans="16:32" x14ac:dyDescent="0.25">
      <c r="P474" s="147" t="s">
        <v>962</v>
      </c>
      <c r="Q474" s="147">
        <v>192</v>
      </c>
      <c r="R474" s="147"/>
      <c r="S474" s="147" t="s">
        <v>2078</v>
      </c>
      <c r="T474" s="147">
        <v>0</v>
      </c>
      <c r="U474" s="147" t="s">
        <v>2079</v>
      </c>
      <c r="V474" s="147" t="s">
        <v>1135</v>
      </c>
      <c r="AB474" s="147" t="s">
        <v>1525</v>
      </c>
      <c r="AC474" s="147">
        <v>222</v>
      </c>
      <c r="AD474" s="223">
        <v>43311</v>
      </c>
      <c r="AE474" s="223">
        <v>43395</v>
      </c>
      <c r="AF474" s="147" t="s">
        <v>939</v>
      </c>
    </row>
    <row r="475" spans="16:32" x14ac:dyDescent="0.25">
      <c r="P475" s="147" t="s">
        <v>962</v>
      </c>
      <c r="Q475" s="147">
        <v>192</v>
      </c>
      <c r="R475" s="147"/>
      <c r="S475" s="147" t="s">
        <v>2080</v>
      </c>
      <c r="T475" s="147">
        <v>0</v>
      </c>
      <c r="U475" s="147" t="s">
        <v>2081</v>
      </c>
      <c r="V475" s="147" t="s">
        <v>1135</v>
      </c>
      <c r="AB475" s="147" t="s">
        <v>3509</v>
      </c>
      <c r="AC475" s="147">
        <v>208</v>
      </c>
      <c r="AD475" s="223">
        <v>43216</v>
      </c>
      <c r="AE475" s="223">
        <v>43300</v>
      </c>
      <c r="AF475" s="147" t="s">
        <v>939</v>
      </c>
    </row>
    <row r="476" spans="16:32" x14ac:dyDescent="0.25">
      <c r="P476" s="147" t="s">
        <v>962</v>
      </c>
      <c r="Q476" s="147">
        <v>192</v>
      </c>
      <c r="R476" s="147"/>
      <c r="S476" s="147" t="s">
        <v>2082</v>
      </c>
      <c r="T476" s="147">
        <v>0</v>
      </c>
      <c r="U476" s="147" t="s">
        <v>2083</v>
      </c>
      <c r="V476" s="147" t="s">
        <v>1135</v>
      </c>
      <c r="AB476" s="147" t="s">
        <v>3509</v>
      </c>
      <c r="AC476" s="147">
        <v>215</v>
      </c>
      <c r="AD476" s="223">
        <v>43250</v>
      </c>
      <c r="AE476" s="223">
        <v>43334</v>
      </c>
      <c r="AF476" s="147" t="s">
        <v>939</v>
      </c>
    </row>
    <row r="477" spans="16:32" x14ac:dyDescent="0.25">
      <c r="P477" s="147" t="s">
        <v>962</v>
      </c>
      <c r="Q477" s="147">
        <v>192</v>
      </c>
      <c r="R477" s="147"/>
      <c r="S477" s="147" t="s">
        <v>2084</v>
      </c>
      <c r="T477" s="147">
        <v>0</v>
      </c>
      <c r="U477" s="147" t="s">
        <v>2085</v>
      </c>
      <c r="V477" s="147" t="s">
        <v>1135</v>
      </c>
      <c r="AB477" s="147" t="s">
        <v>3509</v>
      </c>
      <c r="AC477" s="147">
        <v>219</v>
      </c>
      <c r="AD477" s="223">
        <v>43280</v>
      </c>
      <c r="AE477" s="223">
        <v>43364</v>
      </c>
      <c r="AF477" s="147" t="s">
        <v>939</v>
      </c>
    </row>
    <row r="478" spans="16:32" x14ac:dyDescent="0.25">
      <c r="P478" s="147" t="s">
        <v>962</v>
      </c>
      <c r="Q478" s="147">
        <v>192</v>
      </c>
      <c r="R478" s="147"/>
      <c r="S478" s="147" t="s">
        <v>2086</v>
      </c>
      <c r="T478" s="147">
        <v>0</v>
      </c>
      <c r="U478" s="147" t="s">
        <v>2087</v>
      </c>
      <c r="V478" s="147" t="s">
        <v>1135</v>
      </c>
      <c r="AB478" s="147" t="s">
        <v>3509</v>
      </c>
      <c r="AC478" s="147">
        <v>222</v>
      </c>
      <c r="AD478" s="223">
        <v>43311</v>
      </c>
      <c r="AE478" s="223">
        <v>43395</v>
      </c>
      <c r="AF478" s="147" t="s">
        <v>939</v>
      </c>
    </row>
    <row r="479" spans="16:32" x14ac:dyDescent="0.25">
      <c r="P479" s="147" t="s">
        <v>962</v>
      </c>
      <c r="Q479" s="147">
        <v>192</v>
      </c>
      <c r="R479" s="147"/>
      <c r="S479" s="147" t="s">
        <v>2088</v>
      </c>
      <c r="T479" s="147">
        <v>0</v>
      </c>
      <c r="U479" s="147" t="s">
        <v>2089</v>
      </c>
      <c r="V479" s="147" t="s">
        <v>1135</v>
      </c>
      <c r="AB479" s="147" t="s">
        <v>1527</v>
      </c>
      <c r="AC479" s="147">
        <v>208</v>
      </c>
      <c r="AD479" s="223">
        <v>43216</v>
      </c>
      <c r="AE479" s="223">
        <v>43300</v>
      </c>
      <c r="AF479" s="147" t="s">
        <v>939</v>
      </c>
    </row>
    <row r="480" spans="16:32" x14ac:dyDescent="0.25">
      <c r="P480" s="147" t="s">
        <v>962</v>
      </c>
      <c r="Q480" s="147">
        <v>192</v>
      </c>
      <c r="R480" s="147"/>
      <c r="S480" s="147" t="s">
        <v>2090</v>
      </c>
      <c r="T480" s="147">
        <v>0</v>
      </c>
      <c r="U480" s="147" t="s">
        <v>2091</v>
      </c>
      <c r="V480" s="147" t="s">
        <v>1135</v>
      </c>
      <c r="AB480" s="147" t="s">
        <v>1527</v>
      </c>
      <c r="AC480" s="147">
        <v>215</v>
      </c>
      <c r="AD480" s="223">
        <v>43250</v>
      </c>
      <c r="AE480" s="223">
        <v>43334</v>
      </c>
      <c r="AF480" s="147" t="s">
        <v>939</v>
      </c>
    </row>
    <row r="481" spans="16:32" x14ac:dyDescent="0.25">
      <c r="P481" s="147" t="s">
        <v>962</v>
      </c>
      <c r="Q481" s="147">
        <v>192</v>
      </c>
      <c r="R481" s="147"/>
      <c r="S481" s="147" t="s">
        <v>2092</v>
      </c>
      <c r="T481" s="147">
        <v>0</v>
      </c>
      <c r="U481" s="147" t="s">
        <v>2093</v>
      </c>
      <c r="V481" s="147" t="s">
        <v>1135</v>
      </c>
      <c r="AB481" s="147" t="s">
        <v>1527</v>
      </c>
      <c r="AC481" s="147">
        <v>219</v>
      </c>
      <c r="AD481" s="223">
        <v>43280</v>
      </c>
      <c r="AE481" s="223">
        <v>43364</v>
      </c>
      <c r="AF481" s="147" t="s">
        <v>939</v>
      </c>
    </row>
    <row r="482" spans="16:32" x14ac:dyDescent="0.25">
      <c r="P482" s="147" t="s">
        <v>962</v>
      </c>
      <c r="Q482" s="147">
        <v>192</v>
      </c>
      <c r="R482" s="147"/>
      <c r="S482" s="147" t="s">
        <v>2094</v>
      </c>
      <c r="T482" s="147">
        <v>0</v>
      </c>
      <c r="U482" s="147" t="s">
        <v>2095</v>
      </c>
      <c r="V482" s="147" t="s">
        <v>1135</v>
      </c>
      <c r="AB482" s="147" t="s">
        <v>1527</v>
      </c>
      <c r="AC482" s="147">
        <v>222</v>
      </c>
      <c r="AD482" s="223">
        <v>43311</v>
      </c>
      <c r="AE482" s="223">
        <v>43395</v>
      </c>
      <c r="AF482" s="147" t="s">
        <v>939</v>
      </c>
    </row>
    <row r="483" spans="16:32" x14ac:dyDescent="0.25">
      <c r="P483" s="147" t="s">
        <v>962</v>
      </c>
      <c r="Q483" s="147">
        <v>192</v>
      </c>
      <c r="R483" s="147"/>
      <c r="S483" s="147" t="s">
        <v>2096</v>
      </c>
      <c r="T483" s="147">
        <v>0</v>
      </c>
      <c r="U483" s="147" t="s">
        <v>2097</v>
      </c>
      <c r="V483" s="147" t="s">
        <v>1135</v>
      </c>
      <c r="AB483" s="147" t="s">
        <v>4061</v>
      </c>
      <c r="AC483" s="147">
        <v>222</v>
      </c>
      <c r="AD483" s="223">
        <v>43311</v>
      </c>
      <c r="AE483" s="223">
        <v>43395</v>
      </c>
      <c r="AF483" s="147" t="s">
        <v>939</v>
      </c>
    </row>
    <row r="484" spans="16:32" x14ac:dyDescent="0.25">
      <c r="P484" s="147" t="s">
        <v>962</v>
      </c>
      <c r="Q484" s="147">
        <v>192</v>
      </c>
      <c r="R484" s="147"/>
      <c r="S484" s="147" t="s">
        <v>2098</v>
      </c>
      <c r="T484" s="147">
        <v>0</v>
      </c>
      <c r="U484" s="147" t="s">
        <v>2099</v>
      </c>
      <c r="V484" s="147" t="s">
        <v>1135</v>
      </c>
      <c r="AB484" s="147" t="s">
        <v>4063</v>
      </c>
      <c r="AC484" s="147">
        <v>222</v>
      </c>
      <c r="AD484" s="223">
        <v>43311</v>
      </c>
      <c r="AE484" s="223">
        <v>43395</v>
      </c>
      <c r="AF484" s="147" t="s">
        <v>939</v>
      </c>
    </row>
    <row r="485" spans="16:32" x14ac:dyDescent="0.25">
      <c r="P485" s="147" t="s">
        <v>962</v>
      </c>
      <c r="Q485" s="147">
        <v>192</v>
      </c>
      <c r="R485" s="147"/>
      <c r="S485" s="147" t="s">
        <v>2100</v>
      </c>
      <c r="T485" s="147">
        <v>0</v>
      </c>
      <c r="U485" s="147" t="s">
        <v>2101</v>
      </c>
      <c r="V485" s="147" t="s">
        <v>1135</v>
      </c>
      <c r="AB485" s="147" t="s">
        <v>4071</v>
      </c>
      <c r="AC485" s="147">
        <v>208</v>
      </c>
      <c r="AD485" s="223">
        <v>43216</v>
      </c>
      <c r="AE485" s="223">
        <v>43300</v>
      </c>
      <c r="AF485" s="147" t="s">
        <v>939</v>
      </c>
    </row>
    <row r="486" spans="16:32" x14ac:dyDescent="0.25">
      <c r="P486" s="147" t="s">
        <v>962</v>
      </c>
      <c r="Q486" s="147">
        <v>192</v>
      </c>
      <c r="R486" s="147"/>
      <c r="S486" s="147" t="s">
        <v>2102</v>
      </c>
      <c r="T486" s="147">
        <v>0</v>
      </c>
      <c r="U486" s="147" t="s">
        <v>2103</v>
      </c>
      <c r="V486" s="147" t="s">
        <v>1135</v>
      </c>
      <c r="AB486" s="147" t="s">
        <v>4071</v>
      </c>
      <c r="AC486" s="147">
        <v>215</v>
      </c>
      <c r="AD486" s="223">
        <v>43250</v>
      </c>
      <c r="AE486" s="223">
        <v>43334</v>
      </c>
      <c r="AF486" s="147" t="s">
        <v>939</v>
      </c>
    </row>
    <row r="487" spans="16:32" x14ac:dyDescent="0.25">
      <c r="P487" s="147" t="s">
        <v>962</v>
      </c>
      <c r="Q487" s="147">
        <v>192</v>
      </c>
      <c r="R487" s="147"/>
      <c r="S487" s="147" t="s">
        <v>2104</v>
      </c>
      <c r="T487" s="147">
        <v>0</v>
      </c>
      <c r="U487" s="147" t="s">
        <v>2105</v>
      </c>
      <c r="V487" s="147" t="s">
        <v>1135</v>
      </c>
      <c r="AB487" s="147" t="s">
        <v>4071</v>
      </c>
      <c r="AC487" s="147">
        <v>222</v>
      </c>
      <c r="AD487" s="223">
        <v>43311</v>
      </c>
      <c r="AE487" s="223">
        <v>43395</v>
      </c>
      <c r="AF487" s="147" t="s">
        <v>939</v>
      </c>
    </row>
    <row r="488" spans="16:32" x14ac:dyDescent="0.25">
      <c r="P488" s="147" t="s">
        <v>962</v>
      </c>
      <c r="Q488" s="147">
        <v>192</v>
      </c>
      <c r="R488" s="147"/>
      <c r="S488" s="147" t="s">
        <v>2106</v>
      </c>
      <c r="T488" s="147">
        <v>0</v>
      </c>
      <c r="U488" s="147" t="s">
        <v>2107</v>
      </c>
      <c r="V488" s="147" t="s">
        <v>1135</v>
      </c>
      <c r="AB488" s="147" t="s">
        <v>4073</v>
      </c>
      <c r="AC488" s="147">
        <v>208</v>
      </c>
      <c r="AD488" s="223">
        <v>43216</v>
      </c>
      <c r="AE488" s="223">
        <v>43300</v>
      </c>
      <c r="AF488" s="147" t="s">
        <v>939</v>
      </c>
    </row>
    <row r="489" spans="16:32" x14ac:dyDescent="0.25">
      <c r="P489" s="147" t="s">
        <v>962</v>
      </c>
      <c r="Q489" s="147">
        <v>192</v>
      </c>
      <c r="R489" s="147"/>
      <c r="S489" s="147" t="s">
        <v>2108</v>
      </c>
      <c r="T489" s="147">
        <v>0</v>
      </c>
      <c r="U489" s="147" t="s">
        <v>2109</v>
      </c>
      <c r="V489" s="147" t="s">
        <v>1135</v>
      </c>
      <c r="AB489" s="147" t="s">
        <v>4073</v>
      </c>
      <c r="AC489" s="147">
        <v>222</v>
      </c>
      <c r="AD489" s="223">
        <v>43311</v>
      </c>
      <c r="AE489" s="223">
        <v>43395</v>
      </c>
      <c r="AF489" s="147" t="s">
        <v>939</v>
      </c>
    </row>
    <row r="490" spans="16:32" x14ac:dyDescent="0.25">
      <c r="P490" s="147" t="s">
        <v>962</v>
      </c>
      <c r="Q490" s="147">
        <v>192</v>
      </c>
      <c r="R490" s="147"/>
      <c r="S490" s="147" t="s">
        <v>2110</v>
      </c>
      <c r="T490" s="147">
        <v>0</v>
      </c>
      <c r="U490" s="147" t="s">
        <v>2111</v>
      </c>
      <c r="V490" s="147" t="s">
        <v>1135</v>
      </c>
      <c r="AB490" s="147" t="s">
        <v>4075</v>
      </c>
      <c r="AC490" s="147">
        <v>208</v>
      </c>
      <c r="AD490" s="223">
        <v>43216</v>
      </c>
      <c r="AE490" s="223">
        <v>43300</v>
      </c>
      <c r="AF490" s="147" t="s">
        <v>939</v>
      </c>
    </row>
    <row r="491" spans="16:32" x14ac:dyDescent="0.25">
      <c r="P491" s="147" t="s">
        <v>962</v>
      </c>
      <c r="Q491" s="147">
        <v>192</v>
      </c>
      <c r="R491" s="147"/>
      <c r="S491" s="147" t="s">
        <v>2112</v>
      </c>
      <c r="T491" s="147">
        <v>0</v>
      </c>
      <c r="U491" s="147" t="s">
        <v>2113</v>
      </c>
      <c r="V491" s="147" t="s">
        <v>1135</v>
      </c>
      <c r="AB491" s="147" t="s">
        <v>4075</v>
      </c>
      <c r="AC491" s="147">
        <v>215</v>
      </c>
      <c r="AD491" s="223">
        <v>43250</v>
      </c>
      <c r="AE491" s="223">
        <v>43334</v>
      </c>
      <c r="AF491" s="147" t="s">
        <v>939</v>
      </c>
    </row>
    <row r="492" spans="16:32" x14ac:dyDescent="0.25">
      <c r="P492" s="147" t="s">
        <v>962</v>
      </c>
      <c r="Q492" s="147">
        <v>192</v>
      </c>
      <c r="R492" s="147"/>
      <c r="S492" s="147" t="s">
        <v>2114</v>
      </c>
      <c r="T492" s="147">
        <v>0</v>
      </c>
      <c r="U492" s="147" t="s">
        <v>2115</v>
      </c>
      <c r="V492" s="147" t="s">
        <v>1135</v>
      </c>
      <c r="AB492" s="147" t="s">
        <v>4330</v>
      </c>
      <c r="AC492" s="147">
        <v>208</v>
      </c>
      <c r="AD492" s="223">
        <v>43216</v>
      </c>
      <c r="AE492" s="223">
        <v>43300</v>
      </c>
      <c r="AF492" s="147" t="s">
        <v>939</v>
      </c>
    </row>
    <row r="493" spans="16:32" x14ac:dyDescent="0.25">
      <c r="P493" s="147" t="s">
        <v>962</v>
      </c>
      <c r="Q493" s="147">
        <v>192</v>
      </c>
      <c r="R493" s="147"/>
      <c r="S493" s="147" t="s">
        <v>2116</v>
      </c>
      <c r="T493" s="147">
        <v>0</v>
      </c>
      <c r="U493" s="147" t="s">
        <v>2117</v>
      </c>
      <c r="V493" s="147" t="s">
        <v>1135</v>
      </c>
      <c r="AB493" s="147" t="s">
        <v>4332</v>
      </c>
      <c r="AC493" s="147">
        <v>208</v>
      </c>
      <c r="AD493" s="223">
        <v>43216</v>
      </c>
      <c r="AE493" s="223">
        <v>43300</v>
      </c>
      <c r="AF493" s="147" t="s">
        <v>939</v>
      </c>
    </row>
    <row r="494" spans="16:32" x14ac:dyDescent="0.25">
      <c r="P494" s="147" t="s">
        <v>962</v>
      </c>
      <c r="Q494" s="147">
        <v>192</v>
      </c>
      <c r="R494" s="147"/>
      <c r="S494" s="147" t="s">
        <v>2118</v>
      </c>
      <c r="T494" s="147">
        <v>0</v>
      </c>
      <c r="U494" s="147" t="s">
        <v>2119</v>
      </c>
      <c r="V494" s="147" t="s">
        <v>1135</v>
      </c>
      <c r="AB494" s="147" t="s">
        <v>4334</v>
      </c>
      <c r="AC494" s="147">
        <v>208</v>
      </c>
      <c r="AD494" s="223">
        <v>43216</v>
      </c>
      <c r="AE494" s="223">
        <v>43300</v>
      </c>
      <c r="AF494" s="147" t="s">
        <v>939</v>
      </c>
    </row>
    <row r="495" spans="16:32" x14ac:dyDescent="0.25">
      <c r="P495" s="147" t="s">
        <v>962</v>
      </c>
      <c r="Q495" s="147">
        <v>192</v>
      </c>
      <c r="R495" s="147"/>
      <c r="S495" s="147" t="s">
        <v>2120</v>
      </c>
      <c r="T495" s="147">
        <v>0</v>
      </c>
      <c r="U495" s="147" t="s">
        <v>2121</v>
      </c>
      <c r="V495" s="147" t="s">
        <v>1135</v>
      </c>
      <c r="AB495" s="147" t="s">
        <v>4336</v>
      </c>
      <c r="AC495" s="147">
        <v>208</v>
      </c>
      <c r="AD495" s="223">
        <v>43216</v>
      </c>
      <c r="AE495" s="223">
        <v>43300</v>
      </c>
      <c r="AF495" s="147" t="s">
        <v>939</v>
      </c>
    </row>
    <row r="496" spans="16:32" x14ac:dyDescent="0.25">
      <c r="P496" s="147" t="s">
        <v>962</v>
      </c>
      <c r="Q496" s="147">
        <v>192</v>
      </c>
      <c r="R496" s="147"/>
      <c r="S496" s="147" t="s">
        <v>2122</v>
      </c>
      <c r="T496" s="147">
        <v>0</v>
      </c>
      <c r="U496" s="147" t="s">
        <v>2123</v>
      </c>
      <c r="V496" s="147" t="s">
        <v>1135</v>
      </c>
      <c r="AB496" s="147" t="s">
        <v>4338</v>
      </c>
      <c r="AC496" s="147">
        <v>208</v>
      </c>
      <c r="AD496" s="223">
        <v>43216</v>
      </c>
      <c r="AE496" s="223">
        <v>43300</v>
      </c>
      <c r="AF496" s="147" t="s">
        <v>939</v>
      </c>
    </row>
    <row r="497" spans="16:32" x14ac:dyDescent="0.25">
      <c r="P497" s="147" t="s">
        <v>962</v>
      </c>
      <c r="Q497" s="147">
        <v>192</v>
      </c>
      <c r="R497" s="147"/>
      <c r="S497" s="147" t="s">
        <v>2124</v>
      </c>
      <c r="T497" s="147">
        <v>0</v>
      </c>
      <c r="U497" s="147" t="s">
        <v>2125</v>
      </c>
      <c r="V497" s="147" t="s">
        <v>1135</v>
      </c>
      <c r="AB497" s="147" t="s">
        <v>4340</v>
      </c>
      <c r="AC497" s="147">
        <v>208</v>
      </c>
      <c r="AD497" s="223">
        <v>43216</v>
      </c>
      <c r="AE497" s="223">
        <v>43300</v>
      </c>
      <c r="AF497" s="147" t="s">
        <v>939</v>
      </c>
    </row>
    <row r="498" spans="16:32" x14ac:dyDescent="0.25">
      <c r="P498" s="147" t="s">
        <v>962</v>
      </c>
      <c r="Q498" s="147">
        <v>192</v>
      </c>
      <c r="R498" s="147"/>
      <c r="S498" s="147" t="s">
        <v>2126</v>
      </c>
      <c r="T498" s="147">
        <v>0</v>
      </c>
      <c r="U498" s="147" t="s">
        <v>2127</v>
      </c>
      <c r="V498" s="147" t="s">
        <v>1135</v>
      </c>
      <c r="AB498" s="147" t="s">
        <v>4342</v>
      </c>
      <c r="AC498" s="147">
        <v>208</v>
      </c>
      <c r="AD498" s="223">
        <v>43216</v>
      </c>
      <c r="AE498" s="223">
        <v>43300</v>
      </c>
      <c r="AF498" s="147" t="s">
        <v>939</v>
      </c>
    </row>
    <row r="499" spans="16:32" x14ac:dyDescent="0.25">
      <c r="P499" s="147" t="s">
        <v>962</v>
      </c>
      <c r="Q499" s="147">
        <v>192</v>
      </c>
      <c r="R499" s="147"/>
      <c r="S499" s="147" t="s">
        <v>2128</v>
      </c>
      <c r="T499" s="147">
        <v>0</v>
      </c>
      <c r="U499" s="147" t="s">
        <v>2129</v>
      </c>
      <c r="V499" s="147" t="s">
        <v>1135</v>
      </c>
      <c r="AB499" s="147" t="s">
        <v>4344</v>
      </c>
      <c r="AC499" s="147">
        <v>208</v>
      </c>
      <c r="AD499" s="223">
        <v>43216</v>
      </c>
      <c r="AE499" s="223">
        <v>43300</v>
      </c>
      <c r="AF499" s="147" t="s">
        <v>939</v>
      </c>
    </row>
    <row r="500" spans="16:32" x14ac:dyDescent="0.25">
      <c r="P500" s="147" t="s">
        <v>962</v>
      </c>
      <c r="Q500" s="147">
        <v>192</v>
      </c>
      <c r="R500" s="147"/>
      <c r="S500" s="147" t="s">
        <v>2130</v>
      </c>
      <c r="T500" s="147">
        <v>0</v>
      </c>
      <c r="U500" s="147" t="s">
        <v>2131</v>
      </c>
      <c r="V500" s="147" t="s">
        <v>1135</v>
      </c>
      <c r="AB500" s="147" t="s">
        <v>4346</v>
      </c>
      <c r="AC500" s="147">
        <v>208</v>
      </c>
      <c r="AD500" s="223">
        <v>43216</v>
      </c>
      <c r="AE500" s="223">
        <v>43300</v>
      </c>
      <c r="AF500" s="147" t="s">
        <v>939</v>
      </c>
    </row>
    <row r="501" spans="16:32" x14ac:dyDescent="0.25">
      <c r="P501" s="147" t="s">
        <v>962</v>
      </c>
      <c r="Q501" s="147">
        <v>192</v>
      </c>
      <c r="R501" s="147"/>
      <c r="S501" s="147" t="s">
        <v>2132</v>
      </c>
      <c r="T501" s="147">
        <v>0</v>
      </c>
      <c r="U501" s="147" t="s">
        <v>2133</v>
      </c>
      <c r="V501" s="147" t="s">
        <v>1135</v>
      </c>
      <c r="AB501" s="147" t="s">
        <v>4810</v>
      </c>
      <c r="AC501" s="147">
        <v>219</v>
      </c>
      <c r="AD501" s="223">
        <v>43280</v>
      </c>
      <c r="AE501" s="223">
        <v>43364</v>
      </c>
      <c r="AF501" s="147" t="s">
        <v>939</v>
      </c>
    </row>
    <row r="502" spans="16:32" x14ac:dyDescent="0.25">
      <c r="P502" s="147" t="s">
        <v>962</v>
      </c>
      <c r="Q502" s="147">
        <v>192</v>
      </c>
      <c r="R502" s="147"/>
      <c r="S502" s="147" t="s">
        <v>2134</v>
      </c>
      <c r="T502" s="147">
        <v>0</v>
      </c>
      <c r="U502" s="147" t="s">
        <v>2135</v>
      </c>
      <c r="V502" s="147" t="s">
        <v>1135</v>
      </c>
      <c r="AB502" s="147" t="s">
        <v>4810</v>
      </c>
      <c r="AC502" s="147">
        <v>222</v>
      </c>
      <c r="AD502" s="223">
        <v>43311</v>
      </c>
      <c r="AE502" s="223">
        <v>43395</v>
      </c>
      <c r="AF502" s="147" t="s">
        <v>939</v>
      </c>
    </row>
    <row r="503" spans="16:32" x14ac:dyDescent="0.25">
      <c r="P503" s="147" t="s">
        <v>962</v>
      </c>
      <c r="Q503" s="147">
        <v>192</v>
      </c>
      <c r="R503" s="147"/>
      <c r="S503" s="147" t="s">
        <v>2136</v>
      </c>
      <c r="T503" s="147">
        <v>0</v>
      </c>
      <c r="U503" s="147" t="s">
        <v>2137</v>
      </c>
      <c r="V503" s="147" t="s">
        <v>1135</v>
      </c>
      <c r="AB503" s="147" t="s">
        <v>1533</v>
      </c>
      <c r="AC503" s="147">
        <v>222</v>
      </c>
      <c r="AD503" s="223">
        <v>43311</v>
      </c>
      <c r="AE503" s="223">
        <v>43395</v>
      </c>
      <c r="AF503" s="147" t="s">
        <v>939</v>
      </c>
    </row>
    <row r="504" spans="16:32" x14ac:dyDescent="0.25">
      <c r="P504" s="147" t="s">
        <v>962</v>
      </c>
      <c r="Q504" s="147">
        <v>192</v>
      </c>
      <c r="R504" s="147"/>
      <c r="S504" s="147" t="s">
        <v>2138</v>
      </c>
      <c r="T504" s="147">
        <v>0</v>
      </c>
      <c r="U504" s="147" t="s">
        <v>2139</v>
      </c>
      <c r="V504" s="147" t="s">
        <v>1135</v>
      </c>
      <c r="AB504" s="147" t="s">
        <v>5063</v>
      </c>
      <c r="AC504" s="147">
        <v>222</v>
      </c>
      <c r="AD504" s="223">
        <v>43311</v>
      </c>
      <c r="AE504" s="223">
        <v>43395</v>
      </c>
      <c r="AF504" s="147" t="s">
        <v>939</v>
      </c>
    </row>
    <row r="505" spans="16:32" x14ac:dyDescent="0.25">
      <c r="P505" s="147" t="s">
        <v>962</v>
      </c>
      <c r="Q505" s="147">
        <v>192</v>
      </c>
      <c r="R505" s="147"/>
      <c r="S505" s="147" t="s">
        <v>2140</v>
      </c>
      <c r="T505" s="147">
        <v>0</v>
      </c>
      <c r="U505" s="147" t="s">
        <v>2141</v>
      </c>
      <c r="V505" s="147" t="s">
        <v>1135</v>
      </c>
      <c r="AB505" s="147" t="s">
        <v>5065</v>
      </c>
      <c r="AC505" s="147">
        <v>222</v>
      </c>
      <c r="AD505" s="223">
        <v>43311</v>
      </c>
      <c r="AE505" s="223">
        <v>43395</v>
      </c>
      <c r="AF505" s="147" t="s">
        <v>939</v>
      </c>
    </row>
    <row r="506" spans="16:32" x14ac:dyDescent="0.25">
      <c r="P506" s="147" t="s">
        <v>962</v>
      </c>
      <c r="Q506" s="147">
        <v>192</v>
      </c>
      <c r="R506" s="147"/>
      <c r="S506" s="147" t="s">
        <v>2142</v>
      </c>
      <c r="T506" s="147">
        <v>0</v>
      </c>
      <c r="U506" s="147" t="s">
        <v>2143</v>
      </c>
      <c r="V506" s="147" t="s">
        <v>1135</v>
      </c>
      <c r="AB506" s="147" t="s">
        <v>5067</v>
      </c>
      <c r="AC506" s="147">
        <v>222</v>
      </c>
      <c r="AD506" s="223">
        <v>43311</v>
      </c>
      <c r="AE506" s="223">
        <v>43395</v>
      </c>
      <c r="AF506" s="147" t="s">
        <v>939</v>
      </c>
    </row>
    <row r="507" spans="16:32" x14ac:dyDescent="0.25">
      <c r="P507" s="147" t="s">
        <v>962</v>
      </c>
      <c r="Q507" s="147">
        <v>192</v>
      </c>
      <c r="R507" s="147"/>
      <c r="S507" s="147" t="s">
        <v>2144</v>
      </c>
      <c r="T507" s="147">
        <v>0</v>
      </c>
      <c r="U507" s="147" t="s">
        <v>2145</v>
      </c>
      <c r="V507" s="147" t="s">
        <v>1135</v>
      </c>
      <c r="AB507" s="147" t="s">
        <v>5069</v>
      </c>
      <c r="AC507" s="147">
        <v>222</v>
      </c>
      <c r="AD507" s="223">
        <v>43311</v>
      </c>
      <c r="AE507" s="223">
        <v>43395</v>
      </c>
      <c r="AF507" s="147" t="s">
        <v>939</v>
      </c>
    </row>
    <row r="508" spans="16:32" x14ac:dyDescent="0.25">
      <c r="P508" s="147" t="s">
        <v>962</v>
      </c>
      <c r="Q508" s="147">
        <v>192</v>
      </c>
      <c r="R508" s="147"/>
      <c r="S508" s="147" t="s">
        <v>2146</v>
      </c>
      <c r="T508" s="147">
        <v>0</v>
      </c>
      <c r="U508" s="147" t="s">
        <v>2147</v>
      </c>
      <c r="V508" s="147" t="s">
        <v>1135</v>
      </c>
      <c r="AB508" s="147" t="s">
        <v>3513</v>
      </c>
      <c r="AC508" s="147">
        <v>208</v>
      </c>
      <c r="AD508" s="223">
        <v>43216</v>
      </c>
      <c r="AE508" s="223">
        <v>43300</v>
      </c>
      <c r="AF508" s="147" t="s">
        <v>939</v>
      </c>
    </row>
    <row r="509" spans="16:32" x14ac:dyDescent="0.25">
      <c r="P509" s="147" t="s">
        <v>962</v>
      </c>
      <c r="Q509" s="147">
        <v>192</v>
      </c>
      <c r="R509" s="147"/>
      <c r="S509" s="147" t="s">
        <v>2148</v>
      </c>
      <c r="T509" s="147">
        <v>0</v>
      </c>
      <c r="U509" s="147" t="s">
        <v>2149</v>
      </c>
      <c r="V509" s="147" t="s">
        <v>1135</v>
      </c>
      <c r="AB509" s="147" t="s">
        <v>3513</v>
      </c>
      <c r="AC509" s="147">
        <v>215</v>
      </c>
      <c r="AD509" s="223">
        <v>43250</v>
      </c>
      <c r="AE509" s="223">
        <v>43334</v>
      </c>
      <c r="AF509" s="147" t="s">
        <v>939</v>
      </c>
    </row>
    <row r="510" spans="16:32" x14ac:dyDescent="0.25">
      <c r="P510" s="147" t="s">
        <v>962</v>
      </c>
      <c r="Q510" s="147">
        <v>192</v>
      </c>
      <c r="R510" s="147"/>
      <c r="S510" s="147" t="s">
        <v>2150</v>
      </c>
      <c r="T510" s="147">
        <v>0</v>
      </c>
      <c r="U510" s="147" t="s">
        <v>2151</v>
      </c>
      <c r="V510" s="147" t="s">
        <v>1135</v>
      </c>
      <c r="AB510" s="147" t="s">
        <v>3513</v>
      </c>
      <c r="AC510" s="147">
        <v>219</v>
      </c>
      <c r="AD510" s="223">
        <v>43280</v>
      </c>
      <c r="AE510" s="223">
        <v>43364</v>
      </c>
      <c r="AF510" s="147" t="s">
        <v>939</v>
      </c>
    </row>
    <row r="511" spans="16:32" x14ac:dyDescent="0.25">
      <c r="P511" s="147" t="s">
        <v>962</v>
      </c>
      <c r="Q511" s="147">
        <v>192</v>
      </c>
      <c r="R511" s="147"/>
      <c r="S511" s="147" t="s">
        <v>2152</v>
      </c>
      <c r="T511" s="147">
        <v>0</v>
      </c>
      <c r="U511" s="147" t="s">
        <v>2153</v>
      </c>
      <c r="V511" s="147" t="s">
        <v>1135</v>
      </c>
      <c r="AB511" s="147" t="s">
        <v>3513</v>
      </c>
      <c r="AC511" s="147">
        <v>222</v>
      </c>
      <c r="AD511" s="223">
        <v>43311</v>
      </c>
      <c r="AE511" s="223">
        <v>43395</v>
      </c>
      <c r="AF511" s="147" t="s">
        <v>939</v>
      </c>
    </row>
    <row r="512" spans="16:32" x14ac:dyDescent="0.25">
      <c r="P512" s="147" t="s">
        <v>962</v>
      </c>
      <c r="Q512" s="147">
        <v>192</v>
      </c>
      <c r="R512" s="147"/>
      <c r="S512" s="147" t="s">
        <v>2154</v>
      </c>
      <c r="T512" s="147">
        <v>0</v>
      </c>
      <c r="U512" s="147" t="s">
        <v>2155</v>
      </c>
      <c r="V512" s="147" t="s">
        <v>1135</v>
      </c>
      <c r="AB512" s="147" t="s">
        <v>2767</v>
      </c>
      <c r="AC512" s="147">
        <v>208</v>
      </c>
      <c r="AD512" s="223">
        <v>43216</v>
      </c>
      <c r="AE512" s="223">
        <v>43300</v>
      </c>
      <c r="AF512" s="147" t="s">
        <v>939</v>
      </c>
    </row>
    <row r="513" spans="16:32" x14ac:dyDescent="0.25">
      <c r="P513" s="147" t="s">
        <v>962</v>
      </c>
      <c r="Q513" s="147">
        <v>192</v>
      </c>
      <c r="R513" s="147"/>
      <c r="S513" s="147" t="s">
        <v>2156</v>
      </c>
      <c r="T513" s="147">
        <v>0</v>
      </c>
      <c r="U513" s="147" t="s">
        <v>2157</v>
      </c>
      <c r="V513" s="147" t="s">
        <v>1135</v>
      </c>
      <c r="AB513" s="147" t="s">
        <v>2767</v>
      </c>
      <c r="AC513" s="147">
        <v>215</v>
      </c>
      <c r="AD513" s="223">
        <v>43250</v>
      </c>
      <c r="AE513" s="223">
        <v>43334</v>
      </c>
      <c r="AF513" s="147" t="s">
        <v>939</v>
      </c>
    </row>
    <row r="514" spans="16:32" x14ac:dyDescent="0.25">
      <c r="P514" s="147" t="s">
        <v>962</v>
      </c>
      <c r="Q514" s="147">
        <v>192</v>
      </c>
      <c r="R514" s="147"/>
      <c r="S514" s="147" t="s">
        <v>2158</v>
      </c>
      <c r="T514" s="147">
        <v>0</v>
      </c>
      <c r="U514" s="147" t="s">
        <v>2159</v>
      </c>
      <c r="V514" s="147" t="s">
        <v>1135</v>
      </c>
      <c r="AB514" s="147" t="s">
        <v>2767</v>
      </c>
      <c r="AC514" s="147">
        <v>219</v>
      </c>
      <c r="AD514" s="223">
        <v>43280</v>
      </c>
      <c r="AE514" s="223">
        <v>43364</v>
      </c>
      <c r="AF514" s="147" t="s">
        <v>939</v>
      </c>
    </row>
    <row r="515" spans="16:32" x14ac:dyDescent="0.25">
      <c r="P515" s="147" t="s">
        <v>962</v>
      </c>
      <c r="Q515" s="147">
        <v>192</v>
      </c>
      <c r="R515" s="147"/>
      <c r="S515" s="147" t="s">
        <v>2160</v>
      </c>
      <c r="T515" s="147">
        <v>0</v>
      </c>
      <c r="U515" s="147" t="s">
        <v>2161</v>
      </c>
      <c r="V515" s="147" t="s">
        <v>1135</v>
      </c>
      <c r="AB515" s="147" t="s">
        <v>2767</v>
      </c>
      <c r="AC515" s="147">
        <v>222</v>
      </c>
      <c r="AD515" s="223">
        <v>43311</v>
      </c>
      <c r="AE515" s="223">
        <v>43395</v>
      </c>
      <c r="AF515" s="147" t="s">
        <v>939</v>
      </c>
    </row>
    <row r="516" spans="16:32" x14ac:dyDescent="0.25">
      <c r="P516" s="147" t="s">
        <v>962</v>
      </c>
      <c r="Q516" s="147">
        <v>192</v>
      </c>
      <c r="R516" s="147"/>
      <c r="S516" s="147" t="s">
        <v>2162</v>
      </c>
      <c r="T516" s="147">
        <v>0</v>
      </c>
      <c r="U516" s="147" t="s">
        <v>2163</v>
      </c>
      <c r="V516" s="147" t="s">
        <v>1135</v>
      </c>
      <c r="AB516" s="147" t="s">
        <v>2771</v>
      </c>
      <c r="AC516" s="147">
        <v>208</v>
      </c>
      <c r="AD516" s="223">
        <v>43216</v>
      </c>
      <c r="AE516" s="223">
        <v>43300</v>
      </c>
      <c r="AF516" s="147" t="s">
        <v>939</v>
      </c>
    </row>
    <row r="517" spans="16:32" x14ac:dyDescent="0.25">
      <c r="P517" s="147" t="s">
        <v>962</v>
      </c>
      <c r="Q517" s="147">
        <v>192</v>
      </c>
      <c r="R517" s="147"/>
      <c r="S517" s="147" t="s">
        <v>2164</v>
      </c>
      <c r="T517" s="147">
        <v>0</v>
      </c>
      <c r="U517" s="147" t="s">
        <v>2165</v>
      </c>
      <c r="V517" s="147" t="s">
        <v>1135</v>
      </c>
      <c r="AB517" s="147" t="s">
        <v>2771</v>
      </c>
      <c r="AC517" s="147">
        <v>215</v>
      </c>
      <c r="AD517" s="223">
        <v>43250</v>
      </c>
      <c r="AE517" s="223">
        <v>43334</v>
      </c>
      <c r="AF517" s="147" t="s">
        <v>939</v>
      </c>
    </row>
    <row r="518" spans="16:32" x14ac:dyDescent="0.25">
      <c r="P518" s="147" t="s">
        <v>962</v>
      </c>
      <c r="Q518" s="147">
        <v>192</v>
      </c>
      <c r="R518" s="147"/>
      <c r="S518" s="147" t="s">
        <v>2166</v>
      </c>
      <c r="T518" s="147">
        <v>0</v>
      </c>
      <c r="U518" s="147" t="s">
        <v>2167</v>
      </c>
      <c r="V518" s="147" t="s">
        <v>1135</v>
      </c>
      <c r="AB518" s="147" t="s">
        <v>2771</v>
      </c>
      <c r="AC518" s="147">
        <v>219</v>
      </c>
      <c r="AD518" s="223">
        <v>43280</v>
      </c>
      <c r="AE518" s="223">
        <v>43364</v>
      </c>
      <c r="AF518" s="147" t="s">
        <v>939</v>
      </c>
    </row>
    <row r="519" spans="16:32" x14ac:dyDescent="0.25">
      <c r="P519" s="147" t="s">
        <v>962</v>
      </c>
      <c r="Q519" s="147">
        <v>192</v>
      </c>
      <c r="R519" s="147"/>
      <c r="S519" s="147" t="s">
        <v>2168</v>
      </c>
      <c r="T519" s="147">
        <v>0</v>
      </c>
      <c r="U519" s="147" t="s">
        <v>2169</v>
      </c>
      <c r="V519" s="147" t="s">
        <v>1135</v>
      </c>
      <c r="AB519" s="147" t="s">
        <v>2771</v>
      </c>
      <c r="AC519" s="147">
        <v>222</v>
      </c>
      <c r="AD519" s="223">
        <v>43311</v>
      </c>
      <c r="AE519" s="223">
        <v>43395</v>
      </c>
      <c r="AF519" s="147" t="s">
        <v>939</v>
      </c>
    </row>
    <row r="520" spans="16:32" x14ac:dyDescent="0.25">
      <c r="P520" s="147" t="s">
        <v>962</v>
      </c>
      <c r="Q520" s="147">
        <v>192</v>
      </c>
      <c r="R520" s="147"/>
      <c r="S520" s="147" t="s">
        <v>2170</v>
      </c>
      <c r="T520" s="147">
        <v>0</v>
      </c>
      <c r="U520" s="147" t="s">
        <v>2171</v>
      </c>
      <c r="V520" s="147" t="s">
        <v>1135</v>
      </c>
      <c r="AB520" s="147" t="s">
        <v>1543</v>
      </c>
      <c r="AC520" s="147">
        <v>208</v>
      </c>
      <c r="AD520" s="223">
        <v>43216</v>
      </c>
      <c r="AE520" s="223">
        <v>43300</v>
      </c>
      <c r="AF520" s="147" t="s">
        <v>939</v>
      </c>
    </row>
    <row r="521" spans="16:32" x14ac:dyDescent="0.25">
      <c r="P521" s="147" t="s">
        <v>962</v>
      </c>
      <c r="Q521" s="147">
        <v>192</v>
      </c>
      <c r="R521" s="147"/>
      <c r="S521" s="147" t="s">
        <v>2172</v>
      </c>
      <c r="T521" s="147">
        <v>0</v>
      </c>
      <c r="U521" s="147" t="s">
        <v>2173</v>
      </c>
      <c r="V521" s="147" t="s">
        <v>1135</v>
      </c>
      <c r="AB521" s="147" t="s">
        <v>1543</v>
      </c>
      <c r="AC521" s="147">
        <v>215</v>
      </c>
      <c r="AD521" s="223">
        <v>43250</v>
      </c>
      <c r="AE521" s="223">
        <v>43334</v>
      </c>
      <c r="AF521" s="147" t="s">
        <v>939</v>
      </c>
    </row>
    <row r="522" spans="16:32" x14ac:dyDescent="0.25">
      <c r="P522" s="147" t="s">
        <v>962</v>
      </c>
      <c r="Q522" s="147">
        <v>192</v>
      </c>
      <c r="R522" s="147"/>
      <c r="S522" s="147" t="s">
        <v>2174</v>
      </c>
      <c r="T522" s="147">
        <v>0</v>
      </c>
      <c r="U522" s="147" t="s">
        <v>2175</v>
      </c>
      <c r="V522" s="147" t="s">
        <v>1135</v>
      </c>
      <c r="AB522" s="147" t="s">
        <v>1543</v>
      </c>
      <c r="AC522" s="147">
        <v>219</v>
      </c>
      <c r="AD522" s="223">
        <v>43280</v>
      </c>
      <c r="AE522" s="223">
        <v>43364</v>
      </c>
      <c r="AF522" s="147" t="s">
        <v>939</v>
      </c>
    </row>
    <row r="523" spans="16:32" x14ac:dyDescent="0.25">
      <c r="P523" s="147" t="s">
        <v>962</v>
      </c>
      <c r="Q523" s="147">
        <v>192</v>
      </c>
      <c r="R523" s="147"/>
      <c r="S523" s="147" t="s">
        <v>2176</v>
      </c>
      <c r="T523" s="147">
        <v>0</v>
      </c>
      <c r="U523" s="147" t="s">
        <v>2177</v>
      </c>
      <c r="V523" s="147" t="s">
        <v>1135</v>
      </c>
      <c r="AB523" s="147" t="s">
        <v>1543</v>
      </c>
      <c r="AC523" s="147">
        <v>222</v>
      </c>
      <c r="AD523" s="223">
        <v>43311</v>
      </c>
      <c r="AE523" s="223">
        <v>43395</v>
      </c>
      <c r="AF523" s="147" t="s">
        <v>939</v>
      </c>
    </row>
    <row r="524" spans="16:32" x14ac:dyDescent="0.25">
      <c r="P524" s="147" t="s">
        <v>962</v>
      </c>
      <c r="Q524" s="147">
        <v>192</v>
      </c>
      <c r="R524" s="147"/>
      <c r="S524" s="147" t="s">
        <v>2178</v>
      </c>
      <c r="T524" s="147">
        <v>0</v>
      </c>
      <c r="U524" s="147" t="s">
        <v>2179</v>
      </c>
      <c r="V524" s="147" t="s">
        <v>1135</v>
      </c>
      <c r="AB524" s="147" t="s">
        <v>1551</v>
      </c>
      <c r="AC524" s="147">
        <v>208</v>
      </c>
      <c r="AD524" s="223">
        <v>43216</v>
      </c>
      <c r="AE524" s="223">
        <v>43300</v>
      </c>
      <c r="AF524" s="147" t="s">
        <v>939</v>
      </c>
    </row>
    <row r="525" spans="16:32" x14ac:dyDescent="0.25">
      <c r="P525" s="147" t="s">
        <v>962</v>
      </c>
      <c r="Q525" s="147">
        <v>192</v>
      </c>
      <c r="R525" s="147"/>
      <c r="S525" s="147" t="s">
        <v>2180</v>
      </c>
      <c r="T525" s="147">
        <v>0</v>
      </c>
      <c r="U525" s="147" t="s">
        <v>2181</v>
      </c>
      <c r="V525" s="147" t="s">
        <v>1135</v>
      </c>
      <c r="AB525" s="147" t="s">
        <v>1551</v>
      </c>
      <c r="AC525" s="147">
        <v>215</v>
      </c>
      <c r="AD525" s="223">
        <v>43250</v>
      </c>
      <c r="AE525" s="223">
        <v>43334</v>
      </c>
      <c r="AF525" s="147" t="s">
        <v>939</v>
      </c>
    </row>
    <row r="526" spans="16:32" x14ac:dyDescent="0.25">
      <c r="P526" s="147" t="s">
        <v>962</v>
      </c>
      <c r="Q526" s="147">
        <v>192</v>
      </c>
      <c r="R526" s="147"/>
      <c r="S526" s="147" t="s">
        <v>2182</v>
      </c>
      <c r="T526" s="147">
        <v>0</v>
      </c>
      <c r="U526" s="147" t="s">
        <v>2183</v>
      </c>
      <c r="V526" s="147" t="s">
        <v>1135</v>
      </c>
      <c r="AB526" s="147" t="s">
        <v>1551</v>
      </c>
      <c r="AC526" s="147">
        <v>219</v>
      </c>
      <c r="AD526" s="223">
        <v>43280</v>
      </c>
      <c r="AE526" s="223">
        <v>43364</v>
      </c>
      <c r="AF526" s="147" t="s">
        <v>939</v>
      </c>
    </row>
    <row r="527" spans="16:32" x14ac:dyDescent="0.25">
      <c r="P527" s="147" t="s">
        <v>962</v>
      </c>
      <c r="Q527" s="147">
        <v>192</v>
      </c>
      <c r="R527" s="147"/>
      <c r="S527" s="147" t="s">
        <v>2184</v>
      </c>
      <c r="T527" s="147">
        <v>0</v>
      </c>
      <c r="U527" s="147" t="s">
        <v>2185</v>
      </c>
      <c r="V527" s="147" t="s">
        <v>1135</v>
      </c>
      <c r="AB527" s="147" t="s">
        <v>1551</v>
      </c>
      <c r="AC527" s="147">
        <v>222</v>
      </c>
      <c r="AD527" s="223">
        <v>43311</v>
      </c>
      <c r="AE527" s="223">
        <v>43395</v>
      </c>
      <c r="AF527" s="147" t="s">
        <v>939</v>
      </c>
    </row>
    <row r="528" spans="16:32" x14ac:dyDescent="0.25">
      <c r="P528" s="147" t="s">
        <v>962</v>
      </c>
      <c r="Q528" s="147">
        <v>192</v>
      </c>
      <c r="R528" s="147"/>
      <c r="S528" s="147" t="s">
        <v>2186</v>
      </c>
      <c r="T528" s="147">
        <v>0</v>
      </c>
      <c r="U528" s="147" t="s">
        <v>2187</v>
      </c>
      <c r="V528" s="147" t="s">
        <v>1135</v>
      </c>
      <c r="AB528" s="147" t="s">
        <v>1553</v>
      </c>
      <c r="AC528" s="147">
        <v>219</v>
      </c>
      <c r="AD528" s="223">
        <v>43280</v>
      </c>
      <c r="AE528" s="223">
        <v>43364</v>
      </c>
      <c r="AF528" s="147" t="s">
        <v>939</v>
      </c>
    </row>
    <row r="529" spans="16:32" x14ac:dyDescent="0.25">
      <c r="P529" s="147" t="s">
        <v>962</v>
      </c>
      <c r="Q529" s="147">
        <v>192</v>
      </c>
      <c r="R529" s="147"/>
      <c r="S529" s="147" t="s">
        <v>2188</v>
      </c>
      <c r="T529" s="147">
        <v>0</v>
      </c>
      <c r="U529" s="147" t="s">
        <v>2189</v>
      </c>
      <c r="V529" s="147" t="s">
        <v>1135</v>
      </c>
      <c r="AB529" s="147" t="s">
        <v>1553</v>
      </c>
      <c r="AC529" s="147">
        <v>222</v>
      </c>
      <c r="AD529" s="223">
        <v>43311</v>
      </c>
      <c r="AE529" s="223">
        <v>43395</v>
      </c>
      <c r="AF529" s="147" t="s">
        <v>939</v>
      </c>
    </row>
    <row r="530" spans="16:32" x14ac:dyDescent="0.25">
      <c r="P530" s="147" t="s">
        <v>962</v>
      </c>
      <c r="Q530" s="147">
        <v>192</v>
      </c>
      <c r="R530" s="147"/>
      <c r="S530" s="147" t="s">
        <v>2190</v>
      </c>
      <c r="T530" s="147">
        <v>0</v>
      </c>
      <c r="U530" s="147" t="s">
        <v>2191</v>
      </c>
      <c r="V530" s="147" t="s">
        <v>1135</v>
      </c>
      <c r="AB530" s="147" t="s">
        <v>1555</v>
      </c>
      <c r="AC530" s="147">
        <v>208</v>
      </c>
      <c r="AD530" s="223">
        <v>43216</v>
      </c>
      <c r="AE530" s="223">
        <v>43300</v>
      </c>
      <c r="AF530" s="147" t="s">
        <v>939</v>
      </c>
    </row>
    <row r="531" spans="16:32" x14ac:dyDescent="0.25">
      <c r="P531" s="147" t="s">
        <v>962</v>
      </c>
      <c r="Q531" s="147">
        <v>192</v>
      </c>
      <c r="R531" s="147"/>
      <c r="S531" s="147" t="s">
        <v>2192</v>
      </c>
      <c r="T531" s="147">
        <v>0</v>
      </c>
      <c r="U531" s="147" t="s">
        <v>2193</v>
      </c>
      <c r="V531" s="147" t="s">
        <v>1135</v>
      </c>
      <c r="AB531" s="147" t="s">
        <v>1555</v>
      </c>
      <c r="AC531" s="147">
        <v>215</v>
      </c>
      <c r="AD531" s="223">
        <v>43250</v>
      </c>
      <c r="AE531" s="223">
        <v>43334</v>
      </c>
      <c r="AF531" s="147" t="s">
        <v>939</v>
      </c>
    </row>
    <row r="532" spans="16:32" x14ac:dyDescent="0.25">
      <c r="P532" s="147" t="s">
        <v>962</v>
      </c>
      <c r="Q532" s="147">
        <v>192</v>
      </c>
      <c r="R532" s="147"/>
      <c r="S532" s="147" t="s">
        <v>2194</v>
      </c>
      <c r="T532" s="147">
        <v>0</v>
      </c>
      <c r="U532" s="147" t="s">
        <v>2195</v>
      </c>
      <c r="V532" s="147" t="s">
        <v>1135</v>
      </c>
      <c r="AB532" s="147" t="s">
        <v>1555</v>
      </c>
      <c r="AC532" s="147">
        <v>219</v>
      </c>
      <c r="AD532" s="223">
        <v>43280</v>
      </c>
      <c r="AE532" s="223">
        <v>43364</v>
      </c>
      <c r="AF532" s="147" t="s">
        <v>939</v>
      </c>
    </row>
    <row r="533" spans="16:32" x14ac:dyDescent="0.25">
      <c r="P533" s="147" t="s">
        <v>962</v>
      </c>
      <c r="Q533" s="147">
        <v>192</v>
      </c>
      <c r="R533" s="147"/>
      <c r="S533" s="147" t="s">
        <v>2196</v>
      </c>
      <c r="T533" s="147">
        <v>0</v>
      </c>
      <c r="U533" s="147" t="s">
        <v>2197</v>
      </c>
      <c r="V533" s="147" t="s">
        <v>1135</v>
      </c>
      <c r="AB533" s="147" t="s">
        <v>1555</v>
      </c>
      <c r="AC533" s="147">
        <v>222</v>
      </c>
      <c r="AD533" s="223">
        <v>43311</v>
      </c>
      <c r="AE533" s="223">
        <v>43395</v>
      </c>
      <c r="AF533" s="147" t="s">
        <v>939</v>
      </c>
    </row>
    <row r="534" spans="16:32" x14ac:dyDescent="0.25">
      <c r="P534" s="147" t="s">
        <v>962</v>
      </c>
      <c r="Q534" s="147">
        <v>192</v>
      </c>
      <c r="R534" s="147"/>
      <c r="S534" s="147" t="s">
        <v>2198</v>
      </c>
      <c r="T534" s="147">
        <v>0</v>
      </c>
      <c r="U534" s="147" t="s">
        <v>2199</v>
      </c>
      <c r="V534" s="147" t="s">
        <v>1135</v>
      </c>
      <c r="AB534" s="147" t="s">
        <v>1557</v>
      </c>
      <c r="AC534" s="147">
        <v>219</v>
      </c>
      <c r="AD534" s="223">
        <v>43280</v>
      </c>
      <c r="AE534" s="223">
        <v>43364</v>
      </c>
      <c r="AF534" s="147" t="s">
        <v>939</v>
      </c>
    </row>
    <row r="535" spans="16:32" x14ac:dyDescent="0.25">
      <c r="P535" s="147" t="s">
        <v>962</v>
      </c>
      <c r="Q535" s="147">
        <v>192</v>
      </c>
      <c r="R535" s="147"/>
      <c r="S535" s="147" t="s">
        <v>2200</v>
      </c>
      <c r="T535" s="147">
        <v>0</v>
      </c>
      <c r="U535" s="147" t="s">
        <v>2201</v>
      </c>
      <c r="V535" s="147" t="s">
        <v>1135</v>
      </c>
      <c r="AB535" s="147" t="s">
        <v>1557</v>
      </c>
      <c r="AC535" s="147">
        <v>222</v>
      </c>
      <c r="AD535" s="223">
        <v>43311</v>
      </c>
      <c r="AE535" s="223">
        <v>43395</v>
      </c>
      <c r="AF535" s="147" t="s">
        <v>939</v>
      </c>
    </row>
    <row r="536" spans="16:32" x14ac:dyDescent="0.25">
      <c r="P536" s="147" t="s">
        <v>962</v>
      </c>
      <c r="Q536" s="147">
        <v>192</v>
      </c>
      <c r="R536" s="147"/>
      <c r="S536" s="147" t="s">
        <v>2202</v>
      </c>
      <c r="T536" s="147">
        <v>0</v>
      </c>
      <c r="U536" s="147" t="s">
        <v>2203</v>
      </c>
      <c r="V536" s="147" t="s">
        <v>1135</v>
      </c>
      <c r="AB536" s="147" t="s">
        <v>1559</v>
      </c>
      <c r="AC536" s="147">
        <v>208</v>
      </c>
      <c r="AD536" s="223">
        <v>43216</v>
      </c>
      <c r="AE536" s="223">
        <v>43300</v>
      </c>
      <c r="AF536" s="147" t="s">
        <v>939</v>
      </c>
    </row>
    <row r="537" spans="16:32" x14ac:dyDescent="0.25">
      <c r="P537" s="147" t="s">
        <v>962</v>
      </c>
      <c r="Q537" s="147">
        <v>192</v>
      </c>
      <c r="R537" s="147"/>
      <c r="S537" s="147" t="s">
        <v>2204</v>
      </c>
      <c r="T537" s="147">
        <v>0</v>
      </c>
      <c r="U537" s="147" t="s">
        <v>2205</v>
      </c>
      <c r="V537" s="147" t="s">
        <v>1135</v>
      </c>
      <c r="AB537" s="147" t="s">
        <v>1559</v>
      </c>
      <c r="AC537" s="147">
        <v>215</v>
      </c>
      <c r="AD537" s="223">
        <v>43250</v>
      </c>
      <c r="AE537" s="223">
        <v>43334</v>
      </c>
      <c r="AF537" s="147" t="s">
        <v>939</v>
      </c>
    </row>
    <row r="538" spans="16:32" x14ac:dyDescent="0.25">
      <c r="P538" s="147" t="s">
        <v>962</v>
      </c>
      <c r="Q538" s="147">
        <v>192</v>
      </c>
      <c r="R538" s="147"/>
      <c r="S538" s="147" t="s">
        <v>2206</v>
      </c>
      <c r="T538" s="147">
        <v>0</v>
      </c>
      <c r="U538" s="147" t="s">
        <v>2207</v>
      </c>
      <c r="V538" s="147" t="s">
        <v>1135</v>
      </c>
      <c r="AB538" s="147" t="s">
        <v>1559</v>
      </c>
      <c r="AC538" s="147">
        <v>219</v>
      </c>
      <c r="AD538" s="223">
        <v>43280</v>
      </c>
      <c r="AE538" s="223">
        <v>43364</v>
      </c>
      <c r="AF538" s="147" t="s">
        <v>939</v>
      </c>
    </row>
    <row r="539" spans="16:32" x14ac:dyDescent="0.25">
      <c r="P539" s="147" t="s">
        <v>962</v>
      </c>
      <c r="Q539" s="147">
        <v>192</v>
      </c>
      <c r="R539" s="147"/>
      <c r="S539" s="147" t="s">
        <v>2208</v>
      </c>
      <c r="T539" s="147">
        <v>0</v>
      </c>
      <c r="U539" s="147" t="s">
        <v>2209</v>
      </c>
      <c r="V539" s="147" t="s">
        <v>1135</v>
      </c>
      <c r="AB539" s="147" t="s">
        <v>1559</v>
      </c>
      <c r="AC539" s="147">
        <v>222</v>
      </c>
      <c r="AD539" s="223">
        <v>43311</v>
      </c>
      <c r="AE539" s="223">
        <v>43395</v>
      </c>
      <c r="AF539" s="147" t="s">
        <v>939</v>
      </c>
    </row>
    <row r="540" spans="16:32" x14ac:dyDescent="0.25">
      <c r="P540" s="147" t="s">
        <v>962</v>
      </c>
      <c r="Q540" s="147">
        <v>192</v>
      </c>
      <c r="R540" s="147"/>
      <c r="S540" s="147" t="s">
        <v>2210</v>
      </c>
      <c r="T540" s="147">
        <v>0</v>
      </c>
      <c r="U540" s="147" t="s">
        <v>2211</v>
      </c>
      <c r="V540" s="147" t="s">
        <v>1135</v>
      </c>
      <c r="AB540" s="147" t="s">
        <v>1561</v>
      </c>
      <c r="AC540" s="147">
        <v>208</v>
      </c>
      <c r="AD540" s="223">
        <v>43216</v>
      </c>
      <c r="AE540" s="223">
        <v>43300</v>
      </c>
      <c r="AF540" s="147" t="s">
        <v>939</v>
      </c>
    </row>
    <row r="541" spans="16:32" x14ac:dyDescent="0.25">
      <c r="P541" s="147" t="s">
        <v>962</v>
      </c>
      <c r="Q541" s="147">
        <v>192</v>
      </c>
      <c r="R541" s="147"/>
      <c r="S541" s="147" t="s">
        <v>2212</v>
      </c>
      <c r="T541" s="147">
        <v>0</v>
      </c>
      <c r="U541" s="147" t="s">
        <v>2213</v>
      </c>
      <c r="V541" s="147" t="s">
        <v>1135</v>
      </c>
      <c r="AB541" s="147" t="s">
        <v>1561</v>
      </c>
      <c r="AC541" s="147">
        <v>215</v>
      </c>
      <c r="AD541" s="223">
        <v>43250</v>
      </c>
      <c r="AE541" s="223">
        <v>43334</v>
      </c>
      <c r="AF541" s="147" t="s">
        <v>939</v>
      </c>
    </row>
    <row r="542" spans="16:32" x14ac:dyDescent="0.25">
      <c r="P542" s="147" t="s">
        <v>962</v>
      </c>
      <c r="Q542" s="147">
        <v>192</v>
      </c>
      <c r="R542" s="147"/>
      <c r="S542" s="147" t="s">
        <v>2214</v>
      </c>
      <c r="T542" s="147">
        <v>0</v>
      </c>
      <c r="U542" s="147" t="s">
        <v>2215</v>
      </c>
      <c r="V542" s="147" t="s">
        <v>1135</v>
      </c>
      <c r="AB542" s="147" t="s">
        <v>1561</v>
      </c>
      <c r="AC542" s="147">
        <v>219</v>
      </c>
      <c r="AD542" s="223">
        <v>43280</v>
      </c>
      <c r="AE542" s="223">
        <v>43364</v>
      </c>
      <c r="AF542" s="147" t="s">
        <v>939</v>
      </c>
    </row>
    <row r="543" spans="16:32" x14ac:dyDescent="0.25">
      <c r="P543" s="147" t="s">
        <v>962</v>
      </c>
      <c r="Q543" s="147">
        <v>192</v>
      </c>
      <c r="R543" s="147"/>
      <c r="S543" s="147" t="s">
        <v>2216</v>
      </c>
      <c r="T543" s="147">
        <v>0</v>
      </c>
      <c r="U543" s="147" t="s">
        <v>2217</v>
      </c>
      <c r="V543" s="147" t="s">
        <v>1135</v>
      </c>
      <c r="AB543" s="147" t="s">
        <v>1561</v>
      </c>
      <c r="AC543" s="147">
        <v>222</v>
      </c>
      <c r="AD543" s="223">
        <v>43311</v>
      </c>
      <c r="AE543" s="223">
        <v>43395</v>
      </c>
      <c r="AF543" s="147" t="s">
        <v>939</v>
      </c>
    </row>
    <row r="544" spans="16:32" x14ac:dyDescent="0.25">
      <c r="P544" s="147" t="s">
        <v>962</v>
      </c>
      <c r="Q544" s="147">
        <v>192</v>
      </c>
      <c r="R544" s="147"/>
      <c r="S544" s="147" t="s">
        <v>2218</v>
      </c>
      <c r="T544" s="147">
        <v>0</v>
      </c>
      <c r="U544" s="147" t="s">
        <v>2219</v>
      </c>
      <c r="V544" s="147" t="s">
        <v>1135</v>
      </c>
      <c r="AB544" s="147" t="s">
        <v>1563</v>
      </c>
      <c r="AC544" s="147">
        <v>219</v>
      </c>
      <c r="AD544" s="223">
        <v>43280</v>
      </c>
      <c r="AE544" s="223">
        <v>43364</v>
      </c>
      <c r="AF544" s="147" t="s">
        <v>939</v>
      </c>
    </row>
    <row r="545" spans="16:32" x14ac:dyDescent="0.25">
      <c r="P545" s="147" t="s">
        <v>962</v>
      </c>
      <c r="Q545" s="147">
        <v>192</v>
      </c>
      <c r="R545" s="147"/>
      <c r="S545" s="147" t="s">
        <v>2220</v>
      </c>
      <c r="T545" s="147">
        <v>0</v>
      </c>
      <c r="U545" s="147" t="s">
        <v>2221</v>
      </c>
      <c r="V545" s="147" t="s">
        <v>1135</v>
      </c>
      <c r="AB545" s="147" t="s">
        <v>1563</v>
      </c>
      <c r="AC545" s="147">
        <v>222</v>
      </c>
      <c r="AD545" s="223">
        <v>43311</v>
      </c>
      <c r="AE545" s="223">
        <v>43395</v>
      </c>
      <c r="AF545" s="147" t="s">
        <v>939</v>
      </c>
    </row>
    <row r="546" spans="16:32" x14ac:dyDescent="0.25">
      <c r="P546" s="147" t="s">
        <v>962</v>
      </c>
      <c r="Q546" s="147">
        <v>192</v>
      </c>
      <c r="R546" s="147"/>
      <c r="S546" s="147" t="s">
        <v>2222</v>
      </c>
      <c r="T546" s="147">
        <v>0</v>
      </c>
      <c r="U546" s="147" t="s">
        <v>2223</v>
      </c>
      <c r="V546" s="147" t="s">
        <v>1135</v>
      </c>
      <c r="AB546" s="147" t="s">
        <v>1565</v>
      </c>
      <c r="AC546" s="147">
        <v>208</v>
      </c>
      <c r="AD546" s="223">
        <v>43216</v>
      </c>
      <c r="AE546" s="223">
        <v>43300</v>
      </c>
      <c r="AF546" s="147" t="s">
        <v>939</v>
      </c>
    </row>
    <row r="547" spans="16:32" x14ac:dyDescent="0.25">
      <c r="P547" s="147" t="s">
        <v>962</v>
      </c>
      <c r="Q547" s="147">
        <v>192</v>
      </c>
      <c r="R547" s="147"/>
      <c r="S547" s="147" t="s">
        <v>2224</v>
      </c>
      <c r="T547" s="147">
        <v>0</v>
      </c>
      <c r="U547" s="147" t="s">
        <v>2225</v>
      </c>
      <c r="V547" s="147" t="s">
        <v>1135</v>
      </c>
      <c r="AB547" s="147" t="s">
        <v>1565</v>
      </c>
      <c r="AC547" s="147">
        <v>215</v>
      </c>
      <c r="AD547" s="223">
        <v>43250</v>
      </c>
      <c r="AE547" s="223">
        <v>43334</v>
      </c>
      <c r="AF547" s="147" t="s">
        <v>939</v>
      </c>
    </row>
    <row r="548" spans="16:32" x14ac:dyDescent="0.25">
      <c r="P548" s="147" t="s">
        <v>962</v>
      </c>
      <c r="Q548" s="147">
        <v>192</v>
      </c>
      <c r="R548" s="147"/>
      <c r="S548" s="147" t="s">
        <v>2226</v>
      </c>
      <c r="T548" s="147">
        <v>0</v>
      </c>
      <c r="U548" s="147" t="s">
        <v>2227</v>
      </c>
      <c r="V548" s="147" t="s">
        <v>1135</v>
      </c>
      <c r="AB548" s="147" t="s">
        <v>1565</v>
      </c>
      <c r="AC548" s="147">
        <v>219</v>
      </c>
      <c r="AD548" s="223">
        <v>43280</v>
      </c>
      <c r="AE548" s="223">
        <v>43364</v>
      </c>
      <c r="AF548" s="147" t="s">
        <v>939</v>
      </c>
    </row>
    <row r="549" spans="16:32" x14ac:dyDescent="0.25">
      <c r="P549" s="147" t="s">
        <v>962</v>
      </c>
      <c r="Q549" s="147">
        <v>192</v>
      </c>
      <c r="R549" s="147"/>
      <c r="S549" s="147" t="s">
        <v>2228</v>
      </c>
      <c r="T549" s="147">
        <v>0</v>
      </c>
      <c r="U549" s="147" t="s">
        <v>2229</v>
      </c>
      <c r="V549" s="147" t="s">
        <v>1135</v>
      </c>
      <c r="AB549" s="147" t="s">
        <v>1565</v>
      </c>
      <c r="AC549" s="147">
        <v>222</v>
      </c>
      <c r="AD549" s="223">
        <v>43311</v>
      </c>
      <c r="AE549" s="223">
        <v>43395</v>
      </c>
      <c r="AF549" s="147" t="s">
        <v>939</v>
      </c>
    </row>
    <row r="550" spans="16:32" x14ac:dyDescent="0.25">
      <c r="P550" s="147" t="s">
        <v>962</v>
      </c>
      <c r="Q550" s="147">
        <v>192</v>
      </c>
      <c r="R550" s="147"/>
      <c r="S550" s="147" t="s">
        <v>2230</v>
      </c>
      <c r="T550" s="147">
        <v>0</v>
      </c>
      <c r="U550" s="147" t="s">
        <v>2231</v>
      </c>
      <c r="V550" s="147" t="s">
        <v>1135</v>
      </c>
      <c r="AB550" s="147" t="s">
        <v>1567</v>
      </c>
      <c r="AC550" s="147">
        <v>208</v>
      </c>
      <c r="AD550" s="223">
        <v>43216</v>
      </c>
      <c r="AE550" s="223">
        <v>43300</v>
      </c>
      <c r="AF550" s="147" t="s">
        <v>939</v>
      </c>
    </row>
    <row r="551" spans="16:32" x14ac:dyDescent="0.25">
      <c r="P551" s="147" t="s">
        <v>962</v>
      </c>
      <c r="Q551" s="147">
        <v>192</v>
      </c>
      <c r="R551" s="147"/>
      <c r="S551" s="147" t="s">
        <v>2232</v>
      </c>
      <c r="T551" s="147">
        <v>0</v>
      </c>
      <c r="U551" s="147" t="s">
        <v>2233</v>
      </c>
      <c r="V551" s="147" t="s">
        <v>1135</v>
      </c>
      <c r="AB551" s="147" t="s">
        <v>1567</v>
      </c>
      <c r="AC551" s="147">
        <v>215</v>
      </c>
      <c r="AD551" s="223">
        <v>43250</v>
      </c>
      <c r="AE551" s="223">
        <v>43334</v>
      </c>
      <c r="AF551" s="147" t="s">
        <v>939</v>
      </c>
    </row>
    <row r="552" spans="16:32" x14ac:dyDescent="0.25">
      <c r="P552" s="147" t="s">
        <v>962</v>
      </c>
      <c r="Q552" s="147">
        <v>192</v>
      </c>
      <c r="R552" s="147"/>
      <c r="S552" s="147" t="s">
        <v>2234</v>
      </c>
      <c r="T552" s="147">
        <v>0</v>
      </c>
      <c r="U552" s="147" t="s">
        <v>2235</v>
      </c>
      <c r="V552" s="147" t="s">
        <v>1135</v>
      </c>
      <c r="AB552" s="147" t="s">
        <v>1567</v>
      </c>
      <c r="AC552" s="147">
        <v>219</v>
      </c>
      <c r="AD552" s="223">
        <v>43280</v>
      </c>
      <c r="AE552" s="223">
        <v>43364</v>
      </c>
      <c r="AF552" s="147" t="s">
        <v>939</v>
      </c>
    </row>
    <row r="553" spans="16:32" x14ac:dyDescent="0.25">
      <c r="P553" s="147" t="s">
        <v>962</v>
      </c>
      <c r="Q553" s="147">
        <v>192</v>
      </c>
      <c r="R553" s="147"/>
      <c r="S553" s="147" t="s">
        <v>2236</v>
      </c>
      <c r="T553" s="147">
        <v>0</v>
      </c>
      <c r="U553" s="147" t="s">
        <v>2237</v>
      </c>
      <c r="V553" s="147" t="s">
        <v>1135</v>
      </c>
      <c r="AB553" s="147" t="s">
        <v>1567</v>
      </c>
      <c r="AC553" s="147">
        <v>222</v>
      </c>
      <c r="AD553" s="223">
        <v>43311</v>
      </c>
      <c r="AE553" s="223">
        <v>43395</v>
      </c>
      <c r="AF553" s="147" t="s">
        <v>939</v>
      </c>
    </row>
    <row r="554" spans="16:32" x14ac:dyDescent="0.25">
      <c r="P554" s="147" t="s">
        <v>962</v>
      </c>
      <c r="Q554" s="147">
        <v>192</v>
      </c>
      <c r="R554" s="147"/>
      <c r="S554" s="147" t="s">
        <v>2238</v>
      </c>
      <c r="T554" s="147">
        <v>0</v>
      </c>
      <c r="U554" s="147" t="s">
        <v>2239</v>
      </c>
      <c r="V554" s="147" t="s">
        <v>1135</v>
      </c>
      <c r="AB554" s="147" t="s">
        <v>1569</v>
      </c>
      <c r="AC554" s="147">
        <v>208</v>
      </c>
      <c r="AD554" s="223">
        <v>43216</v>
      </c>
      <c r="AE554" s="223">
        <v>43300</v>
      </c>
      <c r="AF554" s="147" t="s">
        <v>939</v>
      </c>
    </row>
    <row r="555" spans="16:32" x14ac:dyDescent="0.25">
      <c r="P555" s="147" t="s">
        <v>962</v>
      </c>
      <c r="Q555" s="147">
        <v>192</v>
      </c>
      <c r="R555" s="147"/>
      <c r="S555" s="147" t="s">
        <v>2240</v>
      </c>
      <c r="T555" s="147">
        <v>0</v>
      </c>
      <c r="U555" s="147" t="s">
        <v>2241</v>
      </c>
      <c r="V555" s="147" t="s">
        <v>1135</v>
      </c>
      <c r="AB555" s="147" t="s">
        <v>1569</v>
      </c>
      <c r="AC555" s="147">
        <v>219</v>
      </c>
      <c r="AD555" s="223">
        <v>43280</v>
      </c>
      <c r="AE555" s="223">
        <v>43364</v>
      </c>
      <c r="AF555" s="147" t="s">
        <v>939</v>
      </c>
    </row>
    <row r="556" spans="16:32" x14ac:dyDescent="0.25">
      <c r="P556" s="147" t="s">
        <v>962</v>
      </c>
      <c r="Q556" s="147">
        <v>192</v>
      </c>
      <c r="R556" s="147"/>
      <c r="S556" s="147" t="s">
        <v>2242</v>
      </c>
      <c r="T556" s="147">
        <v>0</v>
      </c>
      <c r="U556" s="147" t="s">
        <v>2243</v>
      </c>
      <c r="V556" s="147" t="s">
        <v>1135</v>
      </c>
      <c r="AB556" s="147" t="s">
        <v>1569</v>
      </c>
      <c r="AC556" s="147">
        <v>222</v>
      </c>
      <c r="AD556" s="223">
        <v>43311</v>
      </c>
      <c r="AE556" s="223">
        <v>43395</v>
      </c>
      <c r="AF556" s="147" t="s">
        <v>939</v>
      </c>
    </row>
    <row r="557" spans="16:32" x14ac:dyDescent="0.25">
      <c r="P557" s="147" t="s">
        <v>962</v>
      </c>
      <c r="Q557" s="147">
        <v>192</v>
      </c>
      <c r="R557" s="147"/>
      <c r="S557" s="147" t="s">
        <v>2244</v>
      </c>
      <c r="T557" s="147">
        <v>0</v>
      </c>
      <c r="U557" s="147" t="s">
        <v>2245</v>
      </c>
      <c r="V557" s="147" t="s">
        <v>1135</v>
      </c>
      <c r="AB557" s="147" t="s">
        <v>4812</v>
      </c>
      <c r="AC557" s="147">
        <v>219</v>
      </c>
      <c r="AD557" s="223">
        <v>43280</v>
      </c>
      <c r="AE557" s="223">
        <v>43364</v>
      </c>
      <c r="AF557" s="147" t="s">
        <v>939</v>
      </c>
    </row>
    <row r="558" spans="16:32" x14ac:dyDescent="0.25">
      <c r="P558" s="147" t="s">
        <v>962</v>
      </c>
      <c r="Q558" s="147">
        <v>192</v>
      </c>
      <c r="R558" s="147"/>
      <c r="S558" s="147" t="s">
        <v>2246</v>
      </c>
      <c r="T558" s="147">
        <v>0</v>
      </c>
      <c r="U558" s="147" t="s">
        <v>2247</v>
      </c>
      <c r="V558" s="147" t="s">
        <v>1135</v>
      </c>
      <c r="AB558" s="147" t="s">
        <v>4812</v>
      </c>
      <c r="AC558" s="147">
        <v>222</v>
      </c>
      <c r="AD558" s="223">
        <v>43311</v>
      </c>
      <c r="AE558" s="223">
        <v>43395</v>
      </c>
      <c r="AF558" s="147" t="s">
        <v>939</v>
      </c>
    </row>
    <row r="559" spans="16:32" x14ac:dyDescent="0.25">
      <c r="P559" s="147" t="s">
        <v>962</v>
      </c>
      <c r="Q559" s="147">
        <v>192</v>
      </c>
      <c r="R559" s="147"/>
      <c r="S559" s="147" t="s">
        <v>2248</v>
      </c>
      <c r="T559" s="147">
        <v>0</v>
      </c>
      <c r="U559" s="147" t="s">
        <v>2249</v>
      </c>
      <c r="V559" s="147" t="s">
        <v>1135</v>
      </c>
      <c r="AB559" s="147" t="s">
        <v>4814</v>
      </c>
      <c r="AC559" s="147">
        <v>219</v>
      </c>
      <c r="AD559" s="223">
        <v>43280</v>
      </c>
      <c r="AE559" s="223">
        <v>43364</v>
      </c>
      <c r="AF559" s="147" t="s">
        <v>939</v>
      </c>
    </row>
    <row r="560" spans="16:32" x14ac:dyDescent="0.25">
      <c r="P560" s="147" t="s">
        <v>962</v>
      </c>
      <c r="Q560" s="147">
        <v>192</v>
      </c>
      <c r="R560" s="147"/>
      <c r="S560" s="147" t="s">
        <v>2250</v>
      </c>
      <c r="T560" s="147">
        <v>0</v>
      </c>
      <c r="U560" s="147" t="s">
        <v>2251</v>
      </c>
      <c r="V560" s="147" t="s">
        <v>1135</v>
      </c>
      <c r="AB560" s="147" t="s">
        <v>4814</v>
      </c>
      <c r="AC560" s="147">
        <v>222</v>
      </c>
      <c r="AD560" s="223">
        <v>43311</v>
      </c>
      <c r="AE560" s="223">
        <v>43395</v>
      </c>
      <c r="AF560" s="147" t="s">
        <v>939</v>
      </c>
    </row>
    <row r="561" spans="16:32" x14ac:dyDescent="0.25">
      <c r="P561" s="147" t="s">
        <v>962</v>
      </c>
      <c r="Q561" s="147">
        <v>192</v>
      </c>
      <c r="R561" s="147"/>
      <c r="S561" s="147" t="s">
        <v>2252</v>
      </c>
      <c r="T561" s="147">
        <v>0</v>
      </c>
      <c r="U561" s="147" t="s">
        <v>2253</v>
      </c>
      <c r="V561" s="147" t="s">
        <v>1135</v>
      </c>
      <c r="AB561" s="147" t="s">
        <v>4816</v>
      </c>
      <c r="AC561" s="147">
        <v>219</v>
      </c>
      <c r="AD561" s="223">
        <v>43280</v>
      </c>
      <c r="AE561" s="223">
        <v>43364</v>
      </c>
      <c r="AF561" s="147" t="s">
        <v>939</v>
      </c>
    </row>
    <row r="562" spans="16:32" x14ac:dyDescent="0.25">
      <c r="P562" s="147" t="s">
        <v>962</v>
      </c>
      <c r="Q562" s="147">
        <v>192</v>
      </c>
      <c r="R562" s="147"/>
      <c r="S562" s="147" t="s">
        <v>2254</v>
      </c>
      <c r="T562" s="147">
        <v>0</v>
      </c>
      <c r="U562" s="147" t="s">
        <v>2255</v>
      </c>
      <c r="V562" s="147" t="s">
        <v>1135</v>
      </c>
      <c r="AB562" s="147" t="s">
        <v>4816</v>
      </c>
      <c r="AC562" s="147">
        <v>222</v>
      </c>
      <c r="AD562" s="223">
        <v>43311</v>
      </c>
      <c r="AE562" s="223">
        <v>43395</v>
      </c>
      <c r="AF562" s="147" t="s">
        <v>939</v>
      </c>
    </row>
    <row r="563" spans="16:32" x14ac:dyDescent="0.25">
      <c r="P563" s="147" t="s">
        <v>962</v>
      </c>
      <c r="Q563" s="147">
        <v>192</v>
      </c>
      <c r="R563" s="147"/>
      <c r="S563" s="147" t="s">
        <v>2256</v>
      </c>
      <c r="T563" s="147">
        <v>0</v>
      </c>
      <c r="U563" s="147" t="s">
        <v>2257</v>
      </c>
      <c r="V563" s="147" t="s">
        <v>1135</v>
      </c>
      <c r="AB563" s="147" t="s">
        <v>1573</v>
      </c>
      <c r="AC563" s="147">
        <v>208</v>
      </c>
      <c r="AD563" s="223">
        <v>43216</v>
      </c>
      <c r="AE563" s="223">
        <v>43300</v>
      </c>
      <c r="AF563" s="147" t="s">
        <v>939</v>
      </c>
    </row>
    <row r="564" spans="16:32" x14ac:dyDescent="0.25">
      <c r="P564" s="147" t="s">
        <v>962</v>
      </c>
      <c r="Q564" s="147">
        <v>192</v>
      </c>
      <c r="R564" s="147"/>
      <c r="S564" s="147" t="s">
        <v>2258</v>
      </c>
      <c r="T564" s="147">
        <v>0</v>
      </c>
      <c r="U564" s="147" t="s">
        <v>2259</v>
      </c>
      <c r="V564" s="147" t="s">
        <v>1135</v>
      </c>
      <c r="AB564" s="147" t="s">
        <v>1573</v>
      </c>
      <c r="AC564" s="147">
        <v>222</v>
      </c>
      <c r="AD564" s="223">
        <v>43311</v>
      </c>
      <c r="AE564" s="223">
        <v>43395</v>
      </c>
      <c r="AF564" s="147" t="s">
        <v>939</v>
      </c>
    </row>
    <row r="565" spans="16:32" x14ac:dyDescent="0.25">
      <c r="P565" s="147" t="s">
        <v>962</v>
      </c>
      <c r="Q565" s="147">
        <v>192</v>
      </c>
      <c r="R565" s="147"/>
      <c r="S565" s="147" t="s">
        <v>2260</v>
      </c>
      <c r="T565" s="147">
        <v>0</v>
      </c>
      <c r="U565" s="147" t="s">
        <v>2261</v>
      </c>
      <c r="V565" s="147" t="s">
        <v>1135</v>
      </c>
      <c r="AB565" s="147" t="s">
        <v>1577</v>
      </c>
      <c r="AC565" s="147">
        <v>208</v>
      </c>
      <c r="AD565" s="223">
        <v>43216</v>
      </c>
      <c r="AE565" s="223">
        <v>43300</v>
      </c>
      <c r="AF565" s="147" t="s">
        <v>939</v>
      </c>
    </row>
    <row r="566" spans="16:32" x14ac:dyDescent="0.25">
      <c r="P566" s="147" t="s">
        <v>962</v>
      </c>
      <c r="Q566" s="147">
        <v>192</v>
      </c>
      <c r="R566" s="147"/>
      <c r="S566" s="147" t="s">
        <v>2262</v>
      </c>
      <c r="T566" s="147">
        <v>0</v>
      </c>
      <c r="U566" s="147" t="s">
        <v>2263</v>
      </c>
      <c r="V566" s="147" t="s">
        <v>1135</v>
      </c>
      <c r="AB566" s="147" t="s">
        <v>1577</v>
      </c>
      <c r="AC566" s="147">
        <v>215</v>
      </c>
      <c r="AD566" s="223">
        <v>43250</v>
      </c>
      <c r="AE566" s="223">
        <v>43334</v>
      </c>
      <c r="AF566" s="147" t="s">
        <v>939</v>
      </c>
    </row>
    <row r="567" spans="16:32" x14ac:dyDescent="0.25">
      <c r="P567" s="147" t="s">
        <v>962</v>
      </c>
      <c r="Q567" s="147">
        <v>192</v>
      </c>
      <c r="R567" s="147"/>
      <c r="S567" s="147" t="s">
        <v>2264</v>
      </c>
      <c r="T567" s="147">
        <v>0</v>
      </c>
      <c r="U567" s="147" t="s">
        <v>2265</v>
      </c>
      <c r="V567" s="147" t="s">
        <v>1135</v>
      </c>
      <c r="AB567" s="147" t="s">
        <v>1577</v>
      </c>
      <c r="AC567" s="147">
        <v>219</v>
      </c>
      <c r="AD567" s="223">
        <v>43280</v>
      </c>
      <c r="AE567" s="223">
        <v>43364</v>
      </c>
      <c r="AF567" s="147" t="s">
        <v>939</v>
      </c>
    </row>
    <row r="568" spans="16:32" x14ac:dyDescent="0.25">
      <c r="P568" s="147" t="s">
        <v>962</v>
      </c>
      <c r="Q568" s="147">
        <v>192</v>
      </c>
      <c r="R568" s="147"/>
      <c r="S568" s="147" t="s">
        <v>2266</v>
      </c>
      <c r="T568" s="147">
        <v>0</v>
      </c>
      <c r="U568" s="147" t="s">
        <v>2267</v>
      </c>
      <c r="V568" s="147" t="s">
        <v>1135</v>
      </c>
      <c r="AB568" s="147" t="s">
        <v>1577</v>
      </c>
      <c r="AC568" s="147">
        <v>222</v>
      </c>
      <c r="AD568" s="223">
        <v>43311</v>
      </c>
      <c r="AE568" s="223">
        <v>43395</v>
      </c>
      <c r="AF568" s="147" t="s">
        <v>939</v>
      </c>
    </row>
    <row r="569" spans="16:32" x14ac:dyDescent="0.25">
      <c r="P569" s="147" t="s">
        <v>962</v>
      </c>
      <c r="Q569" s="147">
        <v>192</v>
      </c>
      <c r="R569" s="147"/>
      <c r="S569" s="147" t="s">
        <v>2268</v>
      </c>
      <c r="T569" s="147">
        <v>0</v>
      </c>
      <c r="U569" s="147" t="s">
        <v>2269</v>
      </c>
      <c r="V569" s="147" t="s">
        <v>1135</v>
      </c>
      <c r="AB569" s="147" t="s">
        <v>1583</v>
      </c>
      <c r="AC569" s="147">
        <v>215</v>
      </c>
      <c r="AD569" s="223">
        <v>43250</v>
      </c>
      <c r="AE569" s="223">
        <v>43334</v>
      </c>
      <c r="AF569" s="147" t="s">
        <v>939</v>
      </c>
    </row>
    <row r="570" spans="16:32" x14ac:dyDescent="0.25">
      <c r="P570" s="147" t="s">
        <v>962</v>
      </c>
      <c r="Q570" s="147">
        <v>192</v>
      </c>
      <c r="R570" s="147"/>
      <c r="S570" s="147" t="s">
        <v>2270</v>
      </c>
      <c r="T570" s="147">
        <v>0</v>
      </c>
      <c r="U570" s="147" t="s">
        <v>2271</v>
      </c>
      <c r="V570" s="147" t="s">
        <v>1135</v>
      </c>
      <c r="AB570" s="147" t="s">
        <v>1583</v>
      </c>
      <c r="AC570" s="147">
        <v>219</v>
      </c>
      <c r="AD570" s="223">
        <v>43280</v>
      </c>
      <c r="AE570" s="223">
        <v>43364</v>
      </c>
      <c r="AF570" s="147" t="s">
        <v>939</v>
      </c>
    </row>
    <row r="571" spans="16:32" x14ac:dyDescent="0.25">
      <c r="P571" s="147" t="s">
        <v>962</v>
      </c>
      <c r="Q571" s="147">
        <v>192</v>
      </c>
      <c r="R571" s="147"/>
      <c r="S571" s="147" t="s">
        <v>2272</v>
      </c>
      <c r="T571" s="147">
        <v>0</v>
      </c>
      <c r="U571" s="147" t="s">
        <v>2273</v>
      </c>
      <c r="V571" s="147" t="s">
        <v>1135</v>
      </c>
      <c r="AB571" s="147" t="s">
        <v>1583</v>
      </c>
      <c r="AC571" s="147">
        <v>222</v>
      </c>
      <c r="AD571" s="223">
        <v>43311</v>
      </c>
      <c r="AE571" s="223">
        <v>43395</v>
      </c>
      <c r="AF571" s="147" t="s">
        <v>939</v>
      </c>
    </row>
    <row r="572" spans="16:32" x14ac:dyDescent="0.25">
      <c r="P572" s="147" t="s">
        <v>962</v>
      </c>
      <c r="Q572" s="147">
        <v>192</v>
      </c>
      <c r="R572" s="147"/>
      <c r="S572" s="147" t="s">
        <v>2274</v>
      </c>
      <c r="T572" s="147">
        <v>0</v>
      </c>
      <c r="U572" s="147" t="s">
        <v>2275</v>
      </c>
      <c r="V572" s="147" t="s">
        <v>1135</v>
      </c>
      <c r="AB572" s="147" t="s">
        <v>1585</v>
      </c>
      <c r="AC572" s="147">
        <v>208</v>
      </c>
      <c r="AD572" s="223">
        <v>43216</v>
      </c>
      <c r="AE572" s="223">
        <v>43300</v>
      </c>
      <c r="AF572" s="147" t="s">
        <v>939</v>
      </c>
    </row>
    <row r="573" spans="16:32" x14ac:dyDescent="0.25">
      <c r="P573" s="147" t="s">
        <v>962</v>
      </c>
      <c r="Q573" s="147">
        <v>192</v>
      </c>
      <c r="R573" s="147"/>
      <c r="S573" s="147" t="s">
        <v>2276</v>
      </c>
      <c r="T573" s="147">
        <v>0</v>
      </c>
      <c r="U573" s="147" t="s">
        <v>2277</v>
      </c>
      <c r="V573" s="147" t="s">
        <v>1135</v>
      </c>
      <c r="AB573" s="147" t="s">
        <v>1585</v>
      </c>
      <c r="AC573" s="147">
        <v>215</v>
      </c>
      <c r="AD573" s="223">
        <v>43250</v>
      </c>
      <c r="AE573" s="223">
        <v>43334</v>
      </c>
      <c r="AF573" s="147" t="s">
        <v>939</v>
      </c>
    </row>
    <row r="574" spans="16:32" x14ac:dyDescent="0.25">
      <c r="P574" s="147" t="s">
        <v>962</v>
      </c>
      <c r="Q574" s="147">
        <v>192</v>
      </c>
      <c r="R574" s="147"/>
      <c r="S574" s="147" t="s">
        <v>2278</v>
      </c>
      <c r="T574" s="147">
        <v>0</v>
      </c>
      <c r="U574" s="147" t="s">
        <v>2279</v>
      </c>
      <c r="V574" s="147" t="s">
        <v>1135</v>
      </c>
      <c r="AB574" s="147" t="s">
        <v>1585</v>
      </c>
      <c r="AC574" s="147">
        <v>219</v>
      </c>
      <c r="AD574" s="223">
        <v>43280</v>
      </c>
      <c r="AE574" s="223">
        <v>43364</v>
      </c>
      <c r="AF574" s="147" t="s">
        <v>939</v>
      </c>
    </row>
    <row r="575" spans="16:32" x14ac:dyDescent="0.25">
      <c r="P575" s="147" t="s">
        <v>962</v>
      </c>
      <c r="Q575" s="147">
        <v>192</v>
      </c>
      <c r="R575" s="147"/>
      <c r="S575" s="147" t="s">
        <v>2280</v>
      </c>
      <c r="T575" s="147">
        <v>0</v>
      </c>
      <c r="U575" s="147" t="s">
        <v>2281</v>
      </c>
      <c r="V575" s="147" t="s">
        <v>1135</v>
      </c>
      <c r="AB575" s="147" t="s">
        <v>1585</v>
      </c>
      <c r="AC575" s="147">
        <v>222</v>
      </c>
      <c r="AD575" s="223">
        <v>43311</v>
      </c>
      <c r="AE575" s="223">
        <v>43395</v>
      </c>
      <c r="AF575" s="147" t="s">
        <v>939</v>
      </c>
    </row>
    <row r="576" spans="16:32" x14ac:dyDescent="0.25">
      <c r="P576" s="147" t="s">
        <v>962</v>
      </c>
      <c r="Q576" s="147">
        <v>192</v>
      </c>
      <c r="R576" s="147"/>
      <c r="S576" s="147" t="s">
        <v>2282</v>
      </c>
      <c r="T576" s="147">
        <v>0</v>
      </c>
      <c r="U576" s="147" t="s">
        <v>2283</v>
      </c>
      <c r="V576" s="147" t="s">
        <v>1135</v>
      </c>
      <c r="AB576" s="147" t="s">
        <v>1587</v>
      </c>
      <c r="AC576" s="147">
        <v>208</v>
      </c>
      <c r="AD576" s="223">
        <v>43216</v>
      </c>
      <c r="AE576" s="223">
        <v>43300</v>
      </c>
      <c r="AF576" s="147" t="s">
        <v>939</v>
      </c>
    </row>
    <row r="577" spans="16:32" x14ac:dyDescent="0.25">
      <c r="P577" s="147" t="s">
        <v>962</v>
      </c>
      <c r="Q577" s="147">
        <v>192</v>
      </c>
      <c r="R577" s="147"/>
      <c r="S577" s="147" t="s">
        <v>2284</v>
      </c>
      <c r="T577" s="147">
        <v>0</v>
      </c>
      <c r="U577" s="147" t="s">
        <v>2285</v>
      </c>
      <c r="V577" s="147" t="s">
        <v>1135</v>
      </c>
      <c r="AB577" s="147" t="s">
        <v>1587</v>
      </c>
      <c r="AC577" s="147">
        <v>215</v>
      </c>
      <c r="AD577" s="223">
        <v>43250</v>
      </c>
      <c r="AE577" s="223">
        <v>43334</v>
      </c>
      <c r="AF577" s="147" t="s">
        <v>939</v>
      </c>
    </row>
    <row r="578" spans="16:32" x14ac:dyDescent="0.25">
      <c r="P578" s="147" t="s">
        <v>962</v>
      </c>
      <c r="Q578" s="147">
        <v>192</v>
      </c>
      <c r="R578" s="147"/>
      <c r="S578" s="147" t="s">
        <v>2286</v>
      </c>
      <c r="T578" s="147">
        <v>0</v>
      </c>
      <c r="U578" s="147" t="s">
        <v>2287</v>
      </c>
      <c r="V578" s="147" t="s">
        <v>1135</v>
      </c>
      <c r="AB578" s="147" t="s">
        <v>1587</v>
      </c>
      <c r="AC578" s="147">
        <v>219</v>
      </c>
      <c r="AD578" s="223">
        <v>43280</v>
      </c>
      <c r="AE578" s="223">
        <v>43364</v>
      </c>
      <c r="AF578" s="147" t="s">
        <v>939</v>
      </c>
    </row>
    <row r="579" spans="16:32" x14ac:dyDescent="0.25">
      <c r="P579" s="147" t="s">
        <v>962</v>
      </c>
      <c r="Q579" s="147">
        <v>192</v>
      </c>
      <c r="R579" s="147"/>
      <c r="S579" s="147" t="s">
        <v>2288</v>
      </c>
      <c r="T579" s="147">
        <v>0</v>
      </c>
      <c r="U579" s="147" t="s">
        <v>2289</v>
      </c>
      <c r="V579" s="147" t="s">
        <v>1135</v>
      </c>
      <c r="AB579" s="147" t="s">
        <v>1587</v>
      </c>
      <c r="AC579" s="147">
        <v>222</v>
      </c>
      <c r="AD579" s="223">
        <v>43311</v>
      </c>
      <c r="AE579" s="223">
        <v>43395</v>
      </c>
      <c r="AF579" s="147" t="s">
        <v>939</v>
      </c>
    </row>
    <row r="580" spans="16:32" x14ac:dyDescent="0.25">
      <c r="P580" s="147" t="s">
        <v>962</v>
      </c>
      <c r="Q580" s="147">
        <v>192</v>
      </c>
      <c r="R580" s="147"/>
      <c r="S580" s="147" t="s">
        <v>2290</v>
      </c>
      <c r="T580" s="147">
        <v>0</v>
      </c>
      <c r="U580" s="147" t="s">
        <v>2291</v>
      </c>
      <c r="V580" s="147" t="s">
        <v>1135</v>
      </c>
      <c r="AB580" s="147" t="s">
        <v>1589</v>
      </c>
      <c r="AC580" s="147">
        <v>208</v>
      </c>
      <c r="AD580" s="223">
        <v>43216</v>
      </c>
      <c r="AE580" s="223">
        <v>43300</v>
      </c>
      <c r="AF580" s="147" t="s">
        <v>939</v>
      </c>
    </row>
    <row r="581" spans="16:32" x14ac:dyDescent="0.25">
      <c r="P581" s="147" t="s">
        <v>962</v>
      </c>
      <c r="Q581" s="147">
        <v>192</v>
      </c>
      <c r="R581" s="147"/>
      <c r="S581" s="147" t="s">
        <v>2292</v>
      </c>
      <c r="T581" s="147">
        <v>0</v>
      </c>
      <c r="U581" s="147" t="s">
        <v>2293</v>
      </c>
      <c r="V581" s="147" t="s">
        <v>1135</v>
      </c>
      <c r="AB581" s="147" t="s">
        <v>1589</v>
      </c>
      <c r="AC581" s="147">
        <v>215</v>
      </c>
      <c r="AD581" s="223">
        <v>43250</v>
      </c>
      <c r="AE581" s="223">
        <v>43334</v>
      </c>
      <c r="AF581" s="147" t="s">
        <v>939</v>
      </c>
    </row>
    <row r="582" spans="16:32" x14ac:dyDescent="0.25">
      <c r="P582" s="147" t="s">
        <v>962</v>
      </c>
      <c r="Q582" s="147">
        <v>192</v>
      </c>
      <c r="R582" s="147"/>
      <c r="S582" s="147" t="s">
        <v>2294</v>
      </c>
      <c r="T582" s="147">
        <v>0</v>
      </c>
      <c r="U582" s="147" t="s">
        <v>2295</v>
      </c>
      <c r="V582" s="147" t="s">
        <v>1135</v>
      </c>
      <c r="AB582" s="147" t="s">
        <v>1589</v>
      </c>
      <c r="AC582" s="147">
        <v>219</v>
      </c>
      <c r="AD582" s="223">
        <v>43280</v>
      </c>
      <c r="AE582" s="223">
        <v>43364</v>
      </c>
      <c r="AF582" s="147" t="s">
        <v>939</v>
      </c>
    </row>
    <row r="583" spans="16:32" x14ac:dyDescent="0.25">
      <c r="P583" s="147" t="s">
        <v>962</v>
      </c>
      <c r="Q583" s="147">
        <v>192</v>
      </c>
      <c r="R583" s="147"/>
      <c r="S583" s="147" t="s">
        <v>2296</v>
      </c>
      <c r="T583" s="147">
        <v>0</v>
      </c>
      <c r="U583" s="147" t="s">
        <v>2297</v>
      </c>
      <c r="V583" s="147" t="s">
        <v>1135</v>
      </c>
      <c r="AB583" s="147" t="s">
        <v>1589</v>
      </c>
      <c r="AC583" s="147">
        <v>222</v>
      </c>
      <c r="AD583" s="223">
        <v>43311</v>
      </c>
      <c r="AE583" s="223">
        <v>43395</v>
      </c>
      <c r="AF583" s="147" t="s">
        <v>939</v>
      </c>
    </row>
    <row r="584" spans="16:32" x14ac:dyDescent="0.25">
      <c r="P584" s="147" t="s">
        <v>962</v>
      </c>
      <c r="Q584" s="147">
        <v>192</v>
      </c>
      <c r="R584" s="147"/>
      <c r="S584" s="147" t="s">
        <v>2298</v>
      </c>
      <c r="T584" s="147">
        <v>0</v>
      </c>
      <c r="U584" s="147" t="s">
        <v>2299</v>
      </c>
      <c r="V584" s="147" t="s">
        <v>1135</v>
      </c>
      <c r="AB584" s="147" t="s">
        <v>1595</v>
      </c>
      <c r="AC584" s="147">
        <v>208</v>
      </c>
      <c r="AD584" s="223">
        <v>43216</v>
      </c>
      <c r="AE584" s="223">
        <v>43300</v>
      </c>
      <c r="AF584" s="147" t="s">
        <v>939</v>
      </c>
    </row>
    <row r="585" spans="16:32" x14ac:dyDescent="0.25">
      <c r="P585" s="147" t="s">
        <v>962</v>
      </c>
      <c r="Q585" s="147">
        <v>192</v>
      </c>
      <c r="R585" s="147"/>
      <c r="S585" s="147" t="s">
        <v>2300</v>
      </c>
      <c r="T585" s="147">
        <v>0</v>
      </c>
      <c r="U585" s="147" t="s">
        <v>2301</v>
      </c>
      <c r="V585" s="147" t="s">
        <v>1135</v>
      </c>
      <c r="AB585" s="147" t="s">
        <v>1595</v>
      </c>
      <c r="AC585" s="147">
        <v>215</v>
      </c>
      <c r="AD585" s="223">
        <v>43250</v>
      </c>
      <c r="AE585" s="223">
        <v>43334</v>
      </c>
      <c r="AF585" s="147" t="s">
        <v>939</v>
      </c>
    </row>
    <row r="586" spans="16:32" x14ac:dyDescent="0.25">
      <c r="P586" s="147" t="s">
        <v>962</v>
      </c>
      <c r="Q586" s="147">
        <v>192</v>
      </c>
      <c r="R586" s="147"/>
      <c r="S586" s="147" t="s">
        <v>2302</v>
      </c>
      <c r="T586" s="147">
        <v>0</v>
      </c>
      <c r="U586" s="147" t="s">
        <v>2303</v>
      </c>
      <c r="V586" s="147" t="s">
        <v>1135</v>
      </c>
      <c r="AB586" s="147" t="s">
        <v>1595</v>
      </c>
      <c r="AC586" s="147">
        <v>222</v>
      </c>
      <c r="AD586" s="223">
        <v>43311</v>
      </c>
      <c r="AE586" s="223">
        <v>43395</v>
      </c>
      <c r="AF586" s="147" t="s">
        <v>939</v>
      </c>
    </row>
    <row r="587" spans="16:32" x14ac:dyDescent="0.25">
      <c r="P587" s="147" t="s">
        <v>962</v>
      </c>
      <c r="Q587" s="147">
        <v>192</v>
      </c>
      <c r="R587" s="147"/>
      <c r="S587" s="147" t="s">
        <v>2304</v>
      </c>
      <c r="T587" s="147">
        <v>0</v>
      </c>
      <c r="U587" s="147" t="s">
        <v>2305</v>
      </c>
      <c r="V587" s="147" t="s">
        <v>1135</v>
      </c>
      <c r="AB587" s="147" t="s">
        <v>1597</v>
      </c>
      <c r="AC587" s="147">
        <v>208</v>
      </c>
      <c r="AD587" s="223">
        <v>43216</v>
      </c>
      <c r="AE587" s="223">
        <v>43300</v>
      </c>
      <c r="AF587" s="147" t="s">
        <v>939</v>
      </c>
    </row>
    <row r="588" spans="16:32" x14ac:dyDescent="0.25">
      <c r="P588" s="147" t="s">
        <v>962</v>
      </c>
      <c r="Q588" s="147">
        <v>192</v>
      </c>
      <c r="R588" s="147"/>
      <c r="S588" s="147" t="s">
        <v>2306</v>
      </c>
      <c r="T588" s="147">
        <v>0</v>
      </c>
      <c r="U588" s="147" t="s">
        <v>2307</v>
      </c>
      <c r="V588" s="147" t="s">
        <v>1135</v>
      </c>
      <c r="AB588" s="147" t="s">
        <v>1597</v>
      </c>
      <c r="AC588" s="147">
        <v>215</v>
      </c>
      <c r="AD588" s="223">
        <v>43250</v>
      </c>
      <c r="AE588" s="223">
        <v>43334</v>
      </c>
      <c r="AF588" s="147" t="s">
        <v>939</v>
      </c>
    </row>
    <row r="589" spans="16:32" x14ac:dyDescent="0.25">
      <c r="P589" s="147" t="s">
        <v>962</v>
      </c>
      <c r="Q589" s="147">
        <v>192</v>
      </c>
      <c r="R589" s="147"/>
      <c r="S589" s="147" t="s">
        <v>2308</v>
      </c>
      <c r="T589" s="147">
        <v>0</v>
      </c>
      <c r="U589" s="147" t="s">
        <v>2309</v>
      </c>
      <c r="V589" s="147" t="s">
        <v>1135</v>
      </c>
      <c r="AB589" s="147" t="s">
        <v>1597</v>
      </c>
      <c r="AC589" s="147">
        <v>219</v>
      </c>
      <c r="AD589" s="223">
        <v>43280</v>
      </c>
      <c r="AE589" s="223">
        <v>43364</v>
      </c>
      <c r="AF589" s="147" t="s">
        <v>939</v>
      </c>
    </row>
    <row r="590" spans="16:32" x14ac:dyDescent="0.25">
      <c r="P590" s="147" t="s">
        <v>962</v>
      </c>
      <c r="Q590" s="147">
        <v>192</v>
      </c>
      <c r="R590" s="147"/>
      <c r="S590" s="147" t="s">
        <v>2310</v>
      </c>
      <c r="T590" s="147">
        <v>0</v>
      </c>
      <c r="U590" s="147" t="s">
        <v>2311</v>
      </c>
      <c r="V590" s="147" t="s">
        <v>1135</v>
      </c>
      <c r="AB590" s="147" t="s">
        <v>1597</v>
      </c>
      <c r="AC590" s="147">
        <v>222</v>
      </c>
      <c r="AD590" s="223">
        <v>43311</v>
      </c>
      <c r="AE590" s="223">
        <v>43395</v>
      </c>
      <c r="AF590" s="147" t="s">
        <v>939</v>
      </c>
    </row>
    <row r="591" spans="16:32" x14ac:dyDescent="0.25">
      <c r="P591" s="147" t="s">
        <v>962</v>
      </c>
      <c r="Q591" s="147">
        <v>192</v>
      </c>
      <c r="R591" s="147"/>
      <c r="S591" s="147" t="s">
        <v>2312</v>
      </c>
      <c r="T591" s="147">
        <v>0</v>
      </c>
      <c r="U591" s="147" t="s">
        <v>2313</v>
      </c>
      <c r="V591" s="147" t="s">
        <v>1135</v>
      </c>
      <c r="AB591" s="147" t="s">
        <v>1601</v>
      </c>
      <c r="AC591" s="147">
        <v>208</v>
      </c>
      <c r="AD591" s="223">
        <v>43216</v>
      </c>
      <c r="AE591" s="223">
        <v>43300</v>
      </c>
      <c r="AF591" s="147" t="s">
        <v>939</v>
      </c>
    </row>
    <row r="592" spans="16:32" x14ac:dyDescent="0.25">
      <c r="P592" s="147" t="s">
        <v>962</v>
      </c>
      <c r="Q592" s="147">
        <v>192</v>
      </c>
      <c r="R592" s="147"/>
      <c r="S592" s="147" t="s">
        <v>2314</v>
      </c>
      <c r="T592" s="147">
        <v>0</v>
      </c>
      <c r="U592" s="147" t="s">
        <v>2315</v>
      </c>
      <c r="V592" s="147" t="s">
        <v>1135</v>
      </c>
      <c r="AB592" s="147" t="s">
        <v>1603</v>
      </c>
      <c r="AC592" s="147">
        <v>208</v>
      </c>
      <c r="AD592" s="223">
        <v>43216</v>
      </c>
      <c r="AE592" s="223">
        <v>43300</v>
      </c>
      <c r="AF592" s="147" t="s">
        <v>939</v>
      </c>
    </row>
    <row r="593" spans="16:32" x14ac:dyDescent="0.25">
      <c r="P593" s="147" t="s">
        <v>962</v>
      </c>
      <c r="Q593" s="147">
        <v>192</v>
      </c>
      <c r="R593" s="147"/>
      <c r="S593" s="147" t="s">
        <v>2316</v>
      </c>
      <c r="T593" s="147">
        <v>0</v>
      </c>
      <c r="U593" s="147" t="s">
        <v>2317</v>
      </c>
      <c r="V593" s="147" t="s">
        <v>1135</v>
      </c>
      <c r="AB593" s="147" t="s">
        <v>1603</v>
      </c>
      <c r="AC593" s="147">
        <v>215</v>
      </c>
      <c r="AD593" s="223">
        <v>43250</v>
      </c>
      <c r="AE593" s="223">
        <v>43334</v>
      </c>
      <c r="AF593" s="147" t="s">
        <v>939</v>
      </c>
    </row>
    <row r="594" spans="16:32" x14ac:dyDescent="0.25">
      <c r="P594" s="147" t="s">
        <v>962</v>
      </c>
      <c r="Q594" s="147">
        <v>192</v>
      </c>
      <c r="R594" s="147"/>
      <c r="S594" s="147" t="s">
        <v>2318</v>
      </c>
      <c r="T594" s="147">
        <v>0</v>
      </c>
      <c r="U594" s="147" t="s">
        <v>2319</v>
      </c>
      <c r="V594" s="147" t="s">
        <v>1135</v>
      </c>
      <c r="AB594" s="147" t="s">
        <v>1603</v>
      </c>
      <c r="AC594" s="147">
        <v>219</v>
      </c>
      <c r="AD594" s="223">
        <v>43280</v>
      </c>
      <c r="AE594" s="223">
        <v>43364</v>
      </c>
      <c r="AF594" s="147" t="s">
        <v>939</v>
      </c>
    </row>
    <row r="595" spans="16:32" x14ac:dyDescent="0.25">
      <c r="P595" s="147" t="s">
        <v>962</v>
      </c>
      <c r="Q595" s="147">
        <v>192</v>
      </c>
      <c r="R595" s="147"/>
      <c r="S595" s="147" t="s">
        <v>2320</v>
      </c>
      <c r="T595" s="147">
        <v>0</v>
      </c>
      <c r="U595" s="147" t="s">
        <v>2321</v>
      </c>
      <c r="V595" s="147" t="s">
        <v>1135</v>
      </c>
      <c r="AB595" s="147" t="s">
        <v>1603</v>
      </c>
      <c r="AC595" s="147">
        <v>222</v>
      </c>
      <c r="AD595" s="223">
        <v>43311</v>
      </c>
      <c r="AE595" s="223">
        <v>43395</v>
      </c>
      <c r="AF595" s="147" t="s">
        <v>939</v>
      </c>
    </row>
    <row r="596" spans="16:32" x14ac:dyDescent="0.25">
      <c r="P596" s="147" t="s">
        <v>962</v>
      </c>
      <c r="Q596" s="147">
        <v>192</v>
      </c>
      <c r="R596" s="147"/>
      <c r="S596" s="147" t="s">
        <v>2322</v>
      </c>
      <c r="T596" s="147">
        <v>0</v>
      </c>
      <c r="U596" s="147" t="s">
        <v>2323</v>
      </c>
      <c r="V596" s="147" t="s">
        <v>1135</v>
      </c>
      <c r="AB596" s="147" t="s">
        <v>1605</v>
      </c>
      <c r="AC596" s="147">
        <v>208</v>
      </c>
      <c r="AD596" s="223">
        <v>43216</v>
      </c>
      <c r="AE596" s="223">
        <v>43300</v>
      </c>
      <c r="AF596" s="147" t="s">
        <v>939</v>
      </c>
    </row>
    <row r="597" spans="16:32" x14ac:dyDescent="0.25">
      <c r="P597" s="147" t="s">
        <v>962</v>
      </c>
      <c r="Q597" s="147">
        <v>192</v>
      </c>
      <c r="R597" s="147"/>
      <c r="S597" s="147" t="s">
        <v>2324</v>
      </c>
      <c r="T597" s="147">
        <v>0</v>
      </c>
      <c r="U597" s="147" t="s">
        <v>2325</v>
      </c>
      <c r="V597" s="147" t="s">
        <v>1135</v>
      </c>
      <c r="AB597" s="147" t="s">
        <v>1607</v>
      </c>
      <c r="AC597" s="147">
        <v>208</v>
      </c>
      <c r="AD597" s="223">
        <v>43216</v>
      </c>
      <c r="AE597" s="223">
        <v>43300</v>
      </c>
      <c r="AF597" s="147" t="s">
        <v>939</v>
      </c>
    </row>
    <row r="598" spans="16:32" x14ac:dyDescent="0.25">
      <c r="P598" s="147" t="s">
        <v>962</v>
      </c>
      <c r="Q598" s="147">
        <v>192</v>
      </c>
      <c r="R598" s="147"/>
      <c r="S598" s="147" t="s">
        <v>2326</v>
      </c>
      <c r="T598" s="147">
        <v>0</v>
      </c>
      <c r="U598" s="147" t="s">
        <v>2327</v>
      </c>
      <c r="V598" s="147" t="s">
        <v>1135</v>
      </c>
      <c r="AB598" s="147" t="s">
        <v>3006</v>
      </c>
      <c r="AC598" s="147">
        <v>208</v>
      </c>
      <c r="AD598" s="223">
        <v>43216</v>
      </c>
      <c r="AE598" s="223">
        <v>43300</v>
      </c>
      <c r="AF598" s="147" t="s">
        <v>939</v>
      </c>
    </row>
    <row r="599" spans="16:32" x14ac:dyDescent="0.25">
      <c r="P599" s="147" t="s">
        <v>962</v>
      </c>
      <c r="Q599" s="147">
        <v>192</v>
      </c>
      <c r="R599" s="147"/>
      <c r="S599" s="147" t="s">
        <v>2328</v>
      </c>
      <c r="T599" s="147">
        <v>0</v>
      </c>
      <c r="U599" s="147" t="s">
        <v>2329</v>
      </c>
      <c r="V599" s="147" t="s">
        <v>1135</v>
      </c>
      <c r="AB599" s="147" t="s">
        <v>3006</v>
      </c>
      <c r="AC599" s="147">
        <v>215</v>
      </c>
      <c r="AD599" s="223">
        <v>43250</v>
      </c>
      <c r="AE599" s="223">
        <v>43334</v>
      </c>
      <c r="AF599" s="147" t="s">
        <v>939</v>
      </c>
    </row>
    <row r="600" spans="16:32" x14ac:dyDescent="0.25">
      <c r="P600" s="147" t="s">
        <v>962</v>
      </c>
      <c r="Q600" s="147">
        <v>192</v>
      </c>
      <c r="R600" s="147"/>
      <c r="S600" s="147" t="s">
        <v>2330</v>
      </c>
      <c r="T600" s="147">
        <v>0</v>
      </c>
      <c r="U600" s="147" t="s">
        <v>2331</v>
      </c>
      <c r="V600" s="147" t="s">
        <v>1135</v>
      </c>
      <c r="AB600" s="147" t="s">
        <v>3006</v>
      </c>
      <c r="AC600" s="147">
        <v>219</v>
      </c>
      <c r="AD600" s="223">
        <v>43280</v>
      </c>
      <c r="AE600" s="223">
        <v>43364</v>
      </c>
      <c r="AF600" s="147" t="s">
        <v>939</v>
      </c>
    </row>
    <row r="601" spans="16:32" x14ac:dyDescent="0.25">
      <c r="P601" s="147" t="s">
        <v>962</v>
      </c>
      <c r="Q601" s="147">
        <v>192</v>
      </c>
      <c r="R601" s="147"/>
      <c r="S601" s="147" t="s">
        <v>2332</v>
      </c>
      <c r="T601" s="147">
        <v>0</v>
      </c>
      <c r="U601" s="147" t="s">
        <v>2333</v>
      </c>
      <c r="V601" s="147" t="s">
        <v>1135</v>
      </c>
      <c r="AB601" s="147" t="s">
        <v>3006</v>
      </c>
      <c r="AC601" s="147">
        <v>222</v>
      </c>
      <c r="AD601" s="223">
        <v>43311</v>
      </c>
      <c r="AE601" s="223">
        <v>43395</v>
      </c>
      <c r="AF601" s="147" t="s">
        <v>939</v>
      </c>
    </row>
    <row r="602" spans="16:32" x14ac:dyDescent="0.25">
      <c r="P602" s="147" t="s">
        <v>962</v>
      </c>
      <c r="Q602" s="147">
        <v>192</v>
      </c>
      <c r="R602" s="147"/>
      <c r="S602" s="147" t="s">
        <v>2334</v>
      </c>
      <c r="T602" s="147">
        <v>0</v>
      </c>
      <c r="U602" s="147" t="s">
        <v>2335</v>
      </c>
      <c r="V602" s="147" t="s">
        <v>1135</v>
      </c>
      <c r="AB602" s="147" t="s">
        <v>4818</v>
      </c>
      <c r="AC602" s="147">
        <v>219</v>
      </c>
      <c r="AD602" s="223">
        <v>43280</v>
      </c>
      <c r="AE602" s="223">
        <v>43364</v>
      </c>
      <c r="AF602" s="147" t="s">
        <v>939</v>
      </c>
    </row>
    <row r="603" spans="16:32" x14ac:dyDescent="0.25">
      <c r="P603" s="147" t="s">
        <v>962</v>
      </c>
      <c r="Q603" s="147">
        <v>192</v>
      </c>
      <c r="R603" s="147"/>
      <c r="S603" s="147" t="s">
        <v>2336</v>
      </c>
      <c r="T603" s="147">
        <v>0</v>
      </c>
      <c r="U603" s="147" t="s">
        <v>2337</v>
      </c>
      <c r="V603" s="147" t="s">
        <v>1135</v>
      </c>
      <c r="AB603" s="147" t="s">
        <v>4818</v>
      </c>
      <c r="AC603" s="147">
        <v>222</v>
      </c>
      <c r="AD603" s="223">
        <v>43311</v>
      </c>
      <c r="AE603" s="223">
        <v>43395</v>
      </c>
      <c r="AF603" s="147" t="s">
        <v>939</v>
      </c>
    </row>
    <row r="604" spans="16:32" x14ac:dyDescent="0.25">
      <c r="P604" s="147" t="s">
        <v>962</v>
      </c>
      <c r="Q604" s="147">
        <v>192</v>
      </c>
      <c r="R604" s="147"/>
      <c r="S604" s="147" t="s">
        <v>2338</v>
      </c>
      <c r="T604" s="147">
        <v>0</v>
      </c>
      <c r="U604" s="147" t="s">
        <v>2339</v>
      </c>
      <c r="V604" s="147" t="s">
        <v>1135</v>
      </c>
      <c r="AB604" s="147" t="s">
        <v>1609</v>
      </c>
      <c r="AC604" s="147">
        <v>208</v>
      </c>
      <c r="AD604" s="223">
        <v>43216</v>
      </c>
      <c r="AE604" s="223">
        <v>43300</v>
      </c>
      <c r="AF604" s="147" t="s">
        <v>939</v>
      </c>
    </row>
    <row r="605" spans="16:32" x14ac:dyDescent="0.25">
      <c r="P605" s="147" t="s">
        <v>962</v>
      </c>
      <c r="Q605" s="147">
        <v>192</v>
      </c>
      <c r="R605" s="147"/>
      <c r="S605" s="147" t="s">
        <v>2340</v>
      </c>
      <c r="T605" s="147">
        <v>0</v>
      </c>
      <c r="U605" s="147" t="s">
        <v>2341</v>
      </c>
      <c r="V605" s="147" t="s">
        <v>1135</v>
      </c>
      <c r="AB605" s="147" t="s">
        <v>1609</v>
      </c>
      <c r="AC605" s="147">
        <v>222</v>
      </c>
      <c r="AD605" s="223">
        <v>43311</v>
      </c>
      <c r="AE605" s="223">
        <v>43395</v>
      </c>
      <c r="AF605" s="147" t="s">
        <v>939</v>
      </c>
    </row>
    <row r="606" spans="16:32" x14ac:dyDescent="0.25">
      <c r="P606" s="147" t="s">
        <v>962</v>
      </c>
      <c r="Q606" s="147">
        <v>192</v>
      </c>
      <c r="R606" s="147"/>
      <c r="S606" s="147" t="s">
        <v>2342</v>
      </c>
      <c r="T606" s="147">
        <v>0</v>
      </c>
      <c r="U606" s="147" t="s">
        <v>2343</v>
      </c>
      <c r="V606" s="147" t="s">
        <v>1135</v>
      </c>
      <c r="AB606" s="147" t="s">
        <v>1611</v>
      </c>
      <c r="AC606" s="147">
        <v>219</v>
      </c>
      <c r="AD606" s="223">
        <v>43280</v>
      </c>
      <c r="AE606" s="223">
        <v>43364</v>
      </c>
      <c r="AF606" s="147" t="s">
        <v>939</v>
      </c>
    </row>
    <row r="607" spans="16:32" x14ac:dyDescent="0.25">
      <c r="P607" s="147" t="s">
        <v>962</v>
      </c>
      <c r="Q607" s="147">
        <v>192</v>
      </c>
      <c r="R607" s="147"/>
      <c r="S607" s="147" t="s">
        <v>2344</v>
      </c>
      <c r="T607" s="147">
        <v>0</v>
      </c>
      <c r="U607" s="147" t="s">
        <v>2345</v>
      </c>
      <c r="V607" s="147" t="s">
        <v>1135</v>
      </c>
      <c r="AB607" s="147" t="s">
        <v>1611</v>
      </c>
      <c r="AC607" s="147">
        <v>222</v>
      </c>
      <c r="AD607" s="223">
        <v>43311</v>
      </c>
      <c r="AE607" s="223">
        <v>43395</v>
      </c>
      <c r="AF607" s="147" t="s">
        <v>939</v>
      </c>
    </row>
    <row r="608" spans="16:32" x14ac:dyDescent="0.25">
      <c r="P608" s="147" t="s">
        <v>962</v>
      </c>
      <c r="Q608" s="147">
        <v>192</v>
      </c>
      <c r="R608" s="147"/>
      <c r="S608" s="147" t="s">
        <v>2346</v>
      </c>
      <c r="T608" s="147">
        <v>0</v>
      </c>
      <c r="U608" s="147" t="s">
        <v>2347</v>
      </c>
      <c r="V608" s="147" t="s">
        <v>1135</v>
      </c>
      <c r="AB608" s="147" t="s">
        <v>1613</v>
      </c>
      <c r="AC608" s="147">
        <v>208</v>
      </c>
      <c r="AD608" s="223">
        <v>43216</v>
      </c>
      <c r="AE608" s="223">
        <v>43300</v>
      </c>
      <c r="AF608" s="147" t="s">
        <v>939</v>
      </c>
    </row>
    <row r="609" spans="16:32" x14ac:dyDescent="0.25">
      <c r="P609" s="147" t="s">
        <v>962</v>
      </c>
      <c r="Q609" s="147">
        <v>192</v>
      </c>
      <c r="R609" s="147"/>
      <c r="S609" s="147" t="s">
        <v>2348</v>
      </c>
      <c r="T609" s="147">
        <v>0</v>
      </c>
      <c r="U609" s="147" t="s">
        <v>2349</v>
      </c>
      <c r="V609" s="147" t="s">
        <v>1135</v>
      </c>
      <c r="AB609" s="147" t="s">
        <v>1613</v>
      </c>
      <c r="AC609" s="147">
        <v>219</v>
      </c>
      <c r="AD609" s="223">
        <v>43280</v>
      </c>
      <c r="AE609" s="223">
        <v>43364</v>
      </c>
      <c r="AF609" s="147" t="s">
        <v>939</v>
      </c>
    </row>
    <row r="610" spans="16:32" x14ac:dyDescent="0.25">
      <c r="P610" s="147" t="s">
        <v>962</v>
      </c>
      <c r="Q610" s="147">
        <v>192</v>
      </c>
      <c r="R610" s="147"/>
      <c r="S610" s="147" t="s">
        <v>2350</v>
      </c>
      <c r="T610" s="147">
        <v>0</v>
      </c>
      <c r="U610" s="147" t="s">
        <v>2351</v>
      </c>
      <c r="V610" s="147" t="s">
        <v>1135</v>
      </c>
      <c r="AB610" s="147" t="s">
        <v>1613</v>
      </c>
      <c r="AC610" s="147">
        <v>222</v>
      </c>
      <c r="AD610" s="223">
        <v>43311</v>
      </c>
      <c r="AE610" s="223">
        <v>43395</v>
      </c>
      <c r="AF610" s="147" t="s">
        <v>939</v>
      </c>
    </row>
    <row r="611" spans="16:32" x14ac:dyDescent="0.25">
      <c r="P611" s="147" t="s">
        <v>962</v>
      </c>
      <c r="Q611" s="147">
        <v>192</v>
      </c>
      <c r="R611" s="147"/>
      <c r="S611" s="147" t="s">
        <v>2352</v>
      </c>
      <c r="T611" s="147">
        <v>0</v>
      </c>
      <c r="U611" s="147" t="s">
        <v>2353</v>
      </c>
      <c r="V611" s="147" t="s">
        <v>1135</v>
      </c>
      <c r="AB611" s="147" t="s">
        <v>1617</v>
      </c>
      <c r="AC611" s="147">
        <v>222</v>
      </c>
      <c r="AD611" s="223">
        <v>43311</v>
      </c>
      <c r="AE611" s="223">
        <v>43395</v>
      </c>
      <c r="AF611" s="147" t="s">
        <v>939</v>
      </c>
    </row>
    <row r="612" spans="16:32" x14ac:dyDescent="0.25">
      <c r="P612" s="147" t="s">
        <v>962</v>
      </c>
      <c r="Q612" s="147">
        <v>192</v>
      </c>
      <c r="R612" s="147"/>
      <c r="S612" s="147" t="s">
        <v>2354</v>
      </c>
      <c r="T612" s="147">
        <v>0</v>
      </c>
      <c r="U612" s="147" t="s">
        <v>2355</v>
      </c>
      <c r="V612" s="147" t="s">
        <v>1135</v>
      </c>
      <c r="AB612" s="147" t="s">
        <v>3838</v>
      </c>
      <c r="AC612" s="147">
        <v>208</v>
      </c>
      <c r="AD612" s="223">
        <v>43216</v>
      </c>
      <c r="AE612" s="223">
        <v>43300</v>
      </c>
      <c r="AF612" s="147" t="s">
        <v>939</v>
      </c>
    </row>
    <row r="613" spans="16:32" x14ac:dyDescent="0.25">
      <c r="P613" s="147" t="s">
        <v>962</v>
      </c>
      <c r="Q613" s="147">
        <v>192</v>
      </c>
      <c r="R613" s="147"/>
      <c r="S613" s="147" t="s">
        <v>2356</v>
      </c>
      <c r="T613" s="147">
        <v>0</v>
      </c>
      <c r="U613" s="147" t="s">
        <v>2357</v>
      </c>
      <c r="V613" s="147" t="s">
        <v>1135</v>
      </c>
      <c r="AB613" s="147" t="s">
        <v>3840</v>
      </c>
      <c r="AC613" s="147">
        <v>208</v>
      </c>
      <c r="AD613" s="223">
        <v>43216</v>
      </c>
      <c r="AE613" s="223">
        <v>43300</v>
      </c>
      <c r="AF613" s="147" t="s">
        <v>939</v>
      </c>
    </row>
    <row r="614" spans="16:32" x14ac:dyDescent="0.25">
      <c r="P614" s="147" t="s">
        <v>962</v>
      </c>
      <c r="Q614" s="147">
        <v>192</v>
      </c>
      <c r="R614" s="147"/>
      <c r="S614" s="147" t="s">
        <v>2358</v>
      </c>
      <c r="T614" s="147">
        <v>0</v>
      </c>
      <c r="U614" s="147" t="s">
        <v>2359</v>
      </c>
      <c r="V614" s="147" t="s">
        <v>1135</v>
      </c>
      <c r="AB614" s="147" t="s">
        <v>1619</v>
      </c>
      <c r="AC614" s="147">
        <v>208</v>
      </c>
      <c r="AD614" s="223">
        <v>43216</v>
      </c>
      <c r="AE614" s="223">
        <v>43300</v>
      </c>
      <c r="AF614" s="147" t="s">
        <v>939</v>
      </c>
    </row>
    <row r="615" spans="16:32" x14ac:dyDescent="0.25">
      <c r="P615" s="147" t="s">
        <v>962</v>
      </c>
      <c r="Q615" s="147">
        <v>192</v>
      </c>
      <c r="R615" s="147"/>
      <c r="S615" s="147" t="s">
        <v>2360</v>
      </c>
      <c r="T615" s="147">
        <v>0</v>
      </c>
      <c r="U615" s="147" t="s">
        <v>2361</v>
      </c>
      <c r="V615" s="147" t="s">
        <v>1135</v>
      </c>
      <c r="AB615" s="147" t="s">
        <v>1619</v>
      </c>
      <c r="AC615" s="147">
        <v>222</v>
      </c>
      <c r="AD615" s="223">
        <v>43311</v>
      </c>
      <c r="AE615" s="223">
        <v>43395</v>
      </c>
      <c r="AF615" s="147" t="s">
        <v>939</v>
      </c>
    </row>
    <row r="616" spans="16:32" x14ac:dyDescent="0.25">
      <c r="P616" s="147" t="s">
        <v>962</v>
      </c>
      <c r="Q616" s="147">
        <v>192</v>
      </c>
      <c r="R616" s="147"/>
      <c r="S616" s="147" t="s">
        <v>2362</v>
      </c>
      <c r="T616" s="147">
        <v>0</v>
      </c>
      <c r="U616" s="147" t="s">
        <v>2363</v>
      </c>
      <c r="V616" s="147" t="s">
        <v>1135</v>
      </c>
      <c r="AB616" s="147" t="s">
        <v>3010</v>
      </c>
      <c r="AC616" s="147">
        <v>208</v>
      </c>
      <c r="AD616" s="223">
        <v>43216</v>
      </c>
      <c r="AE616" s="223">
        <v>43300</v>
      </c>
      <c r="AF616" s="147" t="s">
        <v>939</v>
      </c>
    </row>
    <row r="617" spans="16:32" x14ac:dyDescent="0.25">
      <c r="P617" s="147" t="s">
        <v>962</v>
      </c>
      <c r="Q617" s="147">
        <v>192</v>
      </c>
      <c r="R617" s="147"/>
      <c r="S617" s="147" t="s">
        <v>2364</v>
      </c>
      <c r="T617" s="147">
        <v>0</v>
      </c>
      <c r="U617" s="147" t="s">
        <v>2365</v>
      </c>
      <c r="V617" s="147" t="s">
        <v>1135</v>
      </c>
      <c r="AB617" s="147" t="s">
        <v>3010</v>
      </c>
      <c r="AC617" s="147">
        <v>215</v>
      </c>
      <c r="AD617" s="223">
        <v>43250</v>
      </c>
      <c r="AE617" s="223">
        <v>43334</v>
      </c>
      <c r="AF617" s="147" t="s">
        <v>939</v>
      </c>
    </row>
    <row r="618" spans="16:32" x14ac:dyDescent="0.25">
      <c r="P618" s="147" t="s">
        <v>962</v>
      </c>
      <c r="Q618" s="147">
        <v>192</v>
      </c>
      <c r="R618" s="147"/>
      <c r="S618" s="147" t="s">
        <v>2366</v>
      </c>
      <c r="T618" s="147">
        <v>0</v>
      </c>
      <c r="U618" s="147" t="s">
        <v>2367</v>
      </c>
      <c r="V618" s="147" t="s">
        <v>1135</v>
      </c>
      <c r="AB618" s="147" t="s">
        <v>3010</v>
      </c>
      <c r="AC618" s="147">
        <v>222</v>
      </c>
      <c r="AD618" s="223">
        <v>43311</v>
      </c>
      <c r="AE618" s="223">
        <v>43395</v>
      </c>
      <c r="AF618" s="147" t="s">
        <v>939</v>
      </c>
    </row>
    <row r="619" spans="16:32" x14ac:dyDescent="0.25">
      <c r="P619" s="147" t="s">
        <v>962</v>
      </c>
      <c r="Q619" s="147">
        <v>192</v>
      </c>
      <c r="R619" s="147"/>
      <c r="S619" s="147" t="s">
        <v>2368</v>
      </c>
      <c r="T619" s="147">
        <v>0</v>
      </c>
      <c r="U619" s="147" t="s">
        <v>2369</v>
      </c>
      <c r="V619" s="147" t="s">
        <v>1135</v>
      </c>
      <c r="AB619" s="147" t="s">
        <v>3014</v>
      </c>
      <c r="AC619" s="147">
        <v>219</v>
      </c>
      <c r="AD619" s="223">
        <v>43280</v>
      </c>
      <c r="AE619" s="223">
        <v>43364</v>
      </c>
      <c r="AF619" s="147" t="s">
        <v>939</v>
      </c>
    </row>
    <row r="620" spans="16:32" x14ac:dyDescent="0.25">
      <c r="P620" s="147" t="s">
        <v>962</v>
      </c>
      <c r="Q620" s="147">
        <v>192</v>
      </c>
      <c r="R620" s="147"/>
      <c r="S620" s="147" t="s">
        <v>2370</v>
      </c>
      <c r="T620" s="147">
        <v>0</v>
      </c>
      <c r="U620" s="147" t="s">
        <v>2371</v>
      </c>
      <c r="V620" s="147" t="s">
        <v>1135</v>
      </c>
      <c r="AB620" s="147" t="s">
        <v>3014</v>
      </c>
      <c r="AC620" s="147">
        <v>222</v>
      </c>
      <c r="AD620" s="223">
        <v>43311</v>
      </c>
      <c r="AE620" s="223">
        <v>43395</v>
      </c>
      <c r="AF620" s="147" t="s">
        <v>939</v>
      </c>
    </row>
    <row r="621" spans="16:32" x14ac:dyDescent="0.25">
      <c r="P621" s="147" t="s">
        <v>962</v>
      </c>
      <c r="Q621" s="147">
        <v>192</v>
      </c>
      <c r="R621" s="147"/>
      <c r="S621" s="147" t="s">
        <v>2372</v>
      </c>
      <c r="T621" s="147">
        <v>0</v>
      </c>
      <c r="U621" s="147" t="s">
        <v>2373</v>
      </c>
      <c r="V621" s="147" t="s">
        <v>1135</v>
      </c>
      <c r="AB621" s="147" t="s">
        <v>1623</v>
      </c>
      <c r="AC621" s="147">
        <v>219</v>
      </c>
      <c r="AD621" s="223">
        <v>43280</v>
      </c>
      <c r="AE621" s="223">
        <v>43364</v>
      </c>
      <c r="AF621" s="147" t="s">
        <v>939</v>
      </c>
    </row>
    <row r="622" spans="16:32" x14ac:dyDescent="0.25">
      <c r="P622" s="147" t="s">
        <v>962</v>
      </c>
      <c r="Q622" s="147">
        <v>192</v>
      </c>
      <c r="R622" s="147"/>
      <c r="S622" s="147" t="s">
        <v>2374</v>
      </c>
      <c r="T622" s="147">
        <v>0</v>
      </c>
      <c r="U622" s="147" t="s">
        <v>2375</v>
      </c>
      <c r="V622" s="147" t="s">
        <v>1135</v>
      </c>
      <c r="AB622" s="147" t="s">
        <v>1623</v>
      </c>
      <c r="AC622" s="147">
        <v>222</v>
      </c>
      <c r="AD622" s="223">
        <v>43311</v>
      </c>
      <c r="AE622" s="223">
        <v>43395</v>
      </c>
      <c r="AF622" s="147" t="s">
        <v>939</v>
      </c>
    </row>
    <row r="623" spans="16:32" x14ac:dyDescent="0.25">
      <c r="P623" s="147" t="s">
        <v>962</v>
      </c>
      <c r="Q623" s="147">
        <v>192</v>
      </c>
      <c r="R623" s="147"/>
      <c r="S623" s="147" t="s">
        <v>2376</v>
      </c>
      <c r="T623" s="147">
        <v>0</v>
      </c>
      <c r="U623" s="147" t="s">
        <v>2377</v>
      </c>
      <c r="V623" s="147" t="s">
        <v>1135</v>
      </c>
      <c r="AB623" s="147" t="s">
        <v>3309</v>
      </c>
      <c r="AC623" s="147">
        <v>215</v>
      </c>
      <c r="AD623" s="223">
        <v>43250</v>
      </c>
      <c r="AE623" s="223">
        <v>43334</v>
      </c>
      <c r="AF623" s="147" t="s">
        <v>939</v>
      </c>
    </row>
    <row r="624" spans="16:32" x14ac:dyDescent="0.25">
      <c r="P624" s="147" t="s">
        <v>962</v>
      </c>
      <c r="Q624" s="147">
        <v>192</v>
      </c>
      <c r="R624" s="147"/>
      <c r="S624" s="147" t="s">
        <v>2378</v>
      </c>
      <c r="T624" s="147">
        <v>0</v>
      </c>
      <c r="U624" s="147" t="s">
        <v>2379</v>
      </c>
      <c r="V624" s="147" t="s">
        <v>1135</v>
      </c>
      <c r="AB624" s="147" t="s">
        <v>3309</v>
      </c>
      <c r="AC624" s="147">
        <v>219</v>
      </c>
      <c r="AD624" s="223">
        <v>43280</v>
      </c>
      <c r="AE624" s="223">
        <v>43364</v>
      </c>
      <c r="AF624" s="147" t="s">
        <v>939</v>
      </c>
    </row>
    <row r="625" spans="16:32" x14ac:dyDescent="0.25">
      <c r="P625" s="147" t="s">
        <v>962</v>
      </c>
      <c r="Q625" s="147">
        <v>192</v>
      </c>
      <c r="R625" s="147"/>
      <c r="S625" s="147" t="s">
        <v>2380</v>
      </c>
      <c r="T625" s="147">
        <v>0</v>
      </c>
      <c r="U625" s="147" t="s">
        <v>2381</v>
      </c>
      <c r="V625" s="147" t="s">
        <v>1135</v>
      </c>
      <c r="AB625" s="147" t="s">
        <v>3309</v>
      </c>
      <c r="AC625" s="147">
        <v>222</v>
      </c>
      <c r="AD625" s="223">
        <v>43311</v>
      </c>
      <c r="AE625" s="223">
        <v>43395</v>
      </c>
      <c r="AF625" s="147" t="s">
        <v>939</v>
      </c>
    </row>
    <row r="626" spans="16:32" x14ac:dyDescent="0.25">
      <c r="P626" s="147" t="s">
        <v>962</v>
      </c>
      <c r="Q626" s="147">
        <v>192</v>
      </c>
      <c r="R626" s="147"/>
      <c r="S626" s="147" t="s">
        <v>2382</v>
      </c>
      <c r="T626" s="147">
        <v>0</v>
      </c>
      <c r="U626" s="147" t="s">
        <v>2383</v>
      </c>
      <c r="V626" s="147" t="s">
        <v>1135</v>
      </c>
      <c r="AB626" s="147" t="s">
        <v>1625</v>
      </c>
      <c r="AC626" s="147">
        <v>219</v>
      </c>
      <c r="AD626" s="223">
        <v>43280</v>
      </c>
      <c r="AE626" s="223">
        <v>43364</v>
      </c>
      <c r="AF626" s="147" t="s">
        <v>939</v>
      </c>
    </row>
    <row r="627" spans="16:32" x14ac:dyDescent="0.25">
      <c r="P627" s="147" t="s">
        <v>962</v>
      </c>
      <c r="Q627" s="147">
        <v>192</v>
      </c>
      <c r="R627" s="147"/>
      <c r="S627" s="147" t="s">
        <v>2384</v>
      </c>
      <c r="T627" s="147">
        <v>0</v>
      </c>
      <c r="U627" s="147" t="s">
        <v>2385</v>
      </c>
      <c r="V627" s="147" t="s">
        <v>1135</v>
      </c>
      <c r="AB627" s="147" t="s">
        <v>1627</v>
      </c>
      <c r="AC627" s="147">
        <v>208</v>
      </c>
      <c r="AD627" s="223">
        <v>43216</v>
      </c>
      <c r="AE627" s="223">
        <v>43300</v>
      </c>
      <c r="AF627" s="147" t="s">
        <v>939</v>
      </c>
    </row>
    <row r="628" spans="16:32" x14ac:dyDescent="0.25">
      <c r="P628" s="147" t="s">
        <v>962</v>
      </c>
      <c r="Q628" s="147">
        <v>192</v>
      </c>
      <c r="R628" s="147"/>
      <c r="S628" s="147" t="s">
        <v>2386</v>
      </c>
      <c r="T628" s="147">
        <v>0</v>
      </c>
      <c r="U628" s="147" t="s">
        <v>2387</v>
      </c>
      <c r="V628" s="147" t="s">
        <v>1135</v>
      </c>
      <c r="AB628" s="147" t="s">
        <v>1627</v>
      </c>
      <c r="AC628" s="147">
        <v>215</v>
      </c>
      <c r="AD628" s="223">
        <v>43250</v>
      </c>
      <c r="AE628" s="223">
        <v>43334</v>
      </c>
      <c r="AF628" s="147" t="s">
        <v>939</v>
      </c>
    </row>
    <row r="629" spans="16:32" x14ac:dyDescent="0.25">
      <c r="P629" s="147" t="s">
        <v>962</v>
      </c>
      <c r="Q629" s="147">
        <v>192</v>
      </c>
      <c r="R629" s="147"/>
      <c r="S629" s="147" t="s">
        <v>2388</v>
      </c>
      <c r="T629" s="147">
        <v>0</v>
      </c>
      <c r="U629" s="147" t="s">
        <v>2389</v>
      </c>
      <c r="V629" s="147" t="s">
        <v>1135</v>
      </c>
      <c r="AB629" s="147" t="s">
        <v>1627</v>
      </c>
      <c r="AC629" s="147">
        <v>219</v>
      </c>
      <c r="AD629" s="223">
        <v>43280</v>
      </c>
      <c r="AE629" s="223">
        <v>43364</v>
      </c>
      <c r="AF629" s="147" t="s">
        <v>939</v>
      </c>
    </row>
    <row r="630" spans="16:32" x14ac:dyDescent="0.25">
      <c r="P630" s="147" t="s">
        <v>962</v>
      </c>
      <c r="Q630" s="147">
        <v>192</v>
      </c>
      <c r="R630" s="147"/>
      <c r="S630" s="147" t="s">
        <v>2390</v>
      </c>
      <c r="T630" s="147">
        <v>0</v>
      </c>
      <c r="U630" s="147" t="s">
        <v>2391</v>
      </c>
      <c r="V630" s="147" t="s">
        <v>1135</v>
      </c>
      <c r="AB630" s="147" t="s">
        <v>1627</v>
      </c>
      <c r="AC630" s="147">
        <v>222</v>
      </c>
      <c r="AD630" s="223">
        <v>43311</v>
      </c>
      <c r="AE630" s="223">
        <v>43395</v>
      </c>
      <c r="AF630" s="147" t="s">
        <v>939</v>
      </c>
    </row>
    <row r="631" spans="16:32" x14ac:dyDescent="0.25">
      <c r="P631" s="147" t="s">
        <v>962</v>
      </c>
      <c r="Q631" s="147">
        <v>192</v>
      </c>
      <c r="R631" s="147"/>
      <c r="S631" s="147" t="s">
        <v>2392</v>
      </c>
      <c r="T631" s="147">
        <v>0</v>
      </c>
      <c r="U631" s="147" t="s">
        <v>2393</v>
      </c>
      <c r="V631" s="147" t="s">
        <v>1135</v>
      </c>
      <c r="AB631" s="147" t="s">
        <v>3311</v>
      </c>
      <c r="AC631" s="147">
        <v>208</v>
      </c>
      <c r="AD631" s="223">
        <v>43216</v>
      </c>
      <c r="AE631" s="223">
        <v>43300</v>
      </c>
      <c r="AF631" s="147" t="s">
        <v>939</v>
      </c>
    </row>
    <row r="632" spans="16:32" x14ac:dyDescent="0.25">
      <c r="P632" s="147" t="s">
        <v>962</v>
      </c>
      <c r="Q632" s="147">
        <v>192</v>
      </c>
      <c r="R632" s="147"/>
      <c r="S632" s="147" t="s">
        <v>2394</v>
      </c>
      <c r="T632" s="147">
        <v>0</v>
      </c>
      <c r="U632" s="147" t="s">
        <v>2395</v>
      </c>
      <c r="V632" s="147" t="s">
        <v>1135</v>
      </c>
      <c r="AB632" s="147" t="s">
        <v>3311</v>
      </c>
      <c r="AC632" s="147">
        <v>215</v>
      </c>
      <c r="AD632" s="223">
        <v>43250</v>
      </c>
      <c r="AE632" s="223">
        <v>43334</v>
      </c>
      <c r="AF632" s="147" t="s">
        <v>939</v>
      </c>
    </row>
    <row r="633" spans="16:32" x14ac:dyDescent="0.25">
      <c r="P633" s="147" t="s">
        <v>962</v>
      </c>
      <c r="Q633" s="147">
        <v>192</v>
      </c>
      <c r="R633" s="147"/>
      <c r="S633" s="147" t="s">
        <v>2396</v>
      </c>
      <c r="T633" s="147">
        <v>0</v>
      </c>
      <c r="U633" s="147" t="s">
        <v>2397</v>
      </c>
      <c r="V633" s="147" t="s">
        <v>1135</v>
      </c>
      <c r="AB633" s="147" t="s">
        <v>3313</v>
      </c>
      <c r="AC633" s="147">
        <v>208</v>
      </c>
      <c r="AD633" s="223">
        <v>43216</v>
      </c>
      <c r="AE633" s="223">
        <v>43300</v>
      </c>
      <c r="AF633" s="147" t="s">
        <v>939</v>
      </c>
    </row>
    <row r="634" spans="16:32" x14ac:dyDescent="0.25">
      <c r="P634" s="147" t="s">
        <v>962</v>
      </c>
      <c r="Q634" s="147">
        <v>192</v>
      </c>
      <c r="R634" s="147"/>
      <c r="S634" s="147" t="s">
        <v>2398</v>
      </c>
      <c r="T634" s="147">
        <v>0</v>
      </c>
      <c r="U634" s="147" t="s">
        <v>2399</v>
      </c>
      <c r="V634" s="147" t="s">
        <v>1135</v>
      </c>
      <c r="AB634" s="147" t="s">
        <v>3313</v>
      </c>
      <c r="AC634" s="147">
        <v>215</v>
      </c>
      <c r="AD634" s="223">
        <v>43250</v>
      </c>
      <c r="AE634" s="223">
        <v>43334</v>
      </c>
      <c r="AF634" s="147" t="s">
        <v>939</v>
      </c>
    </row>
    <row r="635" spans="16:32" x14ac:dyDescent="0.25">
      <c r="P635" s="147" t="s">
        <v>962</v>
      </c>
      <c r="Q635" s="147">
        <v>192</v>
      </c>
      <c r="R635" s="147"/>
      <c r="S635" s="147" t="s">
        <v>2400</v>
      </c>
      <c r="T635" s="147">
        <v>0</v>
      </c>
      <c r="U635" s="147" t="s">
        <v>2401</v>
      </c>
      <c r="V635" s="147" t="s">
        <v>1135</v>
      </c>
      <c r="AB635" s="147" t="s">
        <v>3315</v>
      </c>
      <c r="AC635" s="147">
        <v>208</v>
      </c>
      <c r="AD635" s="223">
        <v>43216</v>
      </c>
      <c r="AE635" s="223">
        <v>43300</v>
      </c>
      <c r="AF635" s="147" t="s">
        <v>939</v>
      </c>
    </row>
    <row r="636" spans="16:32" x14ac:dyDescent="0.25">
      <c r="P636" s="147" t="s">
        <v>962</v>
      </c>
      <c r="Q636" s="147">
        <v>192</v>
      </c>
      <c r="R636" s="147"/>
      <c r="S636" s="147" t="s">
        <v>2402</v>
      </c>
      <c r="T636" s="147">
        <v>0</v>
      </c>
      <c r="U636" s="147" t="s">
        <v>2403</v>
      </c>
      <c r="V636" s="147" t="s">
        <v>1135</v>
      </c>
      <c r="AB636" s="147" t="s">
        <v>3315</v>
      </c>
      <c r="AC636" s="147">
        <v>215</v>
      </c>
      <c r="AD636" s="223">
        <v>43250</v>
      </c>
      <c r="AE636" s="223">
        <v>43334</v>
      </c>
      <c r="AF636" s="147" t="s">
        <v>939</v>
      </c>
    </row>
    <row r="637" spans="16:32" x14ac:dyDescent="0.25">
      <c r="P637" s="147" t="s">
        <v>962</v>
      </c>
      <c r="Q637" s="147">
        <v>192</v>
      </c>
      <c r="R637" s="147"/>
      <c r="S637" s="147" t="s">
        <v>2404</v>
      </c>
      <c r="T637" s="147">
        <v>0</v>
      </c>
      <c r="U637" s="147" t="s">
        <v>2405</v>
      </c>
      <c r="V637" s="147" t="s">
        <v>1135</v>
      </c>
      <c r="AB637" s="147" t="s">
        <v>1629</v>
      </c>
      <c r="AC637" s="147">
        <v>219</v>
      </c>
      <c r="AD637" s="223">
        <v>43280</v>
      </c>
      <c r="AE637" s="223">
        <v>43364</v>
      </c>
      <c r="AF637" s="147" t="s">
        <v>939</v>
      </c>
    </row>
    <row r="638" spans="16:32" x14ac:dyDescent="0.25">
      <c r="P638" s="147" t="s">
        <v>962</v>
      </c>
      <c r="Q638" s="147">
        <v>192</v>
      </c>
      <c r="R638" s="147"/>
      <c r="S638" s="147" t="s">
        <v>2406</v>
      </c>
      <c r="T638" s="147">
        <v>0</v>
      </c>
      <c r="U638" s="147" t="s">
        <v>2407</v>
      </c>
      <c r="V638" s="147" t="s">
        <v>1135</v>
      </c>
      <c r="AB638" s="147" t="s">
        <v>1629</v>
      </c>
      <c r="AC638" s="147">
        <v>222</v>
      </c>
      <c r="AD638" s="223">
        <v>43311</v>
      </c>
      <c r="AE638" s="223">
        <v>43395</v>
      </c>
      <c r="AF638" s="147" t="s">
        <v>939</v>
      </c>
    </row>
    <row r="639" spans="16:32" x14ac:dyDescent="0.25">
      <c r="P639" s="147" t="s">
        <v>962</v>
      </c>
      <c r="Q639" s="147">
        <v>192</v>
      </c>
      <c r="R639" s="147"/>
      <c r="S639" s="147" t="s">
        <v>2408</v>
      </c>
      <c r="T639" s="147">
        <v>0</v>
      </c>
      <c r="U639" s="147" t="s">
        <v>2409</v>
      </c>
      <c r="V639" s="147" t="s">
        <v>1135</v>
      </c>
      <c r="AB639" s="147" t="s">
        <v>1631</v>
      </c>
      <c r="AC639" s="147">
        <v>222</v>
      </c>
      <c r="AD639" s="223">
        <v>43311</v>
      </c>
      <c r="AE639" s="223">
        <v>43395</v>
      </c>
      <c r="AF639" s="147" t="s">
        <v>939</v>
      </c>
    </row>
    <row r="640" spans="16:32" x14ac:dyDescent="0.25">
      <c r="P640" s="147" t="s">
        <v>962</v>
      </c>
      <c r="Q640" s="147">
        <v>192</v>
      </c>
      <c r="R640" s="147"/>
      <c r="S640" s="147" t="s">
        <v>2410</v>
      </c>
      <c r="T640" s="147">
        <v>0</v>
      </c>
      <c r="U640" s="147" t="s">
        <v>2411</v>
      </c>
      <c r="V640" s="147" t="s">
        <v>1135</v>
      </c>
      <c r="AB640" s="147" t="s">
        <v>2775</v>
      </c>
      <c r="AC640" s="147">
        <v>222</v>
      </c>
      <c r="AD640" s="223">
        <v>43311</v>
      </c>
      <c r="AE640" s="223">
        <v>43395</v>
      </c>
      <c r="AF640" s="147" t="s">
        <v>939</v>
      </c>
    </row>
    <row r="641" spans="16:32" x14ac:dyDescent="0.25">
      <c r="P641" s="147" t="s">
        <v>962</v>
      </c>
      <c r="Q641" s="147">
        <v>192</v>
      </c>
      <c r="R641" s="147"/>
      <c r="S641" s="147" t="s">
        <v>2412</v>
      </c>
      <c r="T641" s="147">
        <v>0</v>
      </c>
      <c r="U641" s="147" t="s">
        <v>2413</v>
      </c>
      <c r="V641" s="147" t="s">
        <v>1135</v>
      </c>
      <c r="AB641" s="147" t="s">
        <v>1633</v>
      </c>
      <c r="AC641" s="147">
        <v>208</v>
      </c>
      <c r="AD641" s="223">
        <v>43216</v>
      </c>
      <c r="AE641" s="223">
        <v>43300</v>
      </c>
      <c r="AF641" s="147" t="s">
        <v>939</v>
      </c>
    </row>
    <row r="642" spans="16:32" x14ac:dyDescent="0.25">
      <c r="P642" s="147" t="s">
        <v>962</v>
      </c>
      <c r="Q642" s="147">
        <v>192</v>
      </c>
      <c r="R642" s="147"/>
      <c r="S642" s="147" t="s">
        <v>2414</v>
      </c>
      <c r="T642" s="147">
        <v>0</v>
      </c>
      <c r="U642" s="147" t="s">
        <v>2415</v>
      </c>
      <c r="V642" s="147" t="s">
        <v>1135</v>
      </c>
      <c r="AB642" s="147" t="s">
        <v>1633</v>
      </c>
      <c r="AC642" s="147">
        <v>215</v>
      </c>
      <c r="AD642" s="223">
        <v>43250</v>
      </c>
      <c r="AE642" s="223">
        <v>43334</v>
      </c>
      <c r="AF642" s="147" t="s">
        <v>939</v>
      </c>
    </row>
    <row r="643" spans="16:32" x14ac:dyDescent="0.25">
      <c r="P643" s="147" t="s">
        <v>962</v>
      </c>
      <c r="Q643" s="147">
        <v>192</v>
      </c>
      <c r="R643" s="147"/>
      <c r="S643" s="147" t="s">
        <v>2416</v>
      </c>
      <c r="T643" s="147">
        <v>0</v>
      </c>
      <c r="U643" s="147" t="s">
        <v>2417</v>
      </c>
      <c r="V643" s="147" t="s">
        <v>1135</v>
      </c>
      <c r="AB643" s="147" t="s">
        <v>1633</v>
      </c>
      <c r="AC643" s="147">
        <v>219</v>
      </c>
      <c r="AD643" s="223">
        <v>43280</v>
      </c>
      <c r="AE643" s="223">
        <v>43364</v>
      </c>
      <c r="AF643" s="147" t="s">
        <v>939</v>
      </c>
    </row>
    <row r="644" spans="16:32" x14ac:dyDescent="0.25">
      <c r="P644" s="147" t="s">
        <v>962</v>
      </c>
      <c r="Q644" s="147">
        <v>192</v>
      </c>
      <c r="R644" s="147"/>
      <c r="S644" s="147" t="s">
        <v>2418</v>
      </c>
      <c r="T644" s="147">
        <v>0</v>
      </c>
      <c r="U644" s="147" t="s">
        <v>2419</v>
      </c>
      <c r="V644" s="147" t="s">
        <v>1135</v>
      </c>
      <c r="AB644" s="147" t="s">
        <v>1633</v>
      </c>
      <c r="AC644" s="147">
        <v>222</v>
      </c>
      <c r="AD644" s="223">
        <v>43311</v>
      </c>
      <c r="AE644" s="223">
        <v>43395</v>
      </c>
      <c r="AF644" s="147" t="s">
        <v>939</v>
      </c>
    </row>
    <row r="645" spans="16:32" x14ac:dyDescent="0.25">
      <c r="P645" s="147" t="s">
        <v>962</v>
      </c>
      <c r="Q645" s="147">
        <v>192</v>
      </c>
      <c r="R645" s="147"/>
      <c r="S645" s="147" t="s">
        <v>2420</v>
      </c>
      <c r="T645" s="147">
        <v>0</v>
      </c>
      <c r="U645" s="147" t="s">
        <v>2421</v>
      </c>
      <c r="V645" s="147" t="s">
        <v>1135</v>
      </c>
      <c r="AB645" s="147" t="s">
        <v>1635</v>
      </c>
      <c r="AC645" s="147">
        <v>219</v>
      </c>
      <c r="AD645" s="223">
        <v>43280</v>
      </c>
      <c r="AE645" s="223">
        <v>43364</v>
      </c>
      <c r="AF645" s="147" t="s">
        <v>939</v>
      </c>
    </row>
    <row r="646" spans="16:32" x14ac:dyDescent="0.25">
      <c r="P646" s="147" t="s">
        <v>962</v>
      </c>
      <c r="Q646" s="147">
        <v>192</v>
      </c>
      <c r="R646" s="147"/>
      <c r="S646" s="147" t="s">
        <v>2422</v>
      </c>
      <c r="T646" s="147">
        <v>0</v>
      </c>
      <c r="U646" s="147" t="s">
        <v>2423</v>
      </c>
      <c r="V646" s="147" t="s">
        <v>1135</v>
      </c>
      <c r="AB646" s="147" t="s">
        <v>1635</v>
      </c>
      <c r="AC646" s="147">
        <v>222</v>
      </c>
      <c r="AD646" s="223">
        <v>43311</v>
      </c>
      <c r="AE646" s="223">
        <v>43395</v>
      </c>
      <c r="AF646" s="147" t="s">
        <v>939</v>
      </c>
    </row>
    <row r="647" spans="16:32" x14ac:dyDescent="0.25">
      <c r="P647" s="147" t="s">
        <v>962</v>
      </c>
      <c r="Q647" s="147">
        <v>192</v>
      </c>
      <c r="R647" s="147"/>
      <c r="S647" s="147" t="s">
        <v>2424</v>
      </c>
      <c r="T647" s="147">
        <v>0</v>
      </c>
      <c r="U647" s="147" t="s">
        <v>2425</v>
      </c>
      <c r="V647" s="147" t="s">
        <v>1135</v>
      </c>
      <c r="AB647" s="147" t="s">
        <v>2492</v>
      </c>
      <c r="AC647" s="147">
        <v>208</v>
      </c>
      <c r="AD647" s="223">
        <v>43216</v>
      </c>
      <c r="AE647" s="223">
        <v>43300</v>
      </c>
      <c r="AF647" s="147" t="s">
        <v>939</v>
      </c>
    </row>
    <row r="648" spans="16:32" x14ac:dyDescent="0.25">
      <c r="P648" s="147" t="s">
        <v>962</v>
      </c>
      <c r="Q648" s="147">
        <v>192</v>
      </c>
      <c r="R648" s="147"/>
      <c r="S648" s="147" t="s">
        <v>2426</v>
      </c>
      <c r="T648" s="147">
        <v>0</v>
      </c>
      <c r="U648" s="147" t="s">
        <v>2427</v>
      </c>
      <c r="V648" s="147" t="s">
        <v>1135</v>
      </c>
      <c r="AB648" s="147" t="s">
        <v>1639</v>
      </c>
      <c r="AC648" s="147">
        <v>208</v>
      </c>
      <c r="AD648" s="223">
        <v>43216</v>
      </c>
      <c r="AE648" s="223">
        <v>43300</v>
      </c>
      <c r="AF648" s="147" t="s">
        <v>939</v>
      </c>
    </row>
    <row r="649" spans="16:32" x14ac:dyDescent="0.25">
      <c r="P649" s="147" t="s">
        <v>962</v>
      </c>
      <c r="Q649" s="147">
        <v>192</v>
      </c>
      <c r="R649" s="147"/>
      <c r="S649" s="147" t="s">
        <v>2428</v>
      </c>
      <c r="T649" s="147">
        <v>0</v>
      </c>
      <c r="U649" s="147" t="s">
        <v>2429</v>
      </c>
      <c r="V649" s="147" t="s">
        <v>1135</v>
      </c>
      <c r="AB649" s="147" t="s">
        <v>1639</v>
      </c>
      <c r="AC649" s="147">
        <v>222</v>
      </c>
      <c r="AD649" s="223">
        <v>43311</v>
      </c>
      <c r="AE649" s="223">
        <v>43395</v>
      </c>
      <c r="AF649" s="147" t="s">
        <v>939</v>
      </c>
    </row>
    <row r="650" spans="16:32" x14ac:dyDescent="0.25">
      <c r="P650" s="147" t="s">
        <v>962</v>
      </c>
      <c r="Q650" s="147">
        <v>192</v>
      </c>
      <c r="R650" s="147"/>
      <c r="S650" s="147" t="s">
        <v>2430</v>
      </c>
      <c r="T650" s="147">
        <v>0</v>
      </c>
      <c r="U650" s="147" t="s">
        <v>2431</v>
      </c>
      <c r="V650" s="147" t="s">
        <v>1135</v>
      </c>
      <c r="AB650" s="147" t="s">
        <v>1641</v>
      </c>
      <c r="AC650" s="147">
        <v>215</v>
      </c>
      <c r="AD650" s="223">
        <v>43250</v>
      </c>
      <c r="AE650" s="223">
        <v>43334</v>
      </c>
      <c r="AF650" s="147" t="s">
        <v>939</v>
      </c>
    </row>
    <row r="651" spans="16:32" x14ac:dyDescent="0.25">
      <c r="P651" s="147" t="s">
        <v>962</v>
      </c>
      <c r="Q651" s="147">
        <v>192</v>
      </c>
      <c r="R651" s="147"/>
      <c r="S651" s="147" t="s">
        <v>2432</v>
      </c>
      <c r="T651" s="147">
        <v>0</v>
      </c>
      <c r="U651" s="147" t="s">
        <v>2433</v>
      </c>
      <c r="V651" s="147" t="s">
        <v>1135</v>
      </c>
      <c r="AB651" s="147" t="s">
        <v>1641</v>
      </c>
      <c r="AC651" s="147">
        <v>219</v>
      </c>
      <c r="AD651" s="223">
        <v>43280</v>
      </c>
      <c r="AE651" s="223">
        <v>43364</v>
      </c>
      <c r="AF651" s="147" t="s">
        <v>939</v>
      </c>
    </row>
    <row r="652" spans="16:32" x14ac:dyDescent="0.25">
      <c r="P652" s="147" t="s">
        <v>962</v>
      </c>
      <c r="Q652" s="147">
        <v>192</v>
      </c>
      <c r="R652" s="147"/>
      <c r="S652" s="147" t="s">
        <v>2434</v>
      </c>
      <c r="T652" s="147">
        <v>0</v>
      </c>
      <c r="U652" s="147" t="s">
        <v>2435</v>
      </c>
      <c r="V652" s="147" t="s">
        <v>1135</v>
      </c>
      <c r="AB652" s="147" t="s">
        <v>1641</v>
      </c>
      <c r="AC652" s="147">
        <v>222</v>
      </c>
      <c r="AD652" s="223">
        <v>43311</v>
      </c>
      <c r="AE652" s="223">
        <v>43395</v>
      </c>
      <c r="AF652" s="147" t="s">
        <v>939</v>
      </c>
    </row>
    <row r="653" spans="16:32" x14ac:dyDescent="0.25">
      <c r="P653" s="147" t="s">
        <v>962</v>
      </c>
      <c r="Q653" s="147">
        <v>192</v>
      </c>
      <c r="R653" s="147"/>
      <c r="S653" s="147" t="s">
        <v>2436</v>
      </c>
      <c r="T653" s="147">
        <v>0</v>
      </c>
      <c r="U653" s="147" t="s">
        <v>2437</v>
      </c>
      <c r="V653" s="147" t="s">
        <v>1135</v>
      </c>
      <c r="AB653" s="147" t="s">
        <v>4820</v>
      </c>
      <c r="AC653" s="147">
        <v>219</v>
      </c>
      <c r="AD653" s="223">
        <v>43280</v>
      </c>
      <c r="AE653" s="223">
        <v>43364</v>
      </c>
      <c r="AF653" s="147" t="s">
        <v>939</v>
      </c>
    </row>
    <row r="654" spans="16:32" x14ac:dyDescent="0.25">
      <c r="P654" s="147" t="s">
        <v>962</v>
      </c>
      <c r="Q654" s="147">
        <v>192</v>
      </c>
      <c r="R654" s="147"/>
      <c r="S654" s="147" t="s">
        <v>2438</v>
      </c>
      <c r="T654" s="147">
        <v>0</v>
      </c>
      <c r="U654" s="147" t="s">
        <v>2439</v>
      </c>
      <c r="V654" s="147" t="s">
        <v>1135</v>
      </c>
      <c r="AB654" s="147" t="s">
        <v>4820</v>
      </c>
      <c r="AC654" s="147">
        <v>222</v>
      </c>
      <c r="AD654" s="223">
        <v>43311</v>
      </c>
      <c r="AE654" s="223">
        <v>43395</v>
      </c>
      <c r="AF654" s="147" t="s">
        <v>939</v>
      </c>
    </row>
    <row r="655" spans="16:32" x14ac:dyDescent="0.25">
      <c r="P655" s="147" t="s">
        <v>962</v>
      </c>
      <c r="Q655" s="147">
        <v>192</v>
      </c>
      <c r="R655" s="147"/>
      <c r="S655" s="147" t="s">
        <v>2440</v>
      </c>
      <c r="T655" s="147">
        <v>0</v>
      </c>
      <c r="U655" s="147" t="s">
        <v>2441</v>
      </c>
      <c r="V655" s="147" t="s">
        <v>1135</v>
      </c>
      <c r="AB655" s="147" t="s">
        <v>1643</v>
      </c>
      <c r="AC655" s="147">
        <v>208</v>
      </c>
      <c r="AD655" s="223">
        <v>43216</v>
      </c>
      <c r="AE655" s="223">
        <v>43300</v>
      </c>
      <c r="AF655" s="147" t="s">
        <v>939</v>
      </c>
    </row>
    <row r="656" spans="16:32" x14ac:dyDescent="0.25">
      <c r="P656" s="147" t="s">
        <v>962</v>
      </c>
      <c r="Q656" s="147">
        <v>192</v>
      </c>
      <c r="R656" s="147"/>
      <c r="S656" s="147" t="s">
        <v>2442</v>
      </c>
      <c r="T656" s="147">
        <v>0</v>
      </c>
      <c r="U656" s="147" t="s">
        <v>2443</v>
      </c>
      <c r="V656" s="147" t="s">
        <v>1135</v>
      </c>
      <c r="AB656" s="147" t="s">
        <v>1643</v>
      </c>
      <c r="AC656" s="147">
        <v>222</v>
      </c>
      <c r="AD656" s="223">
        <v>43311</v>
      </c>
      <c r="AE656" s="223">
        <v>43395</v>
      </c>
      <c r="AF656" s="147" t="s">
        <v>939</v>
      </c>
    </row>
    <row r="657" spans="16:32" x14ac:dyDescent="0.25">
      <c r="P657" s="147" t="s">
        <v>962</v>
      </c>
      <c r="Q657" s="147">
        <v>192</v>
      </c>
      <c r="R657" s="147"/>
      <c r="S657" s="147" t="s">
        <v>2444</v>
      </c>
      <c r="T657" s="147">
        <v>0</v>
      </c>
      <c r="U657" s="147" t="s">
        <v>2445</v>
      </c>
      <c r="V657" s="147" t="s">
        <v>1135</v>
      </c>
      <c r="AB657" s="147" t="s">
        <v>1645</v>
      </c>
      <c r="AC657" s="147">
        <v>208</v>
      </c>
      <c r="AD657" s="223">
        <v>43216</v>
      </c>
      <c r="AE657" s="223">
        <v>43300</v>
      </c>
      <c r="AF657" s="147" t="s">
        <v>939</v>
      </c>
    </row>
    <row r="658" spans="16:32" x14ac:dyDescent="0.25">
      <c r="P658" s="147" t="s">
        <v>962</v>
      </c>
      <c r="Q658" s="147">
        <v>192</v>
      </c>
      <c r="R658" s="147"/>
      <c r="S658" s="147" t="s">
        <v>2446</v>
      </c>
      <c r="T658" s="147">
        <v>0</v>
      </c>
      <c r="U658" s="147" t="s">
        <v>2447</v>
      </c>
      <c r="V658" s="147" t="s">
        <v>1135</v>
      </c>
      <c r="AB658" s="147" t="s">
        <v>1645</v>
      </c>
      <c r="AC658" s="147">
        <v>219</v>
      </c>
      <c r="AD658" s="223">
        <v>43280</v>
      </c>
      <c r="AE658" s="223">
        <v>43364</v>
      </c>
      <c r="AF658" s="147" t="s">
        <v>939</v>
      </c>
    </row>
    <row r="659" spans="16:32" x14ac:dyDescent="0.25">
      <c r="P659" s="147" t="s">
        <v>962</v>
      </c>
      <c r="Q659" s="147">
        <v>192</v>
      </c>
      <c r="R659" s="147"/>
      <c r="S659" s="147" t="s">
        <v>2448</v>
      </c>
      <c r="T659" s="147">
        <v>0</v>
      </c>
      <c r="U659" s="147" t="s">
        <v>2449</v>
      </c>
      <c r="V659" s="147" t="s">
        <v>1135</v>
      </c>
      <c r="AB659" s="147" t="s">
        <v>1645</v>
      </c>
      <c r="AC659" s="147">
        <v>222</v>
      </c>
      <c r="AD659" s="223">
        <v>43311</v>
      </c>
      <c r="AE659" s="223">
        <v>43395</v>
      </c>
      <c r="AF659" s="147" t="s">
        <v>939</v>
      </c>
    </row>
    <row r="660" spans="16:32" x14ac:dyDescent="0.25">
      <c r="P660" s="147" t="s">
        <v>962</v>
      </c>
      <c r="Q660" s="147">
        <v>192</v>
      </c>
      <c r="R660" s="147"/>
      <c r="S660" s="147" t="s">
        <v>2450</v>
      </c>
      <c r="T660" s="147">
        <v>0</v>
      </c>
      <c r="U660" s="147" t="s">
        <v>2451</v>
      </c>
      <c r="V660" s="147" t="s">
        <v>1135</v>
      </c>
      <c r="AB660" s="147" t="s">
        <v>1647</v>
      </c>
      <c r="AC660" s="147">
        <v>215</v>
      </c>
      <c r="AD660" s="223">
        <v>43250</v>
      </c>
      <c r="AE660" s="223">
        <v>43334</v>
      </c>
      <c r="AF660" s="147" t="s">
        <v>939</v>
      </c>
    </row>
    <row r="661" spans="16:32" x14ac:dyDescent="0.25">
      <c r="P661" s="147" t="s">
        <v>962</v>
      </c>
      <c r="Q661" s="147">
        <v>192</v>
      </c>
      <c r="R661" s="147"/>
      <c r="S661" s="147" t="s">
        <v>2452</v>
      </c>
      <c r="T661" s="147">
        <v>0</v>
      </c>
      <c r="U661" s="147" t="s">
        <v>2453</v>
      </c>
      <c r="V661" s="147" t="s">
        <v>1135</v>
      </c>
      <c r="AB661" s="147" t="s">
        <v>1647</v>
      </c>
      <c r="AC661" s="147">
        <v>219</v>
      </c>
      <c r="AD661" s="223">
        <v>43280</v>
      </c>
      <c r="AE661" s="223">
        <v>43364</v>
      </c>
      <c r="AF661" s="147" t="s">
        <v>939</v>
      </c>
    </row>
    <row r="662" spans="16:32" x14ac:dyDescent="0.25">
      <c r="P662" s="147" t="s">
        <v>962</v>
      </c>
      <c r="Q662" s="147">
        <v>192</v>
      </c>
      <c r="R662" s="147"/>
      <c r="S662" s="147" t="s">
        <v>2454</v>
      </c>
      <c r="T662" s="147">
        <v>0</v>
      </c>
      <c r="U662" s="147" t="s">
        <v>2455</v>
      </c>
      <c r="V662" s="147" t="s">
        <v>1135</v>
      </c>
      <c r="AB662" s="147" t="s">
        <v>1647</v>
      </c>
      <c r="AC662" s="147">
        <v>222</v>
      </c>
      <c r="AD662" s="223">
        <v>43311</v>
      </c>
      <c r="AE662" s="223">
        <v>43395</v>
      </c>
      <c r="AF662" s="147" t="s">
        <v>939</v>
      </c>
    </row>
    <row r="663" spans="16:32" x14ac:dyDescent="0.25">
      <c r="P663" s="147" t="s">
        <v>962</v>
      </c>
      <c r="Q663" s="147">
        <v>192</v>
      </c>
      <c r="R663" s="147"/>
      <c r="S663" s="147" t="s">
        <v>2456</v>
      </c>
      <c r="T663" s="147">
        <v>0</v>
      </c>
      <c r="U663" s="147" t="s">
        <v>2457</v>
      </c>
      <c r="V663" s="147" t="s">
        <v>1135</v>
      </c>
      <c r="AB663" s="147" t="s">
        <v>4822</v>
      </c>
      <c r="AC663" s="147">
        <v>219</v>
      </c>
      <c r="AD663" s="223">
        <v>43280</v>
      </c>
      <c r="AE663" s="223">
        <v>43364</v>
      </c>
      <c r="AF663" s="147" t="s">
        <v>939</v>
      </c>
    </row>
    <row r="664" spans="16:32" x14ac:dyDescent="0.25">
      <c r="P664" s="147" t="s">
        <v>962</v>
      </c>
      <c r="Q664" s="147">
        <v>192</v>
      </c>
      <c r="R664" s="147"/>
      <c r="S664" s="147" t="s">
        <v>2458</v>
      </c>
      <c r="T664" s="147">
        <v>0</v>
      </c>
      <c r="U664" s="147" t="s">
        <v>2459</v>
      </c>
      <c r="V664" s="147" t="s">
        <v>1135</v>
      </c>
      <c r="AB664" s="147" t="s">
        <v>4822</v>
      </c>
      <c r="AC664" s="147">
        <v>222</v>
      </c>
      <c r="AD664" s="223">
        <v>43311</v>
      </c>
      <c r="AE664" s="223">
        <v>43395</v>
      </c>
      <c r="AF664" s="147" t="s">
        <v>939</v>
      </c>
    </row>
    <row r="665" spans="16:32" x14ac:dyDescent="0.25">
      <c r="P665" s="147" t="s">
        <v>962</v>
      </c>
      <c r="Q665" s="147">
        <v>192</v>
      </c>
      <c r="R665" s="147"/>
      <c r="S665" s="147" t="s">
        <v>2460</v>
      </c>
      <c r="T665" s="147">
        <v>0</v>
      </c>
      <c r="U665" s="147" t="s">
        <v>2461</v>
      </c>
      <c r="V665" s="147" t="s">
        <v>1135</v>
      </c>
      <c r="AB665" s="147" t="s">
        <v>4824</v>
      </c>
      <c r="AC665" s="147">
        <v>219</v>
      </c>
      <c r="AD665" s="223">
        <v>43280</v>
      </c>
      <c r="AE665" s="223">
        <v>43364</v>
      </c>
      <c r="AF665" s="147" t="s">
        <v>939</v>
      </c>
    </row>
    <row r="666" spans="16:32" x14ac:dyDescent="0.25">
      <c r="P666" s="147" t="s">
        <v>962</v>
      </c>
      <c r="Q666" s="147">
        <v>192</v>
      </c>
      <c r="R666" s="147"/>
      <c r="S666" s="147" t="s">
        <v>2462</v>
      </c>
      <c r="T666" s="147">
        <v>0</v>
      </c>
      <c r="U666" s="147" t="s">
        <v>2463</v>
      </c>
      <c r="V666" s="147" t="s">
        <v>1135</v>
      </c>
      <c r="AB666" s="147" t="s">
        <v>4824</v>
      </c>
      <c r="AC666" s="147">
        <v>222</v>
      </c>
      <c r="AD666" s="223">
        <v>43311</v>
      </c>
      <c r="AE666" s="223">
        <v>43395</v>
      </c>
      <c r="AF666" s="147" t="s">
        <v>939</v>
      </c>
    </row>
    <row r="667" spans="16:32" x14ac:dyDescent="0.25">
      <c r="P667" s="147" t="s">
        <v>962</v>
      </c>
      <c r="Q667" s="147">
        <v>192</v>
      </c>
      <c r="R667" s="147"/>
      <c r="S667" s="147" t="s">
        <v>2464</v>
      </c>
      <c r="T667" s="147">
        <v>0</v>
      </c>
      <c r="U667" s="147" t="s">
        <v>2465</v>
      </c>
      <c r="V667" s="147" t="s">
        <v>1135</v>
      </c>
      <c r="AB667" s="147" t="s">
        <v>5071</v>
      </c>
      <c r="AC667" s="147">
        <v>222</v>
      </c>
      <c r="AD667" s="223">
        <v>43311</v>
      </c>
      <c r="AE667" s="223">
        <v>43395</v>
      </c>
      <c r="AF667" s="147" t="s">
        <v>939</v>
      </c>
    </row>
    <row r="668" spans="16:32" x14ac:dyDescent="0.25">
      <c r="P668" s="147" t="s">
        <v>962</v>
      </c>
      <c r="Q668" s="147">
        <v>193</v>
      </c>
      <c r="R668" s="147"/>
      <c r="S668" s="147" t="s">
        <v>2466</v>
      </c>
      <c r="T668" s="147">
        <v>0</v>
      </c>
      <c r="U668" s="147" t="s">
        <v>2467</v>
      </c>
      <c r="V668" s="147" t="s">
        <v>2468</v>
      </c>
      <c r="AB668" s="147" t="s">
        <v>4826</v>
      </c>
      <c r="AC668" s="147">
        <v>219</v>
      </c>
      <c r="AD668" s="223">
        <v>43280</v>
      </c>
      <c r="AE668" s="223">
        <v>43364</v>
      </c>
      <c r="AF668" s="147" t="s">
        <v>939</v>
      </c>
    </row>
    <row r="669" spans="16:32" x14ac:dyDescent="0.25">
      <c r="P669" s="147" t="s">
        <v>962</v>
      </c>
      <c r="Q669" s="147">
        <v>193</v>
      </c>
      <c r="R669" s="147"/>
      <c r="S669" s="147" t="s">
        <v>1133</v>
      </c>
      <c r="T669" s="147">
        <v>0</v>
      </c>
      <c r="U669" s="147" t="s">
        <v>1134</v>
      </c>
      <c r="V669" s="147" t="s">
        <v>2468</v>
      </c>
      <c r="AB669" s="147" t="s">
        <v>4826</v>
      </c>
      <c r="AC669" s="147">
        <v>222</v>
      </c>
      <c r="AD669" s="223">
        <v>43311</v>
      </c>
      <c r="AE669" s="223">
        <v>43395</v>
      </c>
      <c r="AF669" s="147" t="s">
        <v>939</v>
      </c>
    </row>
    <row r="670" spans="16:32" x14ac:dyDescent="0.25">
      <c r="P670" s="147" t="s">
        <v>962</v>
      </c>
      <c r="Q670" s="147">
        <v>193</v>
      </c>
      <c r="R670" s="147"/>
      <c r="S670" s="147" t="s">
        <v>1140</v>
      </c>
      <c r="T670" s="147">
        <v>0</v>
      </c>
      <c r="U670" s="147" t="s">
        <v>1141</v>
      </c>
      <c r="V670" s="147" t="s">
        <v>2468</v>
      </c>
      <c r="AB670" s="147" t="s">
        <v>1649</v>
      </c>
      <c r="AC670" s="147">
        <v>219</v>
      </c>
      <c r="AD670" s="223">
        <v>43280</v>
      </c>
      <c r="AE670" s="223">
        <v>43364</v>
      </c>
      <c r="AF670" s="147" t="s">
        <v>939</v>
      </c>
    </row>
    <row r="671" spans="16:32" x14ac:dyDescent="0.25">
      <c r="P671" s="147" t="s">
        <v>962</v>
      </c>
      <c r="Q671" s="147">
        <v>193</v>
      </c>
      <c r="R671" s="147"/>
      <c r="S671" s="147" t="s">
        <v>2469</v>
      </c>
      <c r="T671" s="147">
        <v>0</v>
      </c>
      <c r="U671" s="147" t="s">
        <v>2470</v>
      </c>
      <c r="V671" s="147" t="s">
        <v>2468</v>
      </c>
      <c r="AB671" s="147" t="s">
        <v>1649</v>
      </c>
      <c r="AC671" s="147">
        <v>222</v>
      </c>
      <c r="AD671" s="223">
        <v>43311</v>
      </c>
      <c r="AE671" s="223">
        <v>43395</v>
      </c>
      <c r="AF671" s="147" t="s">
        <v>939</v>
      </c>
    </row>
    <row r="672" spans="16:32" x14ac:dyDescent="0.25">
      <c r="P672" s="147" t="s">
        <v>962</v>
      </c>
      <c r="Q672" s="147">
        <v>193</v>
      </c>
      <c r="R672" s="147"/>
      <c r="S672" s="147" t="s">
        <v>1142</v>
      </c>
      <c r="T672" s="147">
        <v>0</v>
      </c>
      <c r="U672" s="147" t="s">
        <v>1143</v>
      </c>
      <c r="V672" s="147" t="s">
        <v>2468</v>
      </c>
      <c r="AB672" s="147" t="s">
        <v>1651</v>
      </c>
      <c r="AC672" s="147">
        <v>219</v>
      </c>
      <c r="AD672" s="223">
        <v>43280</v>
      </c>
      <c r="AE672" s="223">
        <v>43364</v>
      </c>
      <c r="AF672" s="147" t="s">
        <v>939</v>
      </c>
    </row>
    <row r="673" spans="16:32" x14ac:dyDescent="0.25">
      <c r="P673" s="147" t="s">
        <v>962</v>
      </c>
      <c r="Q673" s="147">
        <v>193</v>
      </c>
      <c r="R673" s="147"/>
      <c r="S673" s="147" t="s">
        <v>1144</v>
      </c>
      <c r="T673" s="147">
        <v>0</v>
      </c>
      <c r="U673" s="147" t="s">
        <v>1145</v>
      </c>
      <c r="V673" s="147" t="s">
        <v>2468</v>
      </c>
      <c r="AB673" s="147" t="s">
        <v>1651</v>
      </c>
      <c r="AC673" s="147">
        <v>222</v>
      </c>
      <c r="AD673" s="223">
        <v>43311</v>
      </c>
      <c r="AE673" s="223">
        <v>43395</v>
      </c>
      <c r="AF673" s="147" t="s">
        <v>939</v>
      </c>
    </row>
    <row r="674" spans="16:32" x14ac:dyDescent="0.25">
      <c r="P674" s="147" t="s">
        <v>962</v>
      </c>
      <c r="Q674" s="147">
        <v>193</v>
      </c>
      <c r="R674" s="147"/>
      <c r="S674" s="147" t="s">
        <v>1146</v>
      </c>
      <c r="T674" s="147">
        <v>0</v>
      </c>
      <c r="U674" s="147" t="s">
        <v>1147</v>
      </c>
      <c r="V674" s="147" t="s">
        <v>2468</v>
      </c>
      <c r="AB674" s="147" t="s">
        <v>1653</v>
      </c>
      <c r="AC674" s="147">
        <v>219</v>
      </c>
      <c r="AD674" s="223">
        <v>43280</v>
      </c>
      <c r="AE674" s="223">
        <v>43364</v>
      </c>
      <c r="AF674" s="147" t="s">
        <v>939</v>
      </c>
    </row>
    <row r="675" spans="16:32" x14ac:dyDescent="0.25">
      <c r="P675" s="147" t="s">
        <v>962</v>
      </c>
      <c r="Q675" s="147">
        <v>193</v>
      </c>
      <c r="R675" s="147"/>
      <c r="S675" s="147" t="s">
        <v>1148</v>
      </c>
      <c r="T675" s="147">
        <v>0</v>
      </c>
      <c r="U675" s="147" t="s">
        <v>1149</v>
      </c>
      <c r="V675" s="147" t="s">
        <v>2468</v>
      </c>
      <c r="AB675" s="147" t="s">
        <v>1653</v>
      </c>
      <c r="AC675" s="147">
        <v>222</v>
      </c>
      <c r="AD675" s="223">
        <v>43311</v>
      </c>
      <c r="AE675" s="223">
        <v>43395</v>
      </c>
      <c r="AF675" s="147" t="s">
        <v>939</v>
      </c>
    </row>
    <row r="676" spans="16:32" x14ac:dyDescent="0.25">
      <c r="P676" s="147" t="s">
        <v>962</v>
      </c>
      <c r="Q676" s="147">
        <v>193</v>
      </c>
      <c r="R676" s="147"/>
      <c r="S676" s="147" t="s">
        <v>1150</v>
      </c>
      <c r="T676" s="147">
        <v>0</v>
      </c>
      <c r="U676" s="147" t="s">
        <v>1151</v>
      </c>
      <c r="V676" s="147" t="s">
        <v>2468</v>
      </c>
      <c r="AB676" s="147" t="s">
        <v>4077</v>
      </c>
      <c r="AC676" s="147">
        <v>208</v>
      </c>
      <c r="AD676" s="223">
        <v>43216</v>
      </c>
      <c r="AE676" s="223">
        <v>43300</v>
      </c>
      <c r="AF676" s="147" t="s">
        <v>939</v>
      </c>
    </row>
    <row r="677" spans="16:32" x14ac:dyDescent="0.25">
      <c r="P677" s="147" t="s">
        <v>962</v>
      </c>
      <c r="Q677" s="147">
        <v>193</v>
      </c>
      <c r="R677" s="147"/>
      <c r="S677" s="147" t="s">
        <v>1152</v>
      </c>
      <c r="T677" s="147">
        <v>0</v>
      </c>
      <c r="U677" s="147" t="s">
        <v>1153</v>
      </c>
      <c r="V677" s="147" t="s">
        <v>2468</v>
      </c>
      <c r="AB677" s="147" t="s">
        <v>4079</v>
      </c>
      <c r="AC677" s="147">
        <v>208</v>
      </c>
      <c r="AD677" s="223">
        <v>43216</v>
      </c>
      <c r="AE677" s="223">
        <v>43300</v>
      </c>
      <c r="AF677" s="147" t="s">
        <v>939</v>
      </c>
    </row>
    <row r="678" spans="16:32" x14ac:dyDescent="0.25">
      <c r="P678" s="147" t="s">
        <v>962</v>
      </c>
      <c r="Q678" s="147">
        <v>193</v>
      </c>
      <c r="R678" s="147"/>
      <c r="S678" s="147" t="s">
        <v>2471</v>
      </c>
      <c r="T678" s="147">
        <v>0</v>
      </c>
      <c r="U678" s="147" t="s">
        <v>2472</v>
      </c>
      <c r="V678" s="147" t="s">
        <v>2468</v>
      </c>
      <c r="AB678" s="147" t="s">
        <v>4079</v>
      </c>
      <c r="AC678" s="147">
        <v>219</v>
      </c>
      <c r="AD678" s="223">
        <v>43280</v>
      </c>
      <c r="AE678" s="223">
        <v>43364</v>
      </c>
      <c r="AF678" s="147" t="s">
        <v>939</v>
      </c>
    </row>
    <row r="679" spans="16:32" x14ac:dyDescent="0.25">
      <c r="P679" s="147" t="s">
        <v>962</v>
      </c>
      <c r="Q679" s="147">
        <v>193</v>
      </c>
      <c r="R679" s="147"/>
      <c r="S679" s="147" t="s">
        <v>1154</v>
      </c>
      <c r="T679" s="147">
        <v>0</v>
      </c>
      <c r="U679" s="147" t="s">
        <v>1155</v>
      </c>
      <c r="V679" s="147" t="s">
        <v>2468</v>
      </c>
      <c r="AB679" s="147" t="s">
        <v>4079</v>
      </c>
      <c r="AC679" s="147">
        <v>222</v>
      </c>
      <c r="AD679" s="223">
        <v>43311</v>
      </c>
      <c r="AE679" s="223">
        <v>43395</v>
      </c>
      <c r="AF679" s="147" t="s">
        <v>939</v>
      </c>
    </row>
    <row r="680" spans="16:32" x14ac:dyDescent="0.25">
      <c r="P680" s="147" t="s">
        <v>962</v>
      </c>
      <c r="Q680" s="147">
        <v>193</v>
      </c>
      <c r="R680" s="147"/>
      <c r="S680" s="147" t="s">
        <v>1156</v>
      </c>
      <c r="T680" s="147">
        <v>0</v>
      </c>
      <c r="U680" s="147" t="s">
        <v>1157</v>
      </c>
      <c r="V680" s="147" t="s">
        <v>2468</v>
      </c>
      <c r="AB680" s="147" t="s">
        <v>4694</v>
      </c>
      <c r="AC680" s="147">
        <v>215</v>
      </c>
      <c r="AD680" s="223">
        <v>43250</v>
      </c>
      <c r="AE680" s="223">
        <v>43334</v>
      </c>
      <c r="AF680" s="147" t="s">
        <v>939</v>
      </c>
    </row>
    <row r="681" spans="16:32" x14ac:dyDescent="0.25">
      <c r="P681" s="147" t="s">
        <v>962</v>
      </c>
      <c r="Q681" s="147">
        <v>193</v>
      </c>
      <c r="R681" s="147"/>
      <c r="S681" s="147" t="s">
        <v>1158</v>
      </c>
      <c r="T681" s="147">
        <v>0</v>
      </c>
      <c r="U681" s="147" t="s">
        <v>1159</v>
      </c>
      <c r="V681" s="147" t="s">
        <v>2468</v>
      </c>
      <c r="AB681" s="147" t="s">
        <v>4694</v>
      </c>
      <c r="AC681" s="147">
        <v>219</v>
      </c>
      <c r="AD681" s="223">
        <v>43280</v>
      </c>
      <c r="AE681" s="223">
        <v>43364</v>
      </c>
      <c r="AF681" s="147" t="s">
        <v>939</v>
      </c>
    </row>
    <row r="682" spans="16:32" x14ac:dyDescent="0.25">
      <c r="P682" s="147" t="s">
        <v>962</v>
      </c>
      <c r="Q682" s="147">
        <v>193</v>
      </c>
      <c r="R682" s="147"/>
      <c r="S682" s="147" t="s">
        <v>1160</v>
      </c>
      <c r="T682" s="147">
        <v>0</v>
      </c>
      <c r="U682" s="147" t="s">
        <v>1161</v>
      </c>
      <c r="V682" s="147" t="s">
        <v>2468</v>
      </c>
      <c r="AB682" s="147" t="s">
        <v>4694</v>
      </c>
      <c r="AC682" s="147">
        <v>222</v>
      </c>
      <c r="AD682" s="223">
        <v>43311</v>
      </c>
      <c r="AE682" s="223">
        <v>43395</v>
      </c>
      <c r="AF682" s="147" t="s">
        <v>939</v>
      </c>
    </row>
    <row r="683" spans="16:32" x14ac:dyDescent="0.25">
      <c r="P683" s="147" t="s">
        <v>962</v>
      </c>
      <c r="Q683" s="147">
        <v>193</v>
      </c>
      <c r="R683" s="147"/>
      <c r="S683" s="147" t="s">
        <v>1162</v>
      </c>
      <c r="T683" s="147">
        <v>0</v>
      </c>
      <c r="U683" s="147" t="s">
        <v>1163</v>
      </c>
      <c r="V683" s="147" t="s">
        <v>2468</v>
      </c>
      <c r="AB683" s="147" t="s">
        <v>4696</v>
      </c>
      <c r="AC683" s="147">
        <v>215</v>
      </c>
      <c r="AD683" s="223">
        <v>43250</v>
      </c>
      <c r="AE683" s="223">
        <v>43334</v>
      </c>
      <c r="AF683" s="147" t="s">
        <v>939</v>
      </c>
    </row>
    <row r="684" spans="16:32" x14ac:dyDescent="0.25">
      <c r="P684" s="147" t="s">
        <v>962</v>
      </c>
      <c r="Q684" s="147">
        <v>193</v>
      </c>
      <c r="R684" s="147"/>
      <c r="S684" s="147" t="s">
        <v>1164</v>
      </c>
      <c r="T684" s="147">
        <v>0</v>
      </c>
      <c r="U684" s="147" t="s">
        <v>1165</v>
      </c>
      <c r="V684" s="147" t="s">
        <v>2468</v>
      </c>
      <c r="AB684" s="147" t="s">
        <v>4696</v>
      </c>
      <c r="AC684" s="147">
        <v>219</v>
      </c>
      <c r="AD684" s="223">
        <v>43280</v>
      </c>
      <c r="AE684" s="223">
        <v>43364</v>
      </c>
      <c r="AF684" s="147" t="s">
        <v>939</v>
      </c>
    </row>
    <row r="685" spans="16:32" x14ac:dyDescent="0.25">
      <c r="P685" s="147" t="s">
        <v>962</v>
      </c>
      <c r="Q685" s="147">
        <v>193</v>
      </c>
      <c r="R685" s="147"/>
      <c r="S685" s="147" t="s">
        <v>1166</v>
      </c>
      <c r="T685" s="147">
        <v>0</v>
      </c>
      <c r="U685" s="147" t="s">
        <v>1167</v>
      </c>
      <c r="V685" s="147" t="s">
        <v>2468</v>
      </c>
      <c r="AB685" s="147" t="s">
        <v>4696</v>
      </c>
      <c r="AC685" s="147">
        <v>222</v>
      </c>
      <c r="AD685" s="223">
        <v>43311</v>
      </c>
      <c r="AE685" s="223">
        <v>43395</v>
      </c>
      <c r="AF685" s="147" t="s">
        <v>939</v>
      </c>
    </row>
    <row r="686" spans="16:32" x14ac:dyDescent="0.25">
      <c r="P686" s="147" t="s">
        <v>962</v>
      </c>
      <c r="Q686" s="147">
        <v>193</v>
      </c>
      <c r="R686" s="147"/>
      <c r="S686" s="147" t="s">
        <v>1168</v>
      </c>
      <c r="T686" s="147">
        <v>0</v>
      </c>
      <c r="U686" s="147" t="s">
        <v>1169</v>
      </c>
      <c r="V686" s="147" t="s">
        <v>2468</v>
      </c>
      <c r="AB686" s="147" t="s">
        <v>4698</v>
      </c>
      <c r="AC686" s="147">
        <v>215</v>
      </c>
      <c r="AD686" s="223">
        <v>43250</v>
      </c>
      <c r="AE686" s="223">
        <v>43334</v>
      </c>
      <c r="AF686" s="147" t="s">
        <v>939</v>
      </c>
    </row>
    <row r="687" spans="16:32" x14ac:dyDescent="0.25">
      <c r="P687" s="147" t="s">
        <v>962</v>
      </c>
      <c r="Q687" s="147">
        <v>193</v>
      </c>
      <c r="R687" s="147"/>
      <c r="S687" s="147" t="s">
        <v>1170</v>
      </c>
      <c r="T687" s="147">
        <v>0</v>
      </c>
      <c r="U687" s="147" t="s">
        <v>1171</v>
      </c>
      <c r="V687" s="147" t="s">
        <v>2468</v>
      </c>
      <c r="AB687" s="147" t="s">
        <v>4698</v>
      </c>
      <c r="AC687" s="147">
        <v>219</v>
      </c>
      <c r="AD687" s="223">
        <v>43280</v>
      </c>
      <c r="AE687" s="223">
        <v>43364</v>
      </c>
      <c r="AF687" s="147" t="s">
        <v>939</v>
      </c>
    </row>
    <row r="688" spans="16:32" x14ac:dyDescent="0.25">
      <c r="P688" s="147" t="s">
        <v>962</v>
      </c>
      <c r="Q688" s="147">
        <v>193</v>
      </c>
      <c r="R688" s="147"/>
      <c r="S688" s="147" t="s">
        <v>1176</v>
      </c>
      <c r="T688" s="147">
        <v>0</v>
      </c>
      <c r="U688" s="147" t="s">
        <v>1177</v>
      </c>
      <c r="V688" s="147" t="s">
        <v>2468</v>
      </c>
      <c r="AB688" s="147" t="s">
        <v>4698</v>
      </c>
      <c r="AC688" s="147">
        <v>222</v>
      </c>
      <c r="AD688" s="223">
        <v>43311</v>
      </c>
      <c r="AE688" s="223">
        <v>43395</v>
      </c>
      <c r="AF688" s="147" t="s">
        <v>939</v>
      </c>
    </row>
    <row r="689" spans="16:32" x14ac:dyDescent="0.25">
      <c r="P689" s="147" t="s">
        <v>962</v>
      </c>
      <c r="Q689" s="147">
        <v>193</v>
      </c>
      <c r="R689" s="147"/>
      <c r="S689" s="147" t="s">
        <v>1178</v>
      </c>
      <c r="T689" s="147">
        <v>0</v>
      </c>
      <c r="U689" s="147" t="s">
        <v>1179</v>
      </c>
      <c r="V689" s="147" t="s">
        <v>2468</v>
      </c>
      <c r="AB689" s="147" t="s">
        <v>4828</v>
      </c>
      <c r="AC689" s="147">
        <v>219</v>
      </c>
      <c r="AD689" s="223">
        <v>43280</v>
      </c>
      <c r="AE689" s="223">
        <v>43364</v>
      </c>
      <c r="AF689" s="147" t="s">
        <v>939</v>
      </c>
    </row>
    <row r="690" spans="16:32" x14ac:dyDescent="0.25">
      <c r="P690" s="147" t="s">
        <v>962</v>
      </c>
      <c r="Q690" s="147">
        <v>193</v>
      </c>
      <c r="R690" s="147"/>
      <c r="S690" s="147" t="s">
        <v>1180</v>
      </c>
      <c r="T690" s="147">
        <v>0</v>
      </c>
      <c r="U690" s="147" t="s">
        <v>1181</v>
      </c>
      <c r="V690" s="147" t="s">
        <v>2468</v>
      </c>
      <c r="AB690" s="147" t="s">
        <v>4828</v>
      </c>
      <c r="AC690" s="147">
        <v>222</v>
      </c>
      <c r="AD690" s="223">
        <v>43311</v>
      </c>
      <c r="AE690" s="223">
        <v>43395</v>
      </c>
      <c r="AF690" s="147" t="s">
        <v>939</v>
      </c>
    </row>
    <row r="691" spans="16:32" x14ac:dyDescent="0.25">
      <c r="P691" s="147" t="s">
        <v>962</v>
      </c>
      <c r="Q691" s="147">
        <v>193</v>
      </c>
      <c r="R691" s="147"/>
      <c r="S691" s="147" t="s">
        <v>1182</v>
      </c>
      <c r="T691" s="147">
        <v>0</v>
      </c>
      <c r="U691" s="147" t="s">
        <v>1183</v>
      </c>
      <c r="V691" s="147" t="s">
        <v>2468</v>
      </c>
      <c r="AB691" s="147" t="s">
        <v>4830</v>
      </c>
      <c r="AC691" s="147">
        <v>219</v>
      </c>
      <c r="AD691" s="223">
        <v>43280</v>
      </c>
      <c r="AE691" s="223">
        <v>43364</v>
      </c>
      <c r="AF691" s="147" t="s">
        <v>939</v>
      </c>
    </row>
    <row r="692" spans="16:32" x14ac:dyDescent="0.25">
      <c r="P692" s="147" t="s">
        <v>962</v>
      </c>
      <c r="Q692" s="147">
        <v>193</v>
      </c>
      <c r="R692" s="147"/>
      <c r="S692" s="147" t="s">
        <v>1184</v>
      </c>
      <c r="T692" s="147">
        <v>0</v>
      </c>
      <c r="U692" s="147" t="s">
        <v>1185</v>
      </c>
      <c r="V692" s="147" t="s">
        <v>2468</v>
      </c>
      <c r="AB692" s="147" t="s">
        <v>4830</v>
      </c>
      <c r="AC692" s="147">
        <v>222</v>
      </c>
      <c r="AD692" s="223">
        <v>43311</v>
      </c>
      <c r="AE692" s="223">
        <v>43395</v>
      </c>
      <c r="AF692" s="147" t="s">
        <v>939</v>
      </c>
    </row>
    <row r="693" spans="16:32" x14ac:dyDescent="0.25">
      <c r="P693" s="147" t="s">
        <v>962</v>
      </c>
      <c r="Q693" s="147">
        <v>193</v>
      </c>
      <c r="R693" s="147"/>
      <c r="S693" s="147" t="s">
        <v>1186</v>
      </c>
      <c r="T693" s="147">
        <v>0</v>
      </c>
      <c r="U693" s="147" t="s">
        <v>1187</v>
      </c>
      <c r="V693" s="147" t="s">
        <v>2468</v>
      </c>
      <c r="AB693" s="147" t="s">
        <v>4832</v>
      </c>
      <c r="AC693" s="147">
        <v>219</v>
      </c>
      <c r="AD693" s="223">
        <v>43280</v>
      </c>
      <c r="AE693" s="223">
        <v>43364</v>
      </c>
      <c r="AF693" s="147" t="s">
        <v>939</v>
      </c>
    </row>
    <row r="694" spans="16:32" x14ac:dyDescent="0.25">
      <c r="P694" s="147" t="s">
        <v>962</v>
      </c>
      <c r="Q694" s="147">
        <v>193</v>
      </c>
      <c r="R694" s="147"/>
      <c r="S694" s="147" t="s">
        <v>1188</v>
      </c>
      <c r="T694" s="147">
        <v>0</v>
      </c>
      <c r="U694" s="147" t="s">
        <v>1189</v>
      </c>
      <c r="V694" s="147" t="s">
        <v>2468</v>
      </c>
      <c r="AB694" s="147" t="s">
        <v>4832</v>
      </c>
      <c r="AC694" s="147">
        <v>222</v>
      </c>
      <c r="AD694" s="223">
        <v>43311</v>
      </c>
      <c r="AE694" s="223">
        <v>43395</v>
      </c>
      <c r="AF694" s="147" t="s">
        <v>939</v>
      </c>
    </row>
    <row r="695" spans="16:32" x14ac:dyDescent="0.25">
      <c r="P695" s="147" t="s">
        <v>962</v>
      </c>
      <c r="Q695" s="147">
        <v>193</v>
      </c>
      <c r="R695" s="147"/>
      <c r="S695" s="147" t="s">
        <v>1190</v>
      </c>
      <c r="T695" s="147">
        <v>0</v>
      </c>
      <c r="U695" s="147" t="s">
        <v>1191</v>
      </c>
      <c r="V695" s="147" t="s">
        <v>2468</v>
      </c>
      <c r="AB695" s="147" t="s">
        <v>4700</v>
      </c>
      <c r="AC695" s="147">
        <v>215</v>
      </c>
      <c r="AD695" s="223">
        <v>43250</v>
      </c>
      <c r="AE695" s="223">
        <v>43334</v>
      </c>
      <c r="AF695" s="147" t="s">
        <v>939</v>
      </c>
    </row>
    <row r="696" spans="16:32" x14ac:dyDescent="0.25">
      <c r="P696" s="147" t="s">
        <v>962</v>
      </c>
      <c r="Q696" s="147">
        <v>193</v>
      </c>
      <c r="R696" s="147"/>
      <c r="S696" s="147" t="s">
        <v>1192</v>
      </c>
      <c r="T696" s="147">
        <v>0</v>
      </c>
      <c r="U696" s="147" t="s">
        <v>1193</v>
      </c>
      <c r="V696" s="147" t="s">
        <v>2468</v>
      </c>
      <c r="AB696" s="147" t="s">
        <v>4700</v>
      </c>
      <c r="AC696" s="147">
        <v>219</v>
      </c>
      <c r="AD696" s="223">
        <v>43280</v>
      </c>
      <c r="AE696" s="223">
        <v>43364</v>
      </c>
      <c r="AF696" s="147" t="s">
        <v>939</v>
      </c>
    </row>
    <row r="697" spans="16:32" x14ac:dyDescent="0.25">
      <c r="P697" s="147" t="s">
        <v>962</v>
      </c>
      <c r="Q697" s="147">
        <v>193</v>
      </c>
      <c r="R697" s="147"/>
      <c r="S697" s="147" t="s">
        <v>1194</v>
      </c>
      <c r="T697" s="147">
        <v>0</v>
      </c>
      <c r="U697" s="147" t="s">
        <v>1195</v>
      </c>
      <c r="V697" s="147" t="s">
        <v>2468</v>
      </c>
      <c r="AB697" s="147" t="s">
        <v>4700</v>
      </c>
      <c r="AC697" s="147">
        <v>222</v>
      </c>
      <c r="AD697" s="223">
        <v>43311</v>
      </c>
      <c r="AE697" s="223">
        <v>43395</v>
      </c>
      <c r="AF697" s="147" t="s">
        <v>939</v>
      </c>
    </row>
    <row r="698" spans="16:32" x14ac:dyDescent="0.25">
      <c r="P698" s="147" t="s">
        <v>962</v>
      </c>
      <c r="Q698" s="147">
        <v>193</v>
      </c>
      <c r="R698" s="147"/>
      <c r="S698" s="147" t="s">
        <v>1196</v>
      </c>
      <c r="T698" s="147">
        <v>0</v>
      </c>
      <c r="U698" s="147" t="s">
        <v>1197</v>
      </c>
      <c r="V698" s="147" t="s">
        <v>2468</v>
      </c>
      <c r="AB698" s="147" t="s">
        <v>4702</v>
      </c>
      <c r="AC698" s="147">
        <v>215</v>
      </c>
      <c r="AD698" s="223">
        <v>43250</v>
      </c>
      <c r="AE698" s="223">
        <v>43334</v>
      </c>
      <c r="AF698" s="147" t="s">
        <v>939</v>
      </c>
    </row>
    <row r="699" spans="16:32" x14ac:dyDescent="0.25">
      <c r="P699" s="147" t="s">
        <v>962</v>
      </c>
      <c r="Q699" s="147">
        <v>193</v>
      </c>
      <c r="R699" s="147"/>
      <c r="S699" s="147" t="s">
        <v>1198</v>
      </c>
      <c r="T699" s="147">
        <v>0</v>
      </c>
      <c r="U699" s="147" t="s">
        <v>1199</v>
      </c>
      <c r="V699" s="147" t="s">
        <v>2468</v>
      </c>
      <c r="AB699" s="147" t="s">
        <v>4702</v>
      </c>
      <c r="AC699" s="147">
        <v>219</v>
      </c>
      <c r="AD699" s="223">
        <v>43280</v>
      </c>
      <c r="AE699" s="223">
        <v>43364</v>
      </c>
      <c r="AF699" s="147" t="s">
        <v>939</v>
      </c>
    </row>
    <row r="700" spans="16:32" x14ac:dyDescent="0.25">
      <c r="P700" s="147" t="s">
        <v>962</v>
      </c>
      <c r="Q700" s="147">
        <v>193</v>
      </c>
      <c r="R700" s="147"/>
      <c r="S700" s="147" t="s">
        <v>1200</v>
      </c>
      <c r="T700" s="147">
        <v>0</v>
      </c>
      <c r="U700" s="147" t="s">
        <v>1201</v>
      </c>
      <c r="V700" s="147" t="s">
        <v>2468</v>
      </c>
      <c r="AB700" s="147" t="s">
        <v>4702</v>
      </c>
      <c r="AC700" s="147">
        <v>222</v>
      </c>
      <c r="AD700" s="223">
        <v>43311</v>
      </c>
      <c r="AE700" s="223">
        <v>43395</v>
      </c>
      <c r="AF700" s="147" t="s">
        <v>939</v>
      </c>
    </row>
    <row r="701" spans="16:32" x14ac:dyDescent="0.25">
      <c r="P701" s="147" t="s">
        <v>962</v>
      </c>
      <c r="Q701" s="147">
        <v>193</v>
      </c>
      <c r="R701" s="147"/>
      <c r="S701" s="147" t="s">
        <v>1202</v>
      </c>
      <c r="T701" s="147">
        <v>0</v>
      </c>
      <c r="U701" s="147" t="s">
        <v>1203</v>
      </c>
      <c r="V701" s="147" t="s">
        <v>2468</v>
      </c>
      <c r="AB701" s="147" t="s">
        <v>5073</v>
      </c>
      <c r="AC701" s="147">
        <v>222</v>
      </c>
      <c r="AD701" s="223">
        <v>43311</v>
      </c>
      <c r="AE701" s="223">
        <v>43395</v>
      </c>
      <c r="AF701" s="147" t="s">
        <v>939</v>
      </c>
    </row>
    <row r="702" spans="16:32" x14ac:dyDescent="0.25">
      <c r="P702" s="147" t="s">
        <v>962</v>
      </c>
      <c r="Q702" s="147">
        <v>193</v>
      </c>
      <c r="R702" s="147"/>
      <c r="S702" s="147" t="s">
        <v>1204</v>
      </c>
      <c r="T702" s="147">
        <v>0</v>
      </c>
      <c r="U702" s="147" t="s">
        <v>1205</v>
      </c>
      <c r="V702" s="147" t="s">
        <v>2468</v>
      </c>
      <c r="AB702" s="147" t="s">
        <v>1655</v>
      </c>
      <c r="AC702" s="147">
        <v>222</v>
      </c>
      <c r="AD702" s="223">
        <v>43311</v>
      </c>
      <c r="AE702" s="223">
        <v>43395</v>
      </c>
      <c r="AF702" s="147" t="s">
        <v>939</v>
      </c>
    </row>
    <row r="703" spans="16:32" x14ac:dyDescent="0.25">
      <c r="P703" s="147" t="s">
        <v>962</v>
      </c>
      <c r="Q703" s="147">
        <v>193</v>
      </c>
      <c r="R703" s="147"/>
      <c r="S703" s="147" t="s">
        <v>1206</v>
      </c>
      <c r="T703" s="147">
        <v>0</v>
      </c>
      <c r="U703" s="147" t="s">
        <v>1207</v>
      </c>
      <c r="V703" s="147" t="s">
        <v>2468</v>
      </c>
      <c r="AB703" s="147" t="s">
        <v>4834</v>
      </c>
      <c r="AC703" s="147">
        <v>219</v>
      </c>
      <c r="AD703" s="223">
        <v>43280</v>
      </c>
      <c r="AE703" s="223">
        <v>43364</v>
      </c>
      <c r="AF703" s="147" t="s">
        <v>939</v>
      </c>
    </row>
    <row r="704" spans="16:32" x14ac:dyDescent="0.25">
      <c r="P704" s="147" t="s">
        <v>962</v>
      </c>
      <c r="Q704" s="147">
        <v>193</v>
      </c>
      <c r="R704" s="147"/>
      <c r="S704" s="147" t="s">
        <v>1208</v>
      </c>
      <c r="T704" s="147">
        <v>0</v>
      </c>
      <c r="U704" s="147" t="s">
        <v>1209</v>
      </c>
      <c r="V704" s="147" t="s">
        <v>2468</v>
      </c>
      <c r="AB704" s="147" t="s">
        <v>4834</v>
      </c>
      <c r="AC704" s="147">
        <v>222</v>
      </c>
      <c r="AD704" s="223">
        <v>43311</v>
      </c>
      <c r="AE704" s="223">
        <v>43395</v>
      </c>
      <c r="AF704" s="147" t="s">
        <v>939</v>
      </c>
    </row>
    <row r="705" spans="16:32" x14ac:dyDescent="0.25">
      <c r="P705" s="147" t="s">
        <v>962</v>
      </c>
      <c r="Q705" s="147">
        <v>193</v>
      </c>
      <c r="R705" s="147"/>
      <c r="S705" s="147" t="s">
        <v>1210</v>
      </c>
      <c r="T705" s="147">
        <v>0</v>
      </c>
      <c r="U705" s="147" t="s">
        <v>1211</v>
      </c>
      <c r="V705" s="147" t="s">
        <v>2468</v>
      </c>
      <c r="AB705" s="147" t="s">
        <v>5075</v>
      </c>
      <c r="AC705" s="147">
        <v>222</v>
      </c>
      <c r="AD705" s="223">
        <v>43311</v>
      </c>
      <c r="AE705" s="223">
        <v>43395</v>
      </c>
      <c r="AF705" s="147" t="s">
        <v>939</v>
      </c>
    </row>
    <row r="706" spans="16:32" x14ac:dyDescent="0.25">
      <c r="P706" s="147" t="s">
        <v>962</v>
      </c>
      <c r="Q706" s="147">
        <v>193</v>
      </c>
      <c r="R706" s="147"/>
      <c r="S706" s="147" t="s">
        <v>1212</v>
      </c>
      <c r="T706" s="147">
        <v>0</v>
      </c>
      <c r="U706" s="147" t="s">
        <v>1213</v>
      </c>
      <c r="V706" s="147" t="s">
        <v>2468</v>
      </c>
      <c r="AB706" s="147" t="s">
        <v>5077</v>
      </c>
      <c r="AC706" s="147">
        <v>222</v>
      </c>
      <c r="AD706" s="223">
        <v>43311</v>
      </c>
      <c r="AE706" s="223">
        <v>43395</v>
      </c>
      <c r="AF706" s="147" t="s">
        <v>939</v>
      </c>
    </row>
    <row r="707" spans="16:32" x14ac:dyDescent="0.25">
      <c r="P707" s="147" t="s">
        <v>962</v>
      </c>
      <c r="Q707" s="147">
        <v>193</v>
      </c>
      <c r="R707" s="147"/>
      <c r="S707" s="147" t="s">
        <v>1214</v>
      </c>
      <c r="T707" s="147">
        <v>0</v>
      </c>
      <c r="U707" s="147" t="s">
        <v>1215</v>
      </c>
      <c r="V707" s="147" t="s">
        <v>2468</v>
      </c>
      <c r="AB707" s="147" t="s">
        <v>5079</v>
      </c>
      <c r="AC707" s="147">
        <v>222</v>
      </c>
      <c r="AD707" s="223">
        <v>43311</v>
      </c>
      <c r="AE707" s="223">
        <v>43395</v>
      </c>
      <c r="AF707" s="147" t="s">
        <v>939</v>
      </c>
    </row>
    <row r="708" spans="16:32" x14ac:dyDescent="0.25">
      <c r="P708" s="147" t="s">
        <v>962</v>
      </c>
      <c r="Q708" s="147">
        <v>193</v>
      </c>
      <c r="R708" s="147"/>
      <c r="S708" s="147" t="s">
        <v>1216</v>
      </c>
      <c r="T708" s="147">
        <v>0</v>
      </c>
      <c r="U708" s="147" t="s">
        <v>1217</v>
      </c>
      <c r="V708" s="147" t="s">
        <v>2468</v>
      </c>
      <c r="AB708" s="147" t="s">
        <v>5081</v>
      </c>
      <c r="AC708" s="147">
        <v>222</v>
      </c>
      <c r="AD708" s="223">
        <v>43311</v>
      </c>
      <c r="AE708" s="223">
        <v>43395</v>
      </c>
      <c r="AF708" s="147" t="s">
        <v>939</v>
      </c>
    </row>
    <row r="709" spans="16:32" x14ac:dyDescent="0.25">
      <c r="P709" s="147" t="s">
        <v>962</v>
      </c>
      <c r="Q709" s="147">
        <v>193</v>
      </c>
      <c r="R709" s="147"/>
      <c r="S709" s="147" t="s">
        <v>1218</v>
      </c>
      <c r="T709" s="147">
        <v>0</v>
      </c>
      <c r="U709" s="147" t="s">
        <v>1219</v>
      </c>
      <c r="V709" s="147" t="s">
        <v>2468</v>
      </c>
      <c r="AB709" s="147" t="s">
        <v>5083</v>
      </c>
      <c r="AC709" s="147">
        <v>222</v>
      </c>
      <c r="AD709" s="223">
        <v>43311</v>
      </c>
      <c r="AE709" s="223">
        <v>43395</v>
      </c>
      <c r="AF709" s="147" t="s">
        <v>939</v>
      </c>
    </row>
    <row r="710" spans="16:32" x14ac:dyDescent="0.25">
      <c r="P710" s="147" t="s">
        <v>962</v>
      </c>
      <c r="Q710" s="147">
        <v>193</v>
      </c>
      <c r="R710" s="147"/>
      <c r="S710" s="147" t="s">
        <v>1220</v>
      </c>
      <c r="T710" s="147">
        <v>0</v>
      </c>
      <c r="U710" s="147" t="s">
        <v>1221</v>
      </c>
      <c r="V710" s="147" t="s">
        <v>2468</v>
      </c>
      <c r="AB710" s="147" t="s">
        <v>5085</v>
      </c>
      <c r="AC710" s="147">
        <v>222</v>
      </c>
      <c r="AD710" s="223">
        <v>43311</v>
      </c>
      <c r="AE710" s="223">
        <v>43395</v>
      </c>
      <c r="AF710" s="147" t="s">
        <v>939</v>
      </c>
    </row>
    <row r="711" spans="16:32" x14ac:dyDescent="0.25">
      <c r="P711" s="147" t="s">
        <v>962</v>
      </c>
      <c r="Q711" s="147">
        <v>193</v>
      </c>
      <c r="R711" s="147"/>
      <c r="S711" s="147" t="s">
        <v>1222</v>
      </c>
      <c r="T711" s="147">
        <v>0</v>
      </c>
      <c r="U711" s="147" t="s">
        <v>1223</v>
      </c>
      <c r="V711" s="147" t="s">
        <v>2468</v>
      </c>
      <c r="AB711" s="147" t="s">
        <v>4836</v>
      </c>
      <c r="AC711" s="147">
        <v>219</v>
      </c>
      <c r="AD711" s="223">
        <v>43280</v>
      </c>
      <c r="AE711" s="223">
        <v>43364</v>
      </c>
      <c r="AF711" s="147" t="s">
        <v>939</v>
      </c>
    </row>
    <row r="712" spans="16:32" x14ac:dyDescent="0.25">
      <c r="P712" s="147" t="s">
        <v>962</v>
      </c>
      <c r="Q712" s="147">
        <v>193</v>
      </c>
      <c r="R712" s="147"/>
      <c r="S712" s="147" t="s">
        <v>1224</v>
      </c>
      <c r="T712" s="147">
        <v>0</v>
      </c>
      <c r="U712" s="147" t="s">
        <v>1225</v>
      </c>
      <c r="V712" s="147" t="s">
        <v>2468</v>
      </c>
      <c r="AB712" s="147" t="s">
        <v>4836</v>
      </c>
      <c r="AC712" s="147">
        <v>222</v>
      </c>
      <c r="AD712" s="223">
        <v>43311</v>
      </c>
      <c r="AE712" s="223">
        <v>43395</v>
      </c>
      <c r="AF712" s="147" t="s">
        <v>939</v>
      </c>
    </row>
    <row r="713" spans="16:32" x14ac:dyDescent="0.25">
      <c r="P713" s="147" t="s">
        <v>962</v>
      </c>
      <c r="Q713" s="147">
        <v>193</v>
      </c>
      <c r="R713" s="147"/>
      <c r="S713" s="147" t="s">
        <v>1226</v>
      </c>
      <c r="T713" s="147">
        <v>0</v>
      </c>
      <c r="U713" s="147" t="s">
        <v>1227</v>
      </c>
      <c r="V713" s="147" t="s">
        <v>2468</v>
      </c>
      <c r="AB713" s="147" t="s">
        <v>4838</v>
      </c>
      <c r="AC713" s="147">
        <v>219</v>
      </c>
      <c r="AD713" s="223">
        <v>43280</v>
      </c>
      <c r="AE713" s="223">
        <v>43364</v>
      </c>
      <c r="AF713" s="147" t="s">
        <v>939</v>
      </c>
    </row>
    <row r="714" spans="16:32" x14ac:dyDescent="0.25">
      <c r="P714" s="147" t="s">
        <v>962</v>
      </c>
      <c r="Q714" s="147">
        <v>193</v>
      </c>
      <c r="R714" s="147"/>
      <c r="S714" s="147" t="s">
        <v>1228</v>
      </c>
      <c r="T714" s="147">
        <v>0</v>
      </c>
      <c r="U714" s="147" t="s">
        <v>1229</v>
      </c>
      <c r="V714" s="147" t="s">
        <v>2468</v>
      </c>
      <c r="AB714" s="147" t="s">
        <v>4838</v>
      </c>
      <c r="AC714" s="147">
        <v>222</v>
      </c>
      <c r="AD714" s="223">
        <v>43311</v>
      </c>
      <c r="AE714" s="223">
        <v>43395</v>
      </c>
      <c r="AF714" s="147" t="s">
        <v>939</v>
      </c>
    </row>
    <row r="715" spans="16:32" x14ac:dyDescent="0.25">
      <c r="P715" s="147" t="s">
        <v>962</v>
      </c>
      <c r="Q715" s="147">
        <v>193</v>
      </c>
      <c r="R715" s="147"/>
      <c r="S715" s="147" t="s">
        <v>1230</v>
      </c>
      <c r="T715" s="147">
        <v>0</v>
      </c>
      <c r="U715" s="147" t="s">
        <v>1231</v>
      </c>
      <c r="V715" s="147" t="s">
        <v>2468</v>
      </c>
      <c r="AB715" s="147" t="s">
        <v>4840</v>
      </c>
      <c r="AC715" s="147">
        <v>219</v>
      </c>
      <c r="AD715" s="223">
        <v>43280</v>
      </c>
      <c r="AE715" s="223">
        <v>43364</v>
      </c>
      <c r="AF715" s="147" t="s">
        <v>939</v>
      </c>
    </row>
    <row r="716" spans="16:32" x14ac:dyDescent="0.25">
      <c r="P716" s="147" t="s">
        <v>962</v>
      </c>
      <c r="Q716" s="147">
        <v>193</v>
      </c>
      <c r="R716" s="147"/>
      <c r="S716" s="147" t="s">
        <v>1238</v>
      </c>
      <c r="T716" s="147">
        <v>0</v>
      </c>
      <c r="U716" s="147" t="s">
        <v>1239</v>
      </c>
      <c r="V716" s="147" t="s">
        <v>2468</v>
      </c>
      <c r="AB716" s="147" t="s">
        <v>4840</v>
      </c>
      <c r="AC716" s="147">
        <v>222</v>
      </c>
      <c r="AD716" s="223">
        <v>43311</v>
      </c>
      <c r="AE716" s="223">
        <v>43395</v>
      </c>
      <c r="AF716" s="147" t="s">
        <v>939</v>
      </c>
    </row>
    <row r="717" spans="16:32" x14ac:dyDescent="0.25">
      <c r="P717" s="147" t="s">
        <v>962</v>
      </c>
      <c r="Q717" s="147">
        <v>193</v>
      </c>
      <c r="R717" s="147"/>
      <c r="S717" s="147" t="s">
        <v>1240</v>
      </c>
      <c r="T717" s="147">
        <v>0</v>
      </c>
      <c r="U717" s="147" t="s">
        <v>1241</v>
      </c>
      <c r="V717" s="147" t="s">
        <v>2468</v>
      </c>
      <c r="AB717" s="147" t="s">
        <v>4842</v>
      </c>
      <c r="AC717" s="147">
        <v>219</v>
      </c>
      <c r="AD717" s="223">
        <v>43280</v>
      </c>
      <c r="AE717" s="223">
        <v>43364</v>
      </c>
      <c r="AF717" s="147" t="s">
        <v>939</v>
      </c>
    </row>
    <row r="718" spans="16:32" x14ac:dyDescent="0.25">
      <c r="P718" s="147" t="s">
        <v>962</v>
      </c>
      <c r="Q718" s="147">
        <v>193</v>
      </c>
      <c r="R718" s="147"/>
      <c r="S718" s="147" t="s">
        <v>1242</v>
      </c>
      <c r="T718" s="147">
        <v>0</v>
      </c>
      <c r="U718" s="147" t="s">
        <v>1243</v>
      </c>
      <c r="V718" s="147" t="s">
        <v>2468</v>
      </c>
      <c r="AB718" s="147" t="s">
        <v>4842</v>
      </c>
      <c r="AC718" s="147">
        <v>222</v>
      </c>
      <c r="AD718" s="223">
        <v>43311</v>
      </c>
      <c r="AE718" s="223">
        <v>43395</v>
      </c>
      <c r="AF718" s="147" t="s">
        <v>939</v>
      </c>
    </row>
    <row r="719" spans="16:32" x14ac:dyDescent="0.25">
      <c r="P719" s="147" t="s">
        <v>962</v>
      </c>
      <c r="Q719" s="147">
        <v>193</v>
      </c>
      <c r="R719" s="147"/>
      <c r="S719" s="147" t="s">
        <v>1246</v>
      </c>
      <c r="T719" s="147">
        <v>0</v>
      </c>
      <c r="U719" s="147" t="s">
        <v>1247</v>
      </c>
      <c r="V719" s="147" t="s">
        <v>2468</v>
      </c>
      <c r="AB719" s="147" t="s">
        <v>4844</v>
      </c>
      <c r="AC719" s="147">
        <v>219</v>
      </c>
      <c r="AD719" s="223">
        <v>43280</v>
      </c>
      <c r="AE719" s="223">
        <v>43364</v>
      </c>
      <c r="AF719" s="147" t="s">
        <v>939</v>
      </c>
    </row>
    <row r="720" spans="16:32" x14ac:dyDescent="0.25">
      <c r="P720" s="147" t="s">
        <v>962</v>
      </c>
      <c r="Q720" s="147">
        <v>193</v>
      </c>
      <c r="R720" s="147"/>
      <c r="S720" s="147" t="s">
        <v>1254</v>
      </c>
      <c r="T720" s="147">
        <v>0</v>
      </c>
      <c r="U720" s="147" t="s">
        <v>1255</v>
      </c>
      <c r="V720" s="147" t="s">
        <v>2468</v>
      </c>
      <c r="AB720" s="147" t="s">
        <v>4844</v>
      </c>
      <c r="AC720" s="147">
        <v>222</v>
      </c>
      <c r="AD720" s="223">
        <v>43311</v>
      </c>
      <c r="AE720" s="223">
        <v>43395</v>
      </c>
      <c r="AF720" s="147" t="s">
        <v>939</v>
      </c>
    </row>
    <row r="721" spans="16:32" x14ac:dyDescent="0.25">
      <c r="P721" s="147" t="s">
        <v>962</v>
      </c>
      <c r="Q721" s="147">
        <v>193</v>
      </c>
      <c r="R721" s="147"/>
      <c r="S721" s="147" t="s">
        <v>1256</v>
      </c>
      <c r="T721" s="147">
        <v>0</v>
      </c>
      <c r="U721" s="147" t="s">
        <v>1257</v>
      </c>
      <c r="V721" s="147" t="s">
        <v>2468</v>
      </c>
      <c r="AB721" s="147" t="s">
        <v>4846</v>
      </c>
      <c r="AC721" s="147">
        <v>219</v>
      </c>
      <c r="AD721" s="223">
        <v>43280</v>
      </c>
      <c r="AE721" s="223">
        <v>43364</v>
      </c>
      <c r="AF721" s="147" t="s">
        <v>939</v>
      </c>
    </row>
    <row r="722" spans="16:32" x14ac:dyDescent="0.25">
      <c r="P722" s="147" t="s">
        <v>962</v>
      </c>
      <c r="Q722" s="147">
        <v>193</v>
      </c>
      <c r="R722" s="147"/>
      <c r="S722" s="147" t="s">
        <v>1258</v>
      </c>
      <c r="T722" s="147">
        <v>0</v>
      </c>
      <c r="U722" s="147" t="s">
        <v>1259</v>
      </c>
      <c r="V722" s="147" t="s">
        <v>2468</v>
      </c>
      <c r="AB722" s="147" t="s">
        <v>4846</v>
      </c>
      <c r="AC722" s="147">
        <v>222</v>
      </c>
      <c r="AD722" s="223">
        <v>43311</v>
      </c>
      <c r="AE722" s="223">
        <v>43395</v>
      </c>
      <c r="AF722" s="147" t="s">
        <v>939</v>
      </c>
    </row>
    <row r="723" spans="16:32" x14ac:dyDescent="0.25">
      <c r="P723" s="147" t="s">
        <v>962</v>
      </c>
      <c r="Q723" s="147">
        <v>193</v>
      </c>
      <c r="R723" s="147"/>
      <c r="S723" s="147" t="s">
        <v>1260</v>
      </c>
      <c r="T723" s="147">
        <v>0</v>
      </c>
      <c r="U723" s="147" t="s">
        <v>1261</v>
      </c>
      <c r="V723" s="147" t="s">
        <v>2468</v>
      </c>
      <c r="AB723" s="147" t="s">
        <v>4423</v>
      </c>
      <c r="AC723" s="147">
        <v>210</v>
      </c>
      <c r="AD723" s="223">
        <v>43221</v>
      </c>
      <c r="AE723" s="223">
        <v>43249</v>
      </c>
      <c r="AF723" s="147" t="s">
        <v>939</v>
      </c>
    </row>
    <row r="724" spans="16:32" x14ac:dyDescent="0.25">
      <c r="P724" s="147" t="s">
        <v>962</v>
      </c>
      <c r="Q724" s="147">
        <v>193</v>
      </c>
      <c r="R724" s="147"/>
      <c r="S724" s="147" t="s">
        <v>1262</v>
      </c>
      <c r="T724" s="147">
        <v>0</v>
      </c>
      <c r="U724" s="147" t="s">
        <v>1263</v>
      </c>
      <c r="V724" s="147" t="s">
        <v>2468</v>
      </c>
      <c r="AB724" s="147" t="s">
        <v>4426</v>
      </c>
      <c r="AC724" s="147">
        <v>210</v>
      </c>
      <c r="AD724" s="223">
        <v>43221</v>
      </c>
      <c r="AE724" s="223">
        <v>43249</v>
      </c>
      <c r="AF724" s="147" t="s">
        <v>939</v>
      </c>
    </row>
    <row r="725" spans="16:32" x14ac:dyDescent="0.25">
      <c r="P725" s="147" t="s">
        <v>962</v>
      </c>
      <c r="Q725" s="147">
        <v>193</v>
      </c>
      <c r="R725" s="147"/>
      <c r="S725" s="147" t="s">
        <v>1264</v>
      </c>
      <c r="T725" s="147">
        <v>0</v>
      </c>
      <c r="U725" s="147" t="s">
        <v>1265</v>
      </c>
      <c r="V725" s="147" t="s">
        <v>2468</v>
      </c>
      <c r="AB725" s="147" t="s">
        <v>4428</v>
      </c>
      <c r="AC725" s="147">
        <v>210</v>
      </c>
      <c r="AD725" s="223">
        <v>43221</v>
      </c>
      <c r="AE725" s="223">
        <v>43249</v>
      </c>
      <c r="AF725" s="147" t="s">
        <v>939</v>
      </c>
    </row>
    <row r="726" spans="16:32" x14ac:dyDescent="0.25">
      <c r="P726" s="147" t="s">
        <v>962</v>
      </c>
      <c r="Q726" s="147">
        <v>193</v>
      </c>
      <c r="R726" s="147"/>
      <c r="S726" s="147" t="s">
        <v>1266</v>
      </c>
      <c r="T726" s="147">
        <v>0</v>
      </c>
      <c r="U726" s="147" t="s">
        <v>1267</v>
      </c>
      <c r="V726" s="147" t="s">
        <v>2468</v>
      </c>
      <c r="AB726" s="147" t="s">
        <v>4430</v>
      </c>
      <c r="AC726" s="147">
        <v>210</v>
      </c>
      <c r="AD726" s="223">
        <v>43221</v>
      </c>
      <c r="AE726" s="223">
        <v>43249</v>
      </c>
      <c r="AF726" s="147" t="s">
        <v>939</v>
      </c>
    </row>
    <row r="727" spans="16:32" x14ac:dyDescent="0.25">
      <c r="P727" s="147" t="s">
        <v>962</v>
      </c>
      <c r="Q727" s="147">
        <v>193</v>
      </c>
      <c r="R727" s="147"/>
      <c r="S727" s="147" t="s">
        <v>1268</v>
      </c>
      <c r="T727" s="147">
        <v>0</v>
      </c>
      <c r="U727" s="147" t="s">
        <v>1269</v>
      </c>
      <c r="V727" s="147" t="s">
        <v>2468</v>
      </c>
      <c r="AB727" s="147" t="s">
        <v>4432</v>
      </c>
      <c r="AC727" s="147">
        <v>210</v>
      </c>
      <c r="AD727" s="223">
        <v>43221</v>
      </c>
      <c r="AE727" s="223">
        <v>43249</v>
      </c>
      <c r="AF727" s="147" t="s">
        <v>939</v>
      </c>
    </row>
    <row r="728" spans="16:32" x14ac:dyDescent="0.25">
      <c r="P728" s="147" t="s">
        <v>962</v>
      </c>
      <c r="Q728" s="147">
        <v>193</v>
      </c>
      <c r="R728" s="147"/>
      <c r="S728" s="147" t="s">
        <v>1270</v>
      </c>
      <c r="T728" s="147">
        <v>0</v>
      </c>
      <c r="U728" s="147" t="s">
        <v>1271</v>
      </c>
      <c r="V728" s="147" t="s">
        <v>2468</v>
      </c>
      <c r="AB728" s="147" t="s">
        <v>4434</v>
      </c>
      <c r="AC728" s="147">
        <v>210</v>
      </c>
      <c r="AD728" s="223">
        <v>43221</v>
      </c>
      <c r="AE728" s="223">
        <v>43249</v>
      </c>
      <c r="AF728" s="147" t="s">
        <v>939</v>
      </c>
    </row>
    <row r="729" spans="16:32" x14ac:dyDescent="0.25">
      <c r="P729" s="147" t="s">
        <v>962</v>
      </c>
      <c r="Q729" s="147">
        <v>193</v>
      </c>
      <c r="R729" s="147"/>
      <c r="S729" s="147" t="s">
        <v>2473</v>
      </c>
      <c r="T729" s="147">
        <v>0</v>
      </c>
      <c r="U729" s="147" t="s">
        <v>2474</v>
      </c>
      <c r="V729" s="147" t="s">
        <v>2468</v>
      </c>
      <c r="AB729" s="147" t="s">
        <v>4436</v>
      </c>
      <c r="AC729" s="147">
        <v>210</v>
      </c>
      <c r="AD729" s="223">
        <v>43221</v>
      </c>
      <c r="AE729" s="223">
        <v>43249</v>
      </c>
      <c r="AF729" s="147" t="s">
        <v>939</v>
      </c>
    </row>
    <row r="730" spans="16:32" x14ac:dyDescent="0.25">
      <c r="P730" s="147" t="s">
        <v>962</v>
      </c>
      <c r="Q730" s="147">
        <v>193</v>
      </c>
      <c r="R730" s="147"/>
      <c r="S730" s="147" t="s">
        <v>2475</v>
      </c>
      <c r="T730" s="147">
        <v>0</v>
      </c>
      <c r="U730" s="147" t="s">
        <v>2476</v>
      </c>
      <c r="V730" s="147" t="s">
        <v>2468</v>
      </c>
      <c r="AB730" s="147" t="s">
        <v>4438</v>
      </c>
      <c r="AC730" s="147">
        <v>210</v>
      </c>
      <c r="AD730" s="223">
        <v>43221</v>
      </c>
      <c r="AE730" s="223">
        <v>43249</v>
      </c>
      <c r="AF730" s="147" t="s">
        <v>939</v>
      </c>
    </row>
    <row r="731" spans="16:32" x14ac:dyDescent="0.25">
      <c r="P731" s="147" t="s">
        <v>962</v>
      </c>
      <c r="Q731" s="147">
        <v>193</v>
      </c>
      <c r="R731" s="147"/>
      <c r="S731" s="147" t="s">
        <v>2477</v>
      </c>
      <c r="T731" s="147">
        <v>0</v>
      </c>
      <c r="U731" s="147" t="s">
        <v>2478</v>
      </c>
      <c r="V731" s="147" t="s">
        <v>2468</v>
      </c>
      <c r="AB731" s="147" t="s">
        <v>4440</v>
      </c>
      <c r="AC731" s="147">
        <v>210</v>
      </c>
      <c r="AD731" s="223">
        <v>43221</v>
      </c>
      <c r="AE731" s="223">
        <v>43249</v>
      </c>
      <c r="AF731" s="147" t="s">
        <v>939</v>
      </c>
    </row>
    <row r="732" spans="16:32" x14ac:dyDescent="0.25">
      <c r="P732" s="147" t="s">
        <v>962</v>
      </c>
      <c r="Q732" s="147">
        <v>193</v>
      </c>
      <c r="R732" s="147"/>
      <c r="S732" s="147" t="s">
        <v>1276</v>
      </c>
      <c r="T732" s="147">
        <v>0</v>
      </c>
      <c r="U732" s="147" t="s">
        <v>1277</v>
      </c>
      <c r="V732" s="147" t="s">
        <v>2468</v>
      </c>
      <c r="AB732" s="147" t="s">
        <v>4442</v>
      </c>
      <c r="AC732" s="147">
        <v>210</v>
      </c>
      <c r="AD732" s="223">
        <v>43221</v>
      </c>
      <c r="AE732" s="223">
        <v>43249</v>
      </c>
      <c r="AF732" s="147" t="s">
        <v>939</v>
      </c>
    </row>
    <row r="733" spans="16:32" x14ac:dyDescent="0.25">
      <c r="P733" s="147" t="s">
        <v>962</v>
      </c>
      <c r="Q733" s="147">
        <v>193</v>
      </c>
      <c r="R733" s="147"/>
      <c r="S733" s="147" t="s">
        <v>1278</v>
      </c>
      <c r="T733" s="147">
        <v>0</v>
      </c>
      <c r="U733" s="147" t="s">
        <v>1279</v>
      </c>
      <c r="V733" s="147" t="s">
        <v>2468</v>
      </c>
      <c r="AB733" s="147" t="s">
        <v>4444</v>
      </c>
      <c r="AC733" s="147">
        <v>210</v>
      </c>
      <c r="AD733" s="223">
        <v>43221</v>
      </c>
      <c r="AE733" s="223">
        <v>43249</v>
      </c>
      <c r="AF733" s="147" t="s">
        <v>939</v>
      </c>
    </row>
    <row r="734" spans="16:32" x14ac:dyDescent="0.25">
      <c r="P734" s="147" t="s">
        <v>962</v>
      </c>
      <c r="Q734" s="147">
        <v>193</v>
      </c>
      <c r="R734" s="147"/>
      <c r="S734" s="147" t="s">
        <v>1280</v>
      </c>
      <c r="T734" s="147">
        <v>0</v>
      </c>
      <c r="U734" s="147" t="s">
        <v>1281</v>
      </c>
      <c r="V734" s="147" t="s">
        <v>2468</v>
      </c>
      <c r="AB734" s="147" t="s">
        <v>4446</v>
      </c>
      <c r="AC734" s="147">
        <v>210</v>
      </c>
      <c r="AD734" s="223">
        <v>43221</v>
      </c>
      <c r="AE734" s="223">
        <v>43249</v>
      </c>
      <c r="AF734" s="147" t="s">
        <v>939</v>
      </c>
    </row>
    <row r="735" spans="16:32" x14ac:dyDescent="0.25">
      <c r="P735" s="147" t="s">
        <v>962</v>
      </c>
      <c r="Q735" s="147">
        <v>193</v>
      </c>
      <c r="R735" s="147"/>
      <c r="S735" s="147" t="s">
        <v>1282</v>
      </c>
      <c r="T735" s="147">
        <v>0</v>
      </c>
      <c r="U735" s="147" t="s">
        <v>1283</v>
      </c>
      <c r="V735" s="147" t="s">
        <v>2468</v>
      </c>
      <c r="AB735" s="147" t="s">
        <v>4448</v>
      </c>
      <c r="AC735" s="147">
        <v>210</v>
      </c>
      <c r="AD735" s="223">
        <v>43221</v>
      </c>
      <c r="AE735" s="223">
        <v>43249</v>
      </c>
      <c r="AF735" s="147" t="s">
        <v>939</v>
      </c>
    </row>
    <row r="736" spans="16:32" x14ac:dyDescent="0.25">
      <c r="P736" s="147" t="s">
        <v>962</v>
      </c>
      <c r="Q736" s="147">
        <v>193</v>
      </c>
      <c r="R736" s="147"/>
      <c r="S736" s="147" t="s">
        <v>1284</v>
      </c>
      <c r="T736" s="147">
        <v>0</v>
      </c>
      <c r="U736" s="147" t="s">
        <v>1285</v>
      </c>
      <c r="V736" s="147" t="s">
        <v>2468</v>
      </c>
      <c r="AB736" s="147" t="s">
        <v>4450</v>
      </c>
      <c r="AC736" s="147">
        <v>210</v>
      </c>
      <c r="AD736" s="223">
        <v>43221</v>
      </c>
      <c r="AE736" s="223">
        <v>43249</v>
      </c>
      <c r="AF736" s="147" t="s">
        <v>939</v>
      </c>
    </row>
    <row r="737" spans="16:32" x14ac:dyDescent="0.25">
      <c r="P737" s="147" t="s">
        <v>962</v>
      </c>
      <c r="Q737" s="147">
        <v>193</v>
      </c>
      <c r="R737" s="147"/>
      <c r="S737" s="147" t="s">
        <v>1286</v>
      </c>
      <c r="T737" s="147">
        <v>0</v>
      </c>
      <c r="U737" s="147" t="s">
        <v>1287</v>
      </c>
      <c r="V737" s="147" t="s">
        <v>2468</v>
      </c>
      <c r="AB737" s="147" t="s">
        <v>4452</v>
      </c>
      <c r="AC737" s="147">
        <v>210</v>
      </c>
      <c r="AD737" s="223">
        <v>43221</v>
      </c>
      <c r="AE737" s="223">
        <v>43249</v>
      </c>
      <c r="AF737" s="147" t="s">
        <v>939</v>
      </c>
    </row>
    <row r="738" spans="16:32" x14ac:dyDescent="0.25">
      <c r="P738" s="147" t="s">
        <v>962</v>
      </c>
      <c r="Q738" s="147">
        <v>193</v>
      </c>
      <c r="R738" s="147"/>
      <c r="S738" s="147" t="s">
        <v>2479</v>
      </c>
      <c r="T738" s="147">
        <v>0</v>
      </c>
      <c r="U738" s="147" t="s">
        <v>2480</v>
      </c>
      <c r="V738" s="147" t="s">
        <v>2468</v>
      </c>
      <c r="AB738" s="147" t="s">
        <v>4454</v>
      </c>
      <c r="AC738" s="147">
        <v>210</v>
      </c>
      <c r="AD738" s="223">
        <v>43221</v>
      </c>
      <c r="AE738" s="223">
        <v>43249</v>
      </c>
      <c r="AF738" s="147" t="s">
        <v>939</v>
      </c>
    </row>
    <row r="739" spans="16:32" x14ac:dyDescent="0.25">
      <c r="P739" s="147" t="s">
        <v>962</v>
      </c>
      <c r="Q739" s="147">
        <v>193</v>
      </c>
      <c r="R739" s="147"/>
      <c r="S739" s="147" t="s">
        <v>1288</v>
      </c>
      <c r="T739" s="147">
        <v>0</v>
      </c>
      <c r="U739" s="147" t="s">
        <v>1289</v>
      </c>
      <c r="V739" s="147" t="s">
        <v>2468</v>
      </c>
      <c r="AB739" s="147" t="s">
        <v>4456</v>
      </c>
      <c r="AC739" s="147">
        <v>210</v>
      </c>
      <c r="AD739" s="223">
        <v>43221</v>
      </c>
      <c r="AE739" s="223">
        <v>43249</v>
      </c>
      <c r="AF739" s="147" t="s">
        <v>939</v>
      </c>
    </row>
    <row r="740" spans="16:32" x14ac:dyDescent="0.25">
      <c r="P740" s="147" t="s">
        <v>962</v>
      </c>
      <c r="Q740" s="147">
        <v>193</v>
      </c>
      <c r="R740" s="147"/>
      <c r="S740" s="147" t="s">
        <v>1290</v>
      </c>
      <c r="T740" s="147">
        <v>0</v>
      </c>
      <c r="U740" s="147" t="s">
        <v>1291</v>
      </c>
      <c r="V740" s="147" t="s">
        <v>2468</v>
      </c>
      <c r="AB740" s="147" t="s">
        <v>4458</v>
      </c>
      <c r="AC740" s="147">
        <v>210</v>
      </c>
      <c r="AD740" s="223">
        <v>43221</v>
      </c>
      <c r="AE740" s="223">
        <v>43249</v>
      </c>
      <c r="AF740" s="147" t="s">
        <v>939</v>
      </c>
    </row>
    <row r="741" spans="16:32" x14ac:dyDescent="0.25">
      <c r="P741" s="147" t="s">
        <v>962</v>
      </c>
      <c r="Q741" s="147">
        <v>193</v>
      </c>
      <c r="R741" s="147"/>
      <c r="S741" s="147" t="s">
        <v>1292</v>
      </c>
      <c r="T741" s="147">
        <v>0</v>
      </c>
      <c r="U741" s="147" t="s">
        <v>1293</v>
      </c>
      <c r="V741" s="147" t="s">
        <v>2468</v>
      </c>
      <c r="AB741" s="147" t="s">
        <v>4460</v>
      </c>
      <c r="AC741" s="147">
        <v>210</v>
      </c>
      <c r="AD741" s="223">
        <v>43221</v>
      </c>
      <c r="AE741" s="223">
        <v>43249</v>
      </c>
      <c r="AF741" s="147" t="s">
        <v>939</v>
      </c>
    </row>
    <row r="742" spans="16:32" x14ac:dyDescent="0.25">
      <c r="P742" s="147" t="s">
        <v>962</v>
      </c>
      <c r="Q742" s="147">
        <v>193</v>
      </c>
      <c r="R742" s="147"/>
      <c r="S742" s="147" t="s">
        <v>1294</v>
      </c>
      <c r="T742" s="147">
        <v>0</v>
      </c>
      <c r="U742" s="147" t="s">
        <v>1295</v>
      </c>
      <c r="V742" s="147" t="s">
        <v>2468</v>
      </c>
      <c r="AB742" s="147" t="s">
        <v>4462</v>
      </c>
      <c r="AC742" s="147">
        <v>210</v>
      </c>
      <c r="AD742" s="223">
        <v>43221</v>
      </c>
      <c r="AE742" s="223">
        <v>43249</v>
      </c>
      <c r="AF742" s="147" t="s">
        <v>939</v>
      </c>
    </row>
    <row r="743" spans="16:32" x14ac:dyDescent="0.25">
      <c r="P743" s="147" t="s">
        <v>962</v>
      </c>
      <c r="Q743" s="147">
        <v>193</v>
      </c>
      <c r="R743" s="147"/>
      <c r="S743" s="147" t="s">
        <v>1296</v>
      </c>
      <c r="T743" s="147">
        <v>0</v>
      </c>
      <c r="U743" s="147" t="s">
        <v>1297</v>
      </c>
      <c r="V743" s="147" t="s">
        <v>2468</v>
      </c>
      <c r="AB743" s="147" t="s">
        <v>4464</v>
      </c>
      <c r="AC743" s="147">
        <v>210</v>
      </c>
      <c r="AD743" s="223">
        <v>43221</v>
      </c>
      <c r="AE743" s="223">
        <v>43249</v>
      </c>
      <c r="AF743" s="147" t="s">
        <v>939</v>
      </c>
    </row>
    <row r="744" spans="16:32" x14ac:dyDescent="0.25">
      <c r="P744" s="147" t="s">
        <v>962</v>
      </c>
      <c r="Q744" s="147">
        <v>193</v>
      </c>
      <c r="R744" s="147"/>
      <c r="S744" s="147" t="s">
        <v>1298</v>
      </c>
      <c r="T744" s="147">
        <v>0</v>
      </c>
      <c r="U744" s="147" t="s">
        <v>1299</v>
      </c>
      <c r="V744" s="147" t="s">
        <v>2468</v>
      </c>
      <c r="AB744" s="147" t="s">
        <v>4466</v>
      </c>
      <c r="AC744" s="147">
        <v>210</v>
      </c>
      <c r="AD744" s="223">
        <v>43221</v>
      </c>
      <c r="AE744" s="223">
        <v>43249</v>
      </c>
      <c r="AF744" s="147" t="s">
        <v>939</v>
      </c>
    </row>
    <row r="745" spans="16:32" x14ac:dyDescent="0.25">
      <c r="P745" s="147" t="s">
        <v>962</v>
      </c>
      <c r="Q745" s="147">
        <v>193</v>
      </c>
      <c r="R745" s="147"/>
      <c r="S745" s="147" t="s">
        <v>1300</v>
      </c>
      <c r="T745" s="147">
        <v>0</v>
      </c>
      <c r="U745" s="147" t="s">
        <v>1301</v>
      </c>
      <c r="V745" s="147" t="s">
        <v>2468</v>
      </c>
      <c r="AB745" s="147" t="s">
        <v>4468</v>
      </c>
      <c r="AC745" s="147">
        <v>210</v>
      </c>
      <c r="AD745" s="223">
        <v>43221</v>
      </c>
      <c r="AE745" s="223">
        <v>43249</v>
      </c>
      <c r="AF745" s="147" t="s">
        <v>939</v>
      </c>
    </row>
    <row r="746" spans="16:32" x14ac:dyDescent="0.25">
      <c r="P746" s="147" t="s">
        <v>962</v>
      </c>
      <c r="Q746" s="147">
        <v>193</v>
      </c>
      <c r="R746" s="147"/>
      <c r="S746" s="147" t="s">
        <v>1302</v>
      </c>
      <c r="T746" s="147">
        <v>0</v>
      </c>
      <c r="U746" s="147" t="s">
        <v>1303</v>
      </c>
      <c r="V746" s="147" t="s">
        <v>2468</v>
      </c>
      <c r="AB746" s="147" t="s">
        <v>4470</v>
      </c>
      <c r="AC746" s="147">
        <v>210</v>
      </c>
      <c r="AD746" s="223">
        <v>43221</v>
      </c>
      <c r="AE746" s="223">
        <v>43249</v>
      </c>
      <c r="AF746" s="147" t="s">
        <v>939</v>
      </c>
    </row>
    <row r="747" spans="16:32" x14ac:dyDescent="0.25">
      <c r="P747" s="147" t="s">
        <v>962</v>
      </c>
      <c r="Q747" s="147">
        <v>193</v>
      </c>
      <c r="R747" s="147"/>
      <c r="S747" s="147" t="s">
        <v>1304</v>
      </c>
      <c r="T747" s="147">
        <v>0</v>
      </c>
      <c r="U747" s="147" t="s">
        <v>1305</v>
      </c>
      <c r="V747" s="147" t="s">
        <v>2468</v>
      </c>
      <c r="AB747" s="147" t="s">
        <v>4472</v>
      </c>
      <c r="AC747" s="147">
        <v>210</v>
      </c>
      <c r="AD747" s="223">
        <v>43221</v>
      </c>
      <c r="AE747" s="223">
        <v>43249</v>
      </c>
      <c r="AF747" s="147" t="s">
        <v>939</v>
      </c>
    </row>
    <row r="748" spans="16:32" x14ac:dyDescent="0.25">
      <c r="P748" s="147" t="s">
        <v>962</v>
      </c>
      <c r="Q748" s="147">
        <v>193</v>
      </c>
      <c r="R748" s="147"/>
      <c r="S748" s="147" t="s">
        <v>1306</v>
      </c>
      <c r="T748" s="147">
        <v>0</v>
      </c>
      <c r="U748" s="147" t="s">
        <v>1307</v>
      </c>
      <c r="V748" s="147" t="s">
        <v>2468</v>
      </c>
      <c r="AB748" s="147" t="s">
        <v>4474</v>
      </c>
      <c r="AC748" s="147">
        <v>210</v>
      </c>
      <c r="AD748" s="223">
        <v>43221</v>
      </c>
      <c r="AE748" s="223">
        <v>43249</v>
      </c>
      <c r="AF748" s="147" t="s">
        <v>939</v>
      </c>
    </row>
    <row r="749" spans="16:32" x14ac:dyDescent="0.25">
      <c r="P749" s="147" t="s">
        <v>962</v>
      </c>
      <c r="Q749" s="147">
        <v>193</v>
      </c>
      <c r="R749" s="147"/>
      <c r="S749" s="147" t="s">
        <v>1308</v>
      </c>
      <c r="T749" s="147">
        <v>0</v>
      </c>
      <c r="U749" s="147" t="s">
        <v>1309</v>
      </c>
      <c r="V749" s="147" t="s">
        <v>2468</v>
      </c>
      <c r="AB749" s="147" t="s">
        <v>4476</v>
      </c>
      <c r="AC749" s="147">
        <v>210</v>
      </c>
      <c r="AD749" s="223">
        <v>43221</v>
      </c>
      <c r="AE749" s="223">
        <v>43249</v>
      </c>
      <c r="AF749" s="147" t="s">
        <v>939</v>
      </c>
    </row>
    <row r="750" spans="16:32" x14ac:dyDescent="0.25">
      <c r="P750" s="147" t="s">
        <v>962</v>
      </c>
      <c r="Q750" s="147">
        <v>193</v>
      </c>
      <c r="R750" s="147"/>
      <c r="S750" s="147" t="s">
        <v>1310</v>
      </c>
      <c r="T750" s="147">
        <v>0</v>
      </c>
      <c r="U750" s="147" t="s">
        <v>1311</v>
      </c>
      <c r="V750" s="147" t="s">
        <v>2468</v>
      </c>
      <c r="AB750" s="147" t="s">
        <v>4478</v>
      </c>
      <c r="AC750" s="147">
        <v>210</v>
      </c>
      <c r="AD750" s="223">
        <v>43221</v>
      </c>
      <c r="AE750" s="223">
        <v>43249</v>
      </c>
      <c r="AF750" s="147" t="s">
        <v>939</v>
      </c>
    </row>
    <row r="751" spans="16:32" x14ac:dyDescent="0.25">
      <c r="P751" s="147" t="s">
        <v>962</v>
      </c>
      <c r="Q751" s="147">
        <v>193</v>
      </c>
      <c r="R751" s="147"/>
      <c r="S751" s="147" t="s">
        <v>1312</v>
      </c>
      <c r="T751" s="147">
        <v>0</v>
      </c>
      <c r="U751" s="147" t="s">
        <v>1313</v>
      </c>
      <c r="V751" s="147" t="s">
        <v>2468</v>
      </c>
      <c r="AB751" s="147" t="s">
        <v>4480</v>
      </c>
      <c r="AC751" s="147">
        <v>210</v>
      </c>
      <c r="AD751" s="223">
        <v>43221</v>
      </c>
      <c r="AE751" s="223">
        <v>43249</v>
      </c>
      <c r="AF751" s="147" t="s">
        <v>939</v>
      </c>
    </row>
    <row r="752" spans="16:32" x14ac:dyDescent="0.25">
      <c r="P752" s="147" t="s">
        <v>962</v>
      </c>
      <c r="Q752" s="147">
        <v>193</v>
      </c>
      <c r="R752" s="147"/>
      <c r="S752" s="147" t="s">
        <v>1314</v>
      </c>
      <c r="T752" s="147">
        <v>0</v>
      </c>
      <c r="U752" s="147" t="s">
        <v>1315</v>
      </c>
      <c r="V752" s="147" t="s">
        <v>2468</v>
      </c>
      <c r="AB752" s="147" t="s">
        <v>4482</v>
      </c>
      <c r="AC752" s="147">
        <v>210</v>
      </c>
      <c r="AD752" s="223">
        <v>43221</v>
      </c>
      <c r="AE752" s="223">
        <v>43249</v>
      </c>
      <c r="AF752" s="147" t="s">
        <v>939</v>
      </c>
    </row>
    <row r="753" spans="16:32" x14ac:dyDescent="0.25">
      <c r="P753" s="147" t="s">
        <v>962</v>
      </c>
      <c r="Q753" s="147">
        <v>193</v>
      </c>
      <c r="R753" s="147"/>
      <c r="S753" s="147" t="s">
        <v>1316</v>
      </c>
      <c r="T753" s="147">
        <v>0</v>
      </c>
      <c r="U753" s="147" t="s">
        <v>1317</v>
      </c>
      <c r="V753" s="147" t="s">
        <v>2468</v>
      </c>
      <c r="AB753" s="147" t="s">
        <v>4484</v>
      </c>
      <c r="AC753" s="147">
        <v>212</v>
      </c>
      <c r="AD753" s="223">
        <v>43224</v>
      </c>
      <c r="AE753" s="223">
        <v>43252</v>
      </c>
      <c r="AF753" s="147" t="s">
        <v>939</v>
      </c>
    </row>
    <row r="754" spans="16:32" x14ac:dyDescent="0.25">
      <c r="P754" s="147" t="s">
        <v>962</v>
      </c>
      <c r="Q754" s="147">
        <v>193</v>
      </c>
      <c r="R754" s="147"/>
      <c r="S754" s="147" t="s">
        <v>1318</v>
      </c>
      <c r="T754" s="147">
        <v>0</v>
      </c>
      <c r="U754" s="147" t="s">
        <v>1319</v>
      </c>
      <c r="V754" s="147" t="s">
        <v>2468</v>
      </c>
      <c r="AB754" s="147" t="s">
        <v>4487</v>
      </c>
      <c r="AC754" s="147">
        <v>212</v>
      </c>
      <c r="AD754" s="223">
        <v>43224</v>
      </c>
      <c r="AE754" s="223">
        <v>43252</v>
      </c>
      <c r="AF754" s="147" t="s">
        <v>939</v>
      </c>
    </row>
    <row r="755" spans="16:32" x14ac:dyDescent="0.25">
      <c r="P755" s="147" t="s">
        <v>962</v>
      </c>
      <c r="Q755" s="147">
        <v>193</v>
      </c>
      <c r="R755" s="147"/>
      <c r="S755" s="147" t="s">
        <v>1320</v>
      </c>
      <c r="T755" s="147">
        <v>0</v>
      </c>
      <c r="U755" s="147" t="s">
        <v>1321</v>
      </c>
      <c r="V755" s="147" t="s">
        <v>2468</v>
      </c>
      <c r="AB755" s="147" t="s">
        <v>4487</v>
      </c>
      <c r="AC755" s="147">
        <v>218</v>
      </c>
      <c r="AD755" s="223">
        <v>43272</v>
      </c>
      <c r="AE755" s="223">
        <v>43300</v>
      </c>
      <c r="AF755" s="147" t="s">
        <v>939</v>
      </c>
    </row>
    <row r="756" spans="16:32" x14ac:dyDescent="0.25">
      <c r="P756" s="147" t="s">
        <v>962</v>
      </c>
      <c r="Q756" s="147">
        <v>193</v>
      </c>
      <c r="R756" s="147"/>
      <c r="S756" s="147" t="s">
        <v>1322</v>
      </c>
      <c r="T756" s="147">
        <v>0</v>
      </c>
      <c r="U756" s="147" t="s">
        <v>1323</v>
      </c>
      <c r="V756" s="147" t="s">
        <v>2468</v>
      </c>
      <c r="AB756" s="147" t="s">
        <v>4489</v>
      </c>
      <c r="AC756" s="147">
        <v>212</v>
      </c>
      <c r="AD756" s="223">
        <v>43224</v>
      </c>
      <c r="AE756" s="223">
        <v>43252</v>
      </c>
      <c r="AF756" s="147" t="s">
        <v>939</v>
      </c>
    </row>
    <row r="757" spans="16:32" x14ac:dyDescent="0.25">
      <c r="P757" s="147" t="s">
        <v>962</v>
      </c>
      <c r="Q757" s="147">
        <v>193</v>
      </c>
      <c r="R757" s="147"/>
      <c r="S757" s="147" t="s">
        <v>1324</v>
      </c>
      <c r="T757" s="147">
        <v>0</v>
      </c>
      <c r="U757" s="147" t="s">
        <v>1325</v>
      </c>
      <c r="V757" s="147" t="s">
        <v>2468</v>
      </c>
      <c r="AB757" s="147" t="s">
        <v>4489</v>
      </c>
      <c r="AC757" s="147">
        <v>218</v>
      </c>
      <c r="AD757" s="223">
        <v>43272</v>
      </c>
      <c r="AE757" s="223">
        <v>43300</v>
      </c>
      <c r="AF757" s="147" t="s">
        <v>939</v>
      </c>
    </row>
    <row r="758" spans="16:32" x14ac:dyDescent="0.25">
      <c r="P758" s="147" t="s">
        <v>962</v>
      </c>
      <c r="Q758" s="147">
        <v>193</v>
      </c>
      <c r="R758" s="147"/>
      <c r="S758" s="147" t="s">
        <v>1326</v>
      </c>
      <c r="T758" s="147">
        <v>0</v>
      </c>
      <c r="U758" s="147" t="s">
        <v>1327</v>
      </c>
      <c r="V758" s="147" t="s">
        <v>2468</v>
      </c>
      <c r="AB758" s="147" t="s">
        <v>4491</v>
      </c>
      <c r="AC758" s="147">
        <v>211</v>
      </c>
      <c r="AD758" s="223">
        <v>43224</v>
      </c>
      <c r="AE758" s="223">
        <v>43252</v>
      </c>
      <c r="AF758" s="147" t="s">
        <v>939</v>
      </c>
    </row>
    <row r="759" spans="16:32" x14ac:dyDescent="0.25">
      <c r="P759" s="147" t="s">
        <v>962</v>
      </c>
      <c r="Q759" s="147">
        <v>193</v>
      </c>
      <c r="R759" s="147"/>
      <c r="S759" s="147" t="s">
        <v>1328</v>
      </c>
      <c r="T759" s="147">
        <v>0</v>
      </c>
      <c r="U759" s="147" t="s">
        <v>1329</v>
      </c>
      <c r="V759" s="147" t="s">
        <v>2468</v>
      </c>
      <c r="AB759" s="147" t="s">
        <v>4491</v>
      </c>
      <c r="AC759" s="147">
        <v>217</v>
      </c>
      <c r="AD759" s="223">
        <v>43272</v>
      </c>
      <c r="AE759" s="223">
        <v>43300</v>
      </c>
      <c r="AF759" s="147" t="s">
        <v>939</v>
      </c>
    </row>
    <row r="760" spans="16:32" x14ac:dyDescent="0.25">
      <c r="P760" s="147" t="s">
        <v>962</v>
      </c>
      <c r="Q760" s="147">
        <v>193</v>
      </c>
      <c r="R760" s="147"/>
      <c r="S760" s="147" t="s">
        <v>1330</v>
      </c>
      <c r="T760" s="147">
        <v>0</v>
      </c>
      <c r="U760" s="147" t="s">
        <v>1331</v>
      </c>
      <c r="V760" s="147" t="s">
        <v>2468</v>
      </c>
      <c r="AB760" s="147" t="s">
        <v>4494</v>
      </c>
      <c r="AC760" s="147">
        <v>211</v>
      </c>
      <c r="AD760" s="223">
        <v>43224</v>
      </c>
      <c r="AE760" s="223">
        <v>43252</v>
      </c>
      <c r="AF760" s="147" t="s">
        <v>939</v>
      </c>
    </row>
    <row r="761" spans="16:32" x14ac:dyDescent="0.25">
      <c r="P761" s="147" t="s">
        <v>962</v>
      </c>
      <c r="Q761" s="147">
        <v>193</v>
      </c>
      <c r="R761" s="147"/>
      <c r="S761" s="147" t="s">
        <v>1332</v>
      </c>
      <c r="T761" s="147">
        <v>0</v>
      </c>
      <c r="U761" s="147" t="s">
        <v>1333</v>
      </c>
      <c r="V761" s="147" t="s">
        <v>2468</v>
      </c>
      <c r="AB761" s="147" t="s">
        <v>4494</v>
      </c>
      <c r="AC761" s="147">
        <v>217</v>
      </c>
      <c r="AD761" s="223">
        <v>43272</v>
      </c>
      <c r="AE761" s="223">
        <v>43300</v>
      </c>
      <c r="AF761" s="147" t="s">
        <v>939</v>
      </c>
    </row>
    <row r="762" spans="16:32" x14ac:dyDescent="0.25">
      <c r="P762" s="147" t="s">
        <v>962</v>
      </c>
      <c r="Q762" s="147">
        <v>193</v>
      </c>
      <c r="R762" s="147"/>
      <c r="S762" s="147" t="s">
        <v>1334</v>
      </c>
      <c r="T762" s="147">
        <v>0</v>
      </c>
      <c r="U762" s="147" t="s">
        <v>1335</v>
      </c>
      <c r="V762" s="147" t="s">
        <v>2468</v>
      </c>
      <c r="AB762" s="147" t="s">
        <v>4496</v>
      </c>
      <c r="AC762" s="147">
        <v>211</v>
      </c>
      <c r="AD762" s="223">
        <v>43224</v>
      </c>
      <c r="AE762" s="223">
        <v>43252</v>
      </c>
      <c r="AF762" s="147" t="s">
        <v>939</v>
      </c>
    </row>
    <row r="763" spans="16:32" x14ac:dyDescent="0.25">
      <c r="P763" s="147" t="s">
        <v>962</v>
      </c>
      <c r="Q763" s="147">
        <v>193</v>
      </c>
      <c r="R763" s="147"/>
      <c r="S763" s="147" t="s">
        <v>1336</v>
      </c>
      <c r="T763" s="147">
        <v>0</v>
      </c>
      <c r="U763" s="147" t="s">
        <v>1337</v>
      </c>
      <c r="V763" s="147" t="s">
        <v>2468</v>
      </c>
      <c r="AB763" s="147" t="s">
        <v>4496</v>
      </c>
      <c r="AC763" s="147">
        <v>217</v>
      </c>
      <c r="AD763" s="223">
        <v>43272</v>
      </c>
      <c r="AE763" s="223">
        <v>43300</v>
      </c>
      <c r="AF763" s="147" t="s">
        <v>939</v>
      </c>
    </row>
    <row r="764" spans="16:32" x14ac:dyDescent="0.25">
      <c r="P764" s="147" t="s">
        <v>962</v>
      </c>
      <c r="Q764" s="147">
        <v>193</v>
      </c>
      <c r="R764" s="147"/>
      <c r="S764" s="147" t="s">
        <v>1338</v>
      </c>
      <c r="T764" s="147">
        <v>0</v>
      </c>
      <c r="U764" s="147" t="s">
        <v>1339</v>
      </c>
      <c r="V764" s="147" t="s">
        <v>2468</v>
      </c>
      <c r="AB764" s="147" t="s">
        <v>4498</v>
      </c>
      <c r="AC764" s="147">
        <v>211</v>
      </c>
      <c r="AD764" s="223">
        <v>43224</v>
      </c>
      <c r="AE764" s="223">
        <v>43252</v>
      </c>
      <c r="AF764" s="147" t="s">
        <v>939</v>
      </c>
    </row>
    <row r="765" spans="16:32" x14ac:dyDescent="0.25">
      <c r="P765" s="147" t="s">
        <v>962</v>
      </c>
      <c r="Q765" s="147">
        <v>193</v>
      </c>
      <c r="R765" s="147"/>
      <c r="S765" s="147" t="s">
        <v>1340</v>
      </c>
      <c r="T765" s="147">
        <v>0</v>
      </c>
      <c r="U765" s="147" t="s">
        <v>1341</v>
      </c>
      <c r="V765" s="147" t="s">
        <v>2468</v>
      </c>
      <c r="AB765" s="147" t="s">
        <v>4498</v>
      </c>
      <c r="AC765" s="147">
        <v>217</v>
      </c>
      <c r="AD765" s="223">
        <v>43272</v>
      </c>
      <c r="AE765" s="223">
        <v>43300</v>
      </c>
      <c r="AF765" s="147" t="s">
        <v>939</v>
      </c>
    </row>
    <row r="766" spans="16:32" x14ac:dyDescent="0.25">
      <c r="P766" s="147" t="s">
        <v>962</v>
      </c>
      <c r="Q766" s="147">
        <v>193</v>
      </c>
      <c r="R766" s="147"/>
      <c r="S766" s="147" t="s">
        <v>1342</v>
      </c>
      <c r="T766" s="147">
        <v>0</v>
      </c>
      <c r="U766" s="147" t="s">
        <v>1343</v>
      </c>
      <c r="V766" s="147" t="s">
        <v>2468</v>
      </c>
      <c r="AB766" s="147" t="s">
        <v>4500</v>
      </c>
      <c r="AC766" s="147">
        <v>211</v>
      </c>
      <c r="AD766" s="223">
        <v>43224</v>
      </c>
      <c r="AE766" s="223">
        <v>43252</v>
      </c>
      <c r="AF766" s="147" t="s">
        <v>939</v>
      </c>
    </row>
    <row r="767" spans="16:32" x14ac:dyDescent="0.25">
      <c r="P767" s="147" t="s">
        <v>962</v>
      </c>
      <c r="Q767" s="147">
        <v>193</v>
      </c>
      <c r="R767" s="147"/>
      <c r="S767" s="147" t="s">
        <v>1344</v>
      </c>
      <c r="T767" s="147">
        <v>0</v>
      </c>
      <c r="U767" s="147" t="s">
        <v>1345</v>
      </c>
      <c r="V767" s="147" t="s">
        <v>2468</v>
      </c>
      <c r="AB767" s="147" t="s">
        <v>4500</v>
      </c>
      <c r="AC767" s="147">
        <v>217</v>
      </c>
      <c r="AD767" s="223">
        <v>43272</v>
      </c>
      <c r="AE767" s="223">
        <v>43300</v>
      </c>
      <c r="AF767" s="147" t="s">
        <v>939</v>
      </c>
    </row>
    <row r="768" spans="16:32" x14ac:dyDescent="0.25">
      <c r="P768" s="147" t="s">
        <v>962</v>
      </c>
      <c r="Q768" s="147">
        <v>193</v>
      </c>
      <c r="R768" s="147"/>
      <c r="S768" s="147" t="s">
        <v>1346</v>
      </c>
      <c r="T768" s="147">
        <v>0</v>
      </c>
      <c r="U768" s="147" t="s">
        <v>1347</v>
      </c>
      <c r="V768" s="147" t="s">
        <v>2468</v>
      </c>
      <c r="AB768" s="147" t="s">
        <v>4502</v>
      </c>
      <c r="AC768" s="147">
        <v>211</v>
      </c>
      <c r="AD768" s="223">
        <v>43224</v>
      </c>
      <c r="AE768" s="223">
        <v>43252</v>
      </c>
      <c r="AF768" s="147" t="s">
        <v>939</v>
      </c>
    </row>
    <row r="769" spans="16:32" x14ac:dyDescent="0.25">
      <c r="P769" s="147" t="s">
        <v>962</v>
      </c>
      <c r="Q769" s="147">
        <v>193</v>
      </c>
      <c r="R769" s="147"/>
      <c r="S769" s="147" t="s">
        <v>1348</v>
      </c>
      <c r="T769" s="147">
        <v>0</v>
      </c>
      <c r="U769" s="147" t="s">
        <v>1349</v>
      </c>
      <c r="V769" s="147" t="s">
        <v>2468</v>
      </c>
      <c r="AB769" s="147" t="s">
        <v>4502</v>
      </c>
      <c r="AC769" s="147">
        <v>217</v>
      </c>
      <c r="AD769" s="223">
        <v>43272</v>
      </c>
      <c r="AE769" s="223">
        <v>43300</v>
      </c>
      <c r="AF769" s="147" t="s">
        <v>939</v>
      </c>
    </row>
    <row r="770" spans="16:32" x14ac:dyDescent="0.25">
      <c r="P770" s="147" t="s">
        <v>962</v>
      </c>
      <c r="Q770" s="147">
        <v>193</v>
      </c>
      <c r="R770" s="147"/>
      <c r="S770" s="147" t="s">
        <v>1350</v>
      </c>
      <c r="T770" s="147">
        <v>0</v>
      </c>
      <c r="U770" s="147" t="s">
        <v>1351</v>
      </c>
      <c r="V770" s="147" t="s">
        <v>2468</v>
      </c>
      <c r="AB770" s="147" t="s">
        <v>4504</v>
      </c>
      <c r="AC770" s="147">
        <v>211</v>
      </c>
      <c r="AD770" s="223">
        <v>43224</v>
      </c>
      <c r="AE770" s="223">
        <v>43252</v>
      </c>
      <c r="AF770" s="147" t="s">
        <v>939</v>
      </c>
    </row>
    <row r="771" spans="16:32" x14ac:dyDescent="0.25">
      <c r="P771" s="147" t="s">
        <v>962</v>
      </c>
      <c r="Q771" s="147">
        <v>193</v>
      </c>
      <c r="R771" s="147"/>
      <c r="S771" s="147" t="s">
        <v>1352</v>
      </c>
      <c r="T771" s="147">
        <v>0</v>
      </c>
      <c r="U771" s="147" t="s">
        <v>1353</v>
      </c>
      <c r="V771" s="147" t="s">
        <v>2468</v>
      </c>
      <c r="AB771" s="147" t="s">
        <v>4504</v>
      </c>
      <c r="AC771" s="147">
        <v>217</v>
      </c>
      <c r="AD771" s="223">
        <v>43272</v>
      </c>
      <c r="AE771" s="223">
        <v>43300</v>
      </c>
      <c r="AF771" s="147" t="s">
        <v>939</v>
      </c>
    </row>
    <row r="772" spans="16:32" x14ac:dyDescent="0.25">
      <c r="P772" s="147" t="s">
        <v>962</v>
      </c>
      <c r="Q772" s="147">
        <v>193</v>
      </c>
      <c r="R772" s="147"/>
      <c r="S772" s="147" t="s">
        <v>1354</v>
      </c>
      <c r="T772" s="147">
        <v>0</v>
      </c>
      <c r="U772" s="147" t="s">
        <v>1355</v>
      </c>
      <c r="V772" s="147" t="s">
        <v>2468</v>
      </c>
      <c r="AB772" s="147" t="s">
        <v>4755</v>
      </c>
      <c r="AC772" s="147">
        <v>218</v>
      </c>
      <c r="AD772" s="223">
        <v>43272</v>
      </c>
      <c r="AE772" s="223">
        <v>43300</v>
      </c>
      <c r="AF772" s="147" t="s">
        <v>939</v>
      </c>
    </row>
    <row r="773" spans="16:32" x14ac:dyDescent="0.25">
      <c r="P773" s="147" t="s">
        <v>962</v>
      </c>
      <c r="Q773" s="147">
        <v>193</v>
      </c>
      <c r="R773" s="147"/>
      <c r="S773" s="147" t="s">
        <v>1356</v>
      </c>
      <c r="T773" s="147">
        <v>0</v>
      </c>
      <c r="U773" s="147" t="s">
        <v>1357</v>
      </c>
      <c r="V773" s="147" t="s">
        <v>2468</v>
      </c>
      <c r="AB773" s="147" t="s">
        <v>4506</v>
      </c>
      <c r="AC773" s="147">
        <v>212</v>
      </c>
      <c r="AD773" s="223">
        <v>43224</v>
      </c>
      <c r="AE773" s="223">
        <v>43252</v>
      </c>
      <c r="AF773" s="147" t="s">
        <v>939</v>
      </c>
    </row>
    <row r="774" spans="16:32" x14ac:dyDescent="0.25">
      <c r="P774" s="147" t="s">
        <v>962</v>
      </c>
      <c r="Q774" s="147">
        <v>193</v>
      </c>
      <c r="R774" s="147"/>
      <c r="S774" s="147" t="s">
        <v>1358</v>
      </c>
      <c r="T774" s="147">
        <v>0</v>
      </c>
      <c r="U774" s="147" t="s">
        <v>1359</v>
      </c>
      <c r="V774" s="147" t="s">
        <v>2468</v>
      </c>
      <c r="AB774" s="147" t="s">
        <v>4506</v>
      </c>
      <c r="AC774" s="147">
        <v>218</v>
      </c>
      <c r="AD774" s="223">
        <v>43272</v>
      </c>
      <c r="AE774" s="223">
        <v>43300</v>
      </c>
      <c r="AF774" s="147" t="s">
        <v>939</v>
      </c>
    </row>
    <row r="775" spans="16:32" x14ac:dyDescent="0.25">
      <c r="P775" s="147" t="s">
        <v>962</v>
      </c>
      <c r="Q775" s="147">
        <v>193</v>
      </c>
      <c r="R775" s="147"/>
      <c r="S775" s="147" t="s">
        <v>1360</v>
      </c>
      <c r="T775" s="147">
        <v>0</v>
      </c>
      <c r="U775" s="147" t="s">
        <v>1361</v>
      </c>
      <c r="V775" s="147" t="s">
        <v>2468</v>
      </c>
      <c r="AB775" s="147" t="s">
        <v>4508</v>
      </c>
      <c r="AC775" s="147">
        <v>211</v>
      </c>
      <c r="AD775" s="223">
        <v>43224</v>
      </c>
      <c r="AE775" s="223">
        <v>43252</v>
      </c>
      <c r="AF775" s="147" t="s">
        <v>939</v>
      </c>
    </row>
    <row r="776" spans="16:32" x14ac:dyDescent="0.25">
      <c r="P776" s="147" t="s">
        <v>962</v>
      </c>
      <c r="Q776" s="147">
        <v>193</v>
      </c>
      <c r="R776" s="147"/>
      <c r="S776" s="147" t="s">
        <v>1362</v>
      </c>
      <c r="T776" s="147">
        <v>0</v>
      </c>
      <c r="U776" s="147" t="s">
        <v>1363</v>
      </c>
      <c r="V776" s="147" t="s">
        <v>2468</v>
      </c>
      <c r="AB776" s="147" t="s">
        <v>4508</v>
      </c>
      <c r="AC776" s="147">
        <v>217</v>
      </c>
      <c r="AD776" s="223">
        <v>43272</v>
      </c>
      <c r="AE776" s="223">
        <v>43300</v>
      </c>
      <c r="AF776" s="147" t="s">
        <v>939</v>
      </c>
    </row>
    <row r="777" spans="16:32" x14ac:dyDescent="0.25">
      <c r="P777" s="147" t="s">
        <v>962</v>
      </c>
      <c r="Q777" s="147">
        <v>193</v>
      </c>
      <c r="R777" s="147"/>
      <c r="S777" s="147" t="s">
        <v>1364</v>
      </c>
      <c r="T777" s="147">
        <v>0</v>
      </c>
      <c r="U777" s="147" t="s">
        <v>1365</v>
      </c>
      <c r="V777" s="147" t="s">
        <v>2468</v>
      </c>
      <c r="AB777" s="147" t="s">
        <v>4510</v>
      </c>
      <c r="AC777" s="147">
        <v>211</v>
      </c>
      <c r="AD777" s="223">
        <v>43224</v>
      </c>
      <c r="AE777" s="223">
        <v>43252</v>
      </c>
      <c r="AF777" s="147" t="s">
        <v>939</v>
      </c>
    </row>
    <row r="778" spans="16:32" x14ac:dyDescent="0.25">
      <c r="P778" s="147" t="s">
        <v>962</v>
      </c>
      <c r="Q778" s="147">
        <v>193</v>
      </c>
      <c r="R778" s="147"/>
      <c r="S778" s="147" t="s">
        <v>1366</v>
      </c>
      <c r="T778" s="147">
        <v>0</v>
      </c>
      <c r="U778" s="147" t="s">
        <v>1367</v>
      </c>
      <c r="V778" s="147" t="s">
        <v>2468</v>
      </c>
      <c r="AB778" s="147" t="s">
        <v>4510</v>
      </c>
      <c r="AC778" s="147">
        <v>217</v>
      </c>
      <c r="AD778" s="223">
        <v>43272</v>
      </c>
      <c r="AE778" s="223">
        <v>43300</v>
      </c>
      <c r="AF778" s="147" t="s">
        <v>939</v>
      </c>
    </row>
    <row r="779" spans="16:32" x14ac:dyDescent="0.25">
      <c r="P779" s="147" t="s">
        <v>962</v>
      </c>
      <c r="Q779" s="147">
        <v>193</v>
      </c>
      <c r="R779" s="147"/>
      <c r="S779" s="147" t="s">
        <v>1368</v>
      </c>
      <c r="T779" s="147">
        <v>0</v>
      </c>
      <c r="U779" s="147" t="s">
        <v>1369</v>
      </c>
      <c r="V779" s="147" t="s">
        <v>2468</v>
      </c>
      <c r="AB779" s="147" t="s">
        <v>4512</v>
      </c>
      <c r="AC779" s="147">
        <v>211</v>
      </c>
      <c r="AD779" s="223">
        <v>43224</v>
      </c>
      <c r="AE779" s="223">
        <v>43252</v>
      </c>
      <c r="AF779" s="147" t="s">
        <v>939</v>
      </c>
    </row>
    <row r="780" spans="16:32" x14ac:dyDescent="0.25">
      <c r="P780" s="147" t="s">
        <v>962</v>
      </c>
      <c r="Q780" s="147">
        <v>193</v>
      </c>
      <c r="R780" s="147"/>
      <c r="S780" s="147" t="s">
        <v>1370</v>
      </c>
      <c r="T780" s="147">
        <v>0</v>
      </c>
      <c r="U780" s="147" t="s">
        <v>1371</v>
      </c>
      <c r="V780" s="147" t="s">
        <v>2468</v>
      </c>
      <c r="AB780" s="147" t="s">
        <v>4512</v>
      </c>
      <c r="AC780" s="147">
        <v>217</v>
      </c>
      <c r="AD780" s="223">
        <v>43272</v>
      </c>
      <c r="AE780" s="223">
        <v>43300</v>
      </c>
      <c r="AF780" s="147" t="s">
        <v>939</v>
      </c>
    </row>
    <row r="781" spans="16:32" x14ac:dyDescent="0.25">
      <c r="P781" s="147" t="s">
        <v>962</v>
      </c>
      <c r="Q781" s="147">
        <v>193</v>
      </c>
      <c r="R781" s="147"/>
      <c r="S781" s="147" t="s">
        <v>1372</v>
      </c>
      <c r="T781" s="147">
        <v>0</v>
      </c>
      <c r="U781" s="147" t="s">
        <v>1373</v>
      </c>
      <c r="V781" s="147" t="s">
        <v>2468</v>
      </c>
      <c r="AB781" s="147" t="s">
        <v>4514</v>
      </c>
      <c r="AC781" s="147">
        <v>211</v>
      </c>
      <c r="AD781" s="223">
        <v>43224</v>
      </c>
      <c r="AE781" s="223">
        <v>43252</v>
      </c>
      <c r="AF781" s="147" t="s">
        <v>939</v>
      </c>
    </row>
    <row r="782" spans="16:32" x14ac:dyDescent="0.25">
      <c r="P782" s="147" t="s">
        <v>962</v>
      </c>
      <c r="Q782" s="147">
        <v>193</v>
      </c>
      <c r="R782" s="147"/>
      <c r="S782" s="147" t="s">
        <v>1374</v>
      </c>
      <c r="T782" s="147">
        <v>0</v>
      </c>
      <c r="U782" s="147" t="s">
        <v>1375</v>
      </c>
      <c r="V782" s="147" t="s">
        <v>2468</v>
      </c>
      <c r="AB782" s="147" t="s">
        <v>4514</v>
      </c>
      <c r="AC782" s="147">
        <v>217</v>
      </c>
      <c r="AD782" s="223">
        <v>43272</v>
      </c>
      <c r="AE782" s="223">
        <v>43300</v>
      </c>
      <c r="AF782" s="147" t="s">
        <v>939</v>
      </c>
    </row>
    <row r="783" spans="16:32" x14ac:dyDescent="0.25">
      <c r="P783" s="147" t="s">
        <v>962</v>
      </c>
      <c r="Q783" s="147">
        <v>193</v>
      </c>
      <c r="R783" s="147"/>
      <c r="S783" s="147" t="s">
        <v>1376</v>
      </c>
      <c r="T783" s="147">
        <v>0</v>
      </c>
      <c r="U783" s="147" t="s">
        <v>1377</v>
      </c>
      <c r="V783" s="147" t="s">
        <v>2468</v>
      </c>
      <c r="AB783" s="147" t="s">
        <v>4516</v>
      </c>
      <c r="AC783" s="147">
        <v>211</v>
      </c>
      <c r="AD783" s="223">
        <v>43224</v>
      </c>
      <c r="AE783" s="223">
        <v>43252</v>
      </c>
      <c r="AF783" s="147" t="s">
        <v>939</v>
      </c>
    </row>
    <row r="784" spans="16:32" x14ac:dyDescent="0.25">
      <c r="P784" s="147" t="s">
        <v>962</v>
      </c>
      <c r="Q784" s="147">
        <v>193</v>
      </c>
      <c r="R784" s="147"/>
      <c r="S784" s="147" t="s">
        <v>1378</v>
      </c>
      <c r="T784" s="147">
        <v>0</v>
      </c>
      <c r="U784" s="147" t="s">
        <v>1379</v>
      </c>
      <c r="V784" s="147" t="s">
        <v>2468</v>
      </c>
      <c r="AB784" s="147" t="s">
        <v>4516</v>
      </c>
      <c r="AC784" s="147">
        <v>217</v>
      </c>
      <c r="AD784" s="223">
        <v>43272</v>
      </c>
      <c r="AE784" s="223">
        <v>43300</v>
      </c>
      <c r="AF784" s="147" t="s">
        <v>939</v>
      </c>
    </row>
    <row r="785" spans="16:32" x14ac:dyDescent="0.25">
      <c r="P785" s="147" t="s">
        <v>962</v>
      </c>
      <c r="Q785" s="147">
        <v>193</v>
      </c>
      <c r="R785" s="147"/>
      <c r="S785" s="147" t="s">
        <v>1380</v>
      </c>
      <c r="T785" s="147">
        <v>0</v>
      </c>
      <c r="U785" s="147" t="s">
        <v>1381</v>
      </c>
      <c r="V785" s="147" t="s">
        <v>2468</v>
      </c>
      <c r="AB785" s="147" t="s">
        <v>4518</v>
      </c>
      <c r="AC785" s="147">
        <v>211</v>
      </c>
      <c r="AD785" s="223">
        <v>43224</v>
      </c>
      <c r="AE785" s="223">
        <v>43252</v>
      </c>
      <c r="AF785" s="147" t="s">
        <v>939</v>
      </c>
    </row>
    <row r="786" spans="16:32" x14ac:dyDescent="0.25">
      <c r="P786" s="147" t="s">
        <v>962</v>
      </c>
      <c r="Q786" s="147">
        <v>193</v>
      </c>
      <c r="R786" s="147"/>
      <c r="S786" s="147" t="s">
        <v>1382</v>
      </c>
      <c r="T786" s="147">
        <v>0</v>
      </c>
      <c r="U786" s="147" t="s">
        <v>1383</v>
      </c>
      <c r="V786" s="147" t="s">
        <v>2468</v>
      </c>
      <c r="AB786" s="147" t="s">
        <v>4518</v>
      </c>
      <c r="AC786" s="147">
        <v>217</v>
      </c>
      <c r="AD786" s="223">
        <v>43272</v>
      </c>
      <c r="AE786" s="223">
        <v>43300</v>
      </c>
      <c r="AF786" s="147" t="s">
        <v>939</v>
      </c>
    </row>
    <row r="787" spans="16:32" x14ac:dyDescent="0.25">
      <c r="P787" s="147" t="s">
        <v>962</v>
      </c>
      <c r="Q787" s="147">
        <v>193</v>
      </c>
      <c r="R787" s="147"/>
      <c r="S787" s="147" t="s">
        <v>1384</v>
      </c>
      <c r="T787" s="147">
        <v>0</v>
      </c>
      <c r="U787" s="147" t="s">
        <v>1385</v>
      </c>
      <c r="V787" s="147" t="s">
        <v>2468</v>
      </c>
      <c r="AB787" s="147" t="s">
        <v>4520</v>
      </c>
      <c r="AC787" s="147">
        <v>211</v>
      </c>
      <c r="AD787" s="223">
        <v>43224</v>
      </c>
      <c r="AE787" s="223">
        <v>43252</v>
      </c>
      <c r="AF787" s="147" t="s">
        <v>939</v>
      </c>
    </row>
    <row r="788" spans="16:32" x14ac:dyDescent="0.25">
      <c r="P788" s="147" t="s">
        <v>962</v>
      </c>
      <c r="Q788" s="147">
        <v>193</v>
      </c>
      <c r="R788" s="147"/>
      <c r="S788" s="147" t="s">
        <v>1386</v>
      </c>
      <c r="T788" s="147">
        <v>0</v>
      </c>
      <c r="U788" s="147" t="s">
        <v>1387</v>
      </c>
      <c r="V788" s="147" t="s">
        <v>2468</v>
      </c>
      <c r="AB788" s="147" t="s">
        <v>4520</v>
      </c>
      <c r="AC788" s="147">
        <v>217</v>
      </c>
      <c r="AD788" s="223">
        <v>43272</v>
      </c>
      <c r="AE788" s="223">
        <v>43300</v>
      </c>
      <c r="AF788" s="147" t="s">
        <v>939</v>
      </c>
    </row>
    <row r="789" spans="16:32" x14ac:dyDescent="0.25">
      <c r="P789" s="147" t="s">
        <v>962</v>
      </c>
      <c r="Q789" s="147">
        <v>193</v>
      </c>
      <c r="R789" s="147"/>
      <c r="S789" s="147" t="s">
        <v>2481</v>
      </c>
      <c r="T789" s="147">
        <v>0</v>
      </c>
      <c r="U789" s="147" t="s">
        <v>2482</v>
      </c>
      <c r="V789" s="147" t="s">
        <v>2468</v>
      </c>
      <c r="AB789" s="147" t="s">
        <v>4522</v>
      </c>
      <c r="AC789" s="147">
        <v>211</v>
      </c>
      <c r="AD789" s="223">
        <v>43224</v>
      </c>
      <c r="AE789" s="223">
        <v>43252</v>
      </c>
      <c r="AF789" s="147" t="s">
        <v>939</v>
      </c>
    </row>
    <row r="790" spans="16:32" x14ac:dyDescent="0.25">
      <c r="P790" s="147" t="s">
        <v>962</v>
      </c>
      <c r="Q790" s="147">
        <v>193</v>
      </c>
      <c r="R790" s="147"/>
      <c r="S790" s="147" t="s">
        <v>1388</v>
      </c>
      <c r="T790" s="147">
        <v>0</v>
      </c>
      <c r="U790" s="147" t="s">
        <v>1389</v>
      </c>
      <c r="V790" s="147" t="s">
        <v>2468</v>
      </c>
      <c r="AB790" s="147" t="s">
        <v>4522</v>
      </c>
      <c r="AC790" s="147">
        <v>217</v>
      </c>
      <c r="AD790" s="223">
        <v>43272</v>
      </c>
      <c r="AE790" s="223">
        <v>43300</v>
      </c>
      <c r="AF790" s="147" t="s">
        <v>939</v>
      </c>
    </row>
    <row r="791" spans="16:32" x14ac:dyDescent="0.25">
      <c r="P791" s="147" t="s">
        <v>962</v>
      </c>
      <c r="Q791" s="147">
        <v>193</v>
      </c>
      <c r="R791" s="147"/>
      <c r="S791" s="147" t="s">
        <v>1390</v>
      </c>
      <c r="T791" s="147">
        <v>0</v>
      </c>
      <c r="U791" s="147" t="s">
        <v>1391</v>
      </c>
      <c r="V791" s="147" t="s">
        <v>2468</v>
      </c>
      <c r="AB791" s="147" t="s">
        <v>4524</v>
      </c>
      <c r="AC791" s="147">
        <v>211</v>
      </c>
      <c r="AD791" s="223">
        <v>43224</v>
      </c>
      <c r="AE791" s="223">
        <v>43252</v>
      </c>
      <c r="AF791" s="147" t="s">
        <v>939</v>
      </c>
    </row>
    <row r="792" spans="16:32" x14ac:dyDescent="0.25">
      <c r="P792" s="147" t="s">
        <v>962</v>
      </c>
      <c r="Q792" s="147">
        <v>193</v>
      </c>
      <c r="R792" s="147"/>
      <c r="S792" s="147" t="s">
        <v>1392</v>
      </c>
      <c r="T792" s="147">
        <v>0</v>
      </c>
      <c r="U792" s="147" t="s">
        <v>1393</v>
      </c>
      <c r="V792" s="147" t="s">
        <v>2468</v>
      </c>
      <c r="AB792" s="147" t="s">
        <v>4524</v>
      </c>
      <c r="AC792" s="147">
        <v>217</v>
      </c>
      <c r="AD792" s="223">
        <v>43272</v>
      </c>
      <c r="AE792" s="223">
        <v>43300</v>
      </c>
      <c r="AF792" s="147" t="s">
        <v>939</v>
      </c>
    </row>
    <row r="793" spans="16:32" x14ac:dyDescent="0.25">
      <c r="P793" s="147" t="s">
        <v>962</v>
      </c>
      <c r="Q793" s="147">
        <v>193</v>
      </c>
      <c r="R793" s="147"/>
      <c r="S793" s="147" t="s">
        <v>1396</v>
      </c>
      <c r="T793" s="147">
        <v>0</v>
      </c>
      <c r="U793" s="147" t="s">
        <v>1397</v>
      </c>
      <c r="V793" s="147" t="s">
        <v>2468</v>
      </c>
      <c r="AB793" s="147" t="s">
        <v>4526</v>
      </c>
      <c r="AC793" s="147">
        <v>211</v>
      </c>
      <c r="AD793" s="223">
        <v>43224</v>
      </c>
      <c r="AE793" s="223">
        <v>43252</v>
      </c>
      <c r="AF793" s="147" t="s">
        <v>939</v>
      </c>
    </row>
    <row r="794" spans="16:32" x14ac:dyDescent="0.25">
      <c r="P794" s="147" t="s">
        <v>962</v>
      </c>
      <c r="Q794" s="147">
        <v>193</v>
      </c>
      <c r="R794" s="147"/>
      <c r="S794" s="147" t="s">
        <v>1398</v>
      </c>
      <c r="T794" s="147">
        <v>0</v>
      </c>
      <c r="U794" s="147" t="s">
        <v>1399</v>
      </c>
      <c r="V794" s="147" t="s">
        <v>2468</v>
      </c>
      <c r="AB794" s="147" t="s">
        <v>4526</v>
      </c>
      <c r="AC794" s="147">
        <v>217</v>
      </c>
      <c r="AD794" s="223">
        <v>43272</v>
      </c>
      <c r="AE794" s="223">
        <v>43300</v>
      </c>
      <c r="AF794" s="147" t="s">
        <v>939</v>
      </c>
    </row>
    <row r="795" spans="16:32" x14ac:dyDescent="0.25">
      <c r="P795" s="147" t="s">
        <v>962</v>
      </c>
      <c r="Q795" s="147">
        <v>193</v>
      </c>
      <c r="R795" s="147"/>
      <c r="S795" s="147" t="s">
        <v>1400</v>
      </c>
      <c r="T795" s="147">
        <v>0</v>
      </c>
      <c r="U795" s="147" t="s">
        <v>1401</v>
      </c>
      <c r="V795" s="147" t="s">
        <v>2468</v>
      </c>
      <c r="AB795" s="147" t="s">
        <v>4528</v>
      </c>
      <c r="AC795" s="147">
        <v>211</v>
      </c>
      <c r="AD795" s="223">
        <v>43224</v>
      </c>
      <c r="AE795" s="223">
        <v>43252</v>
      </c>
      <c r="AF795" s="147" t="s">
        <v>939</v>
      </c>
    </row>
    <row r="796" spans="16:32" x14ac:dyDescent="0.25">
      <c r="P796" s="147" t="s">
        <v>962</v>
      </c>
      <c r="Q796" s="147">
        <v>193</v>
      </c>
      <c r="R796" s="147"/>
      <c r="S796" s="147" t="s">
        <v>1402</v>
      </c>
      <c r="T796" s="147">
        <v>0</v>
      </c>
      <c r="U796" s="147" t="s">
        <v>1403</v>
      </c>
      <c r="V796" s="147" t="s">
        <v>2468</v>
      </c>
      <c r="AB796" s="147" t="s">
        <v>4528</v>
      </c>
      <c r="AC796" s="147">
        <v>217</v>
      </c>
      <c r="AD796" s="223">
        <v>43272</v>
      </c>
      <c r="AE796" s="223">
        <v>43300</v>
      </c>
      <c r="AF796" s="147" t="s">
        <v>939</v>
      </c>
    </row>
    <row r="797" spans="16:32" x14ac:dyDescent="0.25">
      <c r="P797" s="147" t="s">
        <v>962</v>
      </c>
      <c r="Q797" s="147">
        <v>193</v>
      </c>
      <c r="R797" s="147"/>
      <c r="S797" s="147" t="s">
        <v>1404</v>
      </c>
      <c r="T797" s="147">
        <v>0</v>
      </c>
      <c r="U797" s="147" t="s">
        <v>1405</v>
      </c>
      <c r="V797" s="147" t="s">
        <v>2468</v>
      </c>
      <c r="AB797" s="147" t="s">
        <v>4757</v>
      </c>
      <c r="AC797" s="147">
        <v>217</v>
      </c>
      <c r="AD797" s="223">
        <v>43272</v>
      </c>
      <c r="AE797" s="223">
        <v>43300</v>
      </c>
      <c r="AF797" s="147" t="s">
        <v>939</v>
      </c>
    </row>
    <row r="798" spans="16:32" x14ac:dyDescent="0.25">
      <c r="P798" s="147" t="s">
        <v>962</v>
      </c>
      <c r="Q798" s="147">
        <v>193</v>
      </c>
      <c r="R798" s="147"/>
      <c r="S798" s="147" t="s">
        <v>1406</v>
      </c>
      <c r="T798" s="147">
        <v>0</v>
      </c>
      <c r="U798" s="147" t="s">
        <v>1407</v>
      </c>
      <c r="V798" s="147" t="s">
        <v>2468</v>
      </c>
      <c r="AB798" s="147" t="s">
        <v>4530</v>
      </c>
      <c r="AC798" s="147">
        <v>211</v>
      </c>
      <c r="AD798" s="223">
        <v>43224</v>
      </c>
      <c r="AE798" s="223">
        <v>43252</v>
      </c>
      <c r="AF798" s="147" t="s">
        <v>939</v>
      </c>
    </row>
    <row r="799" spans="16:32" x14ac:dyDescent="0.25">
      <c r="P799" s="147" t="s">
        <v>962</v>
      </c>
      <c r="Q799" s="147">
        <v>193</v>
      </c>
      <c r="R799" s="147"/>
      <c r="S799" s="147" t="s">
        <v>1408</v>
      </c>
      <c r="T799" s="147">
        <v>0</v>
      </c>
      <c r="U799" s="147" t="s">
        <v>1409</v>
      </c>
      <c r="V799" s="147" t="s">
        <v>2468</v>
      </c>
      <c r="AB799" s="147" t="s">
        <v>4530</v>
      </c>
      <c r="AC799" s="147">
        <v>217</v>
      </c>
      <c r="AD799" s="223">
        <v>43272</v>
      </c>
      <c r="AE799" s="223">
        <v>43300</v>
      </c>
      <c r="AF799" s="147" t="s">
        <v>939</v>
      </c>
    </row>
    <row r="800" spans="16:32" x14ac:dyDescent="0.25">
      <c r="P800" s="147" t="s">
        <v>962</v>
      </c>
      <c r="Q800" s="147">
        <v>193</v>
      </c>
      <c r="R800" s="147"/>
      <c r="S800" s="147" t="s">
        <v>1410</v>
      </c>
      <c r="T800" s="147">
        <v>0</v>
      </c>
      <c r="U800" s="147" t="s">
        <v>1411</v>
      </c>
      <c r="V800" s="147" t="s">
        <v>2468</v>
      </c>
      <c r="AB800" s="147" t="s">
        <v>4532</v>
      </c>
      <c r="AC800" s="147">
        <v>212</v>
      </c>
      <c r="AD800" s="223">
        <v>43224</v>
      </c>
      <c r="AE800" s="223">
        <v>43252</v>
      </c>
      <c r="AF800" s="147" t="s">
        <v>939</v>
      </c>
    </row>
    <row r="801" spans="16:32" x14ac:dyDescent="0.25">
      <c r="P801" s="147" t="s">
        <v>962</v>
      </c>
      <c r="Q801" s="147">
        <v>193</v>
      </c>
      <c r="R801" s="147"/>
      <c r="S801" s="147" t="s">
        <v>1412</v>
      </c>
      <c r="T801" s="147">
        <v>0</v>
      </c>
      <c r="U801" s="147" t="s">
        <v>1413</v>
      </c>
      <c r="V801" s="147" t="s">
        <v>2468</v>
      </c>
      <c r="AB801" s="147" t="s">
        <v>4532</v>
      </c>
      <c r="AC801" s="147">
        <v>218</v>
      </c>
      <c r="AD801" s="223">
        <v>43272</v>
      </c>
      <c r="AE801" s="223">
        <v>43300</v>
      </c>
      <c r="AF801" s="147" t="s">
        <v>939</v>
      </c>
    </row>
    <row r="802" spans="16:32" x14ac:dyDescent="0.25">
      <c r="P802" s="147" t="s">
        <v>962</v>
      </c>
      <c r="Q802" s="147">
        <v>193</v>
      </c>
      <c r="R802" s="147"/>
      <c r="S802" s="147" t="s">
        <v>1414</v>
      </c>
      <c r="T802" s="147">
        <v>0</v>
      </c>
      <c r="U802" s="147" t="s">
        <v>1415</v>
      </c>
      <c r="V802" s="147" t="s">
        <v>2468</v>
      </c>
      <c r="AB802" s="147" t="s">
        <v>4534</v>
      </c>
      <c r="AC802" s="147">
        <v>212</v>
      </c>
      <c r="AD802" s="223">
        <v>43224</v>
      </c>
      <c r="AE802" s="223">
        <v>43252</v>
      </c>
      <c r="AF802" s="147" t="s">
        <v>939</v>
      </c>
    </row>
    <row r="803" spans="16:32" x14ac:dyDescent="0.25">
      <c r="P803" s="147" t="s">
        <v>962</v>
      </c>
      <c r="Q803" s="147">
        <v>193</v>
      </c>
      <c r="R803" s="147"/>
      <c r="S803" s="147" t="s">
        <v>2483</v>
      </c>
      <c r="T803" s="147">
        <v>0</v>
      </c>
      <c r="U803" s="147" t="s">
        <v>2484</v>
      </c>
      <c r="V803" s="147" t="s">
        <v>2468</v>
      </c>
      <c r="AB803" s="147" t="s">
        <v>4534</v>
      </c>
      <c r="AC803" s="147">
        <v>218</v>
      </c>
      <c r="AD803" s="223">
        <v>43272</v>
      </c>
      <c r="AE803" s="223">
        <v>43300</v>
      </c>
      <c r="AF803" s="147" t="s">
        <v>939</v>
      </c>
    </row>
    <row r="804" spans="16:32" x14ac:dyDescent="0.25">
      <c r="P804" s="147" t="s">
        <v>962</v>
      </c>
      <c r="Q804" s="147">
        <v>193</v>
      </c>
      <c r="R804" s="147"/>
      <c r="S804" s="147" t="s">
        <v>2485</v>
      </c>
      <c r="T804" s="147">
        <v>0</v>
      </c>
      <c r="U804" s="147" t="s">
        <v>2486</v>
      </c>
      <c r="V804" s="147" t="s">
        <v>2468</v>
      </c>
      <c r="AB804" s="147" t="s">
        <v>4536</v>
      </c>
      <c r="AC804" s="147">
        <v>212</v>
      </c>
      <c r="AD804" s="223">
        <v>43224</v>
      </c>
      <c r="AE804" s="223">
        <v>43252</v>
      </c>
      <c r="AF804" s="147" t="s">
        <v>939</v>
      </c>
    </row>
    <row r="805" spans="16:32" x14ac:dyDescent="0.25">
      <c r="P805" s="147" t="s">
        <v>962</v>
      </c>
      <c r="Q805" s="147">
        <v>193</v>
      </c>
      <c r="R805" s="147"/>
      <c r="S805" s="147" t="s">
        <v>2487</v>
      </c>
      <c r="T805" s="147">
        <v>0</v>
      </c>
      <c r="U805" s="147" t="s">
        <v>2488</v>
      </c>
      <c r="V805" s="147" t="s">
        <v>2468</v>
      </c>
      <c r="AB805" s="147" t="s">
        <v>4536</v>
      </c>
      <c r="AC805" s="147">
        <v>218</v>
      </c>
      <c r="AD805" s="223">
        <v>43272</v>
      </c>
      <c r="AE805" s="223">
        <v>43300</v>
      </c>
      <c r="AF805" s="147" t="s">
        <v>939</v>
      </c>
    </row>
    <row r="806" spans="16:32" x14ac:dyDescent="0.25">
      <c r="P806" s="147" t="s">
        <v>962</v>
      </c>
      <c r="Q806" s="147">
        <v>193</v>
      </c>
      <c r="R806" s="147"/>
      <c r="S806" s="147" t="s">
        <v>1416</v>
      </c>
      <c r="T806" s="147">
        <v>0</v>
      </c>
      <c r="U806" s="147" t="s">
        <v>1417</v>
      </c>
      <c r="V806" s="147" t="s">
        <v>2468</v>
      </c>
      <c r="AB806" s="147" t="s">
        <v>4538</v>
      </c>
      <c r="AC806" s="147">
        <v>211</v>
      </c>
      <c r="AD806" s="223">
        <v>43224</v>
      </c>
      <c r="AE806" s="223">
        <v>43252</v>
      </c>
      <c r="AF806" s="147" t="s">
        <v>939</v>
      </c>
    </row>
    <row r="807" spans="16:32" x14ac:dyDescent="0.25">
      <c r="P807" s="147" t="s">
        <v>962</v>
      </c>
      <c r="Q807" s="147">
        <v>193</v>
      </c>
      <c r="R807" s="147"/>
      <c r="S807" s="147" t="s">
        <v>1420</v>
      </c>
      <c r="T807" s="147">
        <v>0</v>
      </c>
      <c r="U807" s="147" t="s">
        <v>1421</v>
      </c>
      <c r="V807" s="147" t="s">
        <v>2468</v>
      </c>
      <c r="AB807" s="147" t="s">
        <v>4538</v>
      </c>
      <c r="AC807" s="147">
        <v>217</v>
      </c>
      <c r="AD807" s="223">
        <v>43272</v>
      </c>
      <c r="AE807" s="223">
        <v>43300</v>
      </c>
      <c r="AF807" s="147" t="s">
        <v>939</v>
      </c>
    </row>
    <row r="808" spans="16:32" x14ac:dyDescent="0.25">
      <c r="P808" s="147" t="s">
        <v>962</v>
      </c>
      <c r="Q808" s="147">
        <v>193</v>
      </c>
      <c r="R808" s="147"/>
      <c r="S808" s="147" t="s">
        <v>1422</v>
      </c>
      <c r="T808" s="147">
        <v>0</v>
      </c>
      <c r="U808" s="147" t="s">
        <v>1423</v>
      </c>
      <c r="V808" s="147" t="s">
        <v>2468</v>
      </c>
      <c r="AB808" s="147" t="s">
        <v>4540</v>
      </c>
      <c r="AC808" s="147">
        <v>212</v>
      </c>
      <c r="AD808" s="223">
        <v>43224</v>
      </c>
      <c r="AE808" s="223">
        <v>43252</v>
      </c>
      <c r="AF808" s="147" t="s">
        <v>939</v>
      </c>
    </row>
    <row r="809" spans="16:32" x14ac:dyDescent="0.25">
      <c r="P809" s="147" t="s">
        <v>962</v>
      </c>
      <c r="Q809" s="147">
        <v>193</v>
      </c>
      <c r="R809" s="147"/>
      <c r="S809" s="147" t="s">
        <v>1432</v>
      </c>
      <c r="T809" s="147">
        <v>0</v>
      </c>
      <c r="U809" s="147" t="s">
        <v>1433</v>
      </c>
      <c r="V809" s="147" t="s">
        <v>2468</v>
      </c>
      <c r="AB809" s="147" t="s">
        <v>4540</v>
      </c>
      <c r="AC809" s="147">
        <v>218</v>
      </c>
      <c r="AD809" s="223">
        <v>43272</v>
      </c>
      <c r="AE809" s="223">
        <v>43300</v>
      </c>
      <c r="AF809" s="147" t="s">
        <v>939</v>
      </c>
    </row>
    <row r="810" spans="16:32" x14ac:dyDescent="0.25">
      <c r="P810" s="147" t="s">
        <v>962</v>
      </c>
      <c r="Q810" s="147">
        <v>193</v>
      </c>
      <c r="R810" s="147"/>
      <c r="S810" s="147" t="s">
        <v>1434</v>
      </c>
      <c r="T810" s="147">
        <v>0</v>
      </c>
      <c r="U810" s="147" t="s">
        <v>1435</v>
      </c>
      <c r="V810" s="147" t="s">
        <v>2468</v>
      </c>
      <c r="AB810" s="147" t="s">
        <v>4542</v>
      </c>
      <c r="AC810" s="147">
        <v>211</v>
      </c>
      <c r="AD810" s="223">
        <v>43224</v>
      </c>
      <c r="AE810" s="223">
        <v>43252</v>
      </c>
      <c r="AF810" s="147" t="s">
        <v>939</v>
      </c>
    </row>
    <row r="811" spans="16:32" x14ac:dyDescent="0.25">
      <c r="P811" s="147" t="s">
        <v>962</v>
      </c>
      <c r="Q811" s="147">
        <v>193</v>
      </c>
      <c r="R811" s="147"/>
      <c r="S811" s="147" t="s">
        <v>1436</v>
      </c>
      <c r="T811" s="147">
        <v>0</v>
      </c>
      <c r="U811" s="147" t="s">
        <v>1437</v>
      </c>
      <c r="V811" s="147" t="s">
        <v>2468</v>
      </c>
      <c r="AB811" s="147" t="s">
        <v>4542</v>
      </c>
      <c r="AC811" s="147">
        <v>217</v>
      </c>
      <c r="AD811" s="223">
        <v>43272</v>
      </c>
      <c r="AE811" s="223">
        <v>43300</v>
      </c>
      <c r="AF811" s="147" t="s">
        <v>939</v>
      </c>
    </row>
    <row r="812" spans="16:32" x14ac:dyDescent="0.25">
      <c r="P812" s="147" t="s">
        <v>962</v>
      </c>
      <c r="Q812" s="147">
        <v>193</v>
      </c>
      <c r="R812" s="147"/>
      <c r="S812" s="147" t="s">
        <v>1438</v>
      </c>
      <c r="T812" s="147">
        <v>0</v>
      </c>
      <c r="U812" s="147" t="s">
        <v>1439</v>
      </c>
      <c r="V812" s="147" t="s">
        <v>2468</v>
      </c>
      <c r="AB812" s="147" t="s">
        <v>4544</v>
      </c>
      <c r="AC812" s="147">
        <v>211</v>
      </c>
      <c r="AD812" s="223">
        <v>43224</v>
      </c>
      <c r="AE812" s="223">
        <v>43252</v>
      </c>
      <c r="AF812" s="147" t="s">
        <v>939</v>
      </c>
    </row>
    <row r="813" spans="16:32" x14ac:dyDescent="0.25">
      <c r="P813" s="147" t="s">
        <v>962</v>
      </c>
      <c r="Q813" s="147">
        <v>193</v>
      </c>
      <c r="R813" s="147"/>
      <c r="S813" s="147" t="s">
        <v>1440</v>
      </c>
      <c r="T813" s="147">
        <v>0</v>
      </c>
      <c r="U813" s="147" t="s">
        <v>1441</v>
      </c>
      <c r="V813" s="147" t="s">
        <v>2468</v>
      </c>
      <c r="AB813" s="147" t="s">
        <v>4544</v>
      </c>
      <c r="AC813" s="147">
        <v>217</v>
      </c>
      <c r="AD813" s="223">
        <v>43272</v>
      </c>
      <c r="AE813" s="223">
        <v>43300</v>
      </c>
      <c r="AF813" s="147" t="s">
        <v>939</v>
      </c>
    </row>
    <row r="814" spans="16:32" x14ac:dyDescent="0.25">
      <c r="P814" s="147" t="s">
        <v>962</v>
      </c>
      <c r="Q814" s="147">
        <v>193</v>
      </c>
      <c r="R814" s="147"/>
      <c r="S814" s="147" t="s">
        <v>1442</v>
      </c>
      <c r="T814" s="147">
        <v>0</v>
      </c>
      <c r="U814" s="147" t="s">
        <v>1443</v>
      </c>
      <c r="V814" s="147" t="s">
        <v>2468</v>
      </c>
      <c r="AB814" s="147" t="s">
        <v>4546</v>
      </c>
      <c r="AC814" s="147">
        <v>211</v>
      </c>
      <c r="AD814" s="223">
        <v>43224</v>
      </c>
      <c r="AE814" s="223">
        <v>43252</v>
      </c>
      <c r="AF814" s="147" t="s">
        <v>939</v>
      </c>
    </row>
    <row r="815" spans="16:32" x14ac:dyDescent="0.25">
      <c r="P815" s="147" t="s">
        <v>962</v>
      </c>
      <c r="Q815" s="147">
        <v>193</v>
      </c>
      <c r="R815" s="147"/>
      <c r="S815" s="147" t="s">
        <v>1444</v>
      </c>
      <c r="T815" s="147">
        <v>0</v>
      </c>
      <c r="U815" s="147" t="s">
        <v>1445</v>
      </c>
      <c r="V815" s="147" t="s">
        <v>2468</v>
      </c>
      <c r="AB815" s="147" t="s">
        <v>4546</v>
      </c>
      <c r="AC815" s="147">
        <v>217</v>
      </c>
      <c r="AD815" s="223">
        <v>43272</v>
      </c>
      <c r="AE815" s="223">
        <v>43300</v>
      </c>
      <c r="AF815" s="147" t="s">
        <v>939</v>
      </c>
    </row>
    <row r="816" spans="16:32" x14ac:dyDescent="0.25">
      <c r="P816" s="147" t="s">
        <v>962</v>
      </c>
      <c r="Q816" s="147">
        <v>193</v>
      </c>
      <c r="R816" s="147"/>
      <c r="S816" s="147" t="s">
        <v>1446</v>
      </c>
      <c r="T816" s="147">
        <v>0</v>
      </c>
      <c r="U816" s="147" t="s">
        <v>1447</v>
      </c>
      <c r="V816" s="147" t="s">
        <v>2468</v>
      </c>
      <c r="AB816" s="147" t="s">
        <v>4548</v>
      </c>
      <c r="AC816" s="147">
        <v>212</v>
      </c>
      <c r="AD816" s="223">
        <v>43224</v>
      </c>
      <c r="AE816" s="223">
        <v>43252</v>
      </c>
      <c r="AF816" s="147" t="s">
        <v>939</v>
      </c>
    </row>
    <row r="817" spans="16:32" x14ac:dyDescent="0.25">
      <c r="P817" s="147" t="s">
        <v>962</v>
      </c>
      <c r="Q817" s="147">
        <v>193</v>
      </c>
      <c r="R817" s="147"/>
      <c r="S817" s="147" t="s">
        <v>1448</v>
      </c>
      <c r="T817" s="147">
        <v>0</v>
      </c>
      <c r="U817" s="147" t="s">
        <v>1449</v>
      </c>
      <c r="V817" s="147" t="s">
        <v>2468</v>
      </c>
      <c r="AB817" s="147" t="s">
        <v>4548</v>
      </c>
      <c r="AC817" s="147">
        <v>218</v>
      </c>
      <c r="AD817" s="223">
        <v>43272</v>
      </c>
      <c r="AE817" s="223">
        <v>43300</v>
      </c>
      <c r="AF817" s="147" t="s">
        <v>939</v>
      </c>
    </row>
    <row r="818" spans="16:32" x14ac:dyDescent="0.25">
      <c r="P818" s="147" t="s">
        <v>962</v>
      </c>
      <c r="Q818" s="147">
        <v>193</v>
      </c>
      <c r="R818" s="147"/>
      <c r="S818" s="147" t="s">
        <v>1452</v>
      </c>
      <c r="T818" s="147">
        <v>0</v>
      </c>
      <c r="U818" s="147" t="s">
        <v>1453</v>
      </c>
      <c r="V818" s="147" t="s">
        <v>2468</v>
      </c>
      <c r="AB818" s="147" t="s">
        <v>4759</v>
      </c>
      <c r="AC818" s="147">
        <v>218</v>
      </c>
      <c r="AD818" s="223">
        <v>43272</v>
      </c>
      <c r="AE818" s="223">
        <v>43300</v>
      </c>
      <c r="AF818" s="147" t="s">
        <v>939</v>
      </c>
    </row>
    <row r="819" spans="16:32" x14ac:dyDescent="0.25">
      <c r="P819" s="147" t="s">
        <v>962</v>
      </c>
      <c r="Q819" s="147">
        <v>193</v>
      </c>
      <c r="R819" s="147"/>
      <c r="S819" s="147" t="s">
        <v>1456</v>
      </c>
      <c r="T819" s="147">
        <v>0</v>
      </c>
      <c r="U819" s="147" t="s">
        <v>1457</v>
      </c>
      <c r="V819" s="147" t="s">
        <v>2468</v>
      </c>
      <c r="AB819" s="147" t="s">
        <v>4550</v>
      </c>
      <c r="AC819" s="147">
        <v>212</v>
      </c>
      <c r="AD819" s="223">
        <v>43224</v>
      </c>
      <c r="AE819" s="223">
        <v>43252</v>
      </c>
      <c r="AF819" s="147" t="s">
        <v>939</v>
      </c>
    </row>
    <row r="820" spans="16:32" x14ac:dyDescent="0.25">
      <c r="P820" s="147" t="s">
        <v>962</v>
      </c>
      <c r="Q820" s="147">
        <v>193</v>
      </c>
      <c r="R820" s="147"/>
      <c r="S820" s="147" t="s">
        <v>1458</v>
      </c>
      <c r="T820" s="147">
        <v>0</v>
      </c>
      <c r="U820" s="147" t="s">
        <v>1459</v>
      </c>
      <c r="V820" s="147" t="s">
        <v>2468</v>
      </c>
      <c r="AB820" s="147" t="s">
        <v>4550</v>
      </c>
      <c r="AC820" s="147">
        <v>218</v>
      </c>
      <c r="AD820" s="223">
        <v>43272</v>
      </c>
      <c r="AE820" s="223">
        <v>43300</v>
      </c>
      <c r="AF820" s="147" t="s">
        <v>939</v>
      </c>
    </row>
    <row r="821" spans="16:32" x14ac:dyDescent="0.25">
      <c r="P821" s="147" t="s">
        <v>962</v>
      </c>
      <c r="Q821" s="147">
        <v>193</v>
      </c>
      <c r="R821" s="147"/>
      <c r="S821" s="147" t="s">
        <v>1460</v>
      </c>
      <c r="T821" s="147">
        <v>0</v>
      </c>
      <c r="U821" s="147" t="s">
        <v>1461</v>
      </c>
      <c r="V821" s="147" t="s">
        <v>2468</v>
      </c>
      <c r="AB821" s="147" t="s">
        <v>4552</v>
      </c>
      <c r="AC821" s="147">
        <v>212</v>
      </c>
      <c r="AD821" s="223">
        <v>43224</v>
      </c>
      <c r="AE821" s="223">
        <v>43252</v>
      </c>
      <c r="AF821" s="147" t="s">
        <v>939</v>
      </c>
    </row>
    <row r="822" spans="16:32" x14ac:dyDescent="0.25">
      <c r="P822" s="147" t="s">
        <v>962</v>
      </c>
      <c r="Q822" s="147">
        <v>193</v>
      </c>
      <c r="R822" s="147"/>
      <c r="S822" s="147" t="s">
        <v>1462</v>
      </c>
      <c r="T822" s="147">
        <v>0</v>
      </c>
      <c r="U822" s="147" t="s">
        <v>1463</v>
      </c>
      <c r="V822" s="147" t="s">
        <v>2468</v>
      </c>
      <c r="AB822" s="147" t="s">
        <v>4552</v>
      </c>
      <c r="AC822" s="147">
        <v>218</v>
      </c>
      <c r="AD822" s="223">
        <v>43272</v>
      </c>
      <c r="AE822" s="223">
        <v>43300</v>
      </c>
      <c r="AF822" s="147" t="s">
        <v>939</v>
      </c>
    </row>
    <row r="823" spans="16:32" x14ac:dyDescent="0.25">
      <c r="P823" s="147" t="s">
        <v>962</v>
      </c>
      <c r="Q823" s="147">
        <v>193</v>
      </c>
      <c r="R823" s="147"/>
      <c r="S823" s="147" t="s">
        <v>1464</v>
      </c>
      <c r="T823" s="147">
        <v>0</v>
      </c>
      <c r="U823" s="147" t="s">
        <v>1465</v>
      </c>
      <c r="V823" s="147" t="s">
        <v>2468</v>
      </c>
      <c r="AB823" s="147" t="s">
        <v>4554</v>
      </c>
      <c r="AC823" s="147">
        <v>211</v>
      </c>
      <c r="AD823" s="223">
        <v>43224</v>
      </c>
      <c r="AE823" s="223">
        <v>43252</v>
      </c>
      <c r="AF823" s="147" t="s">
        <v>939</v>
      </c>
    </row>
    <row r="824" spans="16:32" x14ac:dyDescent="0.25">
      <c r="P824" s="147" t="s">
        <v>962</v>
      </c>
      <c r="Q824" s="147">
        <v>193</v>
      </c>
      <c r="R824" s="147"/>
      <c r="S824" s="147" t="s">
        <v>1466</v>
      </c>
      <c r="T824" s="147">
        <v>0</v>
      </c>
      <c r="U824" s="147" t="s">
        <v>1467</v>
      </c>
      <c r="V824" s="147" t="s">
        <v>2468</v>
      </c>
      <c r="AB824" s="147" t="s">
        <v>4554</v>
      </c>
      <c r="AC824" s="147">
        <v>217</v>
      </c>
      <c r="AD824" s="223">
        <v>43272</v>
      </c>
      <c r="AE824" s="223">
        <v>43300</v>
      </c>
      <c r="AF824" s="147" t="s">
        <v>939</v>
      </c>
    </row>
    <row r="825" spans="16:32" x14ac:dyDescent="0.25">
      <c r="P825" s="147" t="s">
        <v>962</v>
      </c>
      <c r="Q825" s="147">
        <v>193</v>
      </c>
      <c r="R825" s="147"/>
      <c r="S825" s="147" t="s">
        <v>1468</v>
      </c>
      <c r="T825" s="147">
        <v>0</v>
      </c>
      <c r="U825" s="147" t="s">
        <v>1469</v>
      </c>
      <c r="V825" s="147" t="s">
        <v>2468</v>
      </c>
      <c r="AB825" s="147" t="s">
        <v>4556</v>
      </c>
      <c r="AC825" s="147">
        <v>211</v>
      </c>
      <c r="AD825" s="223">
        <v>43224</v>
      </c>
      <c r="AE825" s="223">
        <v>43252</v>
      </c>
      <c r="AF825" s="147" t="s">
        <v>939</v>
      </c>
    </row>
    <row r="826" spans="16:32" x14ac:dyDescent="0.25">
      <c r="P826" s="147" t="s">
        <v>962</v>
      </c>
      <c r="Q826" s="147">
        <v>193</v>
      </c>
      <c r="R826" s="147"/>
      <c r="S826" s="147" t="s">
        <v>1470</v>
      </c>
      <c r="T826" s="147">
        <v>0</v>
      </c>
      <c r="U826" s="147" t="s">
        <v>1471</v>
      </c>
      <c r="V826" s="147" t="s">
        <v>2468</v>
      </c>
      <c r="AB826" s="147" t="s">
        <v>4556</v>
      </c>
      <c r="AC826" s="147">
        <v>217</v>
      </c>
      <c r="AD826" s="223">
        <v>43272</v>
      </c>
      <c r="AE826" s="223">
        <v>43300</v>
      </c>
      <c r="AF826" s="147" t="s">
        <v>939</v>
      </c>
    </row>
    <row r="827" spans="16:32" x14ac:dyDescent="0.25">
      <c r="P827" s="147" t="s">
        <v>962</v>
      </c>
      <c r="Q827" s="147">
        <v>193</v>
      </c>
      <c r="R827" s="147"/>
      <c r="S827" s="147" t="s">
        <v>1472</v>
      </c>
      <c r="T827" s="147">
        <v>0</v>
      </c>
      <c r="U827" s="147" t="s">
        <v>1473</v>
      </c>
      <c r="V827" s="147" t="s">
        <v>2468</v>
      </c>
      <c r="AB827" s="147" t="s">
        <v>4558</v>
      </c>
      <c r="AC827" s="147">
        <v>211</v>
      </c>
      <c r="AD827" s="223">
        <v>43224</v>
      </c>
      <c r="AE827" s="223">
        <v>43252</v>
      </c>
      <c r="AF827" s="147" t="s">
        <v>939</v>
      </c>
    </row>
    <row r="828" spans="16:32" x14ac:dyDescent="0.25">
      <c r="P828" s="147" t="s">
        <v>962</v>
      </c>
      <c r="Q828" s="147">
        <v>193</v>
      </c>
      <c r="R828" s="147"/>
      <c r="S828" s="147" t="s">
        <v>1474</v>
      </c>
      <c r="T828" s="147">
        <v>0</v>
      </c>
      <c r="U828" s="147" t="s">
        <v>1475</v>
      </c>
      <c r="V828" s="147" t="s">
        <v>2468</v>
      </c>
      <c r="AB828" s="147" t="s">
        <v>4558</v>
      </c>
      <c r="AC828" s="147">
        <v>217</v>
      </c>
      <c r="AD828" s="223">
        <v>43272</v>
      </c>
      <c r="AE828" s="223">
        <v>43300</v>
      </c>
      <c r="AF828" s="147" t="s">
        <v>939</v>
      </c>
    </row>
    <row r="829" spans="16:32" x14ac:dyDescent="0.25">
      <c r="P829" s="147" t="s">
        <v>962</v>
      </c>
      <c r="Q829" s="147">
        <v>193</v>
      </c>
      <c r="R829" s="147"/>
      <c r="S829" s="147" t="s">
        <v>1476</v>
      </c>
      <c r="T829" s="147">
        <v>0</v>
      </c>
      <c r="U829" s="147" t="s">
        <v>1477</v>
      </c>
      <c r="V829" s="147" t="s">
        <v>2468</v>
      </c>
      <c r="AB829" s="147" t="s">
        <v>4560</v>
      </c>
      <c r="AC829" s="147">
        <v>211</v>
      </c>
      <c r="AD829" s="223">
        <v>43224</v>
      </c>
      <c r="AE829" s="223">
        <v>43252</v>
      </c>
      <c r="AF829" s="147" t="s">
        <v>939</v>
      </c>
    </row>
    <row r="830" spans="16:32" x14ac:dyDescent="0.25">
      <c r="P830" s="147" t="s">
        <v>962</v>
      </c>
      <c r="Q830" s="147">
        <v>193</v>
      </c>
      <c r="R830" s="147"/>
      <c r="S830" s="147" t="s">
        <v>1478</v>
      </c>
      <c r="T830" s="147">
        <v>0</v>
      </c>
      <c r="U830" s="147" t="s">
        <v>1479</v>
      </c>
      <c r="V830" s="147" t="s">
        <v>2468</v>
      </c>
      <c r="AB830" s="147" t="s">
        <v>4560</v>
      </c>
      <c r="AC830" s="147">
        <v>217</v>
      </c>
      <c r="AD830" s="223">
        <v>43272</v>
      </c>
      <c r="AE830" s="223">
        <v>43300</v>
      </c>
      <c r="AF830" s="147" t="s">
        <v>939</v>
      </c>
    </row>
    <row r="831" spans="16:32" x14ac:dyDescent="0.25">
      <c r="P831" s="147" t="s">
        <v>962</v>
      </c>
      <c r="Q831" s="147">
        <v>193</v>
      </c>
      <c r="R831" s="147"/>
      <c r="S831" s="147" t="s">
        <v>1480</v>
      </c>
      <c r="T831" s="147">
        <v>0</v>
      </c>
      <c r="U831" s="147" t="s">
        <v>1481</v>
      </c>
      <c r="V831" s="147" t="s">
        <v>2468</v>
      </c>
      <c r="AB831" s="147" t="s">
        <v>4562</v>
      </c>
      <c r="AC831" s="147">
        <v>211</v>
      </c>
      <c r="AD831" s="223">
        <v>43224</v>
      </c>
      <c r="AE831" s="223">
        <v>43252</v>
      </c>
      <c r="AF831" s="147" t="s">
        <v>939</v>
      </c>
    </row>
    <row r="832" spans="16:32" x14ac:dyDescent="0.25">
      <c r="P832" s="147" t="s">
        <v>962</v>
      </c>
      <c r="Q832" s="147">
        <v>193</v>
      </c>
      <c r="R832" s="147"/>
      <c r="S832" s="147" t="s">
        <v>1486</v>
      </c>
      <c r="T832" s="147">
        <v>0</v>
      </c>
      <c r="U832" s="147" t="s">
        <v>1487</v>
      </c>
      <c r="V832" s="147" t="s">
        <v>2468</v>
      </c>
      <c r="AB832" s="147" t="s">
        <v>4562</v>
      </c>
      <c r="AC832" s="147">
        <v>217</v>
      </c>
      <c r="AD832" s="223">
        <v>43272</v>
      </c>
      <c r="AE832" s="223">
        <v>43300</v>
      </c>
      <c r="AF832" s="147" t="s">
        <v>939</v>
      </c>
    </row>
    <row r="833" spans="16:32" x14ac:dyDescent="0.25">
      <c r="P833" s="147" t="s">
        <v>962</v>
      </c>
      <c r="Q833" s="147">
        <v>193</v>
      </c>
      <c r="R833" s="147"/>
      <c r="S833" s="147" t="s">
        <v>1496</v>
      </c>
      <c r="T833" s="147">
        <v>0</v>
      </c>
      <c r="U833" s="147" t="s">
        <v>1497</v>
      </c>
      <c r="V833" s="147" t="s">
        <v>2468</v>
      </c>
      <c r="AB833" s="147" t="s">
        <v>4564</v>
      </c>
      <c r="AC833" s="147">
        <v>211</v>
      </c>
      <c r="AD833" s="223">
        <v>43224</v>
      </c>
      <c r="AE833" s="223">
        <v>43252</v>
      </c>
      <c r="AF833" s="147" t="s">
        <v>939</v>
      </c>
    </row>
    <row r="834" spans="16:32" x14ac:dyDescent="0.25">
      <c r="P834" s="147" t="s">
        <v>962</v>
      </c>
      <c r="Q834" s="147">
        <v>193</v>
      </c>
      <c r="R834" s="147"/>
      <c r="S834" s="147" t="s">
        <v>1498</v>
      </c>
      <c r="T834" s="147">
        <v>0</v>
      </c>
      <c r="U834" s="147" t="s">
        <v>1499</v>
      </c>
      <c r="V834" s="147" t="s">
        <v>2468</v>
      </c>
      <c r="AB834" s="147" t="s">
        <v>4564</v>
      </c>
      <c r="AC834" s="147">
        <v>217</v>
      </c>
      <c r="AD834" s="223">
        <v>43272</v>
      </c>
      <c r="AE834" s="223">
        <v>43300</v>
      </c>
      <c r="AF834" s="147" t="s">
        <v>939</v>
      </c>
    </row>
    <row r="835" spans="16:32" x14ac:dyDescent="0.25">
      <c r="P835" s="147" t="s">
        <v>962</v>
      </c>
      <c r="Q835" s="147">
        <v>193</v>
      </c>
      <c r="R835" s="147"/>
      <c r="S835" s="147" t="s">
        <v>1500</v>
      </c>
      <c r="T835" s="147">
        <v>0</v>
      </c>
      <c r="U835" s="147" t="s">
        <v>1501</v>
      </c>
      <c r="V835" s="147" t="s">
        <v>2468</v>
      </c>
      <c r="AB835" s="147" t="s">
        <v>4566</v>
      </c>
      <c r="AC835" s="147">
        <v>211</v>
      </c>
      <c r="AD835" s="223">
        <v>43224</v>
      </c>
      <c r="AE835" s="223">
        <v>43252</v>
      </c>
      <c r="AF835" s="147" t="s">
        <v>939</v>
      </c>
    </row>
    <row r="836" spans="16:32" x14ac:dyDescent="0.25">
      <c r="P836" s="147" t="s">
        <v>962</v>
      </c>
      <c r="Q836" s="147">
        <v>193</v>
      </c>
      <c r="R836" s="147"/>
      <c r="S836" s="147" t="s">
        <v>1502</v>
      </c>
      <c r="T836" s="147">
        <v>0</v>
      </c>
      <c r="U836" s="147" t="s">
        <v>1503</v>
      </c>
      <c r="V836" s="147" t="s">
        <v>2468</v>
      </c>
      <c r="AB836" s="147" t="s">
        <v>4566</v>
      </c>
      <c r="AC836" s="147">
        <v>217</v>
      </c>
      <c r="AD836" s="223">
        <v>43272</v>
      </c>
      <c r="AE836" s="223">
        <v>43300</v>
      </c>
      <c r="AF836" s="147" t="s">
        <v>939</v>
      </c>
    </row>
    <row r="837" spans="16:32" x14ac:dyDescent="0.25">
      <c r="P837" s="147" t="s">
        <v>962</v>
      </c>
      <c r="Q837" s="147">
        <v>193</v>
      </c>
      <c r="R837" s="147"/>
      <c r="S837" s="147" t="s">
        <v>1504</v>
      </c>
      <c r="T837" s="147">
        <v>0</v>
      </c>
      <c r="U837" s="147" t="s">
        <v>1505</v>
      </c>
      <c r="V837" s="147" t="s">
        <v>2468</v>
      </c>
      <c r="AB837" s="147" t="s">
        <v>4568</v>
      </c>
      <c r="AC837" s="147">
        <v>211</v>
      </c>
      <c r="AD837" s="223">
        <v>43224</v>
      </c>
      <c r="AE837" s="223">
        <v>43252</v>
      </c>
      <c r="AF837" s="147" t="s">
        <v>939</v>
      </c>
    </row>
    <row r="838" spans="16:32" x14ac:dyDescent="0.25">
      <c r="P838" s="147" t="s">
        <v>962</v>
      </c>
      <c r="Q838" s="147">
        <v>193</v>
      </c>
      <c r="R838" s="147"/>
      <c r="S838" s="147" t="s">
        <v>1506</v>
      </c>
      <c r="T838" s="147">
        <v>0</v>
      </c>
      <c r="U838" s="147" t="s">
        <v>1507</v>
      </c>
      <c r="V838" s="147" t="s">
        <v>2468</v>
      </c>
      <c r="AB838" s="147" t="s">
        <v>4568</v>
      </c>
      <c r="AC838" s="147">
        <v>217</v>
      </c>
      <c r="AD838" s="223">
        <v>43272</v>
      </c>
      <c r="AE838" s="223">
        <v>43300</v>
      </c>
      <c r="AF838" s="147" t="s">
        <v>939</v>
      </c>
    </row>
    <row r="839" spans="16:32" x14ac:dyDescent="0.25">
      <c r="P839" s="147" t="s">
        <v>962</v>
      </c>
      <c r="Q839" s="147">
        <v>193</v>
      </c>
      <c r="R839" s="147"/>
      <c r="S839" s="147" t="s">
        <v>1508</v>
      </c>
      <c r="T839" s="147">
        <v>0</v>
      </c>
      <c r="U839" s="147" t="s">
        <v>1509</v>
      </c>
      <c r="V839" s="147" t="s">
        <v>2468</v>
      </c>
      <c r="AB839" s="147" t="s">
        <v>4570</v>
      </c>
      <c r="AC839" s="147">
        <v>211</v>
      </c>
      <c r="AD839" s="223">
        <v>43224</v>
      </c>
      <c r="AE839" s="223">
        <v>43252</v>
      </c>
      <c r="AF839" s="147" t="s">
        <v>939</v>
      </c>
    </row>
    <row r="840" spans="16:32" x14ac:dyDescent="0.25">
      <c r="P840" s="147" t="s">
        <v>962</v>
      </c>
      <c r="Q840" s="147">
        <v>193</v>
      </c>
      <c r="R840" s="147"/>
      <c r="S840" s="147" t="s">
        <v>1510</v>
      </c>
      <c r="T840" s="147">
        <v>0</v>
      </c>
      <c r="U840" s="147" t="s">
        <v>1511</v>
      </c>
      <c r="V840" s="147" t="s">
        <v>2468</v>
      </c>
      <c r="AB840" s="147" t="s">
        <v>4570</v>
      </c>
      <c r="AC840" s="147">
        <v>217</v>
      </c>
      <c r="AD840" s="223">
        <v>43272</v>
      </c>
      <c r="AE840" s="223">
        <v>43300</v>
      </c>
      <c r="AF840" s="147" t="s">
        <v>939</v>
      </c>
    </row>
    <row r="841" spans="16:32" x14ac:dyDescent="0.25">
      <c r="P841" s="147" t="s">
        <v>962</v>
      </c>
      <c r="Q841" s="147">
        <v>193</v>
      </c>
      <c r="R841" s="147"/>
      <c r="S841" s="147" t="s">
        <v>1512</v>
      </c>
      <c r="T841" s="147">
        <v>0</v>
      </c>
      <c r="U841" s="147" t="s">
        <v>1513</v>
      </c>
      <c r="V841" s="147" t="s">
        <v>2468</v>
      </c>
      <c r="AB841" s="147" t="s">
        <v>4572</v>
      </c>
      <c r="AC841" s="147">
        <v>212</v>
      </c>
      <c r="AD841" s="223">
        <v>43224</v>
      </c>
      <c r="AE841" s="223">
        <v>43252</v>
      </c>
      <c r="AF841" s="147" t="s">
        <v>939</v>
      </c>
    </row>
    <row r="842" spans="16:32" x14ac:dyDescent="0.25">
      <c r="P842" s="147" t="s">
        <v>962</v>
      </c>
      <c r="Q842" s="147">
        <v>193</v>
      </c>
      <c r="R842" s="147"/>
      <c r="S842" s="147" t="s">
        <v>1514</v>
      </c>
      <c r="T842" s="147">
        <v>0</v>
      </c>
      <c r="U842" s="147" t="s">
        <v>1515</v>
      </c>
      <c r="V842" s="147" t="s">
        <v>2468</v>
      </c>
      <c r="AB842" s="147" t="s">
        <v>4572</v>
      </c>
      <c r="AC842" s="147">
        <v>218</v>
      </c>
      <c r="AD842" s="223">
        <v>43272</v>
      </c>
      <c r="AE842" s="223">
        <v>43300</v>
      </c>
      <c r="AF842" s="147" t="s">
        <v>939</v>
      </c>
    </row>
    <row r="843" spans="16:32" x14ac:dyDescent="0.25">
      <c r="P843" s="147" t="s">
        <v>962</v>
      </c>
      <c r="Q843" s="147">
        <v>193</v>
      </c>
      <c r="R843" s="147"/>
      <c r="S843" s="147" t="s">
        <v>1516</v>
      </c>
      <c r="T843" s="147">
        <v>0</v>
      </c>
      <c r="U843" s="147" t="s">
        <v>1517</v>
      </c>
      <c r="V843" s="147" t="s">
        <v>2468</v>
      </c>
      <c r="AB843" s="147" t="s">
        <v>4574</v>
      </c>
      <c r="AC843" s="147">
        <v>211</v>
      </c>
      <c r="AD843" s="223">
        <v>43224</v>
      </c>
      <c r="AE843" s="223">
        <v>43252</v>
      </c>
      <c r="AF843" s="147" t="s">
        <v>939</v>
      </c>
    </row>
    <row r="844" spans="16:32" x14ac:dyDescent="0.25">
      <c r="P844" s="147" t="s">
        <v>962</v>
      </c>
      <c r="Q844" s="147">
        <v>193</v>
      </c>
      <c r="R844" s="147"/>
      <c r="S844" s="147" t="s">
        <v>1518</v>
      </c>
      <c r="T844" s="147">
        <v>0</v>
      </c>
      <c r="U844" s="147" t="s">
        <v>1519</v>
      </c>
      <c r="V844" s="147" t="s">
        <v>2468</v>
      </c>
      <c r="AB844" s="147" t="s">
        <v>4574</v>
      </c>
      <c r="AC844" s="147">
        <v>217</v>
      </c>
      <c r="AD844" s="223">
        <v>43272</v>
      </c>
      <c r="AE844" s="223">
        <v>43300</v>
      </c>
      <c r="AF844" s="147" t="s">
        <v>939</v>
      </c>
    </row>
    <row r="845" spans="16:32" x14ac:dyDescent="0.25">
      <c r="P845" s="147" t="s">
        <v>962</v>
      </c>
      <c r="Q845" s="147">
        <v>193</v>
      </c>
      <c r="R845" s="147"/>
      <c r="S845" s="147" t="s">
        <v>1526</v>
      </c>
      <c r="T845" s="147">
        <v>0</v>
      </c>
      <c r="U845" s="147" t="s">
        <v>1527</v>
      </c>
      <c r="V845" s="147" t="s">
        <v>2468</v>
      </c>
      <c r="AB845" s="147" t="s">
        <v>4576</v>
      </c>
      <c r="AC845" s="147">
        <v>212</v>
      </c>
      <c r="AD845" s="223">
        <v>43224</v>
      </c>
      <c r="AE845" s="223">
        <v>43252</v>
      </c>
      <c r="AF845" s="147" t="s">
        <v>939</v>
      </c>
    </row>
    <row r="846" spans="16:32" x14ac:dyDescent="0.25">
      <c r="P846" s="147" t="s">
        <v>962</v>
      </c>
      <c r="Q846" s="147">
        <v>193</v>
      </c>
      <c r="R846" s="147"/>
      <c r="S846" s="147" t="s">
        <v>2489</v>
      </c>
      <c r="T846" s="147">
        <v>0</v>
      </c>
      <c r="U846" s="147" t="s">
        <v>2490</v>
      </c>
      <c r="V846" s="147" t="s">
        <v>2468</v>
      </c>
      <c r="AB846" s="147" t="s">
        <v>4576</v>
      </c>
      <c r="AC846" s="147">
        <v>218</v>
      </c>
      <c r="AD846" s="223">
        <v>43272</v>
      </c>
      <c r="AE846" s="223">
        <v>43300</v>
      </c>
      <c r="AF846" s="147" t="s">
        <v>939</v>
      </c>
    </row>
    <row r="847" spans="16:32" x14ac:dyDescent="0.25">
      <c r="P847" s="147" t="s">
        <v>962</v>
      </c>
      <c r="Q847" s="147">
        <v>193</v>
      </c>
      <c r="R847" s="147"/>
      <c r="S847" s="147" t="s">
        <v>1528</v>
      </c>
      <c r="T847" s="147">
        <v>0</v>
      </c>
      <c r="U847" s="147" t="s">
        <v>1529</v>
      </c>
      <c r="V847" s="147" t="s">
        <v>2468</v>
      </c>
      <c r="AB847" s="147" t="s">
        <v>4578</v>
      </c>
      <c r="AC847" s="147">
        <v>211</v>
      </c>
      <c r="AD847" s="223">
        <v>43224</v>
      </c>
      <c r="AE847" s="223">
        <v>43252</v>
      </c>
      <c r="AF847" s="147" t="s">
        <v>939</v>
      </c>
    </row>
    <row r="848" spans="16:32" x14ac:dyDescent="0.25">
      <c r="P848" s="147" t="s">
        <v>962</v>
      </c>
      <c r="Q848" s="147">
        <v>193</v>
      </c>
      <c r="R848" s="147"/>
      <c r="S848" s="147" t="s">
        <v>1536</v>
      </c>
      <c r="T848" s="147">
        <v>0</v>
      </c>
      <c r="U848" s="147" t="s">
        <v>1537</v>
      </c>
      <c r="V848" s="147" t="s">
        <v>2468</v>
      </c>
      <c r="AB848" s="147" t="s">
        <v>4578</v>
      </c>
      <c r="AC848" s="147">
        <v>217</v>
      </c>
      <c r="AD848" s="223">
        <v>43272</v>
      </c>
      <c r="AE848" s="223">
        <v>43300</v>
      </c>
      <c r="AF848" s="147" t="s">
        <v>939</v>
      </c>
    </row>
    <row r="849" spans="16:32" x14ac:dyDescent="0.25">
      <c r="P849" s="147" t="s">
        <v>962</v>
      </c>
      <c r="Q849" s="147">
        <v>193</v>
      </c>
      <c r="R849" s="147"/>
      <c r="S849" s="147" t="s">
        <v>1538</v>
      </c>
      <c r="T849" s="147">
        <v>0</v>
      </c>
      <c r="U849" s="147" t="s">
        <v>1539</v>
      </c>
      <c r="V849" s="147" t="s">
        <v>2468</v>
      </c>
      <c r="AB849" s="147" t="s">
        <v>4580</v>
      </c>
      <c r="AC849" s="147">
        <v>211</v>
      </c>
      <c r="AD849" s="223">
        <v>43224</v>
      </c>
      <c r="AE849" s="223">
        <v>43252</v>
      </c>
      <c r="AF849" s="147" t="s">
        <v>939</v>
      </c>
    </row>
    <row r="850" spans="16:32" x14ac:dyDescent="0.25">
      <c r="P850" s="147" t="s">
        <v>962</v>
      </c>
      <c r="Q850" s="147">
        <v>193</v>
      </c>
      <c r="R850" s="147"/>
      <c r="S850" s="147" t="s">
        <v>1540</v>
      </c>
      <c r="T850" s="147">
        <v>0</v>
      </c>
      <c r="U850" s="147" t="s">
        <v>1541</v>
      </c>
      <c r="V850" s="147" t="s">
        <v>2468</v>
      </c>
      <c r="AB850" s="147" t="s">
        <v>4580</v>
      </c>
      <c r="AC850" s="147">
        <v>217</v>
      </c>
      <c r="AD850" s="223">
        <v>43272</v>
      </c>
      <c r="AE850" s="223">
        <v>43300</v>
      </c>
      <c r="AF850" s="147" t="s">
        <v>939</v>
      </c>
    </row>
    <row r="851" spans="16:32" x14ac:dyDescent="0.25">
      <c r="P851" s="147" t="s">
        <v>962</v>
      </c>
      <c r="Q851" s="147">
        <v>193</v>
      </c>
      <c r="R851" s="147"/>
      <c r="S851" s="147" t="s">
        <v>1542</v>
      </c>
      <c r="T851" s="147">
        <v>0</v>
      </c>
      <c r="U851" s="147" t="s">
        <v>1543</v>
      </c>
      <c r="V851" s="147" t="s">
        <v>2468</v>
      </c>
      <c r="AB851" s="147" t="s">
        <v>4582</v>
      </c>
      <c r="AC851" s="147">
        <v>211</v>
      </c>
      <c r="AD851" s="223">
        <v>43224</v>
      </c>
      <c r="AE851" s="223">
        <v>43252</v>
      </c>
      <c r="AF851" s="147" t="s">
        <v>939</v>
      </c>
    </row>
    <row r="852" spans="16:32" x14ac:dyDescent="0.25">
      <c r="P852" s="147" t="s">
        <v>962</v>
      </c>
      <c r="Q852" s="147">
        <v>193</v>
      </c>
      <c r="R852" s="147"/>
      <c r="S852" s="147" t="s">
        <v>1544</v>
      </c>
      <c r="T852" s="147">
        <v>0</v>
      </c>
      <c r="U852" s="147" t="s">
        <v>1545</v>
      </c>
      <c r="V852" s="147" t="s">
        <v>2468</v>
      </c>
      <c r="AB852" s="147" t="s">
        <v>4582</v>
      </c>
      <c r="AC852" s="147">
        <v>217</v>
      </c>
      <c r="AD852" s="223">
        <v>43272</v>
      </c>
      <c r="AE852" s="223">
        <v>43300</v>
      </c>
      <c r="AF852" s="147" t="s">
        <v>939</v>
      </c>
    </row>
    <row r="853" spans="16:32" x14ac:dyDescent="0.25">
      <c r="P853" s="147" t="s">
        <v>962</v>
      </c>
      <c r="Q853" s="147">
        <v>193</v>
      </c>
      <c r="R853" s="147"/>
      <c r="S853" s="147" t="s">
        <v>1546</v>
      </c>
      <c r="T853" s="147">
        <v>0</v>
      </c>
      <c r="U853" s="147" t="s">
        <v>1547</v>
      </c>
      <c r="V853" s="147" t="s">
        <v>2468</v>
      </c>
      <c r="AB853" s="147" t="s">
        <v>4584</v>
      </c>
      <c r="AC853" s="147">
        <v>211</v>
      </c>
      <c r="AD853" s="223">
        <v>43224</v>
      </c>
      <c r="AE853" s="223">
        <v>43252</v>
      </c>
      <c r="AF853" s="147" t="s">
        <v>939</v>
      </c>
    </row>
    <row r="854" spans="16:32" x14ac:dyDescent="0.25">
      <c r="P854" s="147" t="s">
        <v>962</v>
      </c>
      <c r="Q854" s="147">
        <v>193</v>
      </c>
      <c r="R854" s="147"/>
      <c r="S854" s="147" t="s">
        <v>1548</v>
      </c>
      <c r="T854" s="147">
        <v>0</v>
      </c>
      <c r="U854" s="147" t="s">
        <v>1549</v>
      </c>
      <c r="V854" s="147" t="s">
        <v>2468</v>
      </c>
      <c r="AB854" s="147" t="s">
        <v>4584</v>
      </c>
      <c r="AC854" s="147">
        <v>217</v>
      </c>
      <c r="AD854" s="223">
        <v>43272</v>
      </c>
      <c r="AE854" s="223">
        <v>43300</v>
      </c>
      <c r="AF854" s="147" t="s">
        <v>939</v>
      </c>
    </row>
    <row r="855" spans="16:32" x14ac:dyDescent="0.25">
      <c r="P855" s="147" t="s">
        <v>962</v>
      </c>
      <c r="Q855" s="147">
        <v>193</v>
      </c>
      <c r="R855" s="147"/>
      <c r="S855" s="147" t="s">
        <v>1550</v>
      </c>
      <c r="T855" s="147">
        <v>0</v>
      </c>
      <c r="U855" s="147" t="s">
        <v>1551</v>
      </c>
      <c r="V855" s="147" t="s">
        <v>2468</v>
      </c>
      <c r="AB855" s="147" t="s">
        <v>4586</v>
      </c>
      <c r="AC855" s="147">
        <v>211</v>
      </c>
      <c r="AD855" s="223">
        <v>43224</v>
      </c>
      <c r="AE855" s="223">
        <v>43252</v>
      </c>
      <c r="AF855" s="147" t="s">
        <v>939</v>
      </c>
    </row>
    <row r="856" spans="16:32" x14ac:dyDescent="0.25">
      <c r="P856" s="147" t="s">
        <v>962</v>
      </c>
      <c r="Q856" s="147">
        <v>193</v>
      </c>
      <c r="R856" s="147"/>
      <c r="S856" s="147" t="s">
        <v>1552</v>
      </c>
      <c r="T856" s="147">
        <v>0</v>
      </c>
      <c r="U856" s="147" t="s">
        <v>1553</v>
      </c>
      <c r="V856" s="147" t="s">
        <v>2468</v>
      </c>
      <c r="AB856" s="147" t="s">
        <v>4586</v>
      </c>
      <c r="AC856" s="147">
        <v>217</v>
      </c>
      <c r="AD856" s="223">
        <v>43272</v>
      </c>
      <c r="AE856" s="223">
        <v>43300</v>
      </c>
      <c r="AF856" s="147" t="s">
        <v>939</v>
      </c>
    </row>
    <row r="857" spans="16:32" x14ac:dyDescent="0.25">
      <c r="P857" s="147" t="s">
        <v>962</v>
      </c>
      <c r="Q857" s="147">
        <v>193</v>
      </c>
      <c r="R857" s="147"/>
      <c r="S857" s="147" t="s">
        <v>1554</v>
      </c>
      <c r="T857" s="147">
        <v>0</v>
      </c>
      <c r="U857" s="147" t="s">
        <v>1555</v>
      </c>
      <c r="V857" s="147" t="s">
        <v>2468</v>
      </c>
      <c r="AB857" s="147" t="s">
        <v>4588</v>
      </c>
      <c r="AC857" s="147">
        <v>211</v>
      </c>
      <c r="AD857" s="223">
        <v>43224</v>
      </c>
      <c r="AE857" s="223">
        <v>43252</v>
      </c>
      <c r="AF857" s="147" t="s">
        <v>939</v>
      </c>
    </row>
    <row r="858" spans="16:32" x14ac:dyDescent="0.25">
      <c r="P858" s="147" t="s">
        <v>962</v>
      </c>
      <c r="Q858" s="147">
        <v>193</v>
      </c>
      <c r="R858" s="147"/>
      <c r="S858" s="147" t="s">
        <v>1556</v>
      </c>
      <c r="T858" s="147">
        <v>0</v>
      </c>
      <c r="U858" s="147" t="s">
        <v>1557</v>
      </c>
      <c r="V858" s="147" t="s">
        <v>2468</v>
      </c>
      <c r="AB858" s="147" t="s">
        <v>4588</v>
      </c>
      <c r="AC858" s="147">
        <v>217</v>
      </c>
      <c r="AD858" s="223">
        <v>43272</v>
      </c>
      <c r="AE858" s="223">
        <v>43300</v>
      </c>
      <c r="AF858" s="147" t="s">
        <v>939</v>
      </c>
    </row>
    <row r="859" spans="16:32" x14ac:dyDescent="0.25">
      <c r="P859" s="147" t="s">
        <v>962</v>
      </c>
      <c r="Q859" s="147">
        <v>193</v>
      </c>
      <c r="R859" s="147"/>
      <c r="S859" s="147" t="s">
        <v>1558</v>
      </c>
      <c r="T859" s="147">
        <v>0</v>
      </c>
      <c r="U859" s="147" t="s">
        <v>1559</v>
      </c>
      <c r="V859" s="147" t="s">
        <v>2468</v>
      </c>
      <c r="AB859" s="147" t="s">
        <v>4590</v>
      </c>
      <c r="AC859" s="147">
        <v>211</v>
      </c>
      <c r="AD859" s="223">
        <v>43224</v>
      </c>
      <c r="AE859" s="223">
        <v>43252</v>
      </c>
      <c r="AF859" s="147" t="s">
        <v>939</v>
      </c>
    </row>
    <row r="860" spans="16:32" x14ac:dyDescent="0.25">
      <c r="P860" s="147" t="s">
        <v>962</v>
      </c>
      <c r="Q860" s="147">
        <v>193</v>
      </c>
      <c r="R860" s="147"/>
      <c r="S860" s="147" t="s">
        <v>1560</v>
      </c>
      <c r="T860" s="147">
        <v>0</v>
      </c>
      <c r="U860" s="147" t="s">
        <v>1561</v>
      </c>
      <c r="V860" s="147" t="s">
        <v>2468</v>
      </c>
      <c r="AB860" s="147" t="s">
        <v>4590</v>
      </c>
      <c r="AC860" s="147">
        <v>217</v>
      </c>
      <c r="AD860" s="223">
        <v>43272</v>
      </c>
      <c r="AE860" s="223">
        <v>43300</v>
      </c>
      <c r="AF860" s="147" t="s">
        <v>939</v>
      </c>
    </row>
    <row r="861" spans="16:32" x14ac:dyDescent="0.25">
      <c r="P861" s="147" t="s">
        <v>962</v>
      </c>
      <c r="Q861" s="147">
        <v>193</v>
      </c>
      <c r="R861" s="147"/>
      <c r="S861" s="147" t="s">
        <v>1562</v>
      </c>
      <c r="T861" s="147">
        <v>0</v>
      </c>
      <c r="U861" s="147" t="s">
        <v>1563</v>
      </c>
      <c r="V861" s="147" t="s">
        <v>2468</v>
      </c>
      <c r="AB861" s="147" t="s">
        <v>4592</v>
      </c>
      <c r="AC861" s="147">
        <v>211</v>
      </c>
      <c r="AD861" s="223">
        <v>43224</v>
      </c>
      <c r="AE861" s="223">
        <v>43252</v>
      </c>
      <c r="AF861" s="147" t="s">
        <v>939</v>
      </c>
    </row>
    <row r="862" spans="16:32" x14ac:dyDescent="0.25">
      <c r="P862" s="147" t="s">
        <v>962</v>
      </c>
      <c r="Q862" s="147">
        <v>193</v>
      </c>
      <c r="R862" s="147"/>
      <c r="S862" s="147" t="s">
        <v>1564</v>
      </c>
      <c r="T862" s="147">
        <v>0</v>
      </c>
      <c r="U862" s="147" t="s">
        <v>1565</v>
      </c>
      <c r="V862" s="147" t="s">
        <v>2468</v>
      </c>
      <c r="AB862" s="147" t="s">
        <v>4592</v>
      </c>
      <c r="AC862" s="147">
        <v>217</v>
      </c>
      <c r="AD862" s="223">
        <v>43272</v>
      </c>
      <c r="AE862" s="223">
        <v>43300</v>
      </c>
      <c r="AF862" s="147" t="s">
        <v>939</v>
      </c>
    </row>
    <row r="863" spans="16:32" x14ac:dyDescent="0.25">
      <c r="P863" s="147" t="s">
        <v>962</v>
      </c>
      <c r="Q863" s="147">
        <v>193</v>
      </c>
      <c r="R863" s="147"/>
      <c r="S863" s="147" t="s">
        <v>1566</v>
      </c>
      <c r="T863" s="147">
        <v>0</v>
      </c>
      <c r="U863" s="147" t="s">
        <v>1567</v>
      </c>
      <c r="V863" s="147" t="s">
        <v>2468</v>
      </c>
      <c r="AB863" s="147" t="s">
        <v>4594</v>
      </c>
      <c r="AC863" s="147">
        <v>211</v>
      </c>
      <c r="AD863" s="223">
        <v>43224</v>
      </c>
      <c r="AE863" s="223">
        <v>43252</v>
      </c>
      <c r="AF863" s="147" t="s">
        <v>939</v>
      </c>
    </row>
    <row r="864" spans="16:32" x14ac:dyDescent="0.25">
      <c r="P864" s="147" t="s">
        <v>962</v>
      </c>
      <c r="Q864" s="147">
        <v>193</v>
      </c>
      <c r="R864" s="147"/>
      <c r="S864" s="147" t="s">
        <v>1568</v>
      </c>
      <c r="T864" s="147">
        <v>0</v>
      </c>
      <c r="U864" s="147" t="s">
        <v>1569</v>
      </c>
      <c r="V864" s="147" t="s">
        <v>2468</v>
      </c>
      <c r="AB864" s="147" t="s">
        <v>4594</v>
      </c>
      <c r="AC864" s="147">
        <v>217</v>
      </c>
      <c r="AD864" s="223">
        <v>43272</v>
      </c>
      <c r="AE864" s="223">
        <v>43300</v>
      </c>
      <c r="AF864" s="147" t="s">
        <v>939</v>
      </c>
    </row>
    <row r="865" spans="16:32" x14ac:dyDescent="0.25">
      <c r="P865" s="147" t="s">
        <v>962</v>
      </c>
      <c r="Q865" s="147">
        <v>193</v>
      </c>
      <c r="R865" s="147"/>
      <c r="S865" s="147" t="s">
        <v>1570</v>
      </c>
      <c r="T865" s="147">
        <v>0</v>
      </c>
      <c r="U865" s="147" t="s">
        <v>1571</v>
      </c>
      <c r="V865" s="147" t="s">
        <v>2468</v>
      </c>
      <c r="AB865" s="147" t="s">
        <v>4596</v>
      </c>
      <c r="AC865" s="147">
        <v>211</v>
      </c>
      <c r="AD865" s="223">
        <v>43224</v>
      </c>
      <c r="AE865" s="223">
        <v>43252</v>
      </c>
      <c r="AF865" s="147" t="s">
        <v>939</v>
      </c>
    </row>
    <row r="866" spans="16:32" x14ac:dyDescent="0.25">
      <c r="P866" s="147" t="s">
        <v>962</v>
      </c>
      <c r="Q866" s="147">
        <v>193</v>
      </c>
      <c r="R866" s="147"/>
      <c r="S866" s="147" t="s">
        <v>1576</v>
      </c>
      <c r="T866" s="147">
        <v>0</v>
      </c>
      <c r="U866" s="147" t="s">
        <v>1577</v>
      </c>
      <c r="V866" s="147" t="s">
        <v>2468</v>
      </c>
      <c r="AB866" s="147" t="s">
        <v>4596</v>
      </c>
      <c r="AC866" s="147">
        <v>217</v>
      </c>
      <c r="AD866" s="223">
        <v>43272</v>
      </c>
      <c r="AE866" s="223">
        <v>43300</v>
      </c>
      <c r="AF866" s="147" t="s">
        <v>939</v>
      </c>
    </row>
    <row r="867" spans="16:32" x14ac:dyDescent="0.25">
      <c r="P867" s="147" t="s">
        <v>962</v>
      </c>
      <c r="Q867" s="147">
        <v>193</v>
      </c>
      <c r="R867" s="147"/>
      <c r="S867" s="147" t="s">
        <v>1584</v>
      </c>
      <c r="T867" s="147">
        <v>0</v>
      </c>
      <c r="U867" s="147" t="s">
        <v>1585</v>
      </c>
      <c r="V867" s="147" t="s">
        <v>2468</v>
      </c>
      <c r="AB867" s="147" t="s">
        <v>4598</v>
      </c>
      <c r="AC867" s="147">
        <v>211</v>
      </c>
      <c r="AD867" s="223">
        <v>43224</v>
      </c>
      <c r="AE867" s="223">
        <v>43252</v>
      </c>
      <c r="AF867" s="147" t="s">
        <v>939</v>
      </c>
    </row>
    <row r="868" spans="16:32" x14ac:dyDescent="0.25">
      <c r="P868" s="147" t="s">
        <v>962</v>
      </c>
      <c r="Q868" s="147">
        <v>193</v>
      </c>
      <c r="R868" s="147"/>
      <c r="S868" s="147" t="s">
        <v>1586</v>
      </c>
      <c r="T868" s="147">
        <v>0</v>
      </c>
      <c r="U868" s="147" t="s">
        <v>1587</v>
      </c>
      <c r="V868" s="147" t="s">
        <v>2468</v>
      </c>
      <c r="AB868" s="147" t="s">
        <v>4598</v>
      </c>
      <c r="AC868" s="147">
        <v>217</v>
      </c>
      <c r="AD868" s="223">
        <v>43272</v>
      </c>
      <c r="AE868" s="223">
        <v>43300</v>
      </c>
      <c r="AF868" s="147" t="s">
        <v>939</v>
      </c>
    </row>
    <row r="869" spans="16:32" x14ac:dyDescent="0.25">
      <c r="P869" s="147" t="s">
        <v>962</v>
      </c>
      <c r="Q869" s="147">
        <v>193</v>
      </c>
      <c r="R869" s="147"/>
      <c r="S869" s="147" t="s">
        <v>1588</v>
      </c>
      <c r="T869" s="147">
        <v>0</v>
      </c>
      <c r="U869" s="147" t="s">
        <v>1589</v>
      </c>
      <c r="V869" s="147" t="s">
        <v>2468</v>
      </c>
      <c r="AB869" s="147" t="s">
        <v>4600</v>
      </c>
      <c r="AC869" s="147">
        <v>212</v>
      </c>
      <c r="AD869" s="223">
        <v>43224</v>
      </c>
      <c r="AE869" s="223">
        <v>43252</v>
      </c>
      <c r="AF869" s="147" t="s">
        <v>939</v>
      </c>
    </row>
    <row r="870" spans="16:32" x14ac:dyDescent="0.25">
      <c r="P870" s="147" t="s">
        <v>962</v>
      </c>
      <c r="Q870" s="147">
        <v>193</v>
      </c>
      <c r="R870" s="147"/>
      <c r="S870" s="147" t="s">
        <v>1590</v>
      </c>
      <c r="T870" s="147">
        <v>0</v>
      </c>
      <c r="U870" s="147" t="s">
        <v>1591</v>
      </c>
      <c r="V870" s="147" t="s">
        <v>2468</v>
      </c>
      <c r="AB870" s="147" t="s">
        <v>4600</v>
      </c>
      <c r="AC870" s="147">
        <v>218</v>
      </c>
      <c r="AD870" s="223">
        <v>43272</v>
      </c>
      <c r="AE870" s="223">
        <v>43300</v>
      </c>
      <c r="AF870" s="147" t="s">
        <v>939</v>
      </c>
    </row>
    <row r="871" spans="16:32" x14ac:dyDescent="0.25">
      <c r="P871" s="147" t="s">
        <v>962</v>
      </c>
      <c r="Q871" s="147">
        <v>193</v>
      </c>
      <c r="R871" s="147"/>
      <c r="S871" s="147" t="s">
        <v>1592</v>
      </c>
      <c r="T871" s="147">
        <v>0</v>
      </c>
      <c r="U871" s="147" t="s">
        <v>1593</v>
      </c>
      <c r="V871" s="147" t="s">
        <v>2468</v>
      </c>
      <c r="AB871" s="147" t="s">
        <v>4602</v>
      </c>
      <c r="AC871" s="147">
        <v>211</v>
      </c>
      <c r="AD871" s="223">
        <v>43224</v>
      </c>
      <c r="AE871" s="223">
        <v>43252</v>
      </c>
      <c r="AF871" s="147" t="s">
        <v>939</v>
      </c>
    </row>
    <row r="872" spans="16:32" x14ac:dyDescent="0.25">
      <c r="P872" s="147" t="s">
        <v>962</v>
      </c>
      <c r="Q872" s="147">
        <v>193</v>
      </c>
      <c r="R872" s="147"/>
      <c r="S872" s="147" t="s">
        <v>1594</v>
      </c>
      <c r="T872" s="147">
        <v>0</v>
      </c>
      <c r="U872" s="147" t="s">
        <v>1595</v>
      </c>
      <c r="V872" s="147" t="s">
        <v>2468</v>
      </c>
      <c r="AB872" s="147" t="s">
        <v>4602</v>
      </c>
      <c r="AC872" s="147">
        <v>217</v>
      </c>
      <c r="AD872" s="223">
        <v>43272</v>
      </c>
      <c r="AE872" s="223">
        <v>43300</v>
      </c>
      <c r="AF872" s="147" t="s">
        <v>939</v>
      </c>
    </row>
    <row r="873" spans="16:32" x14ac:dyDescent="0.25">
      <c r="P873" s="147" t="s">
        <v>962</v>
      </c>
      <c r="Q873" s="147">
        <v>193</v>
      </c>
      <c r="R873" s="147"/>
      <c r="S873" s="147" t="s">
        <v>1596</v>
      </c>
      <c r="T873" s="147">
        <v>0</v>
      </c>
      <c r="U873" s="147" t="s">
        <v>1597</v>
      </c>
      <c r="V873" s="147" t="s">
        <v>2468</v>
      </c>
      <c r="AB873" s="147" t="s">
        <v>4604</v>
      </c>
      <c r="AC873" s="147">
        <v>212</v>
      </c>
      <c r="AD873" s="223">
        <v>43224</v>
      </c>
      <c r="AE873" s="223">
        <v>43252</v>
      </c>
      <c r="AF873" s="147" t="s">
        <v>939</v>
      </c>
    </row>
    <row r="874" spans="16:32" x14ac:dyDescent="0.25">
      <c r="P874" s="147" t="s">
        <v>962</v>
      </c>
      <c r="Q874" s="147">
        <v>193</v>
      </c>
      <c r="R874" s="147"/>
      <c r="S874" s="147" t="s">
        <v>1598</v>
      </c>
      <c r="T874" s="147">
        <v>0</v>
      </c>
      <c r="U874" s="147" t="s">
        <v>1599</v>
      </c>
      <c r="V874" s="147" t="s">
        <v>2468</v>
      </c>
      <c r="AB874" s="147" t="s">
        <v>4604</v>
      </c>
      <c r="AC874" s="147">
        <v>218</v>
      </c>
      <c r="AD874" s="223">
        <v>43272</v>
      </c>
      <c r="AE874" s="223">
        <v>43300</v>
      </c>
      <c r="AF874" s="147" t="s">
        <v>939</v>
      </c>
    </row>
    <row r="875" spans="16:32" x14ac:dyDescent="0.25">
      <c r="P875" s="147" t="s">
        <v>962</v>
      </c>
      <c r="Q875" s="147">
        <v>193</v>
      </c>
      <c r="R875" s="147"/>
      <c r="S875" s="147" t="s">
        <v>1600</v>
      </c>
      <c r="T875" s="147">
        <v>0</v>
      </c>
      <c r="U875" s="147" t="s">
        <v>1601</v>
      </c>
      <c r="V875" s="147" t="s">
        <v>2468</v>
      </c>
      <c r="AB875" s="147" t="s">
        <v>4606</v>
      </c>
      <c r="AC875" s="147">
        <v>211</v>
      </c>
      <c r="AD875" s="223">
        <v>43224</v>
      </c>
      <c r="AE875" s="223">
        <v>43252</v>
      </c>
      <c r="AF875" s="147" t="s">
        <v>939</v>
      </c>
    </row>
    <row r="876" spans="16:32" x14ac:dyDescent="0.25">
      <c r="P876" s="147" t="s">
        <v>962</v>
      </c>
      <c r="Q876" s="147">
        <v>193</v>
      </c>
      <c r="R876" s="147"/>
      <c r="S876" s="147" t="s">
        <v>1602</v>
      </c>
      <c r="T876" s="147">
        <v>0</v>
      </c>
      <c r="U876" s="147" t="s">
        <v>1603</v>
      </c>
      <c r="V876" s="147" t="s">
        <v>2468</v>
      </c>
      <c r="AB876" s="147" t="s">
        <v>4608</v>
      </c>
      <c r="AC876" s="147">
        <v>211</v>
      </c>
      <c r="AD876" s="223">
        <v>43224</v>
      </c>
      <c r="AE876" s="223">
        <v>43252</v>
      </c>
      <c r="AF876" s="147" t="s">
        <v>939</v>
      </c>
    </row>
    <row r="877" spans="16:32" x14ac:dyDescent="0.25">
      <c r="P877" s="147" t="s">
        <v>962</v>
      </c>
      <c r="Q877" s="147">
        <v>193</v>
      </c>
      <c r="R877" s="147"/>
      <c r="S877" s="147" t="s">
        <v>1604</v>
      </c>
      <c r="T877" s="147">
        <v>0</v>
      </c>
      <c r="U877" s="147" t="s">
        <v>1605</v>
      </c>
      <c r="V877" s="147" t="s">
        <v>2468</v>
      </c>
      <c r="AB877" s="147" t="s">
        <v>4610</v>
      </c>
      <c r="AC877" s="147">
        <v>211</v>
      </c>
      <c r="AD877" s="223">
        <v>43224</v>
      </c>
      <c r="AE877" s="223">
        <v>43252</v>
      </c>
      <c r="AF877" s="147" t="s">
        <v>939</v>
      </c>
    </row>
    <row r="878" spans="16:32" x14ac:dyDescent="0.25">
      <c r="P878" s="147" t="s">
        <v>962</v>
      </c>
      <c r="Q878" s="147">
        <v>193</v>
      </c>
      <c r="R878" s="147"/>
      <c r="S878" s="147" t="s">
        <v>1606</v>
      </c>
      <c r="T878" s="147">
        <v>0</v>
      </c>
      <c r="U878" s="147" t="s">
        <v>1607</v>
      </c>
      <c r="V878" s="147" t="s">
        <v>2468</v>
      </c>
      <c r="AB878" s="147" t="s">
        <v>4612</v>
      </c>
      <c r="AC878" s="147">
        <v>211</v>
      </c>
      <c r="AD878" s="223">
        <v>43224</v>
      </c>
      <c r="AE878" s="223">
        <v>43252</v>
      </c>
      <c r="AF878" s="147" t="s">
        <v>939</v>
      </c>
    </row>
    <row r="879" spans="16:32" x14ac:dyDescent="0.25">
      <c r="P879" s="147" t="s">
        <v>962</v>
      </c>
      <c r="Q879" s="147">
        <v>193</v>
      </c>
      <c r="R879" s="147"/>
      <c r="S879" s="147" t="s">
        <v>1612</v>
      </c>
      <c r="T879" s="147">
        <v>0</v>
      </c>
      <c r="U879" s="147" t="s">
        <v>1613</v>
      </c>
      <c r="V879" s="147" t="s">
        <v>2468</v>
      </c>
      <c r="AB879" s="147" t="s">
        <v>4612</v>
      </c>
      <c r="AC879" s="147">
        <v>217</v>
      </c>
      <c r="AD879" s="223">
        <v>43272</v>
      </c>
      <c r="AE879" s="223">
        <v>43300</v>
      </c>
      <c r="AF879" s="147" t="s">
        <v>939</v>
      </c>
    </row>
    <row r="880" spans="16:32" x14ac:dyDescent="0.25">
      <c r="P880" s="147" t="s">
        <v>962</v>
      </c>
      <c r="Q880" s="147">
        <v>193</v>
      </c>
      <c r="R880" s="147"/>
      <c r="S880" s="147" t="s">
        <v>1620</v>
      </c>
      <c r="T880" s="147">
        <v>0</v>
      </c>
      <c r="U880" s="147" t="s">
        <v>1621</v>
      </c>
      <c r="V880" s="147" t="s">
        <v>2468</v>
      </c>
      <c r="AB880" s="147" t="s">
        <v>4614</v>
      </c>
      <c r="AC880" s="147">
        <v>211</v>
      </c>
      <c r="AD880" s="223">
        <v>43224</v>
      </c>
      <c r="AE880" s="223">
        <v>43252</v>
      </c>
      <c r="AF880" s="147" t="s">
        <v>939</v>
      </c>
    </row>
    <row r="881" spans="16:32" x14ac:dyDescent="0.25">
      <c r="P881" s="147" t="s">
        <v>962</v>
      </c>
      <c r="Q881" s="147">
        <v>193</v>
      </c>
      <c r="R881" s="147"/>
      <c r="S881" s="147" t="s">
        <v>1624</v>
      </c>
      <c r="T881" s="147">
        <v>0</v>
      </c>
      <c r="U881" s="147" t="s">
        <v>1625</v>
      </c>
      <c r="V881" s="147" t="s">
        <v>2468</v>
      </c>
      <c r="AB881" s="147" t="s">
        <v>4614</v>
      </c>
      <c r="AC881" s="147">
        <v>217</v>
      </c>
      <c r="AD881" s="223">
        <v>43272</v>
      </c>
      <c r="AE881" s="223">
        <v>43300</v>
      </c>
      <c r="AF881" s="147" t="s">
        <v>939</v>
      </c>
    </row>
    <row r="882" spans="16:32" x14ac:dyDescent="0.25">
      <c r="P882" s="147" t="s">
        <v>962</v>
      </c>
      <c r="Q882" s="147">
        <v>193</v>
      </c>
      <c r="R882" s="147"/>
      <c r="S882" s="147" t="s">
        <v>1626</v>
      </c>
      <c r="T882" s="147">
        <v>0</v>
      </c>
      <c r="U882" s="147" t="s">
        <v>1627</v>
      </c>
      <c r="V882" s="147" t="s">
        <v>2468</v>
      </c>
      <c r="AB882" s="147" t="s">
        <v>4616</v>
      </c>
      <c r="AC882" s="147">
        <v>211</v>
      </c>
      <c r="AD882" s="223">
        <v>43224</v>
      </c>
      <c r="AE882" s="223">
        <v>43252</v>
      </c>
      <c r="AF882" s="147" t="s">
        <v>939</v>
      </c>
    </row>
    <row r="883" spans="16:32" x14ac:dyDescent="0.25">
      <c r="P883" s="147" t="s">
        <v>962</v>
      </c>
      <c r="Q883" s="147">
        <v>193</v>
      </c>
      <c r="R883" s="147"/>
      <c r="S883" s="147" t="s">
        <v>1628</v>
      </c>
      <c r="T883" s="147">
        <v>0</v>
      </c>
      <c r="U883" s="147" t="s">
        <v>1629</v>
      </c>
      <c r="V883" s="147" t="s">
        <v>2468</v>
      </c>
      <c r="AB883" s="147" t="s">
        <v>4616</v>
      </c>
      <c r="AC883" s="147">
        <v>217</v>
      </c>
      <c r="AD883" s="223">
        <v>43272</v>
      </c>
      <c r="AE883" s="223">
        <v>43300</v>
      </c>
      <c r="AF883" s="147" t="s">
        <v>939</v>
      </c>
    </row>
    <row r="884" spans="16:32" x14ac:dyDescent="0.25">
      <c r="P884" s="147" t="s">
        <v>962</v>
      </c>
      <c r="Q884" s="147">
        <v>193</v>
      </c>
      <c r="R884" s="147"/>
      <c r="S884" s="147" t="s">
        <v>1630</v>
      </c>
      <c r="T884" s="147">
        <v>0</v>
      </c>
      <c r="U884" s="147" t="s">
        <v>1631</v>
      </c>
      <c r="V884" s="147" t="s">
        <v>2468</v>
      </c>
      <c r="AB884" s="147" t="s">
        <v>4618</v>
      </c>
      <c r="AC884" s="147">
        <v>211</v>
      </c>
      <c r="AD884" s="223">
        <v>43224</v>
      </c>
      <c r="AE884" s="223">
        <v>43252</v>
      </c>
      <c r="AF884" s="147" t="s">
        <v>939</v>
      </c>
    </row>
    <row r="885" spans="16:32" x14ac:dyDescent="0.25">
      <c r="P885" s="147" t="s">
        <v>962</v>
      </c>
      <c r="Q885" s="147">
        <v>193</v>
      </c>
      <c r="R885" s="147"/>
      <c r="S885" s="147" t="s">
        <v>1632</v>
      </c>
      <c r="T885" s="147">
        <v>0</v>
      </c>
      <c r="U885" s="147" t="s">
        <v>1633</v>
      </c>
      <c r="V885" s="147" t="s">
        <v>2468</v>
      </c>
      <c r="AB885" s="147" t="s">
        <v>4620</v>
      </c>
      <c r="AC885" s="147">
        <v>211</v>
      </c>
      <c r="AD885" s="223">
        <v>43224</v>
      </c>
      <c r="AE885" s="223">
        <v>43252</v>
      </c>
      <c r="AF885" s="147" t="s">
        <v>939</v>
      </c>
    </row>
    <row r="886" spans="16:32" x14ac:dyDescent="0.25">
      <c r="P886" s="147" t="s">
        <v>962</v>
      </c>
      <c r="Q886" s="147">
        <v>193</v>
      </c>
      <c r="R886" s="147"/>
      <c r="S886" s="147" t="s">
        <v>1636</v>
      </c>
      <c r="T886" s="147">
        <v>0</v>
      </c>
      <c r="U886" s="147" t="s">
        <v>1637</v>
      </c>
      <c r="V886" s="147" t="s">
        <v>2468</v>
      </c>
      <c r="AB886" s="147" t="s">
        <v>4620</v>
      </c>
      <c r="AC886" s="147">
        <v>217</v>
      </c>
      <c r="AD886" s="223">
        <v>43272</v>
      </c>
      <c r="AE886" s="223">
        <v>43300</v>
      </c>
      <c r="AF886" s="147" t="s">
        <v>939</v>
      </c>
    </row>
    <row r="887" spans="16:32" x14ac:dyDescent="0.25">
      <c r="P887" s="147" t="s">
        <v>962</v>
      </c>
      <c r="Q887" s="147">
        <v>193</v>
      </c>
      <c r="R887" s="147"/>
      <c r="S887" s="147" t="s">
        <v>2491</v>
      </c>
      <c r="T887" s="147">
        <v>0</v>
      </c>
      <c r="U887" s="147" t="s">
        <v>2492</v>
      </c>
      <c r="V887" s="147" t="s">
        <v>2468</v>
      </c>
      <c r="AB887" s="147" t="s">
        <v>4622</v>
      </c>
      <c r="AC887" s="147">
        <v>211</v>
      </c>
      <c r="AD887" s="223">
        <v>43224</v>
      </c>
      <c r="AE887" s="223">
        <v>43252</v>
      </c>
      <c r="AF887" s="147" t="s">
        <v>939</v>
      </c>
    </row>
    <row r="888" spans="16:32" x14ac:dyDescent="0.25">
      <c r="P888" s="147" t="s">
        <v>962</v>
      </c>
      <c r="Q888" s="147">
        <v>193</v>
      </c>
      <c r="R888" s="147"/>
      <c r="S888" s="147" t="s">
        <v>1640</v>
      </c>
      <c r="T888" s="147">
        <v>0</v>
      </c>
      <c r="U888" s="147" t="s">
        <v>1641</v>
      </c>
      <c r="V888" s="147" t="s">
        <v>2468</v>
      </c>
      <c r="AB888" s="147" t="s">
        <v>4624</v>
      </c>
      <c r="AC888" s="147">
        <v>211</v>
      </c>
      <c r="AD888" s="223">
        <v>43224</v>
      </c>
      <c r="AE888" s="223">
        <v>43252</v>
      </c>
      <c r="AF888" s="147" t="s">
        <v>939</v>
      </c>
    </row>
    <row r="889" spans="16:32" x14ac:dyDescent="0.25">
      <c r="P889" s="147" t="s">
        <v>962</v>
      </c>
      <c r="Q889" s="147">
        <v>193</v>
      </c>
      <c r="R889" s="147"/>
      <c r="S889" s="147" t="s">
        <v>1642</v>
      </c>
      <c r="T889" s="147">
        <v>0</v>
      </c>
      <c r="U889" s="147" t="s">
        <v>1643</v>
      </c>
      <c r="V889" s="147" t="s">
        <v>2468</v>
      </c>
      <c r="AB889" s="147" t="s">
        <v>4624</v>
      </c>
      <c r="AC889" s="147">
        <v>217</v>
      </c>
      <c r="AD889" s="223">
        <v>43272</v>
      </c>
      <c r="AE889" s="223">
        <v>43300</v>
      </c>
      <c r="AF889" s="147" t="s">
        <v>939</v>
      </c>
    </row>
    <row r="890" spans="16:32" x14ac:dyDescent="0.25">
      <c r="P890" s="147" t="s">
        <v>962</v>
      </c>
      <c r="Q890" s="147">
        <v>193</v>
      </c>
      <c r="R890" s="147"/>
      <c r="S890" s="147" t="s">
        <v>1644</v>
      </c>
      <c r="T890" s="147">
        <v>0</v>
      </c>
      <c r="U890" s="147" t="s">
        <v>1645</v>
      </c>
      <c r="V890" s="147" t="s">
        <v>2468</v>
      </c>
      <c r="AB890" s="147" t="s">
        <v>4626</v>
      </c>
      <c r="AC890" s="147">
        <v>211</v>
      </c>
      <c r="AD890" s="223">
        <v>43224</v>
      </c>
      <c r="AE890" s="223">
        <v>43252</v>
      </c>
      <c r="AF890" s="147" t="s">
        <v>939</v>
      </c>
    </row>
    <row r="891" spans="16:32" x14ac:dyDescent="0.25">
      <c r="P891" s="147" t="s">
        <v>962</v>
      </c>
      <c r="Q891" s="147">
        <v>193</v>
      </c>
      <c r="R891" s="147"/>
      <c r="S891" s="147" t="s">
        <v>1648</v>
      </c>
      <c r="T891" s="147">
        <v>0</v>
      </c>
      <c r="U891" s="147" t="s">
        <v>1649</v>
      </c>
      <c r="V891" s="147" t="s">
        <v>2468</v>
      </c>
      <c r="AB891" s="147" t="s">
        <v>4626</v>
      </c>
      <c r="AC891" s="147">
        <v>217</v>
      </c>
      <c r="AD891" s="223">
        <v>43272</v>
      </c>
      <c r="AE891" s="223">
        <v>43300</v>
      </c>
      <c r="AF891" s="147" t="s">
        <v>939</v>
      </c>
    </row>
    <row r="892" spans="16:32" x14ac:dyDescent="0.25">
      <c r="P892" s="147" t="s">
        <v>962</v>
      </c>
      <c r="Q892" s="147">
        <v>193</v>
      </c>
      <c r="R892" s="147"/>
      <c r="S892" s="147" t="s">
        <v>1652</v>
      </c>
      <c r="T892" s="147">
        <v>0</v>
      </c>
      <c r="U892" s="147" t="s">
        <v>1653</v>
      </c>
      <c r="V892" s="147" t="s">
        <v>2468</v>
      </c>
      <c r="AB892" s="147" t="s">
        <v>4628</v>
      </c>
      <c r="AC892" s="147">
        <v>213</v>
      </c>
      <c r="AD892" s="223">
        <v>43227</v>
      </c>
      <c r="AE892" s="223">
        <v>43255</v>
      </c>
      <c r="AF892" s="147" t="s">
        <v>939</v>
      </c>
    </row>
    <row r="893" spans="16:32" x14ac:dyDescent="0.25">
      <c r="P893" s="147" t="s">
        <v>962</v>
      </c>
      <c r="Q893" s="147">
        <v>193</v>
      </c>
      <c r="R893" s="147"/>
      <c r="S893" s="147" t="s">
        <v>1658</v>
      </c>
      <c r="T893" s="147">
        <v>0</v>
      </c>
      <c r="U893" s="147" t="s">
        <v>1659</v>
      </c>
      <c r="V893" s="147" t="s">
        <v>2468</v>
      </c>
      <c r="AB893" s="147" t="s">
        <v>4631</v>
      </c>
      <c r="AC893" s="147">
        <v>213</v>
      </c>
      <c r="AD893" s="223">
        <v>43227</v>
      </c>
      <c r="AE893" s="223">
        <v>43255</v>
      </c>
      <c r="AF893" s="147" t="s">
        <v>939</v>
      </c>
    </row>
    <row r="894" spans="16:32" x14ac:dyDescent="0.25">
      <c r="P894" s="147" t="s">
        <v>962</v>
      </c>
      <c r="Q894" s="147">
        <v>193</v>
      </c>
      <c r="R894" s="147"/>
      <c r="S894" s="147" t="s">
        <v>1660</v>
      </c>
      <c r="T894" s="147">
        <v>0</v>
      </c>
      <c r="U894" s="147" t="s">
        <v>1661</v>
      </c>
      <c r="V894" s="147" t="s">
        <v>2468</v>
      </c>
      <c r="AB894" s="147" t="s">
        <v>4633</v>
      </c>
      <c r="AC894" s="147">
        <v>213</v>
      </c>
      <c r="AD894" s="223">
        <v>43227</v>
      </c>
      <c r="AE894" s="223">
        <v>43255</v>
      </c>
      <c r="AF894" s="147" t="s">
        <v>939</v>
      </c>
    </row>
    <row r="895" spans="16:32" x14ac:dyDescent="0.25">
      <c r="P895" s="147" t="s">
        <v>962</v>
      </c>
      <c r="Q895" s="147">
        <v>193</v>
      </c>
      <c r="R895" s="147"/>
      <c r="S895" s="147" t="s">
        <v>1662</v>
      </c>
      <c r="T895" s="147">
        <v>0</v>
      </c>
      <c r="U895" s="147" t="s">
        <v>1663</v>
      </c>
      <c r="V895" s="147" t="s">
        <v>2468</v>
      </c>
      <c r="AB895" s="147" t="s">
        <v>4635</v>
      </c>
      <c r="AC895" s="147">
        <v>213</v>
      </c>
      <c r="AD895" s="223">
        <v>43227</v>
      </c>
      <c r="AE895" s="223">
        <v>43255</v>
      </c>
      <c r="AF895" s="147" t="s">
        <v>939</v>
      </c>
    </row>
    <row r="896" spans="16:32" x14ac:dyDescent="0.25">
      <c r="P896" s="147" t="s">
        <v>962</v>
      </c>
      <c r="Q896" s="147">
        <v>193</v>
      </c>
      <c r="R896" s="147"/>
      <c r="S896" s="147" t="s">
        <v>1664</v>
      </c>
      <c r="T896" s="147">
        <v>0</v>
      </c>
      <c r="U896" s="147" t="s">
        <v>1665</v>
      </c>
      <c r="V896" s="147" t="s">
        <v>2468</v>
      </c>
      <c r="AB896" s="147" t="s">
        <v>4637</v>
      </c>
      <c r="AC896" s="147">
        <v>213</v>
      </c>
      <c r="AD896" s="223">
        <v>43227</v>
      </c>
      <c r="AE896" s="223">
        <v>43255</v>
      </c>
      <c r="AF896" s="147" t="s">
        <v>939</v>
      </c>
    </row>
    <row r="897" spans="16:32" x14ac:dyDescent="0.25">
      <c r="P897" s="147" t="s">
        <v>962</v>
      </c>
      <c r="Q897" s="147">
        <v>193</v>
      </c>
      <c r="R897" s="147"/>
      <c r="S897" s="147" t="s">
        <v>1666</v>
      </c>
      <c r="T897" s="147">
        <v>0</v>
      </c>
      <c r="U897" s="147" t="s">
        <v>1667</v>
      </c>
      <c r="V897" s="147" t="s">
        <v>2468</v>
      </c>
      <c r="AB897" s="147" t="s">
        <v>4639</v>
      </c>
      <c r="AC897" s="147">
        <v>213</v>
      </c>
      <c r="AD897" s="223">
        <v>43227</v>
      </c>
      <c r="AE897" s="223">
        <v>43255</v>
      </c>
      <c r="AF897" s="147" t="s">
        <v>939</v>
      </c>
    </row>
    <row r="898" spans="16:32" x14ac:dyDescent="0.25">
      <c r="P898" s="147" t="s">
        <v>962</v>
      </c>
      <c r="Q898" s="147">
        <v>193</v>
      </c>
      <c r="R898" s="147"/>
      <c r="S898" s="147" t="s">
        <v>1668</v>
      </c>
      <c r="T898" s="147">
        <v>0</v>
      </c>
      <c r="U898" s="147" t="s">
        <v>1669</v>
      </c>
      <c r="V898" s="147" t="s">
        <v>2468</v>
      </c>
      <c r="AB898" s="147" t="s">
        <v>4641</v>
      </c>
      <c r="AC898" s="147">
        <v>213</v>
      </c>
      <c r="AD898" s="223">
        <v>43227</v>
      </c>
      <c r="AE898" s="223">
        <v>43255</v>
      </c>
      <c r="AF898" s="147" t="s">
        <v>939</v>
      </c>
    </row>
    <row r="899" spans="16:32" x14ac:dyDescent="0.25">
      <c r="P899" s="147" t="s">
        <v>962</v>
      </c>
      <c r="Q899" s="147">
        <v>193</v>
      </c>
      <c r="R899" s="147"/>
      <c r="S899" s="147" t="s">
        <v>2493</v>
      </c>
      <c r="T899" s="147">
        <v>0</v>
      </c>
      <c r="U899" s="147" t="s">
        <v>2494</v>
      </c>
      <c r="V899" s="147" t="s">
        <v>2468</v>
      </c>
      <c r="AB899" s="147" t="s">
        <v>4643</v>
      </c>
      <c r="AC899" s="147">
        <v>213</v>
      </c>
      <c r="AD899" s="223">
        <v>43227</v>
      </c>
      <c r="AE899" s="223">
        <v>43255</v>
      </c>
      <c r="AF899" s="147" t="s">
        <v>939</v>
      </c>
    </row>
    <row r="900" spans="16:32" x14ac:dyDescent="0.25">
      <c r="P900" s="147" t="s">
        <v>962</v>
      </c>
      <c r="Q900" s="147">
        <v>193</v>
      </c>
      <c r="R900" s="147"/>
      <c r="S900" s="147" t="s">
        <v>1674</v>
      </c>
      <c r="T900" s="147">
        <v>0</v>
      </c>
      <c r="U900" s="147" t="s">
        <v>1675</v>
      </c>
      <c r="V900" s="147" t="s">
        <v>2468</v>
      </c>
      <c r="AB900" s="147" t="s">
        <v>4645</v>
      </c>
      <c r="AC900" s="147">
        <v>213</v>
      </c>
      <c r="AD900" s="223">
        <v>43227</v>
      </c>
      <c r="AE900" s="223">
        <v>43255</v>
      </c>
      <c r="AF900" s="147" t="s">
        <v>939</v>
      </c>
    </row>
    <row r="901" spans="16:32" x14ac:dyDescent="0.25">
      <c r="P901" s="147" t="s">
        <v>962</v>
      </c>
      <c r="Q901" s="147">
        <v>193</v>
      </c>
      <c r="R901" s="147"/>
      <c r="S901" s="147" t="s">
        <v>1676</v>
      </c>
      <c r="T901" s="147">
        <v>0</v>
      </c>
      <c r="U901" s="147" t="s">
        <v>1677</v>
      </c>
      <c r="V901" s="147" t="s">
        <v>2468</v>
      </c>
      <c r="AB901" s="147" t="s">
        <v>4647</v>
      </c>
      <c r="AC901" s="147">
        <v>213</v>
      </c>
      <c r="AD901" s="223">
        <v>43227</v>
      </c>
      <c r="AE901" s="223">
        <v>43255</v>
      </c>
      <c r="AF901" s="147" t="s">
        <v>939</v>
      </c>
    </row>
    <row r="902" spans="16:32" x14ac:dyDescent="0.25">
      <c r="P902" s="147" t="s">
        <v>962</v>
      </c>
      <c r="Q902" s="147">
        <v>193</v>
      </c>
      <c r="R902" s="147"/>
      <c r="S902" s="147" t="s">
        <v>2495</v>
      </c>
      <c r="T902" s="147">
        <v>0</v>
      </c>
      <c r="U902" s="147" t="s">
        <v>2496</v>
      </c>
      <c r="V902" s="147" t="s">
        <v>2468</v>
      </c>
      <c r="AB902" s="147" t="s">
        <v>4649</v>
      </c>
      <c r="AC902" s="147">
        <v>213</v>
      </c>
      <c r="AD902" s="223">
        <v>43227</v>
      </c>
      <c r="AE902" s="223">
        <v>43255</v>
      </c>
      <c r="AF902" s="147" t="s">
        <v>939</v>
      </c>
    </row>
    <row r="903" spans="16:32" x14ac:dyDescent="0.25">
      <c r="P903" s="147" t="s">
        <v>962</v>
      </c>
      <c r="Q903" s="147">
        <v>193</v>
      </c>
      <c r="R903" s="147"/>
      <c r="S903" s="147" t="s">
        <v>2497</v>
      </c>
      <c r="T903" s="147">
        <v>0</v>
      </c>
      <c r="U903" s="147" t="s">
        <v>2498</v>
      </c>
      <c r="V903" s="147" t="s">
        <v>2468</v>
      </c>
      <c r="AB903" s="147" t="s">
        <v>4651</v>
      </c>
      <c r="AC903" s="147">
        <v>213</v>
      </c>
      <c r="AD903" s="223">
        <v>43227</v>
      </c>
      <c r="AE903" s="223">
        <v>43255</v>
      </c>
      <c r="AF903" s="147" t="s">
        <v>939</v>
      </c>
    </row>
    <row r="904" spans="16:32" x14ac:dyDescent="0.25">
      <c r="P904" s="147" t="s">
        <v>962</v>
      </c>
      <c r="Q904" s="147">
        <v>193</v>
      </c>
      <c r="R904" s="147"/>
      <c r="S904" s="147" t="s">
        <v>1686</v>
      </c>
      <c r="T904" s="147">
        <v>0</v>
      </c>
      <c r="U904" s="147" t="s">
        <v>1687</v>
      </c>
      <c r="V904" s="147" t="s">
        <v>2468</v>
      </c>
      <c r="AB904" s="147" t="s">
        <v>4653</v>
      </c>
      <c r="AC904" s="147">
        <v>213</v>
      </c>
      <c r="AD904" s="223">
        <v>43227</v>
      </c>
      <c r="AE904" s="223">
        <v>43255</v>
      </c>
      <c r="AF904" s="147" t="s">
        <v>939</v>
      </c>
    </row>
    <row r="905" spans="16:32" x14ac:dyDescent="0.25">
      <c r="P905" s="147" t="s">
        <v>962</v>
      </c>
      <c r="Q905" s="147">
        <v>193</v>
      </c>
      <c r="R905" s="147"/>
      <c r="S905" s="147" t="s">
        <v>2499</v>
      </c>
      <c r="T905" s="147">
        <v>0</v>
      </c>
      <c r="U905" s="147" t="s">
        <v>2500</v>
      </c>
      <c r="V905" s="147" t="s">
        <v>2468</v>
      </c>
      <c r="AB905" s="147" t="s">
        <v>4655</v>
      </c>
      <c r="AC905" s="147">
        <v>213</v>
      </c>
      <c r="AD905" s="223">
        <v>43227</v>
      </c>
      <c r="AE905" s="223">
        <v>43255</v>
      </c>
      <c r="AF905" s="147" t="s">
        <v>939</v>
      </c>
    </row>
    <row r="906" spans="16:32" x14ac:dyDescent="0.25">
      <c r="P906" s="147" t="s">
        <v>962</v>
      </c>
      <c r="Q906" s="147">
        <v>193</v>
      </c>
      <c r="R906" s="147"/>
      <c r="S906" s="147" t="s">
        <v>1688</v>
      </c>
      <c r="T906" s="147">
        <v>0</v>
      </c>
      <c r="U906" s="147" t="s">
        <v>1689</v>
      </c>
      <c r="V906" s="147" t="s">
        <v>2468</v>
      </c>
      <c r="AB906" s="147" t="s">
        <v>4657</v>
      </c>
      <c r="AC906" s="147">
        <v>213</v>
      </c>
      <c r="AD906" s="223">
        <v>43227</v>
      </c>
      <c r="AE906" s="223">
        <v>43255</v>
      </c>
      <c r="AF906" s="147" t="s">
        <v>939</v>
      </c>
    </row>
    <row r="907" spans="16:32" x14ac:dyDescent="0.25">
      <c r="P907" s="147" t="s">
        <v>962</v>
      </c>
      <c r="Q907" s="147">
        <v>193</v>
      </c>
      <c r="R907" s="147"/>
      <c r="S907" s="147" t="s">
        <v>1690</v>
      </c>
      <c r="T907" s="147">
        <v>0</v>
      </c>
      <c r="U907" s="147" t="s">
        <v>1691</v>
      </c>
      <c r="V907" s="147" t="s">
        <v>2468</v>
      </c>
      <c r="AB907" s="147" t="s">
        <v>4659</v>
      </c>
      <c r="AC907" s="147">
        <v>213</v>
      </c>
      <c r="AD907" s="223">
        <v>43227</v>
      </c>
      <c r="AE907" s="223">
        <v>43255</v>
      </c>
      <c r="AF907" s="147" t="s">
        <v>939</v>
      </c>
    </row>
    <row r="908" spans="16:32" x14ac:dyDescent="0.25">
      <c r="P908" s="147" t="s">
        <v>962</v>
      </c>
      <c r="Q908" s="147">
        <v>193</v>
      </c>
      <c r="R908" s="147"/>
      <c r="S908" s="147" t="s">
        <v>2501</v>
      </c>
      <c r="T908" s="147">
        <v>0</v>
      </c>
      <c r="U908" s="147" t="s">
        <v>2502</v>
      </c>
      <c r="V908" s="147" t="s">
        <v>2468</v>
      </c>
      <c r="AB908" s="147" t="s">
        <v>4661</v>
      </c>
      <c r="AC908" s="147">
        <v>213</v>
      </c>
      <c r="AD908" s="223">
        <v>43227</v>
      </c>
      <c r="AE908" s="223">
        <v>43255</v>
      </c>
      <c r="AF908" s="147" t="s">
        <v>939</v>
      </c>
    </row>
    <row r="909" spans="16:32" x14ac:dyDescent="0.25">
      <c r="P909" s="147" t="s">
        <v>962</v>
      </c>
      <c r="Q909" s="147">
        <v>193</v>
      </c>
      <c r="R909" s="147"/>
      <c r="S909" s="147" t="s">
        <v>1692</v>
      </c>
      <c r="T909" s="147">
        <v>0</v>
      </c>
      <c r="U909" s="147" t="s">
        <v>1693</v>
      </c>
      <c r="V909" s="147" t="s">
        <v>2468</v>
      </c>
      <c r="AB909" s="147" t="s">
        <v>4663</v>
      </c>
      <c r="AC909" s="147">
        <v>213</v>
      </c>
      <c r="AD909" s="223">
        <v>43227</v>
      </c>
      <c r="AE909" s="223">
        <v>43255</v>
      </c>
      <c r="AF909" s="147" t="s">
        <v>939</v>
      </c>
    </row>
    <row r="910" spans="16:32" x14ac:dyDescent="0.25">
      <c r="P910" s="147" t="s">
        <v>962</v>
      </c>
      <c r="Q910" s="147">
        <v>193</v>
      </c>
      <c r="R910" s="147"/>
      <c r="S910" s="147" t="s">
        <v>2503</v>
      </c>
      <c r="T910" s="147">
        <v>0</v>
      </c>
      <c r="U910" s="147" t="s">
        <v>2504</v>
      </c>
      <c r="V910" s="147" t="s">
        <v>2468</v>
      </c>
      <c r="AB910" s="147" t="s">
        <v>4665</v>
      </c>
      <c r="AC910" s="147">
        <v>213</v>
      </c>
      <c r="AD910" s="223">
        <v>43227</v>
      </c>
      <c r="AE910" s="223">
        <v>43255</v>
      </c>
      <c r="AF910" s="147" t="s">
        <v>939</v>
      </c>
    </row>
    <row r="911" spans="16:32" x14ac:dyDescent="0.25">
      <c r="P911" s="147" t="s">
        <v>962</v>
      </c>
      <c r="Q911" s="147">
        <v>193</v>
      </c>
      <c r="R911" s="147"/>
      <c r="S911" s="147" t="s">
        <v>1696</v>
      </c>
      <c r="T911" s="147">
        <v>0</v>
      </c>
      <c r="U911" s="147" t="s">
        <v>1697</v>
      </c>
      <c r="V911" s="147" t="s">
        <v>2468</v>
      </c>
      <c r="AB911" s="147" t="s">
        <v>4667</v>
      </c>
      <c r="AC911" s="147">
        <v>213</v>
      </c>
      <c r="AD911" s="223">
        <v>43227</v>
      </c>
      <c r="AE911" s="223">
        <v>43255</v>
      </c>
      <c r="AF911" s="147" t="s">
        <v>939</v>
      </c>
    </row>
    <row r="912" spans="16:32" x14ac:dyDescent="0.25">
      <c r="P912" s="147" t="s">
        <v>962</v>
      </c>
      <c r="Q912" s="147">
        <v>193</v>
      </c>
      <c r="R912" s="147"/>
      <c r="S912" s="147" t="s">
        <v>2505</v>
      </c>
      <c r="T912" s="147">
        <v>0</v>
      </c>
      <c r="U912" s="147" t="s">
        <v>2506</v>
      </c>
      <c r="V912" s="147" t="s">
        <v>2468</v>
      </c>
      <c r="AB912" s="147" t="s">
        <v>4669</v>
      </c>
      <c r="AC912" s="147">
        <v>213</v>
      </c>
      <c r="AD912" s="223">
        <v>43227</v>
      </c>
      <c r="AE912" s="223">
        <v>43255</v>
      </c>
      <c r="AF912" s="147" t="s">
        <v>939</v>
      </c>
    </row>
    <row r="913" spans="16:32" x14ac:dyDescent="0.25">
      <c r="P913" s="147" t="s">
        <v>962</v>
      </c>
      <c r="Q913" s="147">
        <v>193</v>
      </c>
      <c r="R913" s="147"/>
      <c r="S913" s="147" t="s">
        <v>2507</v>
      </c>
      <c r="T913" s="147">
        <v>0</v>
      </c>
      <c r="U913" s="147" t="s">
        <v>2508</v>
      </c>
      <c r="V913" s="147" t="s">
        <v>2468</v>
      </c>
      <c r="AB913" s="147" t="s">
        <v>4671</v>
      </c>
      <c r="AC913" s="147">
        <v>213</v>
      </c>
      <c r="AD913" s="223">
        <v>43227</v>
      </c>
      <c r="AE913" s="223">
        <v>43255</v>
      </c>
      <c r="AF913" s="147" t="s">
        <v>939</v>
      </c>
    </row>
    <row r="914" spans="16:32" x14ac:dyDescent="0.25">
      <c r="P914" s="147" t="s">
        <v>962</v>
      </c>
      <c r="Q914" s="147">
        <v>193</v>
      </c>
      <c r="R914" s="147"/>
      <c r="S914" s="147" t="s">
        <v>1700</v>
      </c>
      <c r="T914" s="147">
        <v>0</v>
      </c>
      <c r="U914" s="147" t="s">
        <v>1701</v>
      </c>
      <c r="V914" s="147" t="s">
        <v>2468</v>
      </c>
      <c r="AB914" s="147" t="s">
        <v>4673</v>
      </c>
      <c r="AC914" s="147">
        <v>213</v>
      </c>
      <c r="AD914" s="223">
        <v>43227</v>
      </c>
      <c r="AE914" s="223">
        <v>43255</v>
      </c>
      <c r="AF914" s="147" t="s">
        <v>939</v>
      </c>
    </row>
    <row r="915" spans="16:32" x14ac:dyDescent="0.25">
      <c r="P915" s="147" t="s">
        <v>962</v>
      </c>
      <c r="Q915" s="147">
        <v>193</v>
      </c>
      <c r="R915" s="147"/>
      <c r="S915" s="147" t="s">
        <v>2509</v>
      </c>
      <c r="T915" s="147">
        <v>0</v>
      </c>
      <c r="U915" s="147" t="s">
        <v>2510</v>
      </c>
      <c r="V915" s="147" t="s">
        <v>2468</v>
      </c>
      <c r="AB915" s="147" t="s">
        <v>4675</v>
      </c>
      <c r="AC915" s="147">
        <v>213</v>
      </c>
      <c r="AD915" s="223">
        <v>43227</v>
      </c>
      <c r="AE915" s="223">
        <v>43255</v>
      </c>
      <c r="AF915" s="147" t="s">
        <v>939</v>
      </c>
    </row>
    <row r="916" spans="16:32" x14ac:dyDescent="0.25">
      <c r="P916" s="147" t="s">
        <v>962</v>
      </c>
      <c r="Q916" s="147">
        <v>193</v>
      </c>
      <c r="R916" s="147"/>
      <c r="S916" s="147" t="s">
        <v>1702</v>
      </c>
      <c r="T916" s="147">
        <v>0</v>
      </c>
      <c r="U916" s="147" t="s">
        <v>1703</v>
      </c>
      <c r="V916" s="147" t="s">
        <v>2468</v>
      </c>
      <c r="AB916" s="147" t="s">
        <v>4677</v>
      </c>
      <c r="AC916" s="147">
        <v>213</v>
      </c>
      <c r="AD916" s="223">
        <v>43227</v>
      </c>
      <c r="AE916" s="223">
        <v>43255</v>
      </c>
      <c r="AF916" s="147" t="s">
        <v>939</v>
      </c>
    </row>
    <row r="917" spans="16:32" x14ac:dyDescent="0.25">
      <c r="P917" s="147" t="s">
        <v>962</v>
      </c>
      <c r="Q917" s="147">
        <v>193</v>
      </c>
      <c r="R917" s="147"/>
      <c r="S917" s="147" t="s">
        <v>1708</v>
      </c>
      <c r="T917" s="147">
        <v>0</v>
      </c>
      <c r="U917" s="147" t="s">
        <v>1709</v>
      </c>
      <c r="V917" s="147" t="s">
        <v>2468</v>
      </c>
      <c r="AB917" s="147" t="s">
        <v>4679</v>
      </c>
      <c r="AC917" s="147">
        <v>213</v>
      </c>
      <c r="AD917" s="223">
        <v>43227</v>
      </c>
      <c r="AE917" s="223">
        <v>43255</v>
      </c>
      <c r="AF917" s="147" t="s">
        <v>939</v>
      </c>
    </row>
    <row r="918" spans="16:32" x14ac:dyDescent="0.25">
      <c r="P918" s="147" t="s">
        <v>962</v>
      </c>
      <c r="Q918" s="147">
        <v>193</v>
      </c>
      <c r="R918" s="147"/>
      <c r="S918" s="147" t="s">
        <v>1710</v>
      </c>
      <c r="T918" s="147">
        <v>0</v>
      </c>
      <c r="U918" s="147" t="s">
        <v>1711</v>
      </c>
      <c r="V918" s="147" t="s">
        <v>2468</v>
      </c>
      <c r="AB918" s="147" t="s">
        <v>4848</v>
      </c>
      <c r="AC918" s="147">
        <v>219</v>
      </c>
      <c r="AD918" s="223">
        <v>43280</v>
      </c>
      <c r="AE918" s="223">
        <v>43364</v>
      </c>
      <c r="AF918" s="147" t="s">
        <v>939</v>
      </c>
    </row>
    <row r="919" spans="16:32" x14ac:dyDescent="0.25">
      <c r="P919" s="147" t="s">
        <v>962</v>
      </c>
      <c r="Q919" s="147">
        <v>193</v>
      </c>
      <c r="R919" s="147"/>
      <c r="S919" s="147" t="s">
        <v>1712</v>
      </c>
      <c r="T919" s="147">
        <v>0</v>
      </c>
      <c r="U919" s="147" t="s">
        <v>1713</v>
      </c>
      <c r="V919" s="147" t="s">
        <v>2468</v>
      </c>
      <c r="AB919" s="147" t="s">
        <v>4848</v>
      </c>
      <c r="AC919" s="147">
        <v>222</v>
      </c>
      <c r="AD919" s="223">
        <v>43311</v>
      </c>
      <c r="AE919" s="223">
        <v>43395</v>
      </c>
      <c r="AF919" s="147" t="s">
        <v>939</v>
      </c>
    </row>
    <row r="920" spans="16:32" x14ac:dyDescent="0.25">
      <c r="P920" s="147" t="s">
        <v>962</v>
      </c>
      <c r="Q920" s="147">
        <v>193</v>
      </c>
      <c r="R920" s="147"/>
      <c r="S920" s="147" t="s">
        <v>1714</v>
      </c>
      <c r="T920" s="147">
        <v>0</v>
      </c>
      <c r="U920" s="147" t="s">
        <v>1715</v>
      </c>
      <c r="V920" s="147" t="s">
        <v>2468</v>
      </c>
      <c r="AB920" s="147" t="s">
        <v>5087</v>
      </c>
      <c r="AC920" s="147">
        <v>222</v>
      </c>
      <c r="AD920" s="223">
        <v>43311</v>
      </c>
      <c r="AE920" s="223">
        <v>43395</v>
      </c>
      <c r="AF920" s="147" t="s">
        <v>939</v>
      </c>
    </row>
    <row r="921" spans="16:32" x14ac:dyDescent="0.25">
      <c r="P921" s="147" t="s">
        <v>962</v>
      </c>
      <c r="Q921" s="147">
        <v>193</v>
      </c>
      <c r="R921" s="147"/>
      <c r="S921" s="147" t="s">
        <v>1716</v>
      </c>
      <c r="T921" s="147">
        <v>0</v>
      </c>
      <c r="U921" s="147" t="s">
        <v>1717</v>
      </c>
      <c r="V921" s="147" t="s">
        <v>2468</v>
      </c>
      <c r="AB921" s="147" t="s">
        <v>4348</v>
      </c>
      <c r="AC921" s="147">
        <v>208</v>
      </c>
      <c r="AD921" s="223">
        <v>43216</v>
      </c>
      <c r="AE921" s="223">
        <v>43300</v>
      </c>
      <c r="AF921" s="147" t="s">
        <v>939</v>
      </c>
    </row>
    <row r="922" spans="16:32" x14ac:dyDescent="0.25">
      <c r="P922" s="147" t="s">
        <v>962</v>
      </c>
      <c r="Q922" s="147">
        <v>193</v>
      </c>
      <c r="R922" s="147"/>
      <c r="S922" s="147" t="s">
        <v>2511</v>
      </c>
      <c r="T922" s="147">
        <v>0</v>
      </c>
      <c r="U922" s="147" t="s">
        <v>2512</v>
      </c>
      <c r="V922" s="147" t="s">
        <v>2468</v>
      </c>
      <c r="AB922" s="147" t="s">
        <v>4348</v>
      </c>
      <c r="AC922" s="147">
        <v>215</v>
      </c>
      <c r="AD922" s="223">
        <v>43250</v>
      </c>
      <c r="AE922" s="223">
        <v>43334</v>
      </c>
      <c r="AF922" s="147" t="s">
        <v>939</v>
      </c>
    </row>
    <row r="923" spans="16:32" x14ac:dyDescent="0.25">
      <c r="P923" s="147" t="s">
        <v>962</v>
      </c>
      <c r="Q923" s="147">
        <v>193</v>
      </c>
      <c r="R923" s="147"/>
      <c r="S923" s="147" t="s">
        <v>2513</v>
      </c>
      <c r="T923" s="147">
        <v>0</v>
      </c>
      <c r="U923" s="147" t="s">
        <v>2514</v>
      </c>
      <c r="V923" s="147" t="s">
        <v>2468</v>
      </c>
      <c r="AB923" s="147" t="s">
        <v>4348</v>
      </c>
      <c r="AC923" s="147">
        <v>219</v>
      </c>
      <c r="AD923" s="223">
        <v>43280</v>
      </c>
      <c r="AE923" s="223">
        <v>43364</v>
      </c>
      <c r="AF923" s="147" t="s">
        <v>939</v>
      </c>
    </row>
    <row r="924" spans="16:32" x14ac:dyDescent="0.25">
      <c r="P924" s="147" t="s">
        <v>962</v>
      </c>
      <c r="Q924" s="147">
        <v>193</v>
      </c>
      <c r="R924" s="147"/>
      <c r="S924" s="147" t="s">
        <v>1718</v>
      </c>
      <c r="T924" s="147">
        <v>0</v>
      </c>
      <c r="U924" s="147" t="s">
        <v>1719</v>
      </c>
      <c r="V924" s="147" t="s">
        <v>2468</v>
      </c>
      <c r="AB924" s="147" t="s">
        <v>4348</v>
      </c>
      <c r="AC924" s="147">
        <v>222</v>
      </c>
      <c r="AD924" s="223">
        <v>43311</v>
      </c>
      <c r="AE924" s="223">
        <v>43395</v>
      </c>
      <c r="AF924" s="147" t="s">
        <v>939</v>
      </c>
    </row>
    <row r="925" spans="16:32" x14ac:dyDescent="0.25">
      <c r="P925" s="147" t="s">
        <v>962</v>
      </c>
      <c r="Q925" s="147">
        <v>193</v>
      </c>
      <c r="R925" s="147"/>
      <c r="S925" s="147" t="s">
        <v>2515</v>
      </c>
      <c r="T925" s="147">
        <v>0</v>
      </c>
      <c r="U925" s="147" t="s">
        <v>2516</v>
      </c>
      <c r="V925" s="147" t="s">
        <v>2468</v>
      </c>
      <c r="AB925" s="147" t="s">
        <v>4350</v>
      </c>
      <c r="AC925" s="147">
        <v>208</v>
      </c>
      <c r="AD925" s="223">
        <v>43216</v>
      </c>
      <c r="AE925" s="223">
        <v>43300</v>
      </c>
      <c r="AF925" s="147" t="s">
        <v>939</v>
      </c>
    </row>
    <row r="926" spans="16:32" x14ac:dyDescent="0.25">
      <c r="P926" s="147" t="s">
        <v>962</v>
      </c>
      <c r="Q926" s="147">
        <v>193</v>
      </c>
      <c r="R926" s="147"/>
      <c r="S926" s="147" t="s">
        <v>1722</v>
      </c>
      <c r="T926" s="147">
        <v>0</v>
      </c>
      <c r="U926" s="147" t="s">
        <v>1723</v>
      </c>
      <c r="V926" s="147" t="s">
        <v>2468</v>
      </c>
      <c r="AB926" s="147" t="s">
        <v>4350</v>
      </c>
      <c r="AC926" s="147">
        <v>215</v>
      </c>
      <c r="AD926" s="223">
        <v>43250</v>
      </c>
      <c r="AE926" s="223">
        <v>43334</v>
      </c>
      <c r="AF926" s="147" t="s">
        <v>939</v>
      </c>
    </row>
    <row r="927" spans="16:32" x14ac:dyDescent="0.25">
      <c r="P927" s="147" t="s">
        <v>962</v>
      </c>
      <c r="Q927" s="147">
        <v>193</v>
      </c>
      <c r="R927" s="147"/>
      <c r="S927" s="147" t="s">
        <v>2517</v>
      </c>
      <c r="T927" s="147">
        <v>0</v>
      </c>
      <c r="U927" s="147" t="s">
        <v>2518</v>
      </c>
      <c r="V927" s="147" t="s">
        <v>2468</v>
      </c>
      <c r="AB927" s="147" t="s">
        <v>4350</v>
      </c>
      <c r="AC927" s="147">
        <v>219</v>
      </c>
      <c r="AD927" s="223">
        <v>43280</v>
      </c>
      <c r="AE927" s="223">
        <v>43364</v>
      </c>
      <c r="AF927" s="147" t="s">
        <v>939</v>
      </c>
    </row>
    <row r="928" spans="16:32" x14ac:dyDescent="0.25">
      <c r="P928" s="147" t="s">
        <v>962</v>
      </c>
      <c r="Q928" s="147">
        <v>193</v>
      </c>
      <c r="R928" s="147"/>
      <c r="S928" s="147" t="s">
        <v>1726</v>
      </c>
      <c r="T928" s="147">
        <v>0</v>
      </c>
      <c r="U928" s="147" t="s">
        <v>1727</v>
      </c>
      <c r="V928" s="147" t="s">
        <v>2468</v>
      </c>
      <c r="AB928" s="147" t="s">
        <v>4350</v>
      </c>
      <c r="AC928" s="147">
        <v>222</v>
      </c>
      <c r="AD928" s="223">
        <v>43311</v>
      </c>
      <c r="AE928" s="223">
        <v>43395</v>
      </c>
      <c r="AF928" s="147" t="s">
        <v>939</v>
      </c>
    </row>
    <row r="929" spans="16:32" x14ac:dyDescent="0.25">
      <c r="P929" s="147" t="s">
        <v>962</v>
      </c>
      <c r="Q929" s="147">
        <v>193</v>
      </c>
      <c r="R929" s="147"/>
      <c r="S929" s="147" t="s">
        <v>2519</v>
      </c>
      <c r="T929" s="147">
        <v>0</v>
      </c>
      <c r="U929" s="147" t="s">
        <v>2520</v>
      </c>
      <c r="V929" s="147" t="s">
        <v>2468</v>
      </c>
      <c r="AB929" s="147" t="s">
        <v>4352</v>
      </c>
      <c r="AC929" s="147">
        <v>208</v>
      </c>
      <c r="AD929" s="223">
        <v>43216</v>
      </c>
      <c r="AE929" s="223">
        <v>43300</v>
      </c>
      <c r="AF929" s="147" t="s">
        <v>939</v>
      </c>
    </row>
    <row r="930" spans="16:32" x14ac:dyDescent="0.25">
      <c r="P930" s="147" t="s">
        <v>962</v>
      </c>
      <c r="Q930" s="147">
        <v>193</v>
      </c>
      <c r="R930" s="147"/>
      <c r="S930" s="147" t="s">
        <v>1734</v>
      </c>
      <c r="T930" s="147">
        <v>0</v>
      </c>
      <c r="U930" s="147" t="s">
        <v>1735</v>
      </c>
      <c r="V930" s="147" t="s">
        <v>2468</v>
      </c>
      <c r="AB930" s="147" t="s">
        <v>4352</v>
      </c>
      <c r="AC930" s="147">
        <v>215</v>
      </c>
      <c r="AD930" s="223">
        <v>43250</v>
      </c>
      <c r="AE930" s="223">
        <v>43334</v>
      </c>
      <c r="AF930" s="147" t="s">
        <v>939</v>
      </c>
    </row>
    <row r="931" spans="16:32" x14ac:dyDescent="0.25">
      <c r="P931" s="147" t="s">
        <v>962</v>
      </c>
      <c r="Q931" s="147">
        <v>193</v>
      </c>
      <c r="R931" s="147"/>
      <c r="S931" s="147" t="s">
        <v>1738</v>
      </c>
      <c r="T931" s="147">
        <v>0</v>
      </c>
      <c r="U931" s="147" t="s">
        <v>1739</v>
      </c>
      <c r="V931" s="147" t="s">
        <v>2468</v>
      </c>
      <c r="AB931" s="147" t="s">
        <v>4352</v>
      </c>
      <c r="AC931" s="147">
        <v>219</v>
      </c>
      <c r="AD931" s="223">
        <v>43280</v>
      </c>
      <c r="AE931" s="223">
        <v>43364</v>
      </c>
      <c r="AF931" s="147" t="s">
        <v>939</v>
      </c>
    </row>
    <row r="932" spans="16:32" x14ac:dyDescent="0.25">
      <c r="P932" s="147" t="s">
        <v>962</v>
      </c>
      <c r="Q932" s="147">
        <v>193</v>
      </c>
      <c r="R932" s="147"/>
      <c r="S932" s="147" t="s">
        <v>1740</v>
      </c>
      <c r="T932" s="147">
        <v>0</v>
      </c>
      <c r="U932" s="147" t="s">
        <v>1741</v>
      </c>
      <c r="V932" s="147" t="s">
        <v>2468</v>
      </c>
      <c r="AB932" s="147" t="s">
        <v>4352</v>
      </c>
      <c r="AC932" s="147">
        <v>222</v>
      </c>
      <c r="AD932" s="223">
        <v>43311</v>
      </c>
      <c r="AE932" s="223">
        <v>43395</v>
      </c>
      <c r="AF932" s="147" t="s">
        <v>939</v>
      </c>
    </row>
    <row r="933" spans="16:32" x14ac:dyDescent="0.25">
      <c r="P933" s="147" t="s">
        <v>962</v>
      </c>
      <c r="Q933" s="147">
        <v>193</v>
      </c>
      <c r="R933" s="147"/>
      <c r="S933" s="147" t="s">
        <v>1744</v>
      </c>
      <c r="T933" s="147">
        <v>0</v>
      </c>
      <c r="U933" s="147" t="s">
        <v>1745</v>
      </c>
      <c r="V933" s="147" t="s">
        <v>2468</v>
      </c>
      <c r="AB933" s="147" t="s">
        <v>4354</v>
      </c>
      <c r="AC933" s="147">
        <v>208</v>
      </c>
      <c r="AD933" s="223">
        <v>43216</v>
      </c>
      <c r="AE933" s="223">
        <v>43300</v>
      </c>
      <c r="AF933" s="147" t="s">
        <v>939</v>
      </c>
    </row>
    <row r="934" spans="16:32" x14ac:dyDescent="0.25">
      <c r="P934" s="147" t="s">
        <v>962</v>
      </c>
      <c r="Q934" s="147">
        <v>193</v>
      </c>
      <c r="R934" s="147"/>
      <c r="S934" s="147" t="s">
        <v>1748</v>
      </c>
      <c r="T934" s="147">
        <v>0</v>
      </c>
      <c r="U934" s="147" t="s">
        <v>1749</v>
      </c>
      <c r="V934" s="147" t="s">
        <v>2468</v>
      </c>
      <c r="AB934" s="147" t="s">
        <v>4354</v>
      </c>
      <c r="AC934" s="147">
        <v>215</v>
      </c>
      <c r="AD934" s="223">
        <v>43250</v>
      </c>
      <c r="AE934" s="223">
        <v>43334</v>
      </c>
      <c r="AF934" s="147" t="s">
        <v>939</v>
      </c>
    </row>
    <row r="935" spans="16:32" x14ac:dyDescent="0.25">
      <c r="P935" s="147" t="s">
        <v>962</v>
      </c>
      <c r="Q935" s="147">
        <v>193</v>
      </c>
      <c r="R935" s="147"/>
      <c r="S935" s="147" t="s">
        <v>1752</v>
      </c>
      <c r="T935" s="147">
        <v>0</v>
      </c>
      <c r="U935" s="147" t="s">
        <v>1753</v>
      </c>
      <c r="V935" s="147" t="s">
        <v>2468</v>
      </c>
      <c r="AB935" s="147" t="s">
        <v>4354</v>
      </c>
      <c r="AC935" s="147">
        <v>219</v>
      </c>
      <c r="AD935" s="223">
        <v>43280</v>
      </c>
      <c r="AE935" s="223">
        <v>43364</v>
      </c>
      <c r="AF935" s="147" t="s">
        <v>939</v>
      </c>
    </row>
    <row r="936" spans="16:32" x14ac:dyDescent="0.25">
      <c r="P936" s="147" t="s">
        <v>962</v>
      </c>
      <c r="Q936" s="147">
        <v>193</v>
      </c>
      <c r="R936" s="147"/>
      <c r="S936" s="147" t="s">
        <v>2521</v>
      </c>
      <c r="T936" s="147">
        <v>0</v>
      </c>
      <c r="U936" s="147" t="s">
        <v>2522</v>
      </c>
      <c r="V936" s="147" t="s">
        <v>2468</v>
      </c>
      <c r="AB936" s="147" t="s">
        <v>4354</v>
      </c>
      <c r="AC936" s="147">
        <v>222</v>
      </c>
      <c r="AD936" s="223">
        <v>43311</v>
      </c>
      <c r="AE936" s="223">
        <v>43395</v>
      </c>
      <c r="AF936" s="147" t="s">
        <v>939</v>
      </c>
    </row>
    <row r="937" spans="16:32" x14ac:dyDescent="0.25">
      <c r="P937" s="147" t="s">
        <v>962</v>
      </c>
      <c r="Q937" s="147">
        <v>193</v>
      </c>
      <c r="R937" s="147"/>
      <c r="S937" s="147" t="s">
        <v>2523</v>
      </c>
      <c r="T937" s="147">
        <v>0</v>
      </c>
      <c r="U937" s="147" t="s">
        <v>2524</v>
      </c>
      <c r="V937" s="147" t="s">
        <v>2468</v>
      </c>
      <c r="AB937" s="147" t="s">
        <v>4850</v>
      </c>
      <c r="AC937" s="147">
        <v>219</v>
      </c>
      <c r="AD937" s="223">
        <v>43280</v>
      </c>
      <c r="AE937" s="223">
        <v>43364</v>
      </c>
      <c r="AF937" s="147" t="s">
        <v>939</v>
      </c>
    </row>
    <row r="938" spans="16:32" x14ac:dyDescent="0.25">
      <c r="P938" s="147" t="s">
        <v>962</v>
      </c>
      <c r="Q938" s="147">
        <v>193</v>
      </c>
      <c r="R938" s="147"/>
      <c r="S938" s="147" t="s">
        <v>1762</v>
      </c>
      <c r="T938" s="147">
        <v>0</v>
      </c>
      <c r="U938" s="147" t="s">
        <v>1763</v>
      </c>
      <c r="V938" s="147" t="s">
        <v>2468</v>
      </c>
      <c r="AB938" s="147" t="s">
        <v>4850</v>
      </c>
      <c r="AC938" s="147">
        <v>222</v>
      </c>
      <c r="AD938" s="223">
        <v>43311</v>
      </c>
      <c r="AE938" s="223">
        <v>43395</v>
      </c>
      <c r="AF938" s="147" t="s">
        <v>939</v>
      </c>
    </row>
    <row r="939" spans="16:32" x14ac:dyDescent="0.25">
      <c r="P939" s="147" t="s">
        <v>962</v>
      </c>
      <c r="Q939" s="147">
        <v>193</v>
      </c>
      <c r="R939" s="147"/>
      <c r="S939" s="147" t="s">
        <v>1764</v>
      </c>
      <c r="T939" s="147">
        <v>0</v>
      </c>
      <c r="U939" s="147" t="s">
        <v>1765</v>
      </c>
      <c r="V939" s="147" t="s">
        <v>2468</v>
      </c>
      <c r="AB939" s="147" t="s">
        <v>4852</v>
      </c>
      <c r="AC939" s="147">
        <v>219</v>
      </c>
      <c r="AD939" s="223">
        <v>43280</v>
      </c>
      <c r="AE939" s="223">
        <v>43364</v>
      </c>
      <c r="AF939" s="147" t="s">
        <v>939</v>
      </c>
    </row>
    <row r="940" spans="16:32" x14ac:dyDescent="0.25">
      <c r="P940" s="147" t="s">
        <v>962</v>
      </c>
      <c r="Q940" s="147">
        <v>193</v>
      </c>
      <c r="R940" s="147"/>
      <c r="S940" s="147" t="s">
        <v>1766</v>
      </c>
      <c r="T940" s="147">
        <v>0</v>
      </c>
      <c r="U940" s="147" t="s">
        <v>1767</v>
      </c>
      <c r="V940" s="147" t="s">
        <v>2468</v>
      </c>
      <c r="AB940" s="147" t="s">
        <v>4852</v>
      </c>
      <c r="AC940" s="147">
        <v>222</v>
      </c>
      <c r="AD940" s="223">
        <v>43311</v>
      </c>
      <c r="AE940" s="223">
        <v>43395</v>
      </c>
      <c r="AF940" s="147" t="s">
        <v>939</v>
      </c>
    </row>
    <row r="941" spans="16:32" x14ac:dyDescent="0.25">
      <c r="P941" s="147" t="s">
        <v>962</v>
      </c>
      <c r="Q941" s="147">
        <v>193</v>
      </c>
      <c r="R941" s="147"/>
      <c r="S941" s="147" t="s">
        <v>1768</v>
      </c>
      <c r="T941" s="147">
        <v>0</v>
      </c>
      <c r="U941" s="147" t="s">
        <v>1769</v>
      </c>
      <c r="V941" s="147" t="s">
        <v>2468</v>
      </c>
      <c r="AB941" s="147" t="s">
        <v>4854</v>
      </c>
      <c r="AC941" s="147">
        <v>219</v>
      </c>
      <c r="AD941" s="223">
        <v>43280</v>
      </c>
      <c r="AE941" s="223">
        <v>43364</v>
      </c>
      <c r="AF941" s="147" t="s">
        <v>939</v>
      </c>
    </row>
    <row r="942" spans="16:32" x14ac:dyDescent="0.25">
      <c r="P942" s="147" t="s">
        <v>962</v>
      </c>
      <c r="Q942" s="147">
        <v>193</v>
      </c>
      <c r="R942" s="147"/>
      <c r="S942" s="147" t="s">
        <v>2525</v>
      </c>
      <c r="T942" s="147">
        <v>0</v>
      </c>
      <c r="U942" s="147" t="s">
        <v>2526</v>
      </c>
      <c r="V942" s="147" t="s">
        <v>2468</v>
      </c>
      <c r="AB942" s="147" t="s">
        <v>4854</v>
      </c>
      <c r="AC942" s="147">
        <v>222</v>
      </c>
      <c r="AD942" s="223">
        <v>43311</v>
      </c>
      <c r="AE942" s="223">
        <v>43395</v>
      </c>
      <c r="AF942" s="147" t="s">
        <v>939</v>
      </c>
    </row>
    <row r="943" spans="16:32" x14ac:dyDescent="0.25">
      <c r="P943" s="147" t="s">
        <v>962</v>
      </c>
      <c r="Q943" s="147">
        <v>193</v>
      </c>
      <c r="R943" s="147"/>
      <c r="S943" s="147" t="s">
        <v>1772</v>
      </c>
      <c r="T943" s="147">
        <v>0</v>
      </c>
      <c r="U943" s="147" t="s">
        <v>1773</v>
      </c>
      <c r="V943" s="147" t="s">
        <v>2468</v>
      </c>
      <c r="AB943" s="147" t="s">
        <v>4856</v>
      </c>
      <c r="AC943" s="147">
        <v>219</v>
      </c>
      <c r="AD943" s="223">
        <v>43280</v>
      </c>
      <c r="AE943" s="223">
        <v>43364</v>
      </c>
      <c r="AF943" s="147" t="s">
        <v>939</v>
      </c>
    </row>
    <row r="944" spans="16:32" x14ac:dyDescent="0.25">
      <c r="P944" s="147" t="s">
        <v>962</v>
      </c>
      <c r="Q944" s="147">
        <v>193</v>
      </c>
      <c r="R944" s="147"/>
      <c r="S944" s="147" t="s">
        <v>2527</v>
      </c>
      <c r="T944" s="147">
        <v>0</v>
      </c>
      <c r="U944" s="147" t="s">
        <v>2528</v>
      </c>
      <c r="V944" s="147" t="s">
        <v>2468</v>
      </c>
      <c r="AB944" s="147" t="s">
        <v>4856</v>
      </c>
      <c r="AC944" s="147">
        <v>222</v>
      </c>
      <c r="AD944" s="223">
        <v>43311</v>
      </c>
      <c r="AE944" s="223">
        <v>43395</v>
      </c>
      <c r="AF944" s="147" t="s">
        <v>939</v>
      </c>
    </row>
    <row r="945" spans="16:32" x14ac:dyDescent="0.25">
      <c r="P945" s="147" t="s">
        <v>962</v>
      </c>
      <c r="Q945" s="147">
        <v>193</v>
      </c>
      <c r="R945" s="147"/>
      <c r="S945" s="147" t="s">
        <v>1776</v>
      </c>
      <c r="T945" s="147">
        <v>0</v>
      </c>
      <c r="U945" s="147" t="s">
        <v>1777</v>
      </c>
      <c r="V945" s="147" t="s">
        <v>2468</v>
      </c>
      <c r="AB945" s="147" t="s">
        <v>4858</v>
      </c>
      <c r="AC945" s="147">
        <v>219</v>
      </c>
      <c r="AD945" s="223">
        <v>43280</v>
      </c>
      <c r="AE945" s="223">
        <v>43364</v>
      </c>
      <c r="AF945" s="147" t="s">
        <v>939</v>
      </c>
    </row>
    <row r="946" spans="16:32" x14ac:dyDescent="0.25">
      <c r="P946" s="147" t="s">
        <v>962</v>
      </c>
      <c r="Q946" s="147">
        <v>193</v>
      </c>
      <c r="R946" s="147"/>
      <c r="S946" s="147" t="s">
        <v>1778</v>
      </c>
      <c r="T946" s="147">
        <v>0</v>
      </c>
      <c r="U946" s="147" t="s">
        <v>1779</v>
      </c>
      <c r="V946" s="147" t="s">
        <v>2468</v>
      </c>
      <c r="AB946" s="147" t="s">
        <v>4858</v>
      </c>
      <c r="AC946" s="147">
        <v>222</v>
      </c>
      <c r="AD946" s="223">
        <v>43311</v>
      </c>
      <c r="AE946" s="223">
        <v>43395</v>
      </c>
      <c r="AF946" s="147" t="s">
        <v>939</v>
      </c>
    </row>
    <row r="947" spans="16:32" x14ac:dyDescent="0.25">
      <c r="P947" s="147" t="s">
        <v>962</v>
      </c>
      <c r="Q947" s="147">
        <v>193</v>
      </c>
      <c r="R947" s="147"/>
      <c r="S947" s="147" t="s">
        <v>1780</v>
      </c>
      <c r="T947" s="147">
        <v>0</v>
      </c>
      <c r="U947" s="147" t="s">
        <v>1781</v>
      </c>
      <c r="V947" s="147" t="s">
        <v>2468</v>
      </c>
      <c r="AB947" s="147" t="s">
        <v>4860</v>
      </c>
      <c r="AC947" s="147">
        <v>219</v>
      </c>
      <c r="AD947" s="223">
        <v>43280</v>
      </c>
      <c r="AE947" s="223">
        <v>43364</v>
      </c>
      <c r="AF947" s="147" t="s">
        <v>939</v>
      </c>
    </row>
    <row r="948" spans="16:32" x14ac:dyDescent="0.25">
      <c r="P948" s="147" t="s">
        <v>962</v>
      </c>
      <c r="Q948" s="147">
        <v>193</v>
      </c>
      <c r="R948" s="147"/>
      <c r="S948" s="147" t="s">
        <v>2529</v>
      </c>
      <c r="T948" s="147">
        <v>0</v>
      </c>
      <c r="U948" s="147" t="s">
        <v>2530</v>
      </c>
      <c r="V948" s="147" t="s">
        <v>2468</v>
      </c>
      <c r="AB948" s="147" t="s">
        <v>4860</v>
      </c>
      <c r="AC948" s="147">
        <v>222</v>
      </c>
      <c r="AD948" s="223">
        <v>43311</v>
      </c>
      <c r="AE948" s="223">
        <v>43395</v>
      </c>
      <c r="AF948" s="147" t="s">
        <v>939</v>
      </c>
    </row>
    <row r="949" spans="16:32" x14ac:dyDescent="0.25">
      <c r="P949" s="147" t="s">
        <v>962</v>
      </c>
      <c r="Q949" s="147">
        <v>193</v>
      </c>
      <c r="R949" s="147"/>
      <c r="S949" s="147" t="s">
        <v>1786</v>
      </c>
      <c r="T949" s="147">
        <v>0</v>
      </c>
      <c r="U949" s="147" t="s">
        <v>1787</v>
      </c>
      <c r="V949" s="147" t="s">
        <v>2468</v>
      </c>
      <c r="AB949" s="147" t="s">
        <v>4862</v>
      </c>
      <c r="AC949" s="147">
        <v>219</v>
      </c>
      <c r="AD949" s="223">
        <v>43280</v>
      </c>
      <c r="AE949" s="223">
        <v>43364</v>
      </c>
      <c r="AF949" s="147" t="s">
        <v>939</v>
      </c>
    </row>
    <row r="950" spans="16:32" x14ac:dyDescent="0.25">
      <c r="P950" s="147" t="s">
        <v>962</v>
      </c>
      <c r="Q950" s="147">
        <v>193</v>
      </c>
      <c r="R950" s="147"/>
      <c r="S950" s="147" t="s">
        <v>1788</v>
      </c>
      <c r="T950" s="147">
        <v>0</v>
      </c>
      <c r="U950" s="147" t="s">
        <v>1789</v>
      </c>
      <c r="V950" s="147" t="s">
        <v>2468</v>
      </c>
      <c r="AB950" s="147" t="s">
        <v>4862</v>
      </c>
      <c r="AC950" s="147">
        <v>222</v>
      </c>
      <c r="AD950" s="223">
        <v>43311</v>
      </c>
      <c r="AE950" s="223">
        <v>43395</v>
      </c>
      <c r="AF950" s="147" t="s">
        <v>939</v>
      </c>
    </row>
    <row r="951" spans="16:32" x14ac:dyDescent="0.25">
      <c r="P951" s="147" t="s">
        <v>962</v>
      </c>
      <c r="Q951" s="147">
        <v>193</v>
      </c>
      <c r="R951" s="147"/>
      <c r="S951" s="147" t="s">
        <v>2531</v>
      </c>
      <c r="T951" s="147">
        <v>0</v>
      </c>
      <c r="U951" s="147" t="s">
        <v>2532</v>
      </c>
      <c r="V951" s="147" t="s">
        <v>2468</v>
      </c>
      <c r="AB951" s="147" t="s">
        <v>4864</v>
      </c>
      <c r="AC951" s="147">
        <v>219</v>
      </c>
      <c r="AD951" s="223">
        <v>43280</v>
      </c>
      <c r="AE951" s="223">
        <v>43364</v>
      </c>
      <c r="AF951" s="147" t="s">
        <v>939</v>
      </c>
    </row>
    <row r="952" spans="16:32" x14ac:dyDescent="0.25">
      <c r="P952" s="147" t="s">
        <v>962</v>
      </c>
      <c r="Q952" s="147">
        <v>193</v>
      </c>
      <c r="R952" s="147"/>
      <c r="S952" s="147" t="s">
        <v>2533</v>
      </c>
      <c r="T952" s="147">
        <v>0</v>
      </c>
      <c r="U952" s="147" t="s">
        <v>2534</v>
      </c>
      <c r="V952" s="147" t="s">
        <v>2468</v>
      </c>
      <c r="AB952" s="147" t="s">
        <v>4864</v>
      </c>
      <c r="AC952" s="147">
        <v>222</v>
      </c>
      <c r="AD952" s="223">
        <v>43311</v>
      </c>
      <c r="AE952" s="223">
        <v>43395</v>
      </c>
      <c r="AF952" s="147" t="s">
        <v>939</v>
      </c>
    </row>
    <row r="953" spans="16:32" x14ac:dyDescent="0.25">
      <c r="P953" s="147" t="s">
        <v>962</v>
      </c>
      <c r="Q953" s="147">
        <v>193</v>
      </c>
      <c r="R953" s="147"/>
      <c r="S953" s="147" t="s">
        <v>1790</v>
      </c>
      <c r="T953" s="147">
        <v>0</v>
      </c>
      <c r="U953" s="147" t="s">
        <v>1791</v>
      </c>
      <c r="V953" s="147" t="s">
        <v>2468</v>
      </c>
      <c r="AB953" s="147" t="s">
        <v>4128</v>
      </c>
      <c r="AC953" s="147">
        <v>208</v>
      </c>
      <c r="AD953" s="223">
        <v>43216</v>
      </c>
      <c r="AE953" s="223">
        <v>43300</v>
      </c>
      <c r="AF953" s="147" t="s">
        <v>939</v>
      </c>
    </row>
    <row r="954" spans="16:32" x14ac:dyDescent="0.25">
      <c r="P954" s="147" t="s">
        <v>962</v>
      </c>
      <c r="Q954" s="147">
        <v>193</v>
      </c>
      <c r="R954" s="147"/>
      <c r="S954" s="147" t="s">
        <v>1792</v>
      </c>
      <c r="T954" s="147">
        <v>0</v>
      </c>
      <c r="U954" s="147" t="s">
        <v>1793</v>
      </c>
      <c r="V954" s="147" t="s">
        <v>2468</v>
      </c>
      <c r="AB954" s="147" t="s">
        <v>4128</v>
      </c>
      <c r="AC954" s="147">
        <v>215</v>
      </c>
      <c r="AD954" s="223">
        <v>43250</v>
      </c>
      <c r="AE954" s="223">
        <v>43334</v>
      </c>
      <c r="AF954" s="147" t="s">
        <v>939</v>
      </c>
    </row>
    <row r="955" spans="16:32" x14ac:dyDescent="0.25">
      <c r="P955" s="147" t="s">
        <v>962</v>
      </c>
      <c r="Q955" s="147">
        <v>193</v>
      </c>
      <c r="R955" s="147"/>
      <c r="S955" s="147" t="s">
        <v>1796</v>
      </c>
      <c r="T955" s="147">
        <v>0</v>
      </c>
      <c r="U955" s="147" t="s">
        <v>1797</v>
      </c>
      <c r="V955" s="147" t="s">
        <v>2468</v>
      </c>
      <c r="AB955" s="147" t="s">
        <v>4128</v>
      </c>
      <c r="AC955" s="147">
        <v>219</v>
      </c>
      <c r="AD955" s="223">
        <v>43280</v>
      </c>
      <c r="AE955" s="223">
        <v>43364</v>
      </c>
      <c r="AF955" s="147" t="s">
        <v>939</v>
      </c>
    </row>
    <row r="956" spans="16:32" x14ac:dyDescent="0.25">
      <c r="P956" s="147" t="s">
        <v>962</v>
      </c>
      <c r="Q956" s="147">
        <v>193</v>
      </c>
      <c r="R956" s="147"/>
      <c r="S956" s="147" t="s">
        <v>1802</v>
      </c>
      <c r="T956" s="147">
        <v>0</v>
      </c>
      <c r="U956" s="147" t="s">
        <v>1803</v>
      </c>
      <c r="V956" s="147" t="s">
        <v>2468</v>
      </c>
      <c r="AB956" s="147" t="s">
        <v>4128</v>
      </c>
      <c r="AC956" s="147">
        <v>222</v>
      </c>
      <c r="AD956" s="223">
        <v>43311</v>
      </c>
      <c r="AE956" s="223">
        <v>43395</v>
      </c>
      <c r="AF956" s="147" t="s">
        <v>939</v>
      </c>
    </row>
    <row r="957" spans="16:32" x14ac:dyDescent="0.25">
      <c r="P957" s="147" t="s">
        <v>962</v>
      </c>
      <c r="Q957" s="147">
        <v>193</v>
      </c>
      <c r="R957" s="147"/>
      <c r="S957" s="147" t="s">
        <v>2535</v>
      </c>
      <c r="T957" s="147">
        <v>0</v>
      </c>
      <c r="U957" s="147" t="s">
        <v>2536</v>
      </c>
      <c r="V957" s="147" t="s">
        <v>2468</v>
      </c>
      <c r="AB957" s="147" t="s">
        <v>1659</v>
      </c>
      <c r="AC957" s="147">
        <v>208</v>
      </c>
      <c r="AD957" s="223">
        <v>43216</v>
      </c>
      <c r="AE957" s="223">
        <v>43300</v>
      </c>
      <c r="AF957" s="147" t="s">
        <v>939</v>
      </c>
    </row>
    <row r="958" spans="16:32" x14ac:dyDescent="0.25">
      <c r="P958" s="147" t="s">
        <v>962</v>
      </c>
      <c r="Q958" s="147">
        <v>193</v>
      </c>
      <c r="R958" s="147"/>
      <c r="S958" s="147" t="s">
        <v>1806</v>
      </c>
      <c r="T958" s="147">
        <v>0</v>
      </c>
      <c r="U958" s="147" t="s">
        <v>1807</v>
      </c>
      <c r="V958" s="147" t="s">
        <v>2468</v>
      </c>
      <c r="AB958" s="147" t="s">
        <v>1659</v>
      </c>
      <c r="AC958" s="147">
        <v>215</v>
      </c>
      <c r="AD958" s="223">
        <v>43250</v>
      </c>
      <c r="AE958" s="223">
        <v>43334</v>
      </c>
      <c r="AF958" s="147" t="s">
        <v>939</v>
      </c>
    </row>
    <row r="959" spans="16:32" x14ac:dyDescent="0.25">
      <c r="P959" s="147" t="s">
        <v>962</v>
      </c>
      <c r="Q959" s="147">
        <v>193</v>
      </c>
      <c r="R959" s="147"/>
      <c r="S959" s="147" t="s">
        <v>2537</v>
      </c>
      <c r="T959" s="147">
        <v>0</v>
      </c>
      <c r="U959" s="147" t="s">
        <v>2538</v>
      </c>
      <c r="V959" s="147" t="s">
        <v>2468</v>
      </c>
      <c r="AB959" s="147" t="s">
        <v>1659</v>
      </c>
      <c r="AC959" s="147">
        <v>219</v>
      </c>
      <c r="AD959" s="223">
        <v>43280</v>
      </c>
      <c r="AE959" s="223">
        <v>43364</v>
      </c>
      <c r="AF959" s="147" t="s">
        <v>939</v>
      </c>
    </row>
    <row r="960" spans="16:32" x14ac:dyDescent="0.25">
      <c r="P960" s="147" t="s">
        <v>962</v>
      </c>
      <c r="Q960" s="147">
        <v>193</v>
      </c>
      <c r="R960" s="147"/>
      <c r="S960" s="147" t="s">
        <v>1812</v>
      </c>
      <c r="T960" s="147">
        <v>0</v>
      </c>
      <c r="U960" s="147" t="s">
        <v>1813</v>
      </c>
      <c r="V960" s="147" t="s">
        <v>2468</v>
      </c>
      <c r="AB960" s="147" t="s">
        <v>1659</v>
      </c>
      <c r="AC960" s="147">
        <v>222</v>
      </c>
      <c r="AD960" s="223">
        <v>43311</v>
      </c>
      <c r="AE960" s="223">
        <v>43395</v>
      </c>
      <c r="AF960" s="147" t="s">
        <v>939</v>
      </c>
    </row>
    <row r="961" spans="16:32" x14ac:dyDescent="0.25">
      <c r="P961" s="147" t="s">
        <v>962</v>
      </c>
      <c r="Q961" s="147">
        <v>193</v>
      </c>
      <c r="R961" s="147"/>
      <c r="S961" s="147" t="s">
        <v>1814</v>
      </c>
      <c r="T961" s="147">
        <v>0</v>
      </c>
      <c r="U961" s="147" t="s">
        <v>1815</v>
      </c>
      <c r="V961" s="147" t="s">
        <v>2468</v>
      </c>
      <c r="AB961" s="147" t="s">
        <v>3319</v>
      </c>
      <c r="AC961" s="147">
        <v>222</v>
      </c>
      <c r="AD961" s="223">
        <v>43311</v>
      </c>
      <c r="AE961" s="223">
        <v>43395</v>
      </c>
      <c r="AF961" s="147" t="s">
        <v>939</v>
      </c>
    </row>
    <row r="962" spans="16:32" x14ac:dyDescent="0.25">
      <c r="P962" s="147" t="s">
        <v>962</v>
      </c>
      <c r="Q962" s="147">
        <v>193</v>
      </c>
      <c r="R962" s="147"/>
      <c r="S962" s="147" t="s">
        <v>1820</v>
      </c>
      <c r="T962" s="147">
        <v>0</v>
      </c>
      <c r="U962" s="147" t="s">
        <v>1821</v>
      </c>
      <c r="V962" s="147" t="s">
        <v>2468</v>
      </c>
      <c r="AB962" s="147" t="s">
        <v>2777</v>
      </c>
      <c r="AC962" s="147">
        <v>208</v>
      </c>
      <c r="AD962" s="223">
        <v>43216</v>
      </c>
      <c r="AE962" s="223">
        <v>43300</v>
      </c>
      <c r="AF962" s="147" t="s">
        <v>939</v>
      </c>
    </row>
    <row r="963" spans="16:32" x14ac:dyDescent="0.25">
      <c r="P963" s="147" t="s">
        <v>962</v>
      </c>
      <c r="Q963" s="147">
        <v>193</v>
      </c>
      <c r="R963" s="147"/>
      <c r="S963" s="147" t="s">
        <v>1826</v>
      </c>
      <c r="T963" s="147">
        <v>0</v>
      </c>
      <c r="U963" s="147" t="s">
        <v>1827</v>
      </c>
      <c r="V963" s="147" t="s">
        <v>2468</v>
      </c>
      <c r="AB963" s="147" t="s">
        <v>2777</v>
      </c>
      <c r="AC963" s="147">
        <v>215</v>
      </c>
      <c r="AD963" s="223">
        <v>43250</v>
      </c>
      <c r="AE963" s="223">
        <v>43334</v>
      </c>
      <c r="AF963" s="147" t="s">
        <v>939</v>
      </c>
    </row>
    <row r="964" spans="16:32" x14ac:dyDescent="0.25">
      <c r="P964" s="147" t="s">
        <v>962</v>
      </c>
      <c r="Q964" s="147">
        <v>193</v>
      </c>
      <c r="R964" s="147"/>
      <c r="S964" s="147" t="s">
        <v>1828</v>
      </c>
      <c r="T964" s="147">
        <v>0</v>
      </c>
      <c r="U964" s="147" t="s">
        <v>1829</v>
      </c>
      <c r="V964" s="147" t="s">
        <v>2468</v>
      </c>
      <c r="AB964" s="147" t="s">
        <v>2777</v>
      </c>
      <c r="AC964" s="147">
        <v>219</v>
      </c>
      <c r="AD964" s="223">
        <v>43280</v>
      </c>
      <c r="AE964" s="223">
        <v>43364</v>
      </c>
      <c r="AF964" s="147" t="s">
        <v>939</v>
      </c>
    </row>
    <row r="965" spans="16:32" x14ac:dyDescent="0.25">
      <c r="P965" s="147" t="s">
        <v>962</v>
      </c>
      <c r="Q965" s="147">
        <v>193</v>
      </c>
      <c r="R965" s="147"/>
      <c r="S965" s="147" t="s">
        <v>2539</v>
      </c>
      <c r="T965" s="147">
        <v>0</v>
      </c>
      <c r="U965" s="147" t="s">
        <v>2540</v>
      </c>
      <c r="V965" s="147" t="s">
        <v>2468</v>
      </c>
      <c r="AB965" s="147" t="s">
        <v>2777</v>
      </c>
      <c r="AC965" s="147">
        <v>222</v>
      </c>
      <c r="AD965" s="223">
        <v>43311</v>
      </c>
      <c r="AE965" s="223">
        <v>43395</v>
      </c>
      <c r="AF965" s="147" t="s">
        <v>939</v>
      </c>
    </row>
    <row r="966" spans="16:32" x14ac:dyDescent="0.25">
      <c r="P966" s="147" t="s">
        <v>962</v>
      </c>
      <c r="Q966" s="147">
        <v>193</v>
      </c>
      <c r="R966" s="147"/>
      <c r="S966" s="147" t="s">
        <v>1834</v>
      </c>
      <c r="T966" s="147">
        <v>0</v>
      </c>
      <c r="U966" s="147" t="s">
        <v>1835</v>
      </c>
      <c r="V966" s="147" t="s">
        <v>2468</v>
      </c>
      <c r="AB966" s="147" t="s">
        <v>1663</v>
      </c>
      <c r="AC966" s="147">
        <v>208</v>
      </c>
      <c r="AD966" s="223">
        <v>43216</v>
      </c>
      <c r="AE966" s="223">
        <v>43300</v>
      </c>
      <c r="AF966" s="147" t="s">
        <v>939</v>
      </c>
    </row>
    <row r="967" spans="16:32" x14ac:dyDescent="0.25">
      <c r="P967" s="147" t="s">
        <v>962</v>
      </c>
      <c r="Q967" s="147">
        <v>193</v>
      </c>
      <c r="R967" s="147"/>
      <c r="S967" s="147" t="s">
        <v>1838</v>
      </c>
      <c r="T967" s="147">
        <v>0</v>
      </c>
      <c r="U967" s="147" t="s">
        <v>1839</v>
      </c>
      <c r="V967" s="147" t="s">
        <v>2468</v>
      </c>
      <c r="AB967" s="147" t="s">
        <v>1663</v>
      </c>
      <c r="AC967" s="147">
        <v>215</v>
      </c>
      <c r="AD967" s="223">
        <v>43250</v>
      </c>
      <c r="AE967" s="223">
        <v>43334</v>
      </c>
      <c r="AF967" s="147" t="s">
        <v>939</v>
      </c>
    </row>
    <row r="968" spans="16:32" x14ac:dyDescent="0.25">
      <c r="P968" s="147" t="s">
        <v>962</v>
      </c>
      <c r="Q968" s="147">
        <v>193</v>
      </c>
      <c r="R968" s="147"/>
      <c r="S968" s="147" t="s">
        <v>1840</v>
      </c>
      <c r="T968" s="147">
        <v>0</v>
      </c>
      <c r="U968" s="147" t="s">
        <v>1841</v>
      </c>
      <c r="V968" s="147" t="s">
        <v>2468</v>
      </c>
      <c r="AB968" s="147" t="s">
        <v>1663</v>
      </c>
      <c r="AC968" s="147">
        <v>219</v>
      </c>
      <c r="AD968" s="223">
        <v>43280</v>
      </c>
      <c r="AE968" s="223">
        <v>43364</v>
      </c>
      <c r="AF968" s="147" t="s">
        <v>939</v>
      </c>
    </row>
    <row r="969" spans="16:32" x14ac:dyDescent="0.25">
      <c r="P969" s="147" t="s">
        <v>962</v>
      </c>
      <c r="Q969" s="147">
        <v>193</v>
      </c>
      <c r="R969" s="147"/>
      <c r="S969" s="147" t="s">
        <v>1842</v>
      </c>
      <c r="T969" s="147">
        <v>0</v>
      </c>
      <c r="U969" s="147" t="s">
        <v>1843</v>
      </c>
      <c r="V969" s="147" t="s">
        <v>2468</v>
      </c>
      <c r="AB969" s="147" t="s">
        <v>1663</v>
      </c>
      <c r="AC969" s="147">
        <v>222</v>
      </c>
      <c r="AD969" s="223">
        <v>43311</v>
      </c>
      <c r="AE969" s="223">
        <v>43395</v>
      </c>
      <c r="AF969" s="147" t="s">
        <v>939</v>
      </c>
    </row>
    <row r="970" spans="16:32" x14ac:dyDescent="0.25">
      <c r="P970" s="147" t="s">
        <v>962</v>
      </c>
      <c r="Q970" s="147">
        <v>193</v>
      </c>
      <c r="R970" s="147"/>
      <c r="S970" s="147" t="s">
        <v>1844</v>
      </c>
      <c r="T970" s="147">
        <v>0</v>
      </c>
      <c r="U970" s="147" t="s">
        <v>1845</v>
      </c>
      <c r="V970" s="147" t="s">
        <v>2468</v>
      </c>
      <c r="AB970" s="147" t="s">
        <v>4933</v>
      </c>
      <c r="AC970" s="147">
        <v>220</v>
      </c>
      <c r="AD970" s="223">
        <v>43297</v>
      </c>
      <c r="AE970" s="223">
        <v>43353</v>
      </c>
      <c r="AF970" s="147" t="s">
        <v>939</v>
      </c>
    </row>
    <row r="971" spans="16:32" x14ac:dyDescent="0.25">
      <c r="P971" s="147" t="s">
        <v>962</v>
      </c>
      <c r="Q971" s="147">
        <v>193</v>
      </c>
      <c r="R971" s="147"/>
      <c r="S971" s="147" t="s">
        <v>1848</v>
      </c>
      <c r="T971" s="147">
        <v>0</v>
      </c>
      <c r="U971" s="147" t="s">
        <v>1849</v>
      </c>
      <c r="V971" s="147" t="s">
        <v>2468</v>
      </c>
      <c r="AB971" s="147" t="s">
        <v>4173</v>
      </c>
      <c r="AC971" s="147">
        <v>220</v>
      </c>
      <c r="AD971" s="223">
        <v>43297</v>
      </c>
      <c r="AE971" s="223">
        <v>43353</v>
      </c>
      <c r="AF971" s="147" t="s">
        <v>939</v>
      </c>
    </row>
    <row r="972" spans="16:32" x14ac:dyDescent="0.25">
      <c r="P972" s="147" t="s">
        <v>962</v>
      </c>
      <c r="Q972" s="147">
        <v>193</v>
      </c>
      <c r="R972" s="147"/>
      <c r="S972" s="147" t="s">
        <v>1850</v>
      </c>
      <c r="T972" s="147">
        <v>0</v>
      </c>
      <c r="U972" s="147" t="s">
        <v>1851</v>
      </c>
      <c r="V972" s="147" t="s">
        <v>2468</v>
      </c>
      <c r="AB972" s="147" t="s">
        <v>4936</v>
      </c>
      <c r="AC972" s="147">
        <v>220</v>
      </c>
      <c r="AD972" s="223">
        <v>43297</v>
      </c>
      <c r="AE972" s="223">
        <v>43353</v>
      </c>
      <c r="AF972" s="147" t="s">
        <v>939</v>
      </c>
    </row>
    <row r="973" spans="16:32" x14ac:dyDescent="0.25">
      <c r="P973" s="147" t="s">
        <v>962</v>
      </c>
      <c r="Q973" s="147">
        <v>193</v>
      </c>
      <c r="R973" s="147"/>
      <c r="S973" s="147" t="s">
        <v>1852</v>
      </c>
      <c r="T973" s="147">
        <v>0</v>
      </c>
      <c r="U973" s="147" t="s">
        <v>1853</v>
      </c>
      <c r="V973" s="147" t="s">
        <v>2468</v>
      </c>
      <c r="AB973" s="147" t="s">
        <v>4866</v>
      </c>
      <c r="AC973" s="147">
        <v>219</v>
      </c>
      <c r="AD973" s="223">
        <v>43280</v>
      </c>
      <c r="AE973" s="223">
        <v>43364</v>
      </c>
      <c r="AF973" s="147" t="s">
        <v>939</v>
      </c>
    </row>
    <row r="974" spans="16:32" x14ac:dyDescent="0.25">
      <c r="P974" s="147" t="s">
        <v>962</v>
      </c>
      <c r="Q974" s="147">
        <v>193</v>
      </c>
      <c r="R974" s="147"/>
      <c r="S974" s="147" t="s">
        <v>1854</v>
      </c>
      <c r="T974" s="147">
        <v>0</v>
      </c>
      <c r="U974" s="147" t="s">
        <v>1855</v>
      </c>
      <c r="V974" s="147" t="s">
        <v>2468</v>
      </c>
      <c r="AB974" s="147" t="s">
        <v>4866</v>
      </c>
      <c r="AC974" s="147">
        <v>222</v>
      </c>
      <c r="AD974" s="223">
        <v>43311</v>
      </c>
      <c r="AE974" s="223">
        <v>43395</v>
      </c>
      <c r="AF974" s="147" t="s">
        <v>939</v>
      </c>
    </row>
    <row r="975" spans="16:32" x14ac:dyDescent="0.25">
      <c r="P975" s="147" t="s">
        <v>962</v>
      </c>
      <c r="Q975" s="147">
        <v>193</v>
      </c>
      <c r="R975" s="147"/>
      <c r="S975" s="147" t="s">
        <v>2541</v>
      </c>
      <c r="T975" s="147">
        <v>0</v>
      </c>
      <c r="U975" s="147" t="s">
        <v>2542</v>
      </c>
      <c r="V975" s="147" t="s">
        <v>2468</v>
      </c>
      <c r="AB975" s="147" t="s">
        <v>1669</v>
      </c>
      <c r="AC975" s="147">
        <v>222</v>
      </c>
      <c r="AD975" s="223">
        <v>43311</v>
      </c>
      <c r="AE975" s="223">
        <v>43395</v>
      </c>
      <c r="AF975" s="147" t="s">
        <v>939</v>
      </c>
    </row>
    <row r="976" spans="16:32" x14ac:dyDescent="0.25">
      <c r="P976" s="147" t="s">
        <v>962</v>
      </c>
      <c r="Q976" s="147">
        <v>193</v>
      </c>
      <c r="R976" s="147"/>
      <c r="S976" s="147" t="s">
        <v>1858</v>
      </c>
      <c r="T976" s="147">
        <v>0</v>
      </c>
      <c r="U976" s="147" t="s">
        <v>1859</v>
      </c>
      <c r="V976" s="147" t="s">
        <v>2468</v>
      </c>
      <c r="AB976" s="147" t="s">
        <v>3323</v>
      </c>
      <c r="AC976" s="147">
        <v>222</v>
      </c>
      <c r="AD976" s="223">
        <v>43311</v>
      </c>
      <c r="AE976" s="223">
        <v>43395</v>
      </c>
      <c r="AF976" s="147" t="s">
        <v>939</v>
      </c>
    </row>
    <row r="977" spans="16:32" x14ac:dyDescent="0.25">
      <c r="P977" s="147" t="s">
        <v>962</v>
      </c>
      <c r="Q977" s="147">
        <v>193</v>
      </c>
      <c r="R977" s="147"/>
      <c r="S977" s="147" t="s">
        <v>1860</v>
      </c>
      <c r="T977" s="147">
        <v>0</v>
      </c>
      <c r="U977" s="147" t="s">
        <v>1861</v>
      </c>
      <c r="V977" s="147" t="s">
        <v>2468</v>
      </c>
      <c r="AB977" s="147" t="s">
        <v>2779</v>
      </c>
      <c r="AC977" s="147">
        <v>222</v>
      </c>
      <c r="AD977" s="223">
        <v>43311</v>
      </c>
      <c r="AE977" s="223">
        <v>43395</v>
      </c>
      <c r="AF977" s="147" t="s">
        <v>939</v>
      </c>
    </row>
    <row r="978" spans="16:32" x14ac:dyDescent="0.25">
      <c r="P978" s="147" t="s">
        <v>962</v>
      </c>
      <c r="Q978" s="147">
        <v>193</v>
      </c>
      <c r="R978" s="147"/>
      <c r="S978" s="147" t="s">
        <v>2543</v>
      </c>
      <c r="T978" s="147">
        <v>0</v>
      </c>
      <c r="U978" s="147" t="s">
        <v>2544</v>
      </c>
      <c r="V978" s="147" t="s">
        <v>2468</v>
      </c>
      <c r="AB978" s="147" t="s">
        <v>2781</v>
      </c>
      <c r="AC978" s="147">
        <v>208</v>
      </c>
      <c r="AD978" s="223">
        <v>43216</v>
      </c>
      <c r="AE978" s="223">
        <v>43300</v>
      </c>
      <c r="AF978" s="147" t="s">
        <v>939</v>
      </c>
    </row>
    <row r="979" spans="16:32" x14ac:dyDescent="0.25">
      <c r="P979" s="147" t="s">
        <v>962</v>
      </c>
      <c r="Q979" s="147">
        <v>193</v>
      </c>
      <c r="R979" s="147"/>
      <c r="S979" s="147" t="s">
        <v>1862</v>
      </c>
      <c r="T979" s="147">
        <v>0</v>
      </c>
      <c r="U979" s="147" t="s">
        <v>1863</v>
      </c>
      <c r="V979" s="147" t="s">
        <v>2468</v>
      </c>
      <c r="AB979" s="147" t="s">
        <v>2781</v>
      </c>
      <c r="AC979" s="147">
        <v>222</v>
      </c>
      <c r="AD979" s="223">
        <v>43311</v>
      </c>
      <c r="AE979" s="223">
        <v>43395</v>
      </c>
      <c r="AF979" s="147" t="s">
        <v>939</v>
      </c>
    </row>
    <row r="980" spans="16:32" x14ac:dyDescent="0.25">
      <c r="P980" s="147" t="s">
        <v>962</v>
      </c>
      <c r="Q980" s="147">
        <v>193</v>
      </c>
      <c r="R980" s="147"/>
      <c r="S980" s="147" t="s">
        <v>2545</v>
      </c>
      <c r="T980" s="147">
        <v>0</v>
      </c>
      <c r="U980" s="147" t="s">
        <v>2546</v>
      </c>
      <c r="V980" s="147" t="s">
        <v>2468</v>
      </c>
      <c r="AB980" s="147" t="s">
        <v>2783</v>
      </c>
      <c r="AC980" s="147">
        <v>222</v>
      </c>
      <c r="AD980" s="223">
        <v>43311</v>
      </c>
      <c r="AE980" s="223">
        <v>43395</v>
      </c>
      <c r="AF980" s="147" t="s">
        <v>939</v>
      </c>
    </row>
    <row r="981" spans="16:32" x14ac:dyDescent="0.25">
      <c r="P981" s="147" t="s">
        <v>962</v>
      </c>
      <c r="Q981" s="147">
        <v>193</v>
      </c>
      <c r="R981" s="147"/>
      <c r="S981" s="147" t="s">
        <v>1866</v>
      </c>
      <c r="T981" s="147">
        <v>0</v>
      </c>
      <c r="U981" s="147" t="s">
        <v>1867</v>
      </c>
      <c r="V981" s="147" t="s">
        <v>2468</v>
      </c>
      <c r="AB981" s="147" t="s">
        <v>3325</v>
      </c>
      <c r="AC981" s="147">
        <v>215</v>
      </c>
      <c r="AD981" s="223">
        <v>43250</v>
      </c>
      <c r="AE981" s="223">
        <v>43334</v>
      </c>
      <c r="AF981" s="147" t="s">
        <v>939</v>
      </c>
    </row>
    <row r="982" spans="16:32" x14ac:dyDescent="0.25">
      <c r="P982" s="147" t="s">
        <v>962</v>
      </c>
      <c r="Q982" s="147">
        <v>193</v>
      </c>
      <c r="R982" s="147"/>
      <c r="S982" s="147" t="s">
        <v>1868</v>
      </c>
      <c r="T982" s="147">
        <v>0</v>
      </c>
      <c r="U982" s="147" t="s">
        <v>1869</v>
      </c>
      <c r="V982" s="147" t="s">
        <v>2468</v>
      </c>
      <c r="AB982" s="147" t="s">
        <v>3325</v>
      </c>
      <c r="AC982" s="147">
        <v>219</v>
      </c>
      <c r="AD982" s="223">
        <v>43280</v>
      </c>
      <c r="AE982" s="223">
        <v>43364</v>
      </c>
      <c r="AF982" s="147" t="s">
        <v>939</v>
      </c>
    </row>
    <row r="983" spans="16:32" x14ac:dyDescent="0.25">
      <c r="P983" s="147" t="s">
        <v>962</v>
      </c>
      <c r="Q983" s="147">
        <v>193</v>
      </c>
      <c r="R983" s="147"/>
      <c r="S983" s="147" t="s">
        <v>2547</v>
      </c>
      <c r="T983" s="147">
        <v>0</v>
      </c>
      <c r="U983" s="147" t="s">
        <v>2548</v>
      </c>
      <c r="V983" s="147" t="s">
        <v>2468</v>
      </c>
      <c r="AB983" s="147" t="s">
        <v>3325</v>
      </c>
      <c r="AC983" s="147">
        <v>222</v>
      </c>
      <c r="AD983" s="223">
        <v>43311</v>
      </c>
      <c r="AE983" s="223">
        <v>43395</v>
      </c>
      <c r="AF983" s="147" t="s">
        <v>939</v>
      </c>
    </row>
    <row r="984" spans="16:32" x14ac:dyDescent="0.25">
      <c r="P984" s="147" t="s">
        <v>962</v>
      </c>
      <c r="Q984" s="147">
        <v>193</v>
      </c>
      <c r="R984" s="147"/>
      <c r="S984" s="147" t="s">
        <v>1872</v>
      </c>
      <c r="T984" s="147">
        <v>0</v>
      </c>
      <c r="U984" s="147" t="s">
        <v>1873</v>
      </c>
      <c r="V984" s="147" t="s">
        <v>2468</v>
      </c>
      <c r="AB984" s="147" t="s">
        <v>2494</v>
      </c>
      <c r="AC984" s="147">
        <v>222</v>
      </c>
      <c r="AD984" s="223">
        <v>43311</v>
      </c>
      <c r="AE984" s="223">
        <v>43395</v>
      </c>
      <c r="AF984" s="147" t="s">
        <v>939</v>
      </c>
    </row>
    <row r="985" spans="16:32" x14ac:dyDescent="0.25">
      <c r="P985" s="147" t="s">
        <v>962</v>
      </c>
      <c r="Q985" s="147">
        <v>193</v>
      </c>
      <c r="R985" s="147"/>
      <c r="S985" s="147" t="s">
        <v>2549</v>
      </c>
      <c r="T985" s="147">
        <v>0</v>
      </c>
      <c r="U985" s="147" t="s">
        <v>2550</v>
      </c>
      <c r="V985" s="147" t="s">
        <v>2468</v>
      </c>
      <c r="AB985" s="147" t="s">
        <v>1675</v>
      </c>
      <c r="AC985" s="147">
        <v>219</v>
      </c>
      <c r="AD985" s="223">
        <v>43280</v>
      </c>
      <c r="AE985" s="223">
        <v>43364</v>
      </c>
      <c r="AF985" s="147" t="s">
        <v>939</v>
      </c>
    </row>
    <row r="986" spans="16:32" x14ac:dyDescent="0.25">
      <c r="P986" s="147" t="s">
        <v>962</v>
      </c>
      <c r="Q986" s="147">
        <v>193</v>
      </c>
      <c r="R986" s="147"/>
      <c r="S986" s="147" t="s">
        <v>1878</v>
      </c>
      <c r="T986" s="147">
        <v>0</v>
      </c>
      <c r="U986" s="147" t="s">
        <v>1879</v>
      </c>
      <c r="V986" s="147" t="s">
        <v>2468</v>
      </c>
      <c r="AB986" s="147" t="s">
        <v>1675</v>
      </c>
      <c r="AC986" s="147">
        <v>222</v>
      </c>
      <c r="AD986" s="223">
        <v>43311</v>
      </c>
      <c r="AE986" s="223">
        <v>43395</v>
      </c>
      <c r="AF986" s="147" t="s">
        <v>939</v>
      </c>
    </row>
    <row r="987" spans="16:32" x14ac:dyDescent="0.25">
      <c r="P987" s="147" t="s">
        <v>962</v>
      </c>
      <c r="Q987" s="147">
        <v>193</v>
      </c>
      <c r="R987" s="147"/>
      <c r="S987" s="147" t="s">
        <v>1880</v>
      </c>
      <c r="T987" s="147">
        <v>0</v>
      </c>
      <c r="U987" s="147" t="s">
        <v>1881</v>
      </c>
      <c r="V987" s="147" t="s">
        <v>2468</v>
      </c>
      <c r="AB987" s="147" t="s">
        <v>2785</v>
      </c>
      <c r="AC987" s="147">
        <v>222</v>
      </c>
      <c r="AD987" s="223">
        <v>43311</v>
      </c>
      <c r="AE987" s="223">
        <v>43395</v>
      </c>
      <c r="AF987" s="147" t="s">
        <v>939</v>
      </c>
    </row>
    <row r="988" spans="16:32" x14ac:dyDescent="0.25">
      <c r="P988" s="147" t="s">
        <v>962</v>
      </c>
      <c r="Q988" s="147">
        <v>193</v>
      </c>
      <c r="R988" s="147"/>
      <c r="S988" s="147" t="s">
        <v>1882</v>
      </c>
      <c r="T988" s="147">
        <v>0</v>
      </c>
      <c r="U988" s="147" t="s">
        <v>1883</v>
      </c>
      <c r="V988" s="147" t="s">
        <v>2468</v>
      </c>
      <c r="AB988" s="147" t="s">
        <v>1677</v>
      </c>
      <c r="AC988" s="147">
        <v>215</v>
      </c>
      <c r="AD988" s="223">
        <v>43250</v>
      </c>
      <c r="AE988" s="223">
        <v>43334</v>
      </c>
      <c r="AF988" s="147" t="s">
        <v>939</v>
      </c>
    </row>
    <row r="989" spans="16:32" x14ac:dyDescent="0.25">
      <c r="P989" s="147" t="s">
        <v>962</v>
      </c>
      <c r="Q989" s="147">
        <v>193</v>
      </c>
      <c r="R989" s="147"/>
      <c r="S989" s="147" t="s">
        <v>2551</v>
      </c>
      <c r="T989" s="147">
        <v>0</v>
      </c>
      <c r="U989" s="147" t="s">
        <v>2552</v>
      </c>
      <c r="V989" s="147" t="s">
        <v>2468</v>
      </c>
      <c r="AB989" s="147" t="s">
        <v>1677</v>
      </c>
      <c r="AC989" s="147">
        <v>219</v>
      </c>
      <c r="AD989" s="223">
        <v>43280</v>
      </c>
      <c r="AE989" s="223">
        <v>43364</v>
      </c>
      <c r="AF989" s="147" t="s">
        <v>939</v>
      </c>
    </row>
    <row r="990" spans="16:32" x14ac:dyDescent="0.25">
      <c r="P990" s="147" t="s">
        <v>962</v>
      </c>
      <c r="Q990" s="147">
        <v>193</v>
      </c>
      <c r="R990" s="147"/>
      <c r="S990" s="147" t="s">
        <v>2553</v>
      </c>
      <c r="T990" s="147">
        <v>0</v>
      </c>
      <c r="U990" s="147" t="s">
        <v>2554</v>
      </c>
      <c r="V990" s="147" t="s">
        <v>2468</v>
      </c>
      <c r="AB990" s="147" t="s">
        <v>1677</v>
      </c>
      <c r="AC990" s="147">
        <v>222</v>
      </c>
      <c r="AD990" s="223">
        <v>43311</v>
      </c>
      <c r="AE990" s="223">
        <v>43395</v>
      </c>
      <c r="AF990" s="147" t="s">
        <v>939</v>
      </c>
    </row>
    <row r="991" spans="16:32" x14ac:dyDescent="0.25">
      <c r="P991" s="147" t="s">
        <v>962</v>
      </c>
      <c r="Q991" s="147">
        <v>193</v>
      </c>
      <c r="R991" s="147"/>
      <c r="S991" s="147" t="s">
        <v>1884</v>
      </c>
      <c r="T991" s="147">
        <v>0</v>
      </c>
      <c r="U991" s="147" t="s">
        <v>1885</v>
      </c>
      <c r="V991" s="147" t="s">
        <v>2468</v>
      </c>
      <c r="AB991" s="147" t="s">
        <v>3515</v>
      </c>
      <c r="AC991" s="147">
        <v>219</v>
      </c>
      <c r="AD991" s="223">
        <v>43280</v>
      </c>
      <c r="AE991" s="223">
        <v>43364</v>
      </c>
      <c r="AF991" s="147" t="s">
        <v>939</v>
      </c>
    </row>
    <row r="992" spans="16:32" x14ac:dyDescent="0.25">
      <c r="P992" s="147" t="s">
        <v>962</v>
      </c>
      <c r="Q992" s="147">
        <v>193</v>
      </c>
      <c r="R992" s="147"/>
      <c r="S992" s="147" t="s">
        <v>1886</v>
      </c>
      <c r="T992" s="147">
        <v>0</v>
      </c>
      <c r="U992" s="147" t="s">
        <v>1887</v>
      </c>
      <c r="V992" s="147" t="s">
        <v>2468</v>
      </c>
      <c r="AB992" s="147" t="s">
        <v>3515</v>
      </c>
      <c r="AC992" s="147">
        <v>222</v>
      </c>
      <c r="AD992" s="223">
        <v>43311</v>
      </c>
      <c r="AE992" s="223">
        <v>43395</v>
      </c>
      <c r="AF992" s="147" t="s">
        <v>939</v>
      </c>
    </row>
    <row r="993" spans="16:32" x14ac:dyDescent="0.25">
      <c r="P993" s="147" t="s">
        <v>962</v>
      </c>
      <c r="Q993" s="147">
        <v>193</v>
      </c>
      <c r="R993" s="147"/>
      <c r="S993" s="147" t="s">
        <v>2555</v>
      </c>
      <c r="T993" s="147">
        <v>0</v>
      </c>
      <c r="U993" s="147" t="s">
        <v>2556</v>
      </c>
      <c r="V993" s="147" t="s">
        <v>2468</v>
      </c>
      <c r="AB993" s="147" t="s">
        <v>3719</v>
      </c>
      <c r="AC993" s="147">
        <v>208</v>
      </c>
      <c r="AD993" s="223">
        <v>43216</v>
      </c>
      <c r="AE993" s="223">
        <v>43300</v>
      </c>
      <c r="AF993" s="147" t="s">
        <v>939</v>
      </c>
    </row>
    <row r="994" spans="16:32" x14ac:dyDescent="0.25">
      <c r="P994" s="147" t="s">
        <v>962</v>
      </c>
      <c r="Q994" s="147">
        <v>193</v>
      </c>
      <c r="R994" s="147"/>
      <c r="S994" s="147" t="s">
        <v>1894</v>
      </c>
      <c r="T994" s="147">
        <v>0</v>
      </c>
      <c r="U994" s="147" t="s">
        <v>1895</v>
      </c>
      <c r="V994" s="147" t="s">
        <v>2468</v>
      </c>
      <c r="AB994" s="147" t="s">
        <v>3719</v>
      </c>
      <c r="AC994" s="147">
        <v>215</v>
      </c>
      <c r="AD994" s="223">
        <v>43250</v>
      </c>
      <c r="AE994" s="223">
        <v>43334</v>
      </c>
      <c r="AF994" s="147" t="s">
        <v>939</v>
      </c>
    </row>
    <row r="995" spans="16:32" x14ac:dyDescent="0.25">
      <c r="P995" s="147" t="s">
        <v>962</v>
      </c>
      <c r="Q995" s="147">
        <v>193</v>
      </c>
      <c r="R995" s="147"/>
      <c r="S995" s="147" t="s">
        <v>1898</v>
      </c>
      <c r="T995" s="147">
        <v>0</v>
      </c>
      <c r="U995" s="147" t="s">
        <v>1899</v>
      </c>
      <c r="V995" s="147" t="s">
        <v>2468</v>
      </c>
      <c r="AB995" s="147" t="s">
        <v>3719</v>
      </c>
      <c r="AC995" s="147">
        <v>219</v>
      </c>
      <c r="AD995" s="223">
        <v>43280</v>
      </c>
      <c r="AE995" s="223">
        <v>43364</v>
      </c>
      <c r="AF995" s="147" t="s">
        <v>939</v>
      </c>
    </row>
    <row r="996" spans="16:32" x14ac:dyDescent="0.25">
      <c r="P996" s="147" t="s">
        <v>962</v>
      </c>
      <c r="Q996" s="147">
        <v>193</v>
      </c>
      <c r="R996" s="147"/>
      <c r="S996" s="147" t="s">
        <v>1902</v>
      </c>
      <c r="T996" s="147">
        <v>0</v>
      </c>
      <c r="U996" s="147" t="s">
        <v>1903</v>
      </c>
      <c r="V996" s="147" t="s">
        <v>2468</v>
      </c>
      <c r="AB996" s="147" t="s">
        <v>3719</v>
      </c>
      <c r="AC996" s="147">
        <v>222</v>
      </c>
      <c r="AD996" s="223">
        <v>43311</v>
      </c>
      <c r="AE996" s="223">
        <v>43395</v>
      </c>
      <c r="AF996" s="147" t="s">
        <v>939</v>
      </c>
    </row>
    <row r="997" spans="16:32" x14ac:dyDescent="0.25">
      <c r="P997" s="147" t="s">
        <v>962</v>
      </c>
      <c r="Q997" s="147">
        <v>193</v>
      </c>
      <c r="R997" s="147"/>
      <c r="S997" s="147" t="s">
        <v>2557</v>
      </c>
      <c r="T997" s="147">
        <v>0</v>
      </c>
      <c r="U997" s="147" t="s">
        <v>2558</v>
      </c>
      <c r="V997" s="147" t="s">
        <v>2468</v>
      </c>
      <c r="AB997" s="147" t="s">
        <v>4938</v>
      </c>
      <c r="AC997" s="147">
        <v>220</v>
      </c>
      <c r="AD997" s="223">
        <v>43297</v>
      </c>
      <c r="AE997" s="223">
        <v>43353</v>
      </c>
      <c r="AF997" s="147" t="s">
        <v>939</v>
      </c>
    </row>
    <row r="998" spans="16:32" x14ac:dyDescent="0.25">
      <c r="P998" s="147" t="s">
        <v>962</v>
      </c>
      <c r="Q998" s="147">
        <v>193</v>
      </c>
      <c r="R998" s="147"/>
      <c r="S998" s="147" t="s">
        <v>1904</v>
      </c>
      <c r="T998" s="147">
        <v>0</v>
      </c>
      <c r="U998" s="147" t="s">
        <v>1905</v>
      </c>
      <c r="V998" s="147" t="s">
        <v>2468</v>
      </c>
      <c r="AB998" s="147" t="s">
        <v>4940</v>
      </c>
      <c r="AC998" s="147">
        <v>220</v>
      </c>
      <c r="AD998" s="223">
        <v>43297</v>
      </c>
      <c r="AE998" s="223">
        <v>43353</v>
      </c>
      <c r="AF998" s="147" t="s">
        <v>939</v>
      </c>
    </row>
    <row r="999" spans="16:32" x14ac:dyDescent="0.25">
      <c r="P999" s="147" t="s">
        <v>962</v>
      </c>
      <c r="Q999" s="147">
        <v>193</v>
      </c>
      <c r="R999" s="147"/>
      <c r="S999" s="147" t="s">
        <v>2559</v>
      </c>
      <c r="T999" s="147">
        <v>0</v>
      </c>
      <c r="U999" s="147" t="s">
        <v>2560</v>
      </c>
      <c r="V999" s="147" t="s">
        <v>2468</v>
      </c>
      <c r="AB999" s="147" t="s">
        <v>1679</v>
      </c>
      <c r="AC999" s="147">
        <v>222</v>
      </c>
      <c r="AD999" s="223">
        <v>43311</v>
      </c>
      <c r="AE999" s="223">
        <v>43395</v>
      </c>
      <c r="AF999" s="147" t="s">
        <v>939</v>
      </c>
    </row>
    <row r="1000" spans="16:32" x14ac:dyDescent="0.25">
      <c r="P1000" s="147" t="s">
        <v>962</v>
      </c>
      <c r="Q1000" s="147">
        <v>193</v>
      </c>
      <c r="R1000" s="147"/>
      <c r="S1000" s="147" t="s">
        <v>1910</v>
      </c>
      <c r="T1000" s="147">
        <v>0</v>
      </c>
      <c r="U1000" s="147" t="s">
        <v>1911</v>
      </c>
      <c r="V1000" s="147" t="s">
        <v>2468</v>
      </c>
      <c r="AB1000" s="147" t="s">
        <v>3327</v>
      </c>
      <c r="AC1000" s="147">
        <v>222</v>
      </c>
      <c r="AD1000" s="223">
        <v>43311</v>
      </c>
      <c r="AE1000" s="223">
        <v>43395</v>
      </c>
      <c r="AF1000" s="147" t="s">
        <v>939</v>
      </c>
    </row>
    <row r="1001" spans="16:32" x14ac:dyDescent="0.25">
      <c r="P1001" s="147" t="s">
        <v>962</v>
      </c>
      <c r="Q1001" s="147">
        <v>193</v>
      </c>
      <c r="R1001" s="147"/>
      <c r="S1001" s="147" t="s">
        <v>2561</v>
      </c>
      <c r="T1001" s="147">
        <v>0</v>
      </c>
      <c r="U1001" s="147" t="s">
        <v>2562</v>
      </c>
      <c r="V1001" s="147" t="s">
        <v>2468</v>
      </c>
      <c r="AB1001" s="147" t="s">
        <v>4176</v>
      </c>
      <c r="AC1001" s="147">
        <v>220</v>
      </c>
      <c r="AD1001" s="223">
        <v>43297</v>
      </c>
      <c r="AE1001" s="223">
        <v>43353</v>
      </c>
      <c r="AF1001" s="147" t="s">
        <v>939</v>
      </c>
    </row>
    <row r="1002" spans="16:32" x14ac:dyDescent="0.25">
      <c r="P1002" s="147" t="s">
        <v>962</v>
      </c>
      <c r="Q1002" s="147">
        <v>193</v>
      </c>
      <c r="R1002" s="147"/>
      <c r="S1002" s="147" t="s">
        <v>2563</v>
      </c>
      <c r="T1002" s="147">
        <v>0</v>
      </c>
      <c r="U1002" s="147" t="s">
        <v>2564</v>
      </c>
      <c r="V1002" s="147" t="s">
        <v>2468</v>
      </c>
      <c r="AB1002" s="147" t="s">
        <v>4942</v>
      </c>
      <c r="AC1002" s="147">
        <v>220</v>
      </c>
      <c r="AD1002" s="223">
        <v>43297</v>
      </c>
      <c r="AE1002" s="223">
        <v>43353</v>
      </c>
      <c r="AF1002" s="147" t="s">
        <v>939</v>
      </c>
    </row>
    <row r="1003" spans="16:32" x14ac:dyDescent="0.25">
      <c r="P1003" s="147" t="s">
        <v>962</v>
      </c>
      <c r="Q1003" s="147">
        <v>193</v>
      </c>
      <c r="R1003" s="147"/>
      <c r="S1003" s="147" t="s">
        <v>2565</v>
      </c>
      <c r="T1003" s="147">
        <v>0</v>
      </c>
      <c r="U1003" s="147" t="s">
        <v>2566</v>
      </c>
      <c r="V1003" s="147" t="s">
        <v>2468</v>
      </c>
      <c r="AB1003" s="147" t="s">
        <v>1683</v>
      </c>
      <c r="AC1003" s="147">
        <v>219</v>
      </c>
      <c r="AD1003" s="223">
        <v>43280</v>
      </c>
      <c r="AE1003" s="223">
        <v>43364</v>
      </c>
      <c r="AF1003" s="147" t="s">
        <v>939</v>
      </c>
    </row>
    <row r="1004" spans="16:32" x14ac:dyDescent="0.25">
      <c r="P1004" s="147" t="s">
        <v>962</v>
      </c>
      <c r="Q1004" s="147">
        <v>193</v>
      </c>
      <c r="R1004" s="147"/>
      <c r="S1004" s="147" t="s">
        <v>1914</v>
      </c>
      <c r="T1004" s="147">
        <v>0</v>
      </c>
      <c r="U1004" s="147" t="s">
        <v>1915</v>
      </c>
      <c r="V1004" s="147" t="s">
        <v>2468</v>
      </c>
      <c r="AB1004" s="147" t="s">
        <v>1683</v>
      </c>
      <c r="AC1004" s="147">
        <v>222</v>
      </c>
      <c r="AD1004" s="223">
        <v>43311</v>
      </c>
      <c r="AE1004" s="223">
        <v>43395</v>
      </c>
      <c r="AF1004" s="147" t="s">
        <v>939</v>
      </c>
    </row>
    <row r="1005" spans="16:32" x14ac:dyDescent="0.25">
      <c r="P1005" s="147" t="s">
        <v>962</v>
      </c>
      <c r="Q1005" s="147">
        <v>193</v>
      </c>
      <c r="R1005" s="147"/>
      <c r="S1005" s="147" t="s">
        <v>2567</v>
      </c>
      <c r="T1005" s="147">
        <v>0</v>
      </c>
      <c r="U1005" s="147" t="s">
        <v>2568</v>
      </c>
      <c r="V1005" s="147" t="s">
        <v>2468</v>
      </c>
      <c r="AB1005" s="147" t="s">
        <v>4944</v>
      </c>
      <c r="AC1005" s="147">
        <v>220</v>
      </c>
      <c r="AD1005" s="223">
        <v>43297</v>
      </c>
      <c r="AE1005" s="223">
        <v>43353</v>
      </c>
      <c r="AF1005" s="147" t="s">
        <v>939</v>
      </c>
    </row>
    <row r="1006" spans="16:32" x14ac:dyDescent="0.25">
      <c r="P1006" s="147" t="s">
        <v>962</v>
      </c>
      <c r="Q1006" s="147">
        <v>193</v>
      </c>
      <c r="R1006" s="147"/>
      <c r="S1006" s="147" t="s">
        <v>1920</v>
      </c>
      <c r="T1006" s="147">
        <v>0</v>
      </c>
      <c r="U1006" s="147" t="s">
        <v>1921</v>
      </c>
      <c r="V1006" s="147" t="s">
        <v>2468</v>
      </c>
      <c r="AB1006" s="147" t="s">
        <v>4180</v>
      </c>
      <c r="AC1006" s="147">
        <v>220</v>
      </c>
      <c r="AD1006" s="223">
        <v>43297</v>
      </c>
      <c r="AE1006" s="223">
        <v>43353</v>
      </c>
      <c r="AF1006" s="147" t="s">
        <v>939</v>
      </c>
    </row>
    <row r="1007" spans="16:32" x14ac:dyDescent="0.25">
      <c r="P1007" s="147" t="s">
        <v>962</v>
      </c>
      <c r="Q1007" s="147">
        <v>193</v>
      </c>
      <c r="R1007" s="147"/>
      <c r="S1007" s="147" t="s">
        <v>1922</v>
      </c>
      <c r="T1007" s="147">
        <v>0</v>
      </c>
      <c r="U1007" s="147" t="s">
        <v>1923</v>
      </c>
      <c r="V1007" s="147" t="s">
        <v>2468</v>
      </c>
      <c r="AB1007" s="147" t="s">
        <v>3329</v>
      </c>
      <c r="AC1007" s="147">
        <v>208</v>
      </c>
      <c r="AD1007" s="223">
        <v>43216</v>
      </c>
      <c r="AE1007" s="223">
        <v>43300</v>
      </c>
      <c r="AF1007" s="147" t="s">
        <v>939</v>
      </c>
    </row>
    <row r="1008" spans="16:32" x14ac:dyDescent="0.25">
      <c r="P1008" s="147" t="s">
        <v>962</v>
      </c>
      <c r="Q1008" s="147">
        <v>193</v>
      </c>
      <c r="R1008" s="147"/>
      <c r="S1008" s="147" t="s">
        <v>2569</v>
      </c>
      <c r="T1008" s="147">
        <v>0</v>
      </c>
      <c r="U1008" s="147" t="s">
        <v>2570</v>
      </c>
      <c r="V1008" s="147" t="s">
        <v>2468</v>
      </c>
      <c r="AB1008" s="147" t="s">
        <v>3329</v>
      </c>
      <c r="AC1008" s="147">
        <v>222</v>
      </c>
      <c r="AD1008" s="223">
        <v>43311</v>
      </c>
      <c r="AE1008" s="223">
        <v>43395</v>
      </c>
      <c r="AF1008" s="147" t="s">
        <v>939</v>
      </c>
    </row>
    <row r="1009" spans="16:32" x14ac:dyDescent="0.25">
      <c r="P1009" s="147" t="s">
        <v>962</v>
      </c>
      <c r="Q1009" s="147">
        <v>193</v>
      </c>
      <c r="R1009" s="147"/>
      <c r="S1009" s="147" t="s">
        <v>1926</v>
      </c>
      <c r="T1009" s="147">
        <v>0</v>
      </c>
      <c r="U1009" s="147" t="s">
        <v>1927</v>
      </c>
      <c r="V1009" s="147" t="s">
        <v>2468</v>
      </c>
      <c r="AB1009" s="147" t="s">
        <v>2496</v>
      </c>
      <c r="AC1009" s="147">
        <v>208</v>
      </c>
      <c r="AD1009" s="223">
        <v>43216</v>
      </c>
      <c r="AE1009" s="223">
        <v>43300</v>
      </c>
      <c r="AF1009" s="147" t="s">
        <v>939</v>
      </c>
    </row>
    <row r="1010" spans="16:32" x14ac:dyDescent="0.25">
      <c r="P1010" s="147" t="s">
        <v>962</v>
      </c>
      <c r="Q1010" s="147">
        <v>193</v>
      </c>
      <c r="R1010" s="147"/>
      <c r="S1010" s="147" t="s">
        <v>1930</v>
      </c>
      <c r="T1010" s="147">
        <v>0</v>
      </c>
      <c r="U1010" s="147" t="s">
        <v>1931</v>
      </c>
      <c r="V1010" s="147" t="s">
        <v>2468</v>
      </c>
      <c r="AB1010" s="147" t="s">
        <v>2496</v>
      </c>
      <c r="AC1010" s="147">
        <v>215</v>
      </c>
      <c r="AD1010" s="223">
        <v>43250</v>
      </c>
      <c r="AE1010" s="223">
        <v>43334</v>
      </c>
      <c r="AF1010" s="147" t="s">
        <v>939</v>
      </c>
    </row>
    <row r="1011" spans="16:32" x14ac:dyDescent="0.25">
      <c r="P1011" s="147" t="s">
        <v>962</v>
      </c>
      <c r="Q1011" s="147">
        <v>193</v>
      </c>
      <c r="R1011" s="147"/>
      <c r="S1011" s="147" t="s">
        <v>2571</v>
      </c>
      <c r="T1011" s="147">
        <v>0</v>
      </c>
      <c r="U1011" s="147" t="s">
        <v>2572</v>
      </c>
      <c r="V1011" s="147" t="s">
        <v>2468</v>
      </c>
      <c r="AB1011" s="147" t="s">
        <v>2496</v>
      </c>
      <c r="AC1011" s="147">
        <v>219</v>
      </c>
      <c r="AD1011" s="223">
        <v>43280</v>
      </c>
      <c r="AE1011" s="223">
        <v>43364</v>
      </c>
      <c r="AF1011" s="147" t="s">
        <v>939</v>
      </c>
    </row>
    <row r="1012" spans="16:32" x14ac:dyDescent="0.25">
      <c r="P1012" s="147" t="s">
        <v>962</v>
      </c>
      <c r="Q1012" s="147">
        <v>193</v>
      </c>
      <c r="R1012" s="147"/>
      <c r="S1012" s="147" t="s">
        <v>1932</v>
      </c>
      <c r="T1012" s="147">
        <v>0</v>
      </c>
      <c r="U1012" s="147" t="s">
        <v>1933</v>
      </c>
      <c r="V1012" s="147" t="s">
        <v>2468</v>
      </c>
      <c r="AB1012" s="147" t="s">
        <v>2496</v>
      </c>
      <c r="AC1012" s="147">
        <v>222</v>
      </c>
      <c r="AD1012" s="223">
        <v>43311</v>
      </c>
      <c r="AE1012" s="223">
        <v>43395</v>
      </c>
      <c r="AF1012" s="147" t="s">
        <v>939</v>
      </c>
    </row>
    <row r="1013" spans="16:32" x14ac:dyDescent="0.25">
      <c r="P1013" s="147" t="s">
        <v>962</v>
      </c>
      <c r="Q1013" s="147">
        <v>193</v>
      </c>
      <c r="R1013" s="147"/>
      <c r="S1013" s="147" t="s">
        <v>1934</v>
      </c>
      <c r="T1013" s="147">
        <v>0</v>
      </c>
      <c r="U1013" s="147" t="s">
        <v>1935</v>
      </c>
      <c r="V1013" s="147" t="s">
        <v>2468</v>
      </c>
      <c r="AB1013" s="147" t="s">
        <v>2791</v>
      </c>
      <c r="AC1013" s="147">
        <v>215</v>
      </c>
      <c r="AD1013" s="223">
        <v>43250</v>
      </c>
      <c r="AE1013" s="223">
        <v>43334</v>
      </c>
      <c r="AF1013" s="147" t="s">
        <v>939</v>
      </c>
    </row>
    <row r="1014" spans="16:32" x14ac:dyDescent="0.25">
      <c r="P1014" s="147" t="s">
        <v>962</v>
      </c>
      <c r="Q1014" s="147">
        <v>193</v>
      </c>
      <c r="R1014" s="147"/>
      <c r="S1014" s="147" t="s">
        <v>1938</v>
      </c>
      <c r="T1014" s="147">
        <v>0</v>
      </c>
      <c r="U1014" s="147" t="s">
        <v>1939</v>
      </c>
      <c r="V1014" s="147" t="s">
        <v>2468</v>
      </c>
      <c r="AB1014" s="147" t="s">
        <v>2791</v>
      </c>
      <c r="AC1014" s="147">
        <v>219</v>
      </c>
      <c r="AD1014" s="223">
        <v>43280</v>
      </c>
      <c r="AE1014" s="223">
        <v>43364</v>
      </c>
      <c r="AF1014" s="147" t="s">
        <v>939</v>
      </c>
    </row>
    <row r="1015" spans="16:32" x14ac:dyDescent="0.25">
      <c r="P1015" s="147" t="s">
        <v>962</v>
      </c>
      <c r="Q1015" s="147">
        <v>193</v>
      </c>
      <c r="R1015" s="147"/>
      <c r="S1015" s="147" t="s">
        <v>1940</v>
      </c>
      <c r="T1015" s="147">
        <v>0</v>
      </c>
      <c r="U1015" s="147" t="s">
        <v>1941</v>
      </c>
      <c r="V1015" s="147" t="s">
        <v>2468</v>
      </c>
      <c r="AB1015" s="147" t="s">
        <v>2791</v>
      </c>
      <c r="AC1015" s="147">
        <v>222</v>
      </c>
      <c r="AD1015" s="223">
        <v>43311</v>
      </c>
      <c r="AE1015" s="223">
        <v>43395</v>
      </c>
      <c r="AF1015" s="147" t="s">
        <v>939</v>
      </c>
    </row>
    <row r="1016" spans="16:32" x14ac:dyDescent="0.25">
      <c r="P1016" s="147" t="s">
        <v>962</v>
      </c>
      <c r="Q1016" s="147">
        <v>193</v>
      </c>
      <c r="R1016" s="147"/>
      <c r="S1016" s="147" t="s">
        <v>1944</v>
      </c>
      <c r="T1016" s="147">
        <v>0</v>
      </c>
      <c r="U1016" s="147" t="s">
        <v>1945</v>
      </c>
      <c r="V1016" s="147" t="s">
        <v>2468</v>
      </c>
      <c r="AB1016" s="147" t="s">
        <v>3335</v>
      </c>
      <c r="AC1016" s="147">
        <v>219</v>
      </c>
      <c r="AD1016" s="223">
        <v>43280</v>
      </c>
      <c r="AE1016" s="223">
        <v>43364</v>
      </c>
      <c r="AF1016" s="147" t="s">
        <v>939</v>
      </c>
    </row>
    <row r="1017" spans="16:32" x14ac:dyDescent="0.25">
      <c r="P1017" s="147" t="s">
        <v>962</v>
      </c>
      <c r="Q1017" s="147">
        <v>193</v>
      </c>
      <c r="R1017" s="147"/>
      <c r="S1017" s="147" t="s">
        <v>2573</v>
      </c>
      <c r="T1017" s="147">
        <v>0</v>
      </c>
      <c r="U1017" s="147" t="s">
        <v>2574</v>
      </c>
      <c r="V1017" s="147" t="s">
        <v>2468</v>
      </c>
      <c r="AB1017" s="147" t="s">
        <v>3335</v>
      </c>
      <c r="AC1017" s="147">
        <v>222</v>
      </c>
      <c r="AD1017" s="223">
        <v>43311</v>
      </c>
      <c r="AE1017" s="223">
        <v>43395</v>
      </c>
      <c r="AF1017" s="147" t="s">
        <v>939</v>
      </c>
    </row>
    <row r="1018" spans="16:32" x14ac:dyDescent="0.25">
      <c r="P1018" s="147" t="s">
        <v>962</v>
      </c>
      <c r="Q1018" s="147">
        <v>193</v>
      </c>
      <c r="R1018" s="147"/>
      <c r="S1018" s="147" t="s">
        <v>1946</v>
      </c>
      <c r="T1018" s="147">
        <v>0</v>
      </c>
      <c r="U1018" s="147" t="s">
        <v>1947</v>
      </c>
      <c r="V1018" s="147" t="s">
        <v>2468</v>
      </c>
      <c r="AB1018" s="147" t="s">
        <v>2498</v>
      </c>
      <c r="AC1018" s="147">
        <v>222</v>
      </c>
      <c r="AD1018" s="223">
        <v>43311</v>
      </c>
      <c r="AE1018" s="223">
        <v>43395</v>
      </c>
      <c r="AF1018" s="147" t="s">
        <v>939</v>
      </c>
    </row>
    <row r="1019" spans="16:32" x14ac:dyDescent="0.25">
      <c r="P1019" s="147" t="s">
        <v>962</v>
      </c>
      <c r="Q1019" s="147">
        <v>193</v>
      </c>
      <c r="R1019" s="147"/>
      <c r="S1019" s="147" t="s">
        <v>1948</v>
      </c>
      <c r="T1019" s="147">
        <v>0</v>
      </c>
      <c r="U1019" s="147" t="s">
        <v>1949</v>
      </c>
      <c r="V1019" s="147" t="s">
        <v>2468</v>
      </c>
      <c r="AB1019" s="147" t="s">
        <v>3030</v>
      </c>
      <c r="AC1019" s="147">
        <v>215</v>
      </c>
      <c r="AD1019" s="223">
        <v>43250</v>
      </c>
      <c r="AE1019" s="223">
        <v>43334</v>
      </c>
      <c r="AF1019" s="147" t="s">
        <v>939</v>
      </c>
    </row>
    <row r="1020" spans="16:32" x14ac:dyDescent="0.25">
      <c r="P1020" s="147" t="s">
        <v>962</v>
      </c>
      <c r="Q1020" s="147">
        <v>193</v>
      </c>
      <c r="R1020" s="147"/>
      <c r="S1020" s="147" t="s">
        <v>1950</v>
      </c>
      <c r="T1020" s="147">
        <v>0</v>
      </c>
      <c r="U1020" s="147" t="s">
        <v>1951</v>
      </c>
      <c r="V1020" s="147" t="s">
        <v>2468</v>
      </c>
      <c r="AB1020" s="147" t="s">
        <v>3030</v>
      </c>
      <c r="AC1020" s="147">
        <v>219</v>
      </c>
      <c r="AD1020" s="223">
        <v>43280</v>
      </c>
      <c r="AE1020" s="223">
        <v>43364</v>
      </c>
      <c r="AF1020" s="147" t="s">
        <v>939</v>
      </c>
    </row>
    <row r="1021" spans="16:32" x14ac:dyDescent="0.25">
      <c r="P1021" s="147" t="s">
        <v>962</v>
      </c>
      <c r="Q1021" s="147">
        <v>193</v>
      </c>
      <c r="R1021" s="147"/>
      <c r="S1021" s="147" t="s">
        <v>1952</v>
      </c>
      <c r="T1021" s="147">
        <v>0</v>
      </c>
      <c r="U1021" s="147" t="s">
        <v>1953</v>
      </c>
      <c r="V1021" s="147" t="s">
        <v>2468</v>
      </c>
      <c r="AB1021" s="147" t="s">
        <v>3030</v>
      </c>
      <c r="AC1021" s="147">
        <v>222</v>
      </c>
      <c r="AD1021" s="223">
        <v>43311</v>
      </c>
      <c r="AE1021" s="223">
        <v>43395</v>
      </c>
      <c r="AF1021" s="147" t="s">
        <v>939</v>
      </c>
    </row>
    <row r="1022" spans="16:32" x14ac:dyDescent="0.25">
      <c r="P1022" s="147" t="s">
        <v>962</v>
      </c>
      <c r="Q1022" s="147">
        <v>193</v>
      </c>
      <c r="R1022" s="147"/>
      <c r="S1022" s="147" t="s">
        <v>1954</v>
      </c>
      <c r="T1022" s="147">
        <v>0</v>
      </c>
      <c r="U1022" s="147" t="s">
        <v>1955</v>
      </c>
      <c r="V1022" s="147" t="s">
        <v>2468</v>
      </c>
      <c r="AB1022" s="147" t="s">
        <v>1687</v>
      </c>
      <c r="AC1022" s="147">
        <v>208</v>
      </c>
      <c r="AD1022" s="223">
        <v>43216</v>
      </c>
      <c r="AE1022" s="223">
        <v>43300</v>
      </c>
      <c r="AF1022" s="147" t="s">
        <v>939</v>
      </c>
    </row>
    <row r="1023" spans="16:32" x14ac:dyDescent="0.25">
      <c r="P1023" s="147" t="s">
        <v>962</v>
      </c>
      <c r="Q1023" s="147">
        <v>193</v>
      </c>
      <c r="R1023" s="147"/>
      <c r="S1023" s="147" t="s">
        <v>1956</v>
      </c>
      <c r="T1023" s="147">
        <v>0</v>
      </c>
      <c r="U1023" s="147" t="s">
        <v>1957</v>
      </c>
      <c r="V1023" s="147" t="s">
        <v>2468</v>
      </c>
      <c r="AB1023" s="147" t="s">
        <v>1687</v>
      </c>
      <c r="AC1023" s="147">
        <v>215</v>
      </c>
      <c r="AD1023" s="223">
        <v>43250</v>
      </c>
      <c r="AE1023" s="223">
        <v>43334</v>
      </c>
      <c r="AF1023" s="147" t="s">
        <v>939</v>
      </c>
    </row>
    <row r="1024" spans="16:32" x14ac:dyDescent="0.25">
      <c r="P1024" s="147" t="s">
        <v>962</v>
      </c>
      <c r="Q1024" s="147">
        <v>193</v>
      </c>
      <c r="R1024" s="147"/>
      <c r="S1024" s="147" t="s">
        <v>1958</v>
      </c>
      <c r="T1024" s="147">
        <v>0</v>
      </c>
      <c r="U1024" s="147" t="s">
        <v>1959</v>
      </c>
      <c r="V1024" s="147" t="s">
        <v>2468</v>
      </c>
      <c r="AB1024" s="147" t="s">
        <v>1687</v>
      </c>
      <c r="AC1024" s="147">
        <v>219</v>
      </c>
      <c r="AD1024" s="223">
        <v>43280</v>
      </c>
      <c r="AE1024" s="223">
        <v>43364</v>
      </c>
      <c r="AF1024" s="147" t="s">
        <v>939</v>
      </c>
    </row>
    <row r="1025" spans="16:32" x14ac:dyDescent="0.25">
      <c r="P1025" s="147" t="s">
        <v>962</v>
      </c>
      <c r="Q1025" s="147">
        <v>193</v>
      </c>
      <c r="R1025" s="147"/>
      <c r="S1025" s="147" t="s">
        <v>1960</v>
      </c>
      <c r="T1025" s="147">
        <v>0</v>
      </c>
      <c r="U1025" s="147" t="s">
        <v>1961</v>
      </c>
      <c r="V1025" s="147" t="s">
        <v>2468</v>
      </c>
      <c r="AB1025" s="147" t="s">
        <v>1687</v>
      </c>
      <c r="AC1025" s="147">
        <v>222</v>
      </c>
      <c r="AD1025" s="223">
        <v>43311</v>
      </c>
      <c r="AE1025" s="223">
        <v>43395</v>
      </c>
      <c r="AF1025" s="147" t="s">
        <v>939</v>
      </c>
    </row>
    <row r="1026" spans="16:32" x14ac:dyDescent="0.25">
      <c r="P1026" s="147" t="s">
        <v>962</v>
      </c>
      <c r="Q1026" s="147">
        <v>193</v>
      </c>
      <c r="R1026" s="147"/>
      <c r="S1026" s="147" t="s">
        <v>1966</v>
      </c>
      <c r="T1026" s="147">
        <v>0</v>
      </c>
      <c r="U1026" s="147" t="s">
        <v>1967</v>
      </c>
      <c r="V1026" s="147" t="s">
        <v>2468</v>
      </c>
      <c r="AB1026" s="147" t="s">
        <v>2500</v>
      </c>
      <c r="AC1026" s="147">
        <v>208</v>
      </c>
      <c r="AD1026" s="223">
        <v>43216</v>
      </c>
      <c r="AE1026" s="223">
        <v>43300</v>
      </c>
      <c r="AF1026" s="147" t="s">
        <v>939</v>
      </c>
    </row>
    <row r="1027" spans="16:32" x14ac:dyDescent="0.25">
      <c r="P1027" s="147" t="s">
        <v>962</v>
      </c>
      <c r="Q1027" s="147">
        <v>193</v>
      </c>
      <c r="R1027" s="147"/>
      <c r="S1027" s="147" t="s">
        <v>2575</v>
      </c>
      <c r="T1027" s="147">
        <v>0</v>
      </c>
      <c r="U1027" s="147" t="s">
        <v>2576</v>
      </c>
      <c r="V1027" s="147" t="s">
        <v>2468</v>
      </c>
      <c r="AB1027" s="147" t="s">
        <v>2500</v>
      </c>
      <c r="AC1027" s="147">
        <v>215</v>
      </c>
      <c r="AD1027" s="223">
        <v>43250</v>
      </c>
      <c r="AE1027" s="223">
        <v>43334</v>
      </c>
      <c r="AF1027" s="147" t="s">
        <v>939</v>
      </c>
    </row>
    <row r="1028" spans="16:32" x14ac:dyDescent="0.25">
      <c r="P1028" s="147" t="s">
        <v>962</v>
      </c>
      <c r="Q1028" s="147">
        <v>193</v>
      </c>
      <c r="R1028" s="147"/>
      <c r="S1028" s="147" t="s">
        <v>1968</v>
      </c>
      <c r="T1028" s="147">
        <v>0</v>
      </c>
      <c r="U1028" s="147" t="s">
        <v>1969</v>
      </c>
      <c r="V1028" s="147" t="s">
        <v>2468</v>
      </c>
      <c r="AB1028" s="147" t="s">
        <v>2500</v>
      </c>
      <c r="AC1028" s="147">
        <v>219</v>
      </c>
      <c r="AD1028" s="223">
        <v>43280</v>
      </c>
      <c r="AE1028" s="223">
        <v>43364</v>
      </c>
      <c r="AF1028" s="147" t="s">
        <v>939</v>
      </c>
    </row>
    <row r="1029" spans="16:32" x14ac:dyDescent="0.25">
      <c r="P1029" s="147" t="s">
        <v>962</v>
      </c>
      <c r="Q1029" s="147">
        <v>193</v>
      </c>
      <c r="R1029" s="147"/>
      <c r="S1029" s="147" t="s">
        <v>1970</v>
      </c>
      <c r="T1029" s="147">
        <v>0</v>
      </c>
      <c r="U1029" s="147" t="s">
        <v>1971</v>
      </c>
      <c r="V1029" s="147" t="s">
        <v>2468</v>
      </c>
      <c r="AB1029" s="147" t="s">
        <v>2500</v>
      </c>
      <c r="AC1029" s="147">
        <v>222</v>
      </c>
      <c r="AD1029" s="223">
        <v>43311</v>
      </c>
      <c r="AE1029" s="223">
        <v>43395</v>
      </c>
      <c r="AF1029" s="147" t="s">
        <v>939</v>
      </c>
    </row>
    <row r="1030" spans="16:32" x14ac:dyDescent="0.25">
      <c r="P1030" s="147" t="s">
        <v>962</v>
      </c>
      <c r="Q1030" s="147">
        <v>193</v>
      </c>
      <c r="R1030" s="147"/>
      <c r="S1030" s="147" t="s">
        <v>1972</v>
      </c>
      <c r="T1030" s="147">
        <v>0</v>
      </c>
      <c r="U1030" s="147" t="s">
        <v>1973</v>
      </c>
      <c r="V1030" s="147" t="s">
        <v>2468</v>
      </c>
      <c r="AB1030" s="147" t="s">
        <v>4189</v>
      </c>
      <c r="AC1030" s="147">
        <v>221</v>
      </c>
      <c r="AD1030" s="223">
        <v>43297</v>
      </c>
      <c r="AE1030" s="223">
        <v>43353</v>
      </c>
      <c r="AF1030" s="147" t="s">
        <v>939</v>
      </c>
    </row>
    <row r="1031" spans="16:32" x14ac:dyDescent="0.25">
      <c r="P1031" s="147" t="s">
        <v>962</v>
      </c>
      <c r="Q1031" s="147">
        <v>193</v>
      </c>
      <c r="R1031" s="147"/>
      <c r="S1031" s="147" t="s">
        <v>1974</v>
      </c>
      <c r="T1031" s="147">
        <v>0</v>
      </c>
      <c r="U1031" s="147" t="s">
        <v>1975</v>
      </c>
      <c r="V1031" s="147" t="s">
        <v>2468</v>
      </c>
      <c r="AB1031" s="147" t="s">
        <v>4868</v>
      </c>
      <c r="AC1031" s="147">
        <v>219</v>
      </c>
      <c r="AD1031" s="223">
        <v>43280</v>
      </c>
      <c r="AE1031" s="223">
        <v>43364</v>
      </c>
      <c r="AF1031" s="147" t="s">
        <v>939</v>
      </c>
    </row>
    <row r="1032" spans="16:32" x14ac:dyDescent="0.25">
      <c r="P1032" s="147" t="s">
        <v>962</v>
      </c>
      <c r="Q1032" s="147">
        <v>193</v>
      </c>
      <c r="R1032" s="147"/>
      <c r="S1032" s="147" t="s">
        <v>1978</v>
      </c>
      <c r="T1032" s="147">
        <v>0</v>
      </c>
      <c r="U1032" s="147" t="s">
        <v>1979</v>
      </c>
      <c r="V1032" s="147" t="s">
        <v>2468</v>
      </c>
      <c r="AB1032" s="147" t="s">
        <v>4868</v>
      </c>
      <c r="AC1032" s="147">
        <v>222</v>
      </c>
      <c r="AD1032" s="223">
        <v>43311</v>
      </c>
      <c r="AE1032" s="223">
        <v>43395</v>
      </c>
      <c r="AF1032" s="147" t="s">
        <v>939</v>
      </c>
    </row>
    <row r="1033" spans="16:32" x14ac:dyDescent="0.25">
      <c r="P1033" s="147" t="s">
        <v>962</v>
      </c>
      <c r="Q1033" s="147">
        <v>193</v>
      </c>
      <c r="R1033" s="147"/>
      <c r="S1033" s="147" t="s">
        <v>2577</v>
      </c>
      <c r="T1033" s="147">
        <v>0</v>
      </c>
      <c r="U1033" s="147" t="s">
        <v>2578</v>
      </c>
      <c r="V1033" s="147" t="s">
        <v>2468</v>
      </c>
      <c r="AB1033" s="147" t="s">
        <v>1689</v>
      </c>
      <c r="AC1033" s="147">
        <v>219</v>
      </c>
      <c r="AD1033" s="223">
        <v>43280</v>
      </c>
      <c r="AE1033" s="223">
        <v>43364</v>
      </c>
      <c r="AF1033" s="147" t="s">
        <v>939</v>
      </c>
    </row>
    <row r="1034" spans="16:32" x14ac:dyDescent="0.25">
      <c r="P1034" s="147" t="s">
        <v>962</v>
      </c>
      <c r="Q1034" s="147">
        <v>193</v>
      </c>
      <c r="R1034" s="147"/>
      <c r="S1034" s="147" t="s">
        <v>1984</v>
      </c>
      <c r="T1034" s="147">
        <v>0</v>
      </c>
      <c r="U1034" s="147" t="s">
        <v>1985</v>
      </c>
      <c r="V1034" s="147" t="s">
        <v>2468</v>
      </c>
      <c r="AB1034" s="147" t="s">
        <v>1691</v>
      </c>
      <c r="AC1034" s="147">
        <v>222</v>
      </c>
      <c r="AD1034" s="223">
        <v>43311</v>
      </c>
      <c r="AE1034" s="223">
        <v>43395</v>
      </c>
      <c r="AF1034" s="147" t="s">
        <v>939</v>
      </c>
    </row>
    <row r="1035" spans="16:32" x14ac:dyDescent="0.25">
      <c r="P1035" s="147" t="s">
        <v>962</v>
      </c>
      <c r="Q1035" s="147">
        <v>193</v>
      </c>
      <c r="R1035" s="147"/>
      <c r="S1035" s="147" t="s">
        <v>1986</v>
      </c>
      <c r="T1035" s="147">
        <v>0</v>
      </c>
      <c r="U1035" s="147" t="s">
        <v>1987</v>
      </c>
      <c r="V1035" s="147" t="s">
        <v>2468</v>
      </c>
      <c r="AB1035" s="147" t="s">
        <v>2502</v>
      </c>
      <c r="AC1035" s="147">
        <v>208</v>
      </c>
      <c r="AD1035" s="223">
        <v>43216</v>
      </c>
      <c r="AE1035" s="223">
        <v>43300</v>
      </c>
      <c r="AF1035" s="147" t="s">
        <v>939</v>
      </c>
    </row>
    <row r="1036" spans="16:32" x14ac:dyDescent="0.25">
      <c r="P1036" s="147" t="s">
        <v>962</v>
      </c>
      <c r="Q1036" s="147">
        <v>193</v>
      </c>
      <c r="R1036" s="147"/>
      <c r="S1036" s="147" t="s">
        <v>1988</v>
      </c>
      <c r="T1036" s="147">
        <v>0</v>
      </c>
      <c r="U1036" s="147" t="s">
        <v>1989</v>
      </c>
      <c r="V1036" s="147" t="s">
        <v>2468</v>
      </c>
      <c r="AB1036" s="147" t="s">
        <v>2502</v>
      </c>
      <c r="AC1036" s="147">
        <v>215</v>
      </c>
      <c r="AD1036" s="223">
        <v>43250</v>
      </c>
      <c r="AE1036" s="223">
        <v>43334</v>
      </c>
      <c r="AF1036" s="147" t="s">
        <v>939</v>
      </c>
    </row>
    <row r="1037" spans="16:32" x14ac:dyDescent="0.25">
      <c r="P1037" s="147" t="s">
        <v>962</v>
      </c>
      <c r="Q1037" s="147">
        <v>193</v>
      </c>
      <c r="R1037" s="147"/>
      <c r="S1037" s="147" t="s">
        <v>1992</v>
      </c>
      <c r="T1037" s="147">
        <v>0</v>
      </c>
      <c r="U1037" s="147" t="s">
        <v>1993</v>
      </c>
      <c r="V1037" s="147" t="s">
        <v>2468</v>
      </c>
      <c r="AB1037" s="147" t="s">
        <v>2502</v>
      </c>
      <c r="AC1037" s="147">
        <v>219</v>
      </c>
      <c r="AD1037" s="223">
        <v>43280</v>
      </c>
      <c r="AE1037" s="223">
        <v>43364</v>
      </c>
      <c r="AF1037" s="147" t="s">
        <v>939</v>
      </c>
    </row>
    <row r="1038" spans="16:32" x14ac:dyDescent="0.25">
      <c r="P1038" s="147" t="s">
        <v>962</v>
      </c>
      <c r="Q1038" s="147">
        <v>193</v>
      </c>
      <c r="R1038" s="147"/>
      <c r="S1038" s="147" t="s">
        <v>1994</v>
      </c>
      <c r="T1038" s="147">
        <v>0</v>
      </c>
      <c r="U1038" s="147" t="s">
        <v>1995</v>
      </c>
      <c r="V1038" s="147" t="s">
        <v>2468</v>
      </c>
      <c r="AB1038" s="147" t="s">
        <v>2502</v>
      </c>
      <c r="AC1038" s="147">
        <v>222</v>
      </c>
      <c r="AD1038" s="223">
        <v>43311</v>
      </c>
      <c r="AE1038" s="223">
        <v>43395</v>
      </c>
      <c r="AF1038" s="147" t="s">
        <v>939</v>
      </c>
    </row>
    <row r="1039" spans="16:32" x14ac:dyDescent="0.25">
      <c r="P1039" s="147" t="s">
        <v>962</v>
      </c>
      <c r="Q1039" s="147">
        <v>193</v>
      </c>
      <c r="R1039" s="147"/>
      <c r="S1039" s="147" t="s">
        <v>1996</v>
      </c>
      <c r="T1039" s="147">
        <v>0</v>
      </c>
      <c r="U1039" s="147" t="s">
        <v>1997</v>
      </c>
      <c r="V1039" s="147" t="s">
        <v>2468</v>
      </c>
      <c r="AB1039" s="147" t="s">
        <v>1693</v>
      </c>
      <c r="AC1039" s="147">
        <v>219</v>
      </c>
      <c r="AD1039" s="223">
        <v>43280</v>
      </c>
      <c r="AE1039" s="223">
        <v>43364</v>
      </c>
      <c r="AF1039" s="147" t="s">
        <v>939</v>
      </c>
    </row>
    <row r="1040" spans="16:32" x14ac:dyDescent="0.25">
      <c r="P1040" s="147" t="s">
        <v>962</v>
      </c>
      <c r="Q1040" s="147">
        <v>193</v>
      </c>
      <c r="R1040" s="147"/>
      <c r="S1040" s="147" t="s">
        <v>1998</v>
      </c>
      <c r="T1040" s="147">
        <v>0</v>
      </c>
      <c r="U1040" s="147" t="s">
        <v>1999</v>
      </c>
      <c r="V1040" s="147" t="s">
        <v>2468</v>
      </c>
      <c r="AB1040" s="147" t="s">
        <v>4130</v>
      </c>
      <c r="AC1040" s="147">
        <v>222</v>
      </c>
      <c r="AD1040" s="223">
        <v>43311</v>
      </c>
      <c r="AE1040" s="223">
        <v>43395</v>
      </c>
      <c r="AF1040" s="147" t="s">
        <v>939</v>
      </c>
    </row>
    <row r="1041" spans="16:32" x14ac:dyDescent="0.25">
      <c r="P1041" s="147" t="s">
        <v>962</v>
      </c>
      <c r="Q1041" s="147">
        <v>193</v>
      </c>
      <c r="R1041" s="147"/>
      <c r="S1041" s="147" t="s">
        <v>2000</v>
      </c>
      <c r="T1041" s="147">
        <v>0</v>
      </c>
      <c r="U1041" s="147" t="s">
        <v>2001</v>
      </c>
      <c r="V1041" s="147" t="s">
        <v>2468</v>
      </c>
      <c r="AB1041" s="147" t="s">
        <v>2504</v>
      </c>
      <c r="AC1041" s="147">
        <v>222</v>
      </c>
      <c r="AD1041" s="223">
        <v>43311</v>
      </c>
      <c r="AE1041" s="223">
        <v>43395</v>
      </c>
      <c r="AF1041" s="147" t="s">
        <v>939</v>
      </c>
    </row>
    <row r="1042" spans="16:32" x14ac:dyDescent="0.25">
      <c r="P1042" s="147" t="s">
        <v>962</v>
      </c>
      <c r="Q1042" s="147">
        <v>193</v>
      </c>
      <c r="R1042" s="147"/>
      <c r="S1042" s="147" t="s">
        <v>2004</v>
      </c>
      <c r="T1042" s="147">
        <v>0</v>
      </c>
      <c r="U1042" s="147" t="s">
        <v>2005</v>
      </c>
      <c r="V1042" s="147" t="s">
        <v>2468</v>
      </c>
      <c r="AB1042" s="147" t="s">
        <v>1695</v>
      </c>
      <c r="AC1042" s="147">
        <v>222</v>
      </c>
      <c r="AD1042" s="223">
        <v>43311</v>
      </c>
      <c r="AE1042" s="223">
        <v>43395</v>
      </c>
      <c r="AF1042" s="147" t="s">
        <v>939</v>
      </c>
    </row>
    <row r="1043" spans="16:32" x14ac:dyDescent="0.25">
      <c r="P1043" s="147" t="s">
        <v>962</v>
      </c>
      <c r="Q1043" s="147">
        <v>193</v>
      </c>
      <c r="R1043" s="147"/>
      <c r="S1043" s="147" t="s">
        <v>2579</v>
      </c>
      <c r="T1043" s="147">
        <v>0</v>
      </c>
      <c r="U1043" s="147" t="s">
        <v>2580</v>
      </c>
      <c r="V1043" s="147" t="s">
        <v>2468</v>
      </c>
      <c r="AB1043" s="147" t="s">
        <v>2506</v>
      </c>
      <c r="AC1043" s="147">
        <v>222</v>
      </c>
      <c r="AD1043" s="223">
        <v>43311</v>
      </c>
      <c r="AE1043" s="223">
        <v>43395</v>
      </c>
      <c r="AF1043" s="147" t="s">
        <v>939</v>
      </c>
    </row>
    <row r="1044" spans="16:32" x14ac:dyDescent="0.25">
      <c r="P1044" s="147" t="s">
        <v>962</v>
      </c>
      <c r="Q1044" s="147">
        <v>193</v>
      </c>
      <c r="R1044" s="147"/>
      <c r="S1044" s="147" t="s">
        <v>2006</v>
      </c>
      <c r="T1044" s="147">
        <v>0</v>
      </c>
      <c r="U1044" s="147" t="s">
        <v>2007</v>
      </c>
      <c r="V1044" s="147" t="s">
        <v>2468</v>
      </c>
      <c r="AB1044" s="147" t="s">
        <v>3339</v>
      </c>
      <c r="AC1044" s="147">
        <v>208</v>
      </c>
      <c r="AD1044" s="223">
        <v>43216</v>
      </c>
      <c r="AE1044" s="223">
        <v>43300</v>
      </c>
      <c r="AF1044" s="147" t="s">
        <v>939</v>
      </c>
    </row>
    <row r="1045" spans="16:32" x14ac:dyDescent="0.25">
      <c r="P1045" s="147" t="s">
        <v>962</v>
      </c>
      <c r="Q1045" s="147">
        <v>193</v>
      </c>
      <c r="R1045" s="147"/>
      <c r="S1045" s="147" t="s">
        <v>2008</v>
      </c>
      <c r="T1045" s="147">
        <v>0</v>
      </c>
      <c r="U1045" s="147" t="s">
        <v>2009</v>
      </c>
      <c r="V1045" s="147" t="s">
        <v>2468</v>
      </c>
      <c r="AB1045" s="147" t="s">
        <v>3339</v>
      </c>
      <c r="AC1045" s="147">
        <v>215</v>
      </c>
      <c r="AD1045" s="223">
        <v>43250</v>
      </c>
      <c r="AE1045" s="223">
        <v>43334</v>
      </c>
      <c r="AF1045" s="147" t="s">
        <v>939</v>
      </c>
    </row>
    <row r="1046" spans="16:32" x14ac:dyDescent="0.25">
      <c r="P1046" s="147" t="s">
        <v>962</v>
      </c>
      <c r="Q1046" s="147">
        <v>193</v>
      </c>
      <c r="R1046" s="147"/>
      <c r="S1046" s="147" t="s">
        <v>2010</v>
      </c>
      <c r="T1046" s="147">
        <v>0</v>
      </c>
      <c r="U1046" s="147" t="s">
        <v>2011</v>
      </c>
      <c r="V1046" s="147" t="s">
        <v>2468</v>
      </c>
      <c r="AB1046" s="147" t="s">
        <v>3339</v>
      </c>
      <c r="AC1046" s="147">
        <v>219</v>
      </c>
      <c r="AD1046" s="223">
        <v>43280</v>
      </c>
      <c r="AE1046" s="223">
        <v>43364</v>
      </c>
      <c r="AF1046" s="147" t="s">
        <v>939</v>
      </c>
    </row>
    <row r="1047" spans="16:32" x14ac:dyDescent="0.25">
      <c r="P1047" s="147" t="s">
        <v>962</v>
      </c>
      <c r="Q1047" s="147">
        <v>193</v>
      </c>
      <c r="R1047" s="147"/>
      <c r="S1047" s="147" t="s">
        <v>2012</v>
      </c>
      <c r="T1047" s="147">
        <v>0</v>
      </c>
      <c r="U1047" s="147" t="s">
        <v>2013</v>
      </c>
      <c r="V1047" s="147" t="s">
        <v>2468</v>
      </c>
      <c r="AB1047" s="147" t="s">
        <v>3339</v>
      </c>
      <c r="AC1047" s="147">
        <v>222</v>
      </c>
      <c r="AD1047" s="223">
        <v>43311</v>
      </c>
      <c r="AE1047" s="223">
        <v>43395</v>
      </c>
      <c r="AF1047" s="147" t="s">
        <v>939</v>
      </c>
    </row>
    <row r="1048" spans="16:32" x14ac:dyDescent="0.25">
      <c r="P1048" s="147" t="s">
        <v>962</v>
      </c>
      <c r="Q1048" s="147">
        <v>193</v>
      </c>
      <c r="R1048" s="147"/>
      <c r="S1048" s="147" t="s">
        <v>2014</v>
      </c>
      <c r="T1048" s="147">
        <v>0</v>
      </c>
      <c r="U1048" s="147" t="s">
        <v>2015</v>
      </c>
      <c r="V1048" s="147" t="s">
        <v>2468</v>
      </c>
      <c r="AB1048" s="147" t="s">
        <v>2795</v>
      </c>
      <c r="AC1048" s="147">
        <v>215</v>
      </c>
      <c r="AD1048" s="223">
        <v>43250</v>
      </c>
      <c r="AE1048" s="223">
        <v>43334</v>
      </c>
      <c r="AF1048" s="147" t="s">
        <v>939</v>
      </c>
    </row>
    <row r="1049" spans="16:32" x14ac:dyDescent="0.25">
      <c r="P1049" s="147" t="s">
        <v>962</v>
      </c>
      <c r="Q1049" s="147">
        <v>193</v>
      </c>
      <c r="R1049" s="147"/>
      <c r="S1049" s="147" t="s">
        <v>2016</v>
      </c>
      <c r="T1049" s="147">
        <v>0</v>
      </c>
      <c r="U1049" s="147" t="s">
        <v>2017</v>
      </c>
      <c r="V1049" s="147" t="s">
        <v>2468</v>
      </c>
      <c r="AB1049" s="147" t="s">
        <v>2795</v>
      </c>
      <c r="AC1049" s="147">
        <v>219</v>
      </c>
      <c r="AD1049" s="223">
        <v>43280</v>
      </c>
      <c r="AE1049" s="223">
        <v>43364</v>
      </c>
      <c r="AF1049" s="147" t="s">
        <v>939</v>
      </c>
    </row>
    <row r="1050" spans="16:32" x14ac:dyDescent="0.25">
      <c r="P1050" s="147" t="s">
        <v>962</v>
      </c>
      <c r="Q1050" s="147">
        <v>193</v>
      </c>
      <c r="R1050" s="147"/>
      <c r="S1050" s="147" t="s">
        <v>2020</v>
      </c>
      <c r="T1050" s="147">
        <v>0</v>
      </c>
      <c r="U1050" s="147" t="s">
        <v>2021</v>
      </c>
      <c r="V1050" s="147" t="s">
        <v>2468</v>
      </c>
      <c r="AB1050" s="147" t="s">
        <v>2795</v>
      </c>
      <c r="AC1050" s="147">
        <v>222</v>
      </c>
      <c r="AD1050" s="223">
        <v>43311</v>
      </c>
      <c r="AE1050" s="223">
        <v>43395</v>
      </c>
      <c r="AF1050" s="147" t="s">
        <v>939</v>
      </c>
    </row>
    <row r="1051" spans="16:32" x14ac:dyDescent="0.25">
      <c r="P1051" s="147" t="s">
        <v>962</v>
      </c>
      <c r="Q1051" s="147">
        <v>193</v>
      </c>
      <c r="R1051" s="147"/>
      <c r="S1051" s="147" t="s">
        <v>2024</v>
      </c>
      <c r="T1051" s="147">
        <v>0</v>
      </c>
      <c r="U1051" s="147" t="s">
        <v>2025</v>
      </c>
      <c r="V1051" s="147" t="s">
        <v>2468</v>
      </c>
      <c r="AB1051" s="147" t="s">
        <v>2508</v>
      </c>
      <c r="AC1051" s="147">
        <v>215</v>
      </c>
      <c r="AD1051" s="223">
        <v>43250</v>
      </c>
      <c r="AE1051" s="223">
        <v>43334</v>
      </c>
      <c r="AF1051" s="147" t="s">
        <v>939</v>
      </c>
    </row>
    <row r="1052" spans="16:32" x14ac:dyDescent="0.25">
      <c r="P1052" s="147" t="s">
        <v>962</v>
      </c>
      <c r="Q1052" s="147">
        <v>193</v>
      </c>
      <c r="R1052" s="147"/>
      <c r="S1052" s="147" t="s">
        <v>2026</v>
      </c>
      <c r="T1052" s="147">
        <v>0</v>
      </c>
      <c r="U1052" s="147" t="s">
        <v>2027</v>
      </c>
      <c r="V1052" s="147" t="s">
        <v>2468</v>
      </c>
      <c r="AB1052" s="147" t="s">
        <v>2508</v>
      </c>
      <c r="AC1052" s="147">
        <v>219</v>
      </c>
      <c r="AD1052" s="223">
        <v>43280</v>
      </c>
      <c r="AE1052" s="223">
        <v>43364</v>
      </c>
      <c r="AF1052" s="147" t="s">
        <v>939</v>
      </c>
    </row>
    <row r="1053" spans="16:32" x14ac:dyDescent="0.25">
      <c r="P1053" s="147" t="s">
        <v>962</v>
      </c>
      <c r="Q1053" s="147">
        <v>193</v>
      </c>
      <c r="R1053" s="147"/>
      <c r="S1053" s="147" t="s">
        <v>2028</v>
      </c>
      <c r="T1053" s="147">
        <v>0</v>
      </c>
      <c r="U1053" s="147" t="s">
        <v>2029</v>
      </c>
      <c r="V1053" s="147" t="s">
        <v>2468</v>
      </c>
      <c r="AB1053" s="147" t="s">
        <v>2508</v>
      </c>
      <c r="AC1053" s="147">
        <v>222</v>
      </c>
      <c r="AD1053" s="223">
        <v>43311</v>
      </c>
      <c r="AE1053" s="223">
        <v>43395</v>
      </c>
      <c r="AF1053" s="147" t="s">
        <v>939</v>
      </c>
    </row>
    <row r="1054" spans="16:32" x14ac:dyDescent="0.25">
      <c r="P1054" s="147" t="s">
        <v>962</v>
      </c>
      <c r="Q1054" s="147">
        <v>193</v>
      </c>
      <c r="R1054" s="147"/>
      <c r="S1054" s="147" t="s">
        <v>2030</v>
      </c>
      <c r="T1054" s="147">
        <v>0</v>
      </c>
      <c r="U1054" s="147" t="s">
        <v>2031</v>
      </c>
      <c r="V1054" s="147" t="s">
        <v>2468</v>
      </c>
      <c r="AB1054" s="147" t="s">
        <v>2797</v>
      </c>
      <c r="AC1054" s="147">
        <v>222</v>
      </c>
      <c r="AD1054" s="223">
        <v>43311</v>
      </c>
      <c r="AE1054" s="223">
        <v>43395</v>
      </c>
      <c r="AF1054" s="147" t="s">
        <v>939</v>
      </c>
    </row>
    <row r="1055" spans="16:32" x14ac:dyDescent="0.25">
      <c r="P1055" s="147" t="s">
        <v>962</v>
      </c>
      <c r="Q1055" s="147">
        <v>193</v>
      </c>
      <c r="R1055" s="147"/>
      <c r="S1055" s="147" t="s">
        <v>2032</v>
      </c>
      <c r="T1055" s="147">
        <v>0</v>
      </c>
      <c r="U1055" s="147" t="s">
        <v>2033</v>
      </c>
      <c r="V1055" s="147" t="s">
        <v>2468</v>
      </c>
      <c r="AB1055" s="147" t="s">
        <v>1699</v>
      </c>
      <c r="AC1055" s="147">
        <v>208</v>
      </c>
      <c r="AD1055" s="223">
        <v>43216</v>
      </c>
      <c r="AE1055" s="223">
        <v>43300</v>
      </c>
      <c r="AF1055" s="147" t="s">
        <v>939</v>
      </c>
    </row>
    <row r="1056" spans="16:32" x14ac:dyDescent="0.25">
      <c r="P1056" s="147" t="s">
        <v>962</v>
      </c>
      <c r="Q1056" s="147">
        <v>193</v>
      </c>
      <c r="R1056" s="147"/>
      <c r="S1056" s="147" t="s">
        <v>2036</v>
      </c>
      <c r="T1056" s="147">
        <v>0</v>
      </c>
      <c r="U1056" s="147" t="s">
        <v>2037</v>
      </c>
      <c r="V1056" s="147" t="s">
        <v>2468</v>
      </c>
      <c r="AB1056" s="147" t="s">
        <v>1699</v>
      </c>
      <c r="AC1056" s="147">
        <v>222</v>
      </c>
      <c r="AD1056" s="223">
        <v>43311</v>
      </c>
      <c r="AE1056" s="223">
        <v>43395</v>
      </c>
      <c r="AF1056" s="147" t="s">
        <v>939</v>
      </c>
    </row>
    <row r="1057" spans="16:32" x14ac:dyDescent="0.25">
      <c r="P1057" s="147" t="s">
        <v>962</v>
      </c>
      <c r="Q1057" s="147">
        <v>193</v>
      </c>
      <c r="R1057" s="147"/>
      <c r="S1057" s="147" t="s">
        <v>2038</v>
      </c>
      <c r="T1057" s="147">
        <v>0</v>
      </c>
      <c r="U1057" s="147" t="s">
        <v>2039</v>
      </c>
      <c r="V1057" s="147" t="s">
        <v>2468</v>
      </c>
      <c r="AB1057" s="147" t="s">
        <v>1701</v>
      </c>
      <c r="AC1057" s="147">
        <v>219</v>
      </c>
      <c r="AD1057" s="223">
        <v>43280</v>
      </c>
      <c r="AE1057" s="223">
        <v>43364</v>
      </c>
      <c r="AF1057" s="147" t="s">
        <v>939</v>
      </c>
    </row>
    <row r="1058" spans="16:32" x14ac:dyDescent="0.25">
      <c r="P1058" s="147" t="s">
        <v>962</v>
      </c>
      <c r="Q1058" s="147">
        <v>193</v>
      </c>
      <c r="R1058" s="147"/>
      <c r="S1058" s="147" t="s">
        <v>2581</v>
      </c>
      <c r="T1058" s="147">
        <v>0</v>
      </c>
      <c r="U1058" s="147" t="s">
        <v>2582</v>
      </c>
      <c r="V1058" s="147" t="s">
        <v>2468</v>
      </c>
      <c r="AB1058" s="147" t="s">
        <v>1701</v>
      </c>
      <c r="AC1058" s="147">
        <v>222</v>
      </c>
      <c r="AD1058" s="223">
        <v>43311</v>
      </c>
      <c r="AE1058" s="223">
        <v>43395</v>
      </c>
      <c r="AF1058" s="147" t="s">
        <v>939</v>
      </c>
    </row>
    <row r="1059" spans="16:32" x14ac:dyDescent="0.25">
      <c r="P1059" s="147" t="s">
        <v>962</v>
      </c>
      <c r="Q1059" s="147">
        <v>193</v>
      </c>
      <c r="R1059" s="147"/>
      <c r="S1059" s="147" t="s">
        <v>2046</v>
      </c>
      <c r="T1059" s="147">
        <v>0</v>
      </c>
      <c r="U1059" s="147" t="s">
        <v>2047</v>
      </c>
      <c r="V1059" s="147" t="s">
        <v>2468</v>
      </c>
      <c r="AB1059" s="147" t="s">
        <v>2510</v>
      </c>
      <c r="AC1059" s="147">
        <v>222</v>
      </c>
      <c r="AD1059" s="223">
        <v>43311</v>
      </c>
      <c r="AE1059" s="223">
        <v>43395</v>
      </c>
      <c r="AF1059" s="147" t="s">
        <v>939</v>
      </c>
    </row>
    <row r="1060" spans="16:32" x14ac:dyDescent="0.25">
      <c r="P1060" s="147" t="s">
        <v>962</v>
      </c>
      <c r="Q1060" s="147">
        <v>193</v>
      </c>
      <c r="R1060" s="147"/>
      <c r="S1060" s="147" t="s">
        <v>2048</v>
      </c>
      <c r="T1060" s="147">
        <v>0</v>
      </c>
      <c r="U1060" s="147" t="s">
        <v>2049</v>
      </c>
      <c r="V1060" s="147" t="s">
        <v>2468</v>
      </c>
      <c r="AB1060" s="147" t="s">
        <v>2799</v>
      </c>
      <c r="AC1060" s="147">
        <v>208</v>
      </c>
      <c r="AD1060" s="223">
        <v>43216</v>
      </c>
      <c r="AE1060" s="223">
        <v>43300</v>
      </c>
      <c r="AF1060" s="147" t="s">
        <v>939</v>
      </c>
    </row>
    <row r="1061" spans="16:32" x14ac:dyDescent="0.25">
      <c r="P1061" s="147" t="s">
        <v>962</v>
      </c>
      <c r="Q1061" s="147">
        <v>193</v>
      </c>
      <c r="R1061" s="147"/>
      <c r="S1061" s="147" t="s">
        <v>2050</v>
      </c>
      <c r="T1061" s="147">
        <v>0</v>
      </c>
      <c r="U1061" s="147" t="s">
        <v>2051</v>
      </c>
      <c r="V1061" s="147" t="s">
        <v>2468</v>
      </c>
      <c r="AB1061" s="147" t="s">
        <v>2799</v>
      </c>
      <c r="AC1061" s="147">
        <v>215</v>
      </c>
      <c r="AD1061" s="223">
        <v>43250</v>
      </c>
      <c r="AE1061" s="223">
        <v>43334</v>
      </c>
      <c r="AF1061" s="147" t="s">
        <v>939</v>
      </c>
    </row>
    <row r="1062" spans="16:32" x14ac:dyDescent="0.25">
      <c r="P1062" s="147" t="s">
        <v>962</v>
      </c>
      <c r="Q1062" s="147">
        <v>193</v>
      </c>
      <c r="R1062" s="147"/>
      <c r="S1062" s="147" t="s">
        <v>2052</v>
      </c>
      <c r="T1062" s="147">
        <v>0</v>
      </c>
      <c r="U1062" s="147" t="s">
        <v>2053</v>
      </c>
      <c r="V1062" s="147" t="s">
        <v>2468</v>
      </c>
      <c r="AB1062" s="147" t="s">
        <v>2799</v>
      </c>
      <c r="AC1062" s="147">
        <v>219</v>
      </c>
      <c r="AD1062" s="223">
        <v>43280</v>
      </c>
      <c r="AE1062" s="223">
        <v>43364</v>
      </c>
      <c r="AF1062" s="147" t="s">
        <v>939</v>
      </c>
    </row>
    <row r="1063" spans="16:32" x14ac:dyDescent="0.25">
      <c r="P1063" s="147" t="s">
        <v>962</v>
      </c>
      <c r="Q1063" s="147">
        <v>193</v>
      </c>
      <c r="R1063" s="147"/>
      <c r="S1063" s="147" t="s">
        <v>2054</v>
      </c>
      <c r="T1063" s="147">
        <v>0</v>
      </c>
      <c r="U1063" s="147" t="s">
        <v>2055</v>
      </c>
      <c r="V1063" s="147" t="s">
        <v>2468</v>
      </c>
      <c r="AB1063" s="147" t="s">
        <v>2799</v>
      </c>
      <c r="AC1063" s="147">
        <v>222</v>
      </c>
      <c r="AD1063" s="223">
        <v>43311</v>
      </c>
      <c r="AE1063" s="223">
        <v>43395</v>
      </c>
      <c r="AF1063" s="147" t="s">
        <v>939</v>
      </c>
    </row>
    <row r="1064" spans="16:32" x14ac:dyDescent="0.25">
      <c r="P1064" s="147" t="s">
        <v>962</v>
      </c>
      <c r="Q1064" s="147">
        <v>193</v>
      </c>
      <c r="R1064" s="147"/>
      <c r="S1064" s="147" t="s">
        <v>2056</v>
      </c>
      <c r="T1064" s="147">
        <v>0</v>
      </c>
      <c r="U1064" s="147" t="s">
        <v>2057</v>
      </c>
      <c r="V1064" s="147" t="s">
        <v>2468</v>
      </c>
      <c r="AB1064" s="147" t="s">
        <v>2801</v>
      </c>
      <c r="AC1064" s="147">
        <v>208</v>
      </c>
      <c r="AD1064" s="223">
        <v>43216</v>
      </c>
      <c r="AE1064" s="223">
        <v>43300</v>
      </c>
      <c r="AF1064" s="147" t="s">
        <v>939</v>
      </c>
    </row>
    <row r="1065" spans="16:32" x14ac:dyDescent="0.25">
      <c r="P1065" s="147" t="s">
        <v>962</v>
      </c>
      <c r="Q1065" s="147">
        <v>193</v>
      </c>
      <c r="R1065" s="147"/>
      <c r="S1065" s="147" t="s">
        <v>2058</v>
      </c>
      <c r="T1065" s="147">
        <v>0</v>
      </c>
      <c r="U1065" s="147" t="s">
        <v>2059</v>
      </c>
      <c r="V1065" s="147" t="s">
        <v>2468</v>
      </c>
      <c r="AB1065" s="147" t="s">
        <v>2801</v>
      </c>
      <c r="AC1065" s="147">
        <v>215</v>
      </c>
      <c r="AD1065" s="223">
        <v>43250</v>
      </c>
      <c r="AE1065" s="223">
        <v>43334</v>
      </c>
      <c r="AF1065" s="147" t="s">
        <v>939</v>
      </c>
    </row>
    <row r="1066" spans="16:32" x14ac:dyDescent="0.25">
      <c r="P1066" s="147" t="s">
        <v>962</v>
      </c>
      <c r="Q1066" s="147">
        <v>193</v>
      </c>
      <c r="R1066" s="147"/>
      <c r="S1066" s="147" t="s">
        <v>2062</v>
      </c>
      <c r="T1066" s="147">
        <v>0</v>
      </c>
      <c r="U1066" s="147" t="s">
        <v>2063</v>
      </c>
      <c r="V1066" s="147" t="s">
        <v>2468</v>
      </c>
      <c r="AB1066" s="147" t="s">
        <v>2801</v>
      </c>
      <c r="AC1066" s="147">
        <v>219</v>
      </c>
      <c r="AD1066" s="223">
        <v>43280</v>
      </c>
      <c r="AE1066" s="223">
        <v>43364</v>
      </c>
      <c r="AF1066" s="147" t="s">
        <v>939</v>
      </c>
    </row>
    <row r="1067" spans="16:32" x14ac:dyDescent="0.25">
      <c r="P1067" s="147" t="s">
        <v>962</v>
      </c>
      <c r="Q1067" s="147">
        <v>193</v>
      </c>
      <c r="R1067" s="147"/>
      <c r="S1067" s="147" t="s">
        <v>2064</v>
      </c>
      <c r="T1067" s="147">
        <v>0</v>
      </c>
      <c r="U1067" s="147" t="s">
        <v>2065</v>
      </c>
      <c r="V1067" s="147" t="s">
        <v>2468</v>
      </c>
      <c r="AB1067" s="147" t="s">
        <v>2801</v>
      </c>
      <c r="AC1067" s="147">
        <v>222</v>
      </c>
      <c r="AD1067" s="223">
        <v>43311</v>
      </c>
      <c r="AE1067" s="223">
        <v>43395</v>
      </c>
      <c r="AF1067" s="147" t="s">
        <v>939</v>
      </c>
    </row>
    <row r="1068" spans="16:32" x14ac:dyDescent="0.25">
      <c r="P1068" s="147" t="s">
        <v>962</v>
      </c>
      <c r="Q1068" s="147">
        <v>193</v>
      </c>
      <c r="R1068" s="147"/>
      <c r="S1068" s="147" t="s">
        <v>2066</v>
      </c>
      <c r="T1068" s="147">
        <v>0</v>
      </c>
      <c r="U1068" s="147" t="s">
        <v>2067</v>
      </c>
      <c r="V1068" s="147" t="s">
        <v>2468</v>
      </c>
      <c r="AB1068" s="147" t="s">
        <v>3519</v>
      </c>
      <c r="AC1068" s="147">
        <v>208</v>
      </c>
      <c r="AD1068" s="223">
        <v>43216</v>
      </c>
      <c r="AE1068" s="223">
        <v>43300</v>
      </c>
      <c r="AF1068" s="147" t="s">
        <v>939</v>
      </c>
    </row>
    <row r="1069" spans="16:32" x14ac:dyDescent="0.25">
      <c r="P1069" s="147" t="s">
        <v>962</v>
      </c>
      <c r="Q1069" s="147">
        <v>193</v>
      </c>
      <c r="R1069" s="147"/>
      <c r="S1069" s="147" t="s">
        <v>2068</v>
      </c>
      <c r="T1069" s="147">
        <v>0</v>
      </c>
      <c r="U1069" s="147" t="s">
        <v>2069</v>
      </c>
      <c r="V1069" s="147" t="s">
        <v>2468</v>
      </c>
      <c r="AB1069" s="147" t="s">
        <v>3519</v>
      </c>
      <c r="AC1069" s="147">
        <v>215</v>
      </c>
      <c r="AD1069" s="223">
        <v>43250</v>
      </c>
      <c r="AE1069" s="223">
        <v>43334</v>
      </c>
      <c r="AF1069" s="147" t="s">
        <v>939</v>
      </c>
    </row>
    <row r="1070" spans="16:32" x14ac:dyDescent="0.25">
      <c r="P1070" s="147" t="s">
        <v>962</v>
      </c>
      <c r="Q1070" s="147">
        <v>193</v>
      </c>
      <c r="R1070" s="147"/>
      <c r="S1070" s="147" t="s">
        <v>2583</v>
      </c>
      <c r="T1070" s="147">
        <v>0</v>
      </c>
      <c r="U1070" s="147" t="s">
        <v>2584</v>
      </c>
      <c r="V1070" s="147" t="s">
        <v>2468</v>
      </c>
      <c r="AB1070" s="147" t="s">
        <v>3519</v>
      </c>
      <c r="AC1070" s="147">
        <v>219</v>
      </c>
      <c r="AD1070" s="223">
        <v>43280</v>
      </c>
      <c r="AE1070" s="223">
        <v>43364</v>
      </c>
      <c r="AF1070" s="147" t="s">
        <v>939</v>
      </c>
    </row>
    <row r="1071" spans="16:32" x14ac:dyDescent="0.25">
      <c r="P1071" s="147" t="s">
        <v>962</v>
      </c>
      <c r="Q1071" s="147">
        <v>193</v>
      </c>
      <c r="R1071" s="147"/>
      <c r="S1071" s="147" t="s">
        <v>2585</v>
      </c>
      <c r="T1071" s="147">
        <v>0</v>
      </c>
      <c r="U1071" s="147" t="s">
        <v>2586</v>
      </c>
      <c r="V1071" s="147" t="s">
        <v>2468</v>
      </c>
      <c r="AB1071" s="147" t="s">
        <v>3519</v>
      </c>
      <c r="AC1071" s="147">
        <v>222</v>
      </c>
      <c r="AD1071" s="223">
        <v>43311</v>
      </c>
      <c r="AE1071" s="223">
        <v>43395</v>
      </c>
      <c r="AF1071" s="147" t="s">
        <v>939</v>
      </c>
    </row>
    <row r="1072" spans="16:32" x14ac:dyDescent="0.25">
      <c r="P1072" s="147" t="s">
        <v>962</v>
      </c>
      <c r="Q1072" s="147">
        <v>193</v>
      </c>
      <c r="R1072" s="147"/>
      <c r="S1072" s="147" t="s">
        <v>2078</v>
      </c>
      <c r="T1072" s="147">
        <v>0</v>
      </c>
      <c r="U1072" s="147" t="s">
        <v>2079</v>
      </c>
      <c r="V1072" s="147" t="s">
        <v>2468</v>
      </c>
      <c r="AB1072" s="147" t="s">
        <v>1703</v>
      </c>
      <c r="AC1072" s="147">
        <v>208</v>
      </c>
      <c r="AD1072" s="223">
        <v>43216</v>
      </c>
      <c r="AE1072" s="223">
        <v>43300</v>
      </c>
      <c r="AF1072" s="147" t="s">
        <v>939</v>
      </c>
    </row>
    <row r="1073" spans="16:32" x14ac:dyDescent="0.25">
      <c r="P1073" s="147" t="s">
        <v>962</v>
      </c>
      <c r="Q1073" s="147">
        <v>193</v>
      </c>
      <c r="R1073" s="147"/>
      <c r="S1073" s="147" t="s">
        <v>2080</v>
      </c>
      <c r="T1073" s="147">
        <v>0</v>
      </c>
      <c r="U1073" s="147" t="s">
        <v>2081</v>
      </c>
      <c r="V1073" s="147" t="s">
        <v>2468</v>
      </c>
      <c r="AB1073" s="147" t="s">
        <v>1703</v>
      </c>
      <c r="AC1073" s="147">
        <v>215</v>
      </c>
      <c r="AD1073" s="223">
        <v>43250</v>
      </c>
      <c r="AE1073" s="223">
        <v>43334</v>
      </c>
      <c r="AF1073" s="147" t="s">
        <v>939</v>
      </c>
    </row>
    <row r="1074" spans="16:32" x14ac:dyDescent="0.25">
      <c r="P1074" s="147" t="s">
        <v>962</v>
      </c>
      <c r="Q1074" s="147">
        <v>193</v>
      </c>
      <c r="R1074" s="147"/>
      <c r="S1074" s="147" t="s">
        <v>2082</v>
      </c>
      <c r="T1074" s="147">
        <v>0</v>
      </c>
      <c r="U1074" s="147" t="s">
        <v>2083</v>
      </c>
      <c r="V1074" s="147" t="s">
        <v>2468</v>
      </c>
      <c r="AB1074" s="147" t="s">
        <v>1703</v>
      </c>
      <c r="AC1074" s="147">
        <v>219</v>
      </c>
      <c r="AD1074" s="223">
        <v>43280</v>
      </c>
      <c r="AE1074" s="223">
        <v>43364</v>
      </c>
      <c r="AF1074" s="147" t="s">
        <v>939</v>
      </c>
    </row>
    <row r="1075" spans="16:32" x14ac:dyDescent="0.25">
      <c r="P1075" s="147" t="s">
        <v>962</v>
      </c>
      <c r="Q1075" s="147">
        <v>193</v>
      </c>
      <c r="R1075" s="147"/>
      <c r="S1075" s="147" t="s">
        <v>2086</v>
      </c>
      <c r="T1075" s="147">
        <v>0</v>
      </c>
      <c r="U1075" s="147" t="s">
        <v>2087</v>
      </c>
      <c r="V1075" s="147" t="s">
        <v>2468</v>
      </c>
      <c r="AB1075" s="147" t="s">
        <v>1703</v>
      </c>
      <c r="AC1075" s="147">
        <v>222</v>
      </c>
      <c r="AD1075" s="223">
        <v>43311</v>
      </c>
      <c r="AE1075" s="223">
        <v>43395</v>
      </c>
      <c r="AF1075" s="147" t="s">
        <v>939</v>
      </c>
    </row>
    <row r="1076" spans="16:32" x14ac:dyDescent="0.25">
      <c r="P1076" s="147" t="s">
        <v>962</v>
      </c>
      <c r="Q1076" s="147">
        <v>193</v>
      </c>
      <c r="R1076" s="147"/>
      <c r="S1076" s="147" t="s">
        <v>2088</v>
      </c>
      <c r="T1076" s="147">
        <v>0</v>
      </c>
      <c r="U1076" s="147" t="s">
        <v>2089</v>
      </c>
      <c r="V1076" s="147" t="s">
        <v>2468</v>
      </c>
      <c r="AB1076" s="147" t="s">
        <v>1705</v>
      </c>
      <c r="AC1076" s="147">
        <v>215</v>
      </c>
      <c r="AD1076" s="223">
        <v>43250</v>
      </c>
      <c r="AE1076" s="223">
        <v>43334</v>
      </c>
      <c r="AF1076" s="147" t="s">
        <v>939</v>
      </c>
    </row>
    <row r="1077" spans="16:32" x14ac:dyDescent="0.25">
      <c r="P1077" s="147" t="s">
        <v>962</v>
      </c>
      <c r="Q1077" s="147">
        <v>193</v>
      </c>
      <c r="R1077" s="147"/>
      <c r="S1077" s="147" t="s">
        <v>2587</v>
      </c>
      <c r="T1077" s="147">
        <v>0</v>
      </c>
      <c r="U1077" s="147" t="s">
        <v>2588</v>
      </c>
      <c r="V1077" s="147" t="s">
        <v>2468</v>
      </c>
      <c r="AB1077" s="147" t="s">
        <v>1705</v>
      </c>
      <c r="AC1077" s="147">
        <v>219</v>
      </c>
      <c r="AD1077" s="223">
        <v>43280</v>
      </c>
      <c r="AE1077" s="223">
        <v>43364</v>
      </c>
      <c r="AF1077" s="147" t="s">
        <v>939</v>
      </c>
    </row>
    <row r="1078" spans="16:32" x14ac:dyDescent="0.25">
      <c r="P1078" s="147" t="s">
        <v>962</v>
      </c>
      <c r="Q1078" s="147">
        <v>193</v>
      </c>
      <c r="R1078" s="147"/>
      <c r="S1078" s="147" t="s">
        <v>2090</v>
      </c>
      <c r="T1078" s="147">
        <v>0</v>
      </c>
      <c r="U1078" s="147" t="s">
        <v>2091</v>
      </c>
      <c r="V1078" s="147" t="s">
        <v>2468</v>
      </c>
      <c r="AB1078" s="147" t="s">
        <v>1705</v>
      </c>
      <c r="AC1078" s="147">
        <v>222</v>
      </c>
      <c r="AD1078" s="223">
        <v>43311</v>
      </c>
      <c r="AE1078" s="223">
        <v>43395</v>
      </c>
      <c r="AF1078" s="147" t="s">
        <v>939</v>
      </c>
    </row>
    <row r="1079" spans="16:32" x14ac:dyDescent="0.25">
      <c r="P1079" s="147" t="s">
        <v>962</v>
      </c>
      <c r="Q1079" s="147">
        <v>193</v>
      </c>
      <c r="R1079" s="147"/>
      <c r="S1079" s="147" t="s">
        <v>2092</v>
      </c>
      <c r="T1079" s="147">
        <v>0</v>
      </c>
      <c r="U1079" s="147" t="s">
        <v>2093</v>
      </c>
      <c r="V1079" s="147" t="s">
        <v>2468</v>
      </c>
      <c r="AB1079" s="147" t="s">
        <v>2805</v>
      </c>
      <c r="AC1079" s="147">
        <v>208</v>
      </c>
      <c r="AD1079" s="223">
        <v>43216</v>
      </c>
      <c r="AE1079" s="223">
        <v>43300</v>
      </c>
      <c r="AF1079" s="147" t="s">
        <v>939</v>
      </c>
    </row>
    <row r="1080" spans="16:32" x14ac:dyDescent="0.25">
      <c r="P1080" s="147" t="s">
        <v>962</v>
      </c>
      <c r="Q1080" s="147">
        <v>193</v>
      </c>
      <c r="R1080" s="147"/>
      <c r="S1080" s="147" t="s">
        <v>2096</v>
      </c>
      <c r="T1080" s="147">
        <v>0</v>
      </c>
      <c r="U1080" s="147" t="s">
        <v>2097</v>
      </c>
      <c r="V1080" s="147" t="s">
        <v>2468</v>
      </c>
      <c r="AB1080" s="147" t="s">
        <v>2805</v>
      </c>
      <c r="AC1080" s="147">
        <v>215</v>
      </c>
      <c r="AD1080" s="223">
        <v>43250</v>
      </c>
      <c r="AE1080" s="223">
        <v>43334</v>
      </c>
      <c r="AF1080" s="147" t="s">
        <v>939</v>
      </c>
    </row>
    <row r="1081" spans="16:32" x14ac:dyDescent="0.25">
      <c r="P1081" s="147" t="s">
        <v>962</v>
      </c>
      <c r="Q1081" s="147">
        <v>193</v>
      </c>
      <c r="R1081" s="147"/>
      <c r="S1081" s="147" t="s">
        <v>2102</v>
      </c>
      <c r="T1081" s="147">
        <v>0</v>
      </c>
      <c r="U1081" s="147" t="s">
        <v>2103</v>
      </c>
      <c r="V1081" s="147" t="s">
        <v>2468</v>
      </c>
      <c r="AB1081" s="147" t="s">
        <v>2805</v>
      </c>
      <c r="AC1081" s="147">
        <v>219</v>
      </c>
      <c r="AD1081" s="223">
        <v>43280</v>
      </c>
      <c r="AE1081" s="223">
        <v>43364</v>
      </c>
      <c r="AF1081" s="147" t="s">
        <v>939</v>
      </c>
    </row>
    <row r="1082" spans="16:32" x14ac:dyDescent="0.25">
      <c r="P1082" s="147" t="s">
        <v>962</v>
      </c>
      <c r="Q1082" s="147">
        <v>193</v>
      </c>
      <c r="R1082" s="147"/>
      <c r="S1082" s="147" t="s">
        <v>2104</v>
      </c>
      <c r="T1082" s="147">
        <v>0</v>
      </c>
      <c r="U1082" s="147" t="s">
        <v>2105</v>
      </c>
      <c r="V1082" s="147" t="s">
        <v>2468</v>
      </c>
      <c r="AB1082" s="147" t="s">
        <v>2805</v>
      </c>
      <c r="AC1082" s="147">
        <v>222</v>
      </c>
      <c r="AD1082" s="223">
        <v>43311</v>
      </c>
      <c r="AE1082" s="223">
        <v>43395</v>
      </c>
      <c r="AF1082" s="147" t="s">
        <v>939</v>
      </c>
    </row>
    <row r="1083" spans="16:32" x14ac:dyDescent="0.25">
      <c r="P1083" s="147" t="s">
        <v>962</v>
      </c>
      <c r="Q1083" s="147">
        <v>193</v>
      </c>
      <c r="R1083" s="147"/>
      <c r="S1083" s="147" t="s">
        <v>2110</v>
      </c>
      <c r="T1083" s="147">
        <v>0</v>
      </c>
      <c r="U1083" s="147" t="s">
        <v>2111</v>
      </c>
      <c r="V1083" s="147" t="s">
        <v>2468</v>
      </c>
      <c r="AB1083" s="147" t="s">
        <v>1707</v>
      </c>
      <c r="AC1083" s="147">
        <v>215</v>
      </c>
      <c r="AD1083" s="223">
        <v>43250</v>
      </c>
      <c r="AE1083" s="223">
        <v>43334</v>
      </c>
      <c r="AF1083" s="147" t="s">
        <v>939</v>
      </c>
    </row>
    <row r="1084" spans="16:32" x14ac:dyDescent="0.25">
      <c r="P1084" s="147" t="s">
        <v>962</v>
      </c>
      <c r="Q1084" s="147">
        <v>193</v>
      </c>
      <c r="R1084" s="147"/>
      <c r="S1084" s="147" t="s">
        <v>2589</v>
      </c>
      <c r="T1084" s="147">
        <v>0</v>
      </c>
      <c r="U1084" s="147" t="s">
        <v>2590</v>
      </c>
      <c r="V1084" s="147" t="s">
        <v>2468</v>
      </c>
      <c r="AB1084" s="147" t="s">
        <v>1707</v>
      </c>
      <c r="AC1084" s="147">
        <v>219</v>
      </c>
      <c r="AD1084" s="223">
        <v>43280</v>
      </c>
      <c r="AE1084" s="223">
        <v>43364</v>
      </c>
      <c r="AF1084" s="147" t="s">
        <v>939</v>
      </c>
    </row>
    <row r="1085" spans="16:32" x14ac:dyDescent="0.25">
      <c r="P1085" s="147" t="s">
        <v>962</v>
      </c>
      <c r="Q1085" s="147">
        <v>193</v>
      </c>
      <c r="R1085" s="147"/>
      <c r="S1085" s="147" t="s">
        <v>2591</v>
      </c>
      <c r="T1085" s="147">
        <v>0</v>
      </c>
      <c r="U1085" s="147" t="s">
        <v>2592</v>
      </c>
      <c r="V1085" s="147" t="s">
        <v>2468</v>
      </c>
      <c r="AB1085" s="147" t="s">
        <v>1707</v>
      </c>
      <c r="AC1085" s="147">
        <v>222</v>
      </c>
      <c r="AD1085" s="223">
        <v>43311</v>
      </c>
      <c r="AE1085" s="223">
        <v>43395</v>
      </c>
      <c r="AF1085" s="147" t="s">
        <v>939</v>
      </c>
    </row>
    <row r="1086" spans="16:32" x14ac:dyDescent="0.25">
      <c r="P1086" s="147" t="s">
        <v>962</v>
      </c>
      <c r="Q1086" s="147">
        <v>193</v>
      </c>
      <c r="R1086" s="147"/>
      <c r="S1086" s="147" t="s">
        <v>2112</v>
      </c>
      <c r="T1086" s="147">
        <v>0</v>
      </c>
      <c r="U1086" s="147" t="s">
        <v>2113</v>
      </c>
      <c r="V1086" s="147" t="s">
        <v>2468</v>
      </c>
      <c r="AB1086" s="147" t="s">
        <v>1709</v>
      </c>
      <c r="AC1086" s="147">
        <v>208</v>
      </c>
      <c r="AD1086" s="223">
        <v>43216</v>
      </c>
      <c r="AE1086" s="223">
        <v>43300</v>
      </c>
      <c r="AF1086" s="147" t="s">
        <v>939</v>
      </c>
    </row>
    <row r="1087" spans="16:32" x14ac:dyDescent="0.25">
      <c r="P1087" s="147" t="s">
        <v>962</v>
      </c>
      <c r="Q1087" s="147">
        <v>193</v>
      </c>
      <c r="R1087" s="147"/>
      <c r="S1087" s="147" t="s">
        <v>2114</v>
      </c>
      <c r="T1087" s="147">
        <v>0</v>
      </c>
      <c r="U1087" s="147" t="s">
        <v>2115</v>
      </c>
      <c r="V1087" s="147" t="s">
        <v>2468</v>
      </c>
      <c r="AB1087" s="147" t="s">
        <v>1709</v>
      </c>
      <c r="AC1087" s="147">
        <v>215</v>
      </c>
      <c r="AD1087" s="223">
        <v>43250</v>
      </c>
      <c r="AE1087" s="223">
        <v>43334</v>
      </c>
      <c r="AF1087" s="147" t="s">
        <v>939</v>
      </c>
    </row>
    <row r="1088" spans="16:32" x14ac:dyDescent="0.25">
      <c r="P1088" s="147" t="s">
        <v>962</v>
      </c>
      <c r="Q1088" s="147">
        <v>193</v>
      </c>
      <c r="R1088" s="147"/>
      <c r="S1088" s="147" t="s">
        <v>2116</v>
      </c>
      <c r="T1088" s="147">
        <v>0</v>
      </c>
      <c r="U1088" s="147" t="s">
        <v>2117</v>
      </c>
      <c r="V1088" s="147" t="s">
        <v>2468</v>
      </c>
      <c r="AB1088" s="147" t="s">
        <v>1709</v>
      </c>
      <c r="AC1088" s="147">
        <v>219</v>
      </c>
      <c r="AD1088" s="223">
        <v>43280</v>
      </c>
      <c r="AE1088" s="223">
        <v>43364</v>
      </c>
      <c r="AF1088" s="147" t="s">
        <v>939</v>
      </c>
    </row>
    <row r="1089" spans="16:32" x14ac:dyDescent="0.25">
      <c r="P1089" s="147" t="s">
        <v>962</v>
      </c>
      <c r="Q1089" s="147">
        <v>193</v>
      </c>
      <c r="R1089" s="147"/>
      <c r="S1089" s="147" t="s">
        <v>2118</v>
      </c>
      <c r="T1089" s="147">
        <v>0</v>
      </c>
      <c r="U1089" s="147" t="s">
        <v>2119</v>
      </c>
      <c r="V1089" s="147" t="s">
        <v>2468</v>
      </c>
      <c r="AB1089" s="147" t="s">
        <v>1709</v>
      </c>
      <c r="AC1089" s="147">
        <v>222</v>
      </c>
      <c r="AD1089" s="223">
        <v>43311</v>
      </c>
      <c r="AE1089" s="223">
        <v>43395</v>
      </c>
      <c r="AF1089" s="147" t="s">
        <v>939</v>
      </c>
    </row>
    <row r="1090" spans="16:32" x14ac:dyDescent="0.25">
      <c r="P1090" s="147" t="s">
        <v>962</v>
      </c>
      <c r="Q1090" s="147">
        <v>193</v>
      </c>
      <c r="R1090" s="147"/>
      <c r="S1090" s="147" t="s">
        <v>2120</v>
      </c>
      <c r="T1090" s="147">
        <v>0</v>
      </c>
      <c r="U1090" s="147" t="s">
        <v>2121</v>
      </c>
      <c r="V1090" s="147" t="s">
        <v>2468</v>
      </c>
      <c r="AB1090" s="147" t="s">
        <v>3341</v>
      </c>
      <c r="AC1090" s="147">
        <v>208</v>
      </c>
      <c r="AD1090" s="223">
        <v>43216</v>
      </c>
      <c r="AE1090" s="223">
        <v>43300</v>
      </c>
      <c r="AF1090" s="147" t="s">
        <v>939</v>
      </c>
    </row>
    <row r="1091" spans="16:32" x14ac:dyDescent="0.25">
      <c r="P1091" s="147" t="s">
        <v>962</v>
      </c>
      <c r="Q1091" s="147">
        <v>193</v>
      </c>
      <c r="R1091" s="147"/>
      <c r="S1091" s="147" t="s">
        <v>2122</v>
      </c>
      <c r="T1091" s="147">
        <v>0</v>
      </c>
      <c r="U1091" s="147" t="s">
        <v>2123</v>
      </c>
      <c r="V1091" s="147" t="s">
        <v>2468</v>
      </c>
      <c r="AB1091" s="147" t="s">
        <v>3341</v>
      </c>
      <c r="AC1091" s="147">
        <v>215</v>
      </c>
      <c r="AD1091" s="223">
        <v>43250</v>
      </c>
      <c r="AE1091" s="223">
        <v>43334</v>
      </c>
      <c r="AF1091" s="147" t="s">
        <v>939</v>
      </c>
    </row>
    <row r="1092" spans="16:32" x14ac:dyDescent="0.25">
      <c r="P1092" s="147" t="s">
        <v>962</v>
      </c>
      <c r="Q1092" s="147">
        <v>193</v>
      </c>
      <c r="R1092" s="147"/>
      <c r="S1092" s="147" t="s">
        <v>2124</v>
      </c>
      <c r="T1092" s="147">
        <v>0</v>
      </c>
      <c r="U1092" s="147" t="s">
        <v>2125</v>
      </c>
      <c r="V1092" s="147" t="s">
        <v>2468</v>
      </c>
      <c r="AB1092" s="147" t="s">
        <v>3341</v>
      </c>
      <c r="AC1092" s="147">
        <v>219</v>
      </c>
      <c r="AD1092" s="223">
        <v>43280</v>
      </c>
      <c r="AE1092" s="223">
        <v>43364</v>
      </c>
      <c r="AF1092" s="147" t="s">
        <v>939</v>
      </c>
    </row>
    <row r="1093" spans="16:32" x14ac:dyDescent="0.25">
      <c r="P1093" s="147" t="s">
        <v>962</v>
      </c>
      <c r="Q1093" s="147">
        <v>193</v>
      </c>
      <c r="R1093" s="147"/>
      <c r="S1093" s="147" t="s">
        <v>2593</v>
      </c>
      <c r="T1093" s="147">
        <v>0</v>
      </c>
      <c r="U1093" s="147" t="s">
        <v>2594</v>
      </c>
      <c r="V1093" s="147" t="s">
        <v>2468</v>
      </c>
      <c r="AB1093" s="147" t="s">
        <v>3341</v>
      </c>
      <c r="AC1093" s="147">
        <v>222</v>
      </c>
      <c r="AD1093" s="223">
        <v>43311</v>
      </c>
      <c r="AE1093" s="223">
        <v>43395</v>
      </c>
      <c r="AF1093" s="147" t="s">
        <v>939</v>
      </c>
    </row>
    <row r="1094" spans="16:32" x14ac:dyDescent="0.25">
      <c r="P1094" s="147" t="s">
        <v>962</v>
      </c>
      <c r="Q1094" s="147">
        <v>193</v>
      </c>
      <c r="R1094" s="147"/>
      <c r="S1094" s="147" t="s">
        <v>2130</v>
      </c>
      <c r="T1094" s="147">
        <v>0</v>
      </c>
      <c r="U1094" s="147" t="s">
        <v>2131</v>
      </c>
      <c r="V1094" s="147" t="s">
        <v>2468</v>
      </c>
      <c r="AB1094" s="147" t="s">
        <v>4197</v>
      </c>
      <c r="AC1094" s="147">
        <v>221</v>
      </c>
      <c r="AD1094" s="223">
        <v>43297</v>
      </c>
      <c r="AE1094" s="223">
        <v>43353</v>
      </c>
      <c r="AF1094" s="147" t="s">
        <v>939</v>
      </c>
    </row>
    <row r="1095" spans="16:32" x14ac:dyDescent="0.25">
      <c r="P1095" s="147" t="s">
        <v>962</v>
      </c>
      <c r="Q1095" s="147">
        <v>193</v>
      </c>
      <c r="R1095" s="147"/>
      <c r="S1095" s="147" t="s">
        <v>2132</v>
      </c>
      <c r="T1095" s="147">
        <v>0</v>
      </c>
      <c r="U1095" s="147" t="s">
        <v>2133</v>
      </c>
      <c r="V1095" s="147" t="s">
        <v>2468</v>
      </c>
      <c r="AB1095" s="147" t="s">
        <v>4946</v>
      </c>
      <c r="AC1095" s="147">
        <v>221</v>
      </c>
      <c r="AD1095" s="223">
        <v>43297</v>
      </c>
      <c r="AE1095" s="223">
        <v>43353</v>
      </c>
      <c r="AF1095" s="147" t="s">
        <v>939</v>
      </c>
    </row>
    <row r="1096" spans="16:32" x14ac:dyDescent="0.25">
      <c r="P1096" s="147" t="s">
        <v>962</v>
      </c>
      <c r="Q1096" s="147">
        <v>193</v>
      </c>
      <c r="R1096" s="147"/>
      <c r="S1096" s="147" t="s">
        <v>2134</v>
      </c>
      <c r="T1096" s="147">
        <v>0</v>
      </c>
      <c r="U1096" s="147" t="s">
        <v>2135</v>
      </c>
      <c r="V1096" s="147" t="s">
        <v>2468</v>
      </c>
      <c r="AB1096" s="147" t="s">
        <v>4704</v>
      </c>
      <c r="AC1096" s="147">
        <v>215</v>
      </c>
      <c r="AD1096" s="223">
        <v>43250</v>
      </c>
      <c r="AE1096" s="223">
        <v>43334</v>
      </c>
      <c r="AF1096" s="147" t="s">
        <v>939</v>
      </c>
    </row>
    <row r="1097" spans="16:32" x14ac:dyDescent="0.25">
      <c r="P1097" s="147" t="s">
        <v>962</v>
      </c>
      <c r="Q1097" s="147">
        <v>193</v>
      </c>
      <c r="R1097" s="147"/>
      <c r="S1097" s="147" t="s">
        <v>2595</v>
      </c>
      <c r="T1097" s="147">
        <v>0</v>
      </c>
      <c r="U1097" s="147" t="s">
        <v>2596</v>
      </c>
      <c r="V1097" s="147" t="s">
        <v>2468</v>
      </c>
      <c r="AB1097" s="147" t="s">
        <v>4704</v>
      </c>
      <c r="AC1097" s="147">
        <v>219</v>
      </c>
      <c r="AD1097" s="223">
        <v>43280</v>
      </c>
      <c r="AE1097" s="223">
        <v>43364</v>
      </c>
      <c r="AF1097" s="147" t="s">
        <v>939</v>
      </c>
    </row>
    <row r="1098" spans="16:32" x14ac:dyDescent="0.25">
      <c r="P1098" s="147" t="s">
        <v>962</v>
      </c>
      <c r="Q1098" s="147">
        <v>193</v>
      </c>
      <c r="R1098" s="147"/>
      <c r="S1098" s="147" t="s">
        <v>2597</v>
      </c>
      <c r="T1098" s="147">
        <v>0</v>
      </c>
      <c r="U1098" s="147" t="s">
        <v>2598</v>
      </c>
      <c r="V1098" s="147" t="s">
        <v>2468</v>
      </c>
      <c r="AB1098" s="147" t="s">
        <v>4704</v>
      </c>
      <c r="AC1098" s="147">
        <v>222</v>
      </c>
      <c r="AD1098" s="223">
        <v>43311</v>
      </c>
      <c r="AE1098" s="223">
        <v>43395</v>
      </c>
      <c r="AF1098" s="147" t="s">
        <v>939</v>
      </c>
    </row>
    <row r="1099" spans="16:32" x14ac:dyDescent="0.25">
      <c r="P1099" s="147" t="s">
        <v>962</v>
      </c>
      <c r="Q1099" s="147">
        <v>193</v>
      </c>
      <c r="R1099" s="147"/>
      <c r="S1099" s="147" t="s">
        <v>2599</v>
      </c>
      <c r="T1099" s="147">
        <v>0</v>
      </c>
      <c r="U1099" s="147" t="s">
        <v>2600</v>
      </c>
      <c r="V1099" s="147" t="s">
        <v>2468</v>
      </c>
      <c r="AB1099" s="147" t="s">
        <v>1711</v>
      </c>
      <c r="AC1099" s="147">
        <v>208</v>
      </c>
      <c r="AD1099" s="223">
        <v>43216</v>
      </c>
      <c r="AE1099" s="223">
        <v>43300</v>
      </c>
      <c r="AF1099" s="147" t="s">
        <v>939</v>
      </c>
    </row>
    <row r="1100" spans="16:32" x14ac:dyDescent="0.25">
      <c r="P1100" s="147" t="s">
        <v>962</v>
      </c>
      <c r="Q1100" s="147">
        <v>193</v>
      </c>
      <c r="R1100" s="147"/>
      <c r="S1100" s="147" t="s">
        <v>2601</v>
      </c>
      <c r="T1100" s="147">
        <v>0</v>
      </c>
      <c r="U1100" s="147" t="s">
        <v>2602</v>
      </c>
      <c r="V1100" s="147" t="s">
        <v>2468</v>
      </c>
      <c r="AB1100" s="147" t="s">
        <v>1711</v>
      </c>
      <c r="AC1100" s="147">
        <v>222</v>
      </c>
      <c r="AD1100" s="223">
        <v>43311</v>
      </c>
      <c r="AE1100" s="223">
        <v>43395</v>
      </c>
      <c r="AF1100" s="147" t="s">
        <v>939</v>
      </c>
    </row>
    <row r="1101" spans="16:32" x14ac:dyDescent="0.25">
      <c r="P1101" s="147" t="s">
        <v>962</v>
      </c>
      <c r="Q1101" s="147">
        <v>193</v>
      </c>
      <c r="R1101" s="147"/>
      <c r="S1101" s="147" t="s">
        <v>2603</v>
      </c>
      <c r="T1101" s="147">
        <v>0</v>
      </c>
      <c r="U1101" s="147" t="s">
        <v>2604</v>
      </c>
      <c r="V1101" s="147" t="s">
        <v>2468</v>
      </c>
      <c r="AB1101" s="147" t="s">
        <v>1713</v>
      </c>
      <c r="AC1101" s="147">
        <v>222</v>
      </c>
      <c r="AD1101" s="223">
        <v>43311</v>
      </c>
      <c r="AE1101" s="223">
        <v>43395</v>
      </c>
      <c r="AF1101" s="147" t="s">
        <v>939</v>
      </c>
    </row>
    <row r="1102" spans="16:32" x14ac:dyDescent="0.25">
      <c r="P1102" s="147" t="s">
        <v>962</v>
      </c>
      <c r="Q1102" s="147">
        <v>193</v>
      </c>
      <c r="R1102" s="147"/>
      <c r="S1102" s="147" t="s">
        <v>2605</v>
      </c>
      <c r="T1102" s="147">
        <v>0</v>
      </c>
      <c r="U1102" s="147" t="s">
        <v>2606</v>
      </c>
      <c r="V1102" s="147" t="s">
        <v>2468</v>
      </c>
      <c r="AB1102" s="147" t="s">
        <v>3850</v>
      </c>
      <c r="AC1102" s="147">
        <v>222</v>
      </c>
      <c r="AD1102" s="223">
        <v>43311</v>
      </c>
      <c r="AE1102" s="223">
        <v>43395</v>
      </c>
      <c r="AF1102" s="147" t="s">
        <v>939</v>
      </c>
    </row>
    <row r="1103" spans="16:32" x14ac:dyDescent="0.25">
      <c r="P1103" s="147" t="s">
        <v>962</v>
      </c>
      <c r="Q1103" s="147">
        <v>193</v>
      </c>
      <c r="R1103" s="147"/>
      <c r="S1103" s="147" t="s">
        <v>2607</v>
      </c>
      <c r="T1103" s="147">
        <v>0</v>
      </c>
      <c r="U1103" s="147" t="s">
        <v>2608</v>
      </c>
      <c r="V1103" s="147" t="s">
        <v>2468</v>
      </c>
      <c r="AB1103" s="147" t="s">
        <v>4205</v>
      </c>
      <c r="AC1103" s="147">
        <v>222</v>
      </c>
      <c r="AD1103" s="223">
        <v>43311</v>
      </c>
      <c r="AE1103" s="223">
        <v>43395</v>
      </c>
      <c r="AF1103" s="147" t="s">
        <v>939</v>
      </c>
    </row>
    <row r="1104" spans="16:32" x14ac:dyDescent="0.25">
      <c r="P1104" s="147" t="s">
        <v>962</v>
      </c>
      <c r="Q1104" s="147">
        <v>193</v>
      </c>
      <c r="R1104" s="147"/>
      <c r="S1104" s="147" t="s">
        <v>2609</v>
      </c>
      <c r="T1104" s="147">
        <v>0</v>
      </c>
      <c r="U1104" s="147" t="s">
        <v>2610</v>
      </c>
      <c r="V1104" s="147" t="s">
        <v>2468</v>
      </c>
      <c r="AB1104" s="147" t="s">
        <v>4948</v>
      </c>
      <c r="AC1104" s="147">
        <v>221</v>
      </c>
      <c r="AD1104" s="223">
        <v>43297</v>
      </c>
      <c r="AE1104" s="223">
        <v>43353</v>
      </c>
      <c r="AF1104" s="147" t="s">
        <v>939</v>
      </c>
    </row>
    <row r="1105" spans="16:32" x14ac:dyDescent="0.25">
      <c r="P1105" s="147" t="s">
        <v>962</v>
      </c>
      <c r="Q1105" s="147">
        <v>193</v>
      </c>
      <c r="R1105" s="147"/>
      <c r="S1105" s="147" t="s">
        <v>2144</v>
      </c>
      <c r="T1105" s="147">
        <v>0</v>
      </c>
      <c r="U1105" s="147" t="s">
        <v>2145</v>
      </c>
      <c r="V1105" s="147" t="s">
        <v>2468</v>
      </c>
      <c r="AB1105" s="147" t="s">
        <v>4950</v>
      </c>
      <c r="AC1105" s="147">
        <v>221</v>
      </c>
      <c r="AD1105" s="223">
        <v>43297</v>
      </c>
      <c r="AE1105" s="223">
        <v>43353</v>
      </c>
      <c r="AF1105" s="147" t="s">
        <v>939</v>
      </c>
    </row>
    <row r="1106" spans="16:32" x14ac:dyDescent="0.25">
      <c r="P1106" s="147" t="s">
        <v>962</v>
      </c>
      <c r="Q1106" s="147">
        <v>193</v>
      </c>
      <c r="R1106" s="147"/>
      <c r="S1106" s="147" t="s">
        <v>2611</v>
      </c>
      <c r="T1106" s="147">
        <v>0</v>
      </c>
      <c r="U1106" s="147" t="s">
        <v>2612</v>
      </c>
      <c r="V1106" s="147" t="s">
        <v>2468</v>
      </c>
      <c r="AB1106" s="147" t="s">
        <v>4952</v>
      </c>
      <c r="AC1106" s="147">
        <v>221</v>
      </c>
      <c r="AD1106" s="223">
        <v>43297</v>
      </c>
      <c r="AE1106" s="223">
        <v>43353</v>
      </c>
      <c r="AF1106" s="147" t="s">
        <v>939</v>
      </c>
    </row>
    <row r="1107" spans="16:32" x14ac:dyDescent="0.25">
      <c r="P1107" s="147" t="s">
        <v>962</v>
      </c>
      <c r="Q1107" s="147">
        <v>193</v>
      </c>
      <c r="R1107" s="147"/>
      <c r="S1107" s="147" t="s">
        <v>2146</v>
      </c>
      <c r="T1107" s="147">
        <v>0</v>
      </c>
      <c r="U1107" s="147" t="s">
        <v>2147</v>
      </c>
      <c r="V1107" s="147" t="s">
        <v>2468</v>
      </c>
      <c r="AB1107" s="147" t="s">
        <v>1717</v>
      </c>
      <c r="AC1107" s="147">
        <v>215</v>
      </c>
      <c r="AD1107" s="223">
        <v>43250</v>
      </c>
      <c r="AE1107" s="223">
        <v>43334</v>
      </c>
      <c r="AF1107" s="147" t="s">
        <v>939</v>
      </c>
    </row>
    <row r="1108" spans="16:32" x14ac:dyDescent="0.25">
      <c r="P1108" s="147" t="s">
        <v>962</v>
      </c>
      <c r="Q1108" s="147">
        <v>193</v>
      </c>
      <c r="R1108" s="147"/>
      <c r="S1108" s="147" t="s">
        <v>2613</v>
      </c>
      <c r="T1108" s="147">
        <v>0</v>
      </c>
      <c r="U1108" s="147" t="s">
        <v>2614</v>
      </c>
      <c r="V1108" s="147" t="s">
        <v>2468</v>
      </c>
      <c r="AB1108" s="147" t="s">
        <v>1717</v>
      </c>
      <c r="AC1108" s="147">
        <v>219</v>
      </c>
      <c r="AD1108" s="223">
        <v>43280</v>
      </c>
      <c r="AE1108" s="223">
        <v>43364</v>
      </c>
      <c r="AF1108" s="147" t="s">
        <v>939</v>
      </c>
    </row>
    <row r="1109" spans="16:32" x14ac:dyDescent="0.25">
      <c r="P1109" s="147" t="s">
        <v>962</v>
      </c>
      <c r="Q1109" s="147">
        <v>193</v>
      </c>
      <c r="R1109" s="147"/>
      <c r="S1109" s="147" t="s">
        <v>2615</v>
      </c>
      <c r="T1109" s="147">
        <v>0</v>
      </c>
      <c r="U1109" s="147" t="s">
        <v>2616</v>
      </c>
      <c r="V1109" s="147" t="s">
        <v>2468</v>
      </c>
      <c r="AB1109" s="147" t="s">
        <v>1717</v>
      </c>
      <c r="AC1109" s="147">
        <v>222</v>
      </c>
      <c r="AD1109" s="223">
        <v>43311</v>
      </c>
      <c r="AE1109" s="223">
        <v>43395</v>
      </c>
      <c r="AF1109" s="147" t="s">
        <v>939</v>
      </c>
    </row>
    <row r="1110" spans="16:32" x14ac:dyDescent="0.25">
      <c r="P1110" s="147" t="s">
        <v>962</v>
      </c>
      <c r="Q1110" s="147">
        <v>193</v>
      </c>
      <c r="R1110" s="147"/>
      <c r="S1110" s="147" t="s">
        <v>2617</v>
      </c>
      <c r="T1110" s="147">
        <v>0</v>
      </c>
      <c r="U1110" s="147" t="s">
        <v>2618</v>
      </c>
      <c r="V1110" s="147" t="s">
        <v>2468</v>
      </c>
      <c r="AB1110" s="147" t="s">
        <v>2514</v>
      </c>
      <c r="AC1110" s="147">
        <v>222</v>
      </c>
      <c r="AD1110" s="223">
        <v>43311</v>
      </c>
      <c r="AE1110" s="223">
        <v>43395</v>
      </c>
      <c r="AF1110" s="147" t="s">
        <v>939</v>
      </c>
    </row>
    <row r="1111" spans="16:32" x14ac:dyDescent="0.25">
      <c r="P1111" s="147" t="s">
        <v>962</v>
      </c>
      <c r="Q1111" s="147">
        <v>193</v>
      </c>
      <c r="R1111" s="147"/>
      <c r="S1111" s="147" t="s">
        <v>2150</v>
      </c>
      <c r="T1111" s="147">
        <v>0</v>
      </c>
      <c r="U1111" s="147" t="s">
        <v>2151</v>
      </c>
      <c r="V1111" s="147" t="s">
        <v>2468</v>
      </c>
      <c r="AB1111" s="147" t="s">
        <v>2813</v>
      </c>
      <c r="AC1111" s="147">
        <v>208</v>
      </c>
      <c r="AD1111" s="223">
        <v>43216</v>
      </c>
      <c r="AE1111" s="223">
        <v>43300</v>
      </c>
      <c r="AF1111" s="147" t="s">
        <v>939</v>
      </c>
    </row>
    <row r="1112" spans="16:32" x14ac:dyDescent="0.25">
      <c r="P1112" s="147" t="s">
        <v>962</v>
      </c>
      <c r="Q1112" s="147">
        <v>193</v>
      </c>
      <c r="R1112" s="147"/>
      <c r="S1112" s="147" t="s">
        <v>2152</v>
      </c>
      <c r="T1112" s="147">
        <v>0</v>
      </c>
      <c r="U1112" s="147" t="s">
        <v>2153</v>
      </c>
      <c r="V1112" s="147" t="s">
        <v>2468</v>
      </c>
      <c r="AB1112" s="147" t="s">
        <v>2813</v>
      </c>
      <c r="AC1112" s="147">
        <v>215</v>
      </c>
      <c r="AD1112" s="223">
        <v>43250</v>
      </c>
      <c r="AE1112" s="223">
        <v>43334</v>
      </c>
      <c r="AF1112" s="147" t="s">
        <v>939</v>
      </c>
    </row>
    <row r="1113" spans="16:32" x14ac:dyDescent="0.25">
      <c r="P1113" s="147" t="s">
        <v>962</v>
      </c>
      <c r="Q1113" s="147">
        <v>193</v>
      </c>
      <c r="R1113" s="147"/>
      <c r="S1113" s="147" t="s">
        <v>2154</v>
      </c>
      <c r="T1113" s="147">
        <v>0</v>
      </c>
      <c r="U1113" s="147" t="s">
        <v>2155</v>
      </c>
      <c r="V1113" s="147" t="s">
        <v>2468</v>
      </c>
      <c r="AB1113" s="147" t="s">
        <v>2813</v>
      </c>
      <c r="AC1113" s="147">
        <v>219</v>
      </c>
      <c r="AD1113" s="223">
        <v>43280</v>
      </c>
      <c r="AE1113" s="223">
        <v>43364</v>
      </c>
      <c r="AF1113" s="147" t="s">
        <v>939</v>
      </c>
    </row>
    <row r="1114" spans="16:32" x14ac:dyDescent="0.25">
      <c r="P1114" s="147" t="s">
        <v>962</v>
      </c>
      <c r="Q1114" s="147">
        <v>193</v>
      </c>
      <c r="R1114" s="147"/>
      <c r="S1114" s="147" t="s">
        <v>2619</v>
      </c>
      <c r="T1114" s="147">
        <v>0</v>
      </c>
      <c r="U1114" s="147" t="s">
        <v>2620</v>
      </c>
      <c r="V1114" s="147" t="s">
        <v>2468</v>
      </c>
      <c r="AB1114" s="147" t="s">
        <v>2813</v>
      </c>
      <c r="AC1114" s="147">
        <v>222</v>
      </c>
      <c r="AD1114" s="223">
        <v>43311</v>
      </c>
      <c r="AE1114" s="223">
        <v>43395</v>
      </c>
      <c r="AF1114" s="147" t="s">
        <v>939</v>
      </c>
    </row>
    <row r="1115" spans="16:32" x14ac:dyDescent="0.25">
      <c r="P1115" s="147" t="s">
        <v>962</v>
      </c>
      <c r="Q1115" s="147">
        <v>193</v>
      </c>
      <c r="R1115" s="147"/>
      <c r="S1115" s="147" t="s">
        <v>2156</v>
      </c>
      <c r="T1115" s="147">
        <v>0</v>
      </c>
      <c r="U1115" s="147" t="s">
        <v>2157</v>
      </c>
      <c r="V1115" s="147" t="s">
        <v>2468</v>
      </c>
      <c r="AB1115" s="147" t="s">
        <v>3852</v>
      </c>
      <c r="AC1115" s="147">
        <v>208</v>
      </c>
      <c r="AD1115" s="223">
        <v>43216</v>
      </c>
      <c r="AE1115" s="223">
        <v>43300</v>
      </c>
      <c r="AF1115" s="147" t="s">
        <v>939</v>
      </c>
    </row>
    <row r="1116" spans="16:32" x14ac:dyDescent="0.25">
      <c r="P1116" s="147" t="s">
        <v>962</v>
      </c>
      <c r="Q1116" s="147">
        <v>193</v>
      </c>
      <c r="R1116" s="147"/>
      <c r="S1116" s="147" t="s">
        <v>2621</v>
      </c>
      <c r="T1116" s="147">
        <v>0</v>
      </c>
      <c r="U1116" s="147" t="s">
        <v>2622</v>
      </c>
      <c r="V1116" s="147" t="s">
        <v>2468</v>
      </c>
      <c r="AB1116" s="147" t="s">
        <v>3852</v>
      </c>
      <c r="AC1116" s="147">
        <v>215</v>
      </c>
      <c r="AD1116" s="223">
        <v>43250</v>
      </c>
      <c r="AE1116" s="223">
        <v>43334</v>
      </c>
      <c r="AF1116" s="147" t="s">
        <v>939</v>
      </c>
    </row>
    <row r="1117" spans="16:32" x14ac:dyDescent="0.25">
      <c r="P1117" s="147" t="s">
        <v>962</v>
      </c>
      <c r="Q1117" s="147">
        <v>193</v>
      </c>
      <c r="R1117" s="147"/>
      <c r="S1117" s="147" t="s">
        <v>2158</v>
      </c>
      <c r="T1117" s="147">
        <v>0</v>
      </c>
      <c r="U1117" s="147" t="s">
        <v>2159</v>
      </c>
      <c r="V1117" s="147" t="s">
        <v>2468</v>
      </c>
      <c r="AB1117" s="147" t="s">
        <v>3852</v>
      </c>
      <c r="AC1117" s="147">
        <v>219</v>
      </c>
      <c r="AD1117" s="223">
        <v>43280</v>
      </c>
      <c r="AE1117" s="223">
        <v>43364</v>
      </c>
      <c r="AF1117" s="147" t="s">
        <v>939</v>
      </c>
    </row>
    <row r="1118" spans="16:32" x14ac:dyDescent="0.25">
      <c r="P1118" s="147" t="s">
        <v>962</v>
      </c>
      <c r="Q1118" s="147">
        <v>193</v>
      </c>
      <c r="R1118" s="147"/>
      <c r="S1118" s="147" t="s">
        <v>2623</v>
      </c>
      <c r="T1118" s="147">
        <v>0</v>
      </c>
      <c r="U1118" s="147" t="s">
        <v>2624</v>
      </c>
      <c r="V1118" s="147" t="s">
        <v>2468</v>
      </c>
      <c r="AB1118" s="147" t="s">
        <v>3852</v>
      </c>
      <c r="AC1118" s="147">
        <v>222</v>
      </c>
      <c r="AD1118" s="223">
        <v>43311</v>
      </c>
      <c r="AE1118" s="223">
        <v>43395</v>
      </c>
      <c r="AF1118" s="147" t="s">
        <v>939</v>
      </c>
    </row>
    <row r="1119" spans="16:32" x14ac:dyDescent="0.25">
      <c r="P1119" s="147" t="s">
        <v>962</v>
      </c>
      <c r="Q1119" s="147">
        <v>193</v>
      </c>
      <c r="R1119" s="147"/>
      <c r="S1119" s="147" t="s">
        <v>2160</v>
      </c>
      <c r="T1119" s="147">
        <v>0</v>
      </c>
      <c r="U1119" s="147" t="s">
        <v>2161</v>
      </c>
      <c r="V1119" s="147" t="s">
        <v>2468</v>
      </c>
      <c r="AB1119" s="147" t="s">
        <v>4954</v>
      </c>
      <c r="AC1119" s="147">
        <v>220</v>
      </c>
      <c r="AD1119" s="223">
        <v>43297</v>
      </c>
      <c r="AE1119" s="223">
        <v>43353</v>
      </c>
      <c r="AF1119" s="147" t="s">
        <v>939</v>
      </c>
    </row>
    <row r="1120" spans="16:32" x14ac:dyDescent="0.25">
      <c r="P1120" s="147" t="s">
        <v>962</v>
      </c>
      <c r="Q1120" s="147">
        <v>193</v>
      </c>
      <c r="R1120" s="147"/>
      <c r="S1120" s="147" t="s">
        <v>2625</v>
      </c>
      <c r="T1120" s="147">
        <v>0</v>
      </c>
      <c r="U1120" s="147" t="s">
        <v>2626</v>
      </c>
      <c r="V1120" s="147" t="s">
        <v>2468</v>
      </c>
      <c r="AB1120" s="147" t="s">
        <v>4956</v>
      </c>
      <c r="AC1120" s="147">
        <v>220</v>
      </c>
      <c r="AD1120" s="223">
        <v>43297</v>
      </c>
      <c r="AE1120" s="223">
        <v>43353</v>
      </c>
      <c r="AF1120" s="147" t="s">
        <v>939</v>
      </c>
    </row>
    <row r="1121" spans="16:32" x14ac:dyDescent="0.25">
      <c r="P1121" s="147" t="s">
        <v>962</v>
      </c>
      <c r="Q1121" s="147">
        <v>193</v>
      </c>
      <c r="R1121" s="147"/>
      <c r="S1121" s="147" t="s">
        <v>2168</v>
      </c>
      <c r="T1121" s="147">
        <v>0</v>
      </c>
      <c r="U1121" s="147" t="s">
        <v>2169</v>
      </c>
      <c r="V1121" s="147" t="s">
        <v>2468</v>
      </c>
      <c r="AB1121" s="147" t="s">
        <v>1721</v>
      </c>
      <c r="AC1121" s="147">
        <v>215</v>
      </c>
      <c r="AD1121" s="223">
        <v>43250</v>
      </c>
      <c r="AE1121" s="223">
        <v>43334</v>
      </c>
      <c r="AF1121" s="147" t="s">
        <v>939</v>
      </c>
    </row>
    <row r="1122" spans="16:32" x14ac:dyDescent="0.25">
      <c r="P1122" s="147" t="s">
        <v>962</v>
      </c>
      <c r="Q1122" s="147">
        <v>193</v>
      </c>
      <c r="R1122" s="147"/>
      <c r="S1122" s="147" t="s">
        <v>2170</v>
      </c>
      <c r="T1122" s="147">
        <v>0</v>
      </c>
      <c r="U1122" s="147" t="s">
        <v>2171</v>
      </c>
      <c r="V1122" s="147" t="s">
        <v>2468</v>
      </c>
      <c r="AB1122" s="147" t="s">
        <v>1721</v>
      </c>
      <c r="AC1122" s="147">
        <v>219</v>
      </c>
      <c r="AD1122" s="223">
        <v>43280</v>
      </c>
      <c r="AE1122" s="223">
        <v>43364</v>
      </c>
      <c r="AF1122" s="147" t="s">
        <v>939</v>
      </c>
    </row>
    <row r="1123" spans="16:32" x14ac:dyDescent="0.25">
      <c r="P1123" s="147" t="s">
        <v>962</v>
      </c>
      <c r="Q1123" s="147">
        <v>193</v>
      </c>
      <c r="R1123" s="147"/>
      <c r="S1123" s="147" t="s">
        <v>2627</v>
      </c>
      <c r="T1123" s="147">
        <v>0</v>
      </c>
      <c r="U1123" s="147" t="s">
        <v>2628</v>
      </c>
      <c r="V1123" s="147" t="s">
        <v>2468</v>
      </c>
      <c r="AB1123" s="147" t="s">
        <v>1721</v>
      </c>
      <c r="AC1123" s="147">
        <v>222</v>
      </c>
      <c r="AD1123" s="223">
        <v>43311</v>
      </c>
      <c r="AE1123" s="223">
        <v>43395</v>
      </c>
      <c r="AF1123" s="147" t="s">
        <v>939</v>
      </c>
    </row>
    <row r="1124" spans="16:32" x14ac:dyDescent="0.25">
      <c r="P1124" s="147" t="s">
        <v>962</v>
      </c>
      <c r="Q1124" s="147">
        <v>193</v>
      </c>
      <c r="R1124" s="147"/>
      <c r="S1124" s="147" t="s">
        <v>2629</v>
      </c>
      <c r="T1124" s="147">
        <v>0</v>
      </c>
      <c r="U1124" s="147" t="s">
        <v>2630</v>
      </c>
      <c r="V1124" s="147" t="s">
        <v>2468</v>
      </c>
      <c r="AB1124" s="147" t="s">
        <v>2516</v>
      </c>
      <c r="AC1124" s="147">
        <v>222</v>
      </c>
      <c r="AD1124" s="223">
        <v>43311</v>
      </c>
      <c r="AE1124" s="223">
        <v>43395</v>
      </c>
      <c r="AF1124" s="147" t="s">
        <v>939</v>
      </c>
    </row>
    <row r="1125" spans="16:32" x14ac:dyDescent="0.25">
      <c r="P1125" s="147" t="s">
        <v>962</v>
      </c>
      <c r="Q1125" s="147">
        <v>193</v>
      </c>
      <c r="R1125" s="147"/>
      <c r="S1125" s="147" t="s">
        <v>2172</v>
      </c>
      <c r="T1125" s="147">
        <v>0</v>
      </c>
      <c r="U1125" s="147" t="s">
        <v>2173</v>
      </c>
      <c r="V1125" s="147" t="s">
        <v>2468</v>
      </c>
      <c r="AB1125" s="147" t="s">
        <v>5089</v>
      </c>
      <c r="AC1125" s="147">
        <v>222</v>
      </c>
      <c r="AD1125" s="223">
        <v>43311</v>
      </c>
      <c r="AE1125" s="223">
        <v>43395</v>
      </c>
      <c r="AF1125" s="147" t="s">
        <v>939</v>
      </c>
    </row>
    <row r="1126" spans="16:32" x14ac:dyDescent="0.25">
      <c r="P1126" s="147" t="s">
        <v>962</v>
      </c>
      <c r="Q1126" s="147">
        <v>193</v>
      </c>
      <c r="R1126" s="147"/>
      <c r="S1126" s="147" t="s">
        <v>2176</v>
      </c>
      <c r="T1126" s="147">
        <v>0</v>
      </c>
      <c r="U1126" s="147" t="s">
        <v>2177</v>
      </c>
      <c r="V1126" s="147" t="s">
        <v>2468</v>
      </c>
      <c r="AB1126" s="147" t="s">
        <v>3343</v>
      </c>
      <c r="AC1126" s="147">
        <v>222</v>
      </c>
      <c r="AD1126" s="223">
        <v>43311</v>
      </c>
      <c r="AE1126" s="223">
        <v>43395</v>
      </c>
      <c r="AF1126" s="147" t="s">
        <v>939</v>
      </c>
    </row>
    <row r="1127" spans="16:32" x14ac:dyDescent="0.25">
      <c r="P1127" s="147" t="s">
        <v>962</v>
      </c>
      <c r="Q1127" s="147">
        <v>193</v>
      </c>
      <c r="R1127" s="147"/>
      <c r="S1127" s="147" t="s">
        <v>2180</v>
      </c>
      <c r="T1127" s="147">
        <v>0</v>
      </c>
      <c r="U1127" s="147" t="s">
        <v>2181</v>
      </c>
      <c r="V1127" s="147" t="s">
        <v>2468</v>
      </c>
      <c r="AB1127" s="147" t="s">
        <v>3523</v>
      </c>
      <c r="AC1127" s="147">
        <v>208</v>
      </c>
      <c r="AD1127" s="223">
        <v>43216</v>
      </c>
      <c r="AE1127" s="223">
        <v>43300</v>
      </c>
      <c r="AF1127" s="147" t="s">
        <v>939</v>
      </c>
    </row>
    <row r="1128" spans="16:32" x14ac:dyDescent="0.25">
      <c r="P1128" s="147" t="s">
        <v>962</v>
      </c>
      <c r="Q1128" s="147">
        <v>193</v>
      </c>
      <c r="R1128" s="147"/>
      <c r="S1128" s="147" t="s">
        <v>2184</v>
      </c>
      <c r="T1128" s="147">
        <v>0</v>
      </c>
      <c r="U1128" s="147" t="s">
        <v>2185</v>
      </c>
      <c r="V1128" s="147" t="s">
        <v>2468</v>
      </c>
      <c r="AB1128" s="147" t="s">
        <v>1725</v>
      </c>
      <c r="AC1128" s="147">
        <v>222</v>
      </c>
      <c r="AD1128" s="223">
        <v>43311</v>
      </c>
      <c r="AE1128" s="223">
        <v>43395</v>
      </c>
      <c r="AF1128" s="147" t="s">
        <v>939</v>
      </c>
    </row>
    <row r="1129" spans="16:32" x14ac:dyDescent="0.25">
      <c r="P1129" s="147" t="s">
        <v>962</v>
      </c>
      <c r="Q1129" s="147">
        <v>193</v>
      </c>
      <c r="R1129" s="147"/>
      <c r="S1129" s="147" t="s">
        <v>2186</v>
      </c>
      <c r="T1129" s="147">
        <v>0</v>
      </c>
      <c r="U1129" s="147" t="s">
        <v>2187</v>
      </c>
      <c r="V1129" s="147" t="s">
        <v>2468</v>
      </c>
      <c r="AB1129" s="147" t="s">
        <v>3345</v>
      </c>
      <c r="AC1129" s="147">
        <v>222</v>
      </c>
      <c r="AD1129" s="223">
        <v>43311</v>
      </c>
      <c r="AE1129" s="223">
        <v>43395</v>
      </c>
      <c r="AF1129" s="147" t="s">
        <v>939</v>
      </c>
    </row>
    <row r="1130" spans="16:32" x14ac:dyDescent="0.25">
      <c r="P1130" s="147" t="s">
        <v>962</v>
      </c>
      <c r="Q1130" s="147">
        <v>193</v>
      </c>
      <c r="R1130" s="147"/>
      <c r="S1130" s="147" t="s">
        <v>2631</v>
      </c>
      <c r="T1130" s="147">
        <v>0</v>
      </c>
      <c r="U1130" s="147" t="s">
        <v>2632</v>
      </c>
      <c r="V1130" s="147" t="s">
        <v>2468</v>
      </c>
      <c r="AB1130" s="147" t="s">
        <v>5091</v>
      </c>
      <c r="AC1130" s="147">
        <v>222</v>
      </c>
      <c r="AD1130" s="223">
        <v>43311</v>
      </c>
      <c r="AE1130" s="223">
        <v>43395</v>
      </c>
      <c r="AF1130" s="147" t="s">
        <v>939</v>
      </c>
    </row>
    <row r="1131" spans="16:32" x14ac:dyDescent="0.25">
      <c r="P1131" s="147" t="s">
        <v>962</v>
      </c>
      <c r="Q1131" s="147">
        <v>193</v>
      </c>
      <c r="R1131" s="147"/>
      <c r="S1131" s="147" t="s">
        <v>2188</v>
      </c>
      <c r="T1131" s="147">
        <v>0</v>
      </c>
      <c r="U1131" s="147" t="s">
        <v>2189</v>
      </c>
      <c r="V1131" s="147" t="s">
        <v>2468</v>
      </c>
      <c r="AB1131" s="147" t="s">
        <v>1729</v>
      </c>
      <c r="AC1131" s="147">
        <v>208</v>
      </c>
      <c r="AD1131" s="223">
        <v>43216</v>
      </c>
      <c r="AE1131" s="223">
        <v>43300</v>
      </c>
      <c r="AF1131" s="147" t="s">
        <v>939</v>
      </c>
    </row>
    <row r="1132" spans="16:32" x14ac:dyDescent="0.25">
      <c r="P1132" s="147" t="s">
        <v>962</v>
      </c>
      <c r="Q1132" s="147">
        <v>193</v>
      </c>
      <c r="R1132" s="147"/>
      <c r="S1132" s="147" t="s">
        <v>2192</v>
      </c>
      <c r="T1132" s="147">
        <v>0</v>
      </c>
      <c r="U1132" s="147" t="s">
        <v>2193</v>
      </c>
      <c r="V1132" s="147" t="s">
        <v>2468</v>
      </c>
      <c r="AB1132" s="147" t="s">
        <v>1729</v>
      </c>
      <c r="AC1132" s="147">
        <v>215</v>
      </c>
      <c r="AD1132" s="223">
        <v>43250</v>
      </c>
      <c r="AE1132" s="223">
        <v>43334</v>
      </c>
      <c r="AF1132" s="147" t="s">
        <v>939</v>
      </c>
    </row>
    <row r="1133" spans="16:32" x14ac:dyDescent="0.25">
      <c r="P1133" s="147" t="s">
        <v>962</v>
      </c>
      <c r="Q1133" s="147">
        <v>193</v>
      </c>
      <c r="R1133" s="147"/>
      <c r="S1133" s="147" t="s">
        <v>2194</v>
      </c>
      <c r="T1133" s="147">
        <v>0</v>
      </c>
      <c r="U1133" s="147" t="s">
        <v>2195</v>
      </c>
      <c r="V1133" s="147" t="s">
        <v>2468</v>
      </c>
      <c r="AB1133" s="147" t="s">
        <v>1729</v>
      </c>
      <c r="AC1133" s="147">
        <v>219</v>
      </c>
      <c r="AD1133" s="223">
        <v>43280</v>
      </c>
      <c r="AE1133" s="223">
        <v>43364</v>
      </c>
      <c r="AF1133" s="147" t="s">
        <v>939</v>
      </c>
    </row>
    <row r="1134" spans="16:32" x14ac:dyDescent="0.25">
      <c r="P1134" s="147" t="s">
        <v>962</v>
      </c>
      <c r="Q1134" s="147">
        <v>193</v>
      </c>
      <c r="R1134" s="147"/>
      <c r="S1134" s="147" t="s">
        <v>2633</v>
      </c>
      <c r="T1134" s="147">
        <v>0</v>
      </c>
      <c r="U1134" s="147" t="s">
        <v>2634</v>
      </c>
      <c r="V1134" s="147" t="s">
        <v>2468</v>
      </c>
      <c r="AB1134" s="147" t="s">
        <v>1729</v>
      </c>
      <c r="AC1134" s="147">
        <v>222</v>
      </c>
      <c r="AD1134" s="223">
        <v>43311</v>
      </c>
      <c r="AE1134" s="223">
        <v>43395</v>
      </c>
      <c r="AF1134" s="147" t="s">
        <v>939</v>
      </c>
    </row>
    <row r="1135" spans="16:32" x14ac:dyDescent="0.25">
      <c r="P1135" s="147" t="s">
        <v>962</v>
      </c>
      <c r="Q1135" s="147">
        <v>193</v>
      </c>
      <c r="R1135" s="147"/>
      <c r="S1135" s="147" t="s">
        <v>2198</v>
      </c>
      <c r="T1135" s="147">
        <v>0</v>
      </c>
      <c r="U1135" s="147" t="s">
        <v>2199</v>
      </c>
      <c r="V1135" s="147" t="s">
        <v>2468</v>
      </c>
      <c r="AB1135" s="147" t="s">
        <v>1731</v>
      </c>
      <c r="AC1135" s="147">
        <v>208</v>
      </c>
      <c r="AD1135" s="223">
        <v>43216</v>
      </c>
      <c r="AE1135" s="223">
        <v>43300</v>
      </c>
      <c r="AF1135" s="147" t="s">
        <v>939</v>
      </c>
    </row>
    <row r="1136" spans="16:32" x14ac:dyDescent="0.25">
      <c r="P1136" s="147" t="s">
        <v>962</v>
      </c>
      <c r="Q1136" s="147">
        <v>193</v>
      </c>
      <c r="R1136" s="147"/>
      <c r="S1136" s="147" t="s">
        <v>2200</v>
      </c>
      <c r="T1136" s="147">
        <v>0</v>
      </c>
      <c r="U1136" s="147" t="s">
        <v>2201</v>
      </c>
      <c r="V1136" s="147" t="s">
        <v>2468</v>
      </c>
      <c r="AB1136" s="147" t="s">
        <v>1731</v>
      </c>
      <c r="AC1136" s="147">
        <v>215</v>
      </c>
      <c r="AD1136" s="223">
        <v>43250</v>
      </c>
      <c r="AE1136" s="223">
        <v>43334</v>
      </c>
      <c r="AF1136" s="147" t="s">
        <v>939</v>
      </c>
    </row>
    <row r="1137" spans="16:32" x14ac:dyDescent="0.25">
      <c r="P1137" s="147" t="s">
        <v>962</v>
      </c>
      <c r="Q1137" s="147">
        <v>193</v>
      </c>
      <c r="R1137" s="147"/>
      <c r="S1137" s="147" t="s">
        <v>2204</v>
      </c>
      <c r="T1137" s="147">
        <v>0</v>
      </c>
      <c r="U1137" s="147" t="s">
        <v>2205</v>
      </c>
      <c r="V1137" s="147" t="s">
        <v>2468</v>
      </c>
      <c r="AB1137" s="147" t="s">
        <v>1731</v>
      </c>
      <c r="AC1137" s="147">
        <v>219</v>
      </c>
      <c r="AD1137" s="223">
        <v>43280</v>
      </c>
      <c r="AE1137" s="223">
        <v>43364</v>
      </c>
      <c r="AF1137" s="147" t="s">
        <v>939</v>
      </c>
    </row>
    <row r="1138" spans="16:32" x14ac:dyDescent="0.25">
      <c r="P1138" s="147" t="s">
        <v>962</v>
      </c>
      <c r="Q1138" s="147">
        <v>193</v>
      </c>
      <c r="R1138" s="147"/>
      <c r="S1138" s="147" t="s">
        <v>2206</v>
      </c>
      <c r="T1138" s="147">
        <v>0</v>
      </c>
      <c r="U1138" s="147" t="s">
        <v>2207</v>
      </c>
      <c r="V1138" s="147" t="s">
        <v>2468</v>
      </c>
      <c r="AB1138" s="147" t="s">
        <v>1731</v>
      </c>
      <c r="AC1138" s="147">
        <v>222</v>
      </c>
      <c r="AD1138" s="223">
        <v>43311</v>
      </c>
      <c r="AE1138" s="223">
        <v>43395</v>
      </c>
      <c r="AF1138" s="147" t="s">
        <v>939</v>
      </c>
    </row>
    <row r="1139" spans="16:32" x14ac:dyDescent="0.25">
      <c r="P1139" s="147" t="s">
        <v>962</v>
      </c>
      <c r="Q1139" s="147">
        <v>193</v>
      </c>
      <c r="R1139" s="147"/>
      <c r="S1139" s="147" t="s">
        <v>2635</v>
      </c>
      <c r="T1139" s="147">
        <v>0</v>
      </c>
      <c r="U1139" s="147" t="s">
        <v>2636</v>
      </c>
      <c r="V1139" s="147" t="s">
        <v>2468</v>
      </c>
      <c r="AB1139" s="147" t="s">
        <v>3525</v>
      </c>
      <c r="AC1139" s="147">
        <v>208</v>
      </c>
      <c r="AD1139" s="223">
        <v>43216</v>
      </c>
      <c r="AE1139" s="223">
        <v>43300</v>
      </c>
      <c r="AF1139" s="147" t="s">
        <v>939</v>
      </c>
    </row>
    <row r="1140" spans="16:32" x14ac:dyDescent="0.25">
      <c r="P1140" s="147" t="s">
        <v>962</v>
      </c>
      <c r="Q1140" s="147">
        <v>193</v>
      </c>
      <c r="R1140" s="147"/>
      <c r="S1140" s="147" t="s">
        <v>2637</v>
      </c>
      <c r="T1140" s="147">
        <v>0</v>
      </c>
      <c r="U1140" s="147" t="s">
        <v>2638</v>
      </c>
      <c r="V1140" s="147" t="s">
        <v>2468</v>
      </c>
      <c r="AB1140" s="147" t="s">
        <v>3525</v>
      </c>
      <c r="AC1140" s="147">
        <v>222</v>
      </c>
      <c r="AD1140" s="223">
        <v>43311</v>
      </c>
      <c r="AE1140" s="223">
        <v>43395</v>
      </c>
      <c r="AF1140" s="147" t="s">
        <v>939</v>
      </c>
    </row>
    <row r="1141" spans="16:32" x14ac:dyDescent="0.25">
      <c r="P1141" s="147" t="s">
        <v>962</v>
      </c>
      <c r="Q1141" s="147">
        <v>193</v>
      </c>
      <c r="R1141" s="147"/>
      <c r="S1141" s="147" t="s">
        <v>2210</v>
      </c>
      <c r="T1141" s="147">
        <v>0</v>
      </c>
      <c r="U1141" s="147" t="s">
        <v>2211</v>
      </c>
      <c r="V1141" s="147" t="s">
        <v>2468</v>
      </c>
      <c r="AB1141" s="147" t="s">
        <v>2821</v>
      </c>
      <c r="AC1141" s="147">
        <v>208</v>
      </c>
      <c r="AD1141" s="223">
        <v>43216</v>
      </c>
      <c r="AE1141" s="223">
        <v>43300</v>
      </c>
      <c r="AF1141" s="147" t="s">
        <v>939</v>
      </c>
    </row>
    <row r="1142" spans="16:32" x14ac:dyDescent="0.25">
      <c r="P1142" s="147" t="s">
        <v>962</v>
      </c>
      <c r="Q1142" s="147">
        <v>193</v>
      </c>
      <c r="R1142" s="147"/>
      <c r="S1142" s="147" t="s">
        <v>2214</v>
      </c>
      <c r="T1142" s="147">
        <v>0</v>
      </c>
      <c r="U1142" s="147" t="s">
        <v>2215</v>
      </c>
      <c r="V1142" s="147" t="s">
        <v>2468</v>
      </c>
      <c r="AB1142" s="147" t="s">
        <v>2821</v>
      </c>
      <c r="AC1142" s="147">
        <v>222</v>
      </c>
      <c r="AD1142" s="223">
        <v>43311</v>
      </c>
      <c r="AE1142" s="223">
        <v>43395</v>
      </c>
      <c r="AF1142" s="147" t="s">
        <v>939</v>
      </c>
    </row>
    <row r="1143" spans="16:32" x14ac:dyDescent="0.25">
      <c r="P1143" s="147" t="s">
        <v>962</v>
      </c>
      <c r="Q1143" s="147">
        <v>193</v>
      </c>
      <c r="R1143" s="147"/>
      <c r="S1143" s="147" t="s">
        <v>2216</v>
      </c>
      <c r="T1143" s="147">
        <v>0</v>
      </c>
      <c r="U1143" s="147" t="s">
        <v>2217</v>
      </c>
      <c r="V1143" s="147" t="s">
        <v>2468</v>
      </c>
      <c r="AB1143" s="147" t="s">
        <v>2823</v>
      </c>
      <c r="AC1143" s="147">
        <v>208</v>
      </c>
      <c r="AD1143" s="223">
        <v>43216</v>
      </c>
      <c r="AE1143" s="223">
        <v>43300</v>
      </c>
      <c r="AF1143" s="147" t="s">
        <v>939</v>
      </c>
    </row>
    <row r="1144" spans="16:32" x14ac:dyDescent="0.25">
      <c r="P1144" s="147" t="s">
        <v>962</v>
      </c>
      <c r="Q1144" s="147">
        <v>193</v>
      </c>
      <c r="R1144" s="147"/>
      <c r="S1144" s="147" t="s">
        <v>2220</v>
      </c>
      <c r="T1144" s="147">
        <v>0</v>
      </c>
      <c r="U1144" s="147" t="s">
        <v>2221</v>
      </c>
      <c r="V1144" s="147" t="s">
        <v>2468</v>
      </c>
      <c r="AB1144" s="147" t="s">
        <v>2823</v>
      </c>
      <c r="AC1144" s="147">
        <v>215</v>
      </c>
      <c r="AD1144" s="223">
        <v>43250</v>
      </c>
      <c r="AE1144" s="223">
        <v>43334</v>
      </c>
      <c r="AF1144" s="147" t="s">
        <v>939</v>
      </c>
    </row>
    <row r="1145" spans="16:32" x14ac:dyDescent="0.25">
      <c r="P1145" s="147" t="s">
        <v>962</v>
      </c>
      <c r="Q1145" s="147">
        <v>193</v>
      </c>
      <c r="R1145" s="147"/>
      <c r="S1145" s="147" t="s">
        <v>2222</v>
      </c>
      <c r="T1145" s="147">
        <v>0</v>
      </c>
      <c r="U1145" s="147" t="s">
        <v>2223</v>
      </c>
      <c r="V1145" s="147" t="s">
        <v>2468</v>
      </c>
      <c r="AB1145" s="147" t="s">
        <v>2823</v>
      </c>
      <c r="AC1145" s="147">
        <v>219</v>
      </c>
      <c r="AD1145" s="223">
        <v>43280</v>
      </c>
      <c r="AE1145" s="223">
        <v>43364</v>
      </c>
      <c r="AF1145" s="147" t="s">
        <v>939</v>
      </c>
    </row>
    <row r="1146" spans="16:32" x14ac:dyDescent="0.25">
      <c r="P1146" s="147" t="s">
        <v>962</v>
      </c>
      <c r="Q1146" s="147">
        <v>193</v>
      </c>
      <c r="R1146" s="147"/>
      <c r="S1146" s="147" t="s">
        <v>2224</v>
      </c>
      <c r="T1146" s="147">
        <v>0</v>
      </c>
      <c r="U1146" s="147" t="s">
        <v>2225</v>
      </c>
      <c r="V1146" s="147" t="s">
        <v>2468</v>
      </c>
      <c r="AB1146" s="147" t="s">
        <v>2823</v>
      </c>
      <c r="AC1146" s="147">
        <v>222</v>
      </c>
      <c r="AD1146" s="223">
        <v>43311</v>
      </c>
      <c r="AE1146" s="223">
        <v>43395</v>
      </c>
      <c r="AF1146" s="147" t="s">
        <v>939</v>
      </c>
    </row>
    <row r="1147" spans="16:32" x14ac:dyDescent="0.25">
      <c r="P1147" s="147" t="s">
        <v>962</v>
      </c>
      <c r="Q1147" s="147">
        <v>193</v>
      </c>
      <c r="R1147" s="147"/>
      <c r="S1147" s="147" t="s">
        <v>2639</v>
      </c>
      <c r="T1147" s="147">
        <v>0</v>
      </c>
      <c r="U1147" s="147" t="s">
        <v>2640</v>
      </c>
      <c r="V1147" s="147" t="s">
        <v>2468</v>
      </c>
      <c r="AB1147" s="147" t="s">
        <v>2520</v>
      </c>
      <c r="AC1147" s="147">
        <v>208</v>
      </c>
      <c r="AD1147" s="223">
        <v>43216</v>
      </c>
      <c r="AE1147" s="223">
        <v>43300</v>
      </c>
      <c r="AF1147" s="147" t="s">
        <v>939</v>
      </c>
    </row>
    <row r="1148" spans="16:32" x14ac:dyDescent="0.25">
      <c r="P1148" s="147" t="s">
        <v>962</v>
      </c>
      <c r="Q1148" s="147">
        <v>193</v>
      </c>
      <c r="R1148" s="147"/>
      <c r="S1148" s="147" t="s">
        <v>2226</v>
      </c>
      <c r="T1148" s="147">
        <v>0</v>
      </c>
      <c r="U1148" s="147" t="s">
        <v>2227</v>
      </c>
      <c r="V1148" s="147" t="s">
        <v>2468</v>
      </c>
      <c r="AB1148" s="147" t="s">
        <v>2520</v>
      </c>
      <c r="AC1148" s="147">
        <v>215</v>
      </c>
      <c r="AD1148" s="223">
        <v>43250</v>
      </c>
      <c r="AE1148" s="223">
        <v>43334</v>
      </c>
      <c r="AF1148" s="147" t="s">
        <v>939</v>
      </c>
    </row>
    <row r="1149" spans="16:32" x14ac:dyDescent="0.25">
      <c r="P1149" s="147" t="s">
        <v>962</v>
      </c>
      <c r="Q1149" s="147">
        <v>193</v>
      </c>
      <c r="R1149" s="147"/>
      <c r="S1149" s="147" t="s">
        <v>2641</v>
      </c>
      <c r="T1149" s="147">
        <v>0</v>
      </c>
      <c r="U1149" s="147" t="s">
        <v>2642</v>
      </c>
      <c r="V1149" s="147" t="s">
        <v>2468</v>
      </c>
      <c r="AB1149" s="147" t="s">
        <v>2520</v>
      </c>
      <c r="AC1149" s="147">
        <v>219</v>
      </c>
      <c r="AD1149" s="223">
        <v>43280</v>
      </c>
      <c r="AE1149" s="223">
        <v>43364</v>
      </c>
      <c r="AF1149" s="147" t="s">
        <v>939</v>
      </c>
    </row>
    <row r="1150" spans="16:32" x14ac:dyDescent="0.25">
      <c r="P1150" s="147" t="s">
        <v>962</v>
      </c>
      <c r="Q1150" s="147">
        <v>193</v>
      </c>
      <c r="R1150" s="147"/>
      <c r="S1150" s="147" t="s">
        <v>2230</v>
      </c>
      <c r="T1150" s="147">
        <v>0</v>
      </c>
      <c r="U1150" s="147" t="s">
        <v>2231</v>
      </c>
      <c r="V1150" s="147" t="s">
        <v>2468</v>
      </c>
      <c r="AB1150" s="147" t="s">
        <v>2520</v>
      </c>
      <c r="AC1150" s="147">
        <v>222</v>
      </c>
      <c r="AD1150" s="223">
        <v>43311</v>
      </c>
      <c r="AE1150" s="223">
        <v>43395</v>
      </c>
      <c r="AF1150" s="147" t="s">
        <v>939</v>
      </c>
    </row>
    <row r="1151" spans="16:32" x14ac:dyDescent="0.25">
      <c r="P1151" s="147" t="s">
        <v>962</v>
      </c>
      <c r="Q1151" s="147">
        <v>193</v>
      </c>
      <c r="R1151" s="147"/>
      <c r="S1151" s="147" t="s">
        <v>2643</v>
      </c>
      <c r="T1151" s="147">
        <v>0</v>
      </c>
      <c r="U1151" s="147" t="s">
        <v>2644</v>
      </c>
      <c r="V1151" s="147" t="s">
        <v>2468</v>
      </c>
      <c r="AB1151" s="147" t="s">
        <v>3856</v>
      </c>
      <c r="AC1151" s="147">
        <v>219</v>
      </c>
      <c r="AD1151" s="223">
        <v>43280</v>
      </c>
      <c r="AE1151" s="223">
        <v>43364</v>
      </c>
      <c r="AF1151" s="147" t="s">
        <v>939</v>
      </c>
    </row>
    <row r="1152" spans="16:32" x14ac:dyDescent="0.25">
      <c r="P1152" s="147" t="s">
        <v>962</v>
      </c>
      <c r="Q1152" s="147">
        <v>193</v>
      </c>
      <c r="R1152" s="147"/>
      <c r="S1152" s="147" t="s">
        <v>2645</v>
      </c>
      <c r="T1152" s="147">
        <v>0</v>
      </c>
      <c r="U1152" s="147" t="s">
        <v>2646</v>
      </c>
      <c r="V1152" s="147" t="s">
        <v>2468</v>
      </c>
      <c r="AB1152" s="147" t="s">
        <v>3856</v>
      </c>
      <c r="AC1152" s="147">
        <v>222</v>
      </c>
      <c r="AD1152" s="223">
        <v>43311</v>
      </c>
      <c r="AE1152" s="223">
        <v>43395</v>
      </c>
      <c r="AF1152" s="147" t="s">
        <v>939</v>
      </c>
    </row>
    <row r="1153" spans="16:32" x14ac:dyDescent="0.25">
      <c r="P1153" s="147" t="s">
        <v>962</v>
      </c>
      <c r="Q1153" s="147">
        <v>193</v>
      </c>
      <c r="R1153" s="147"/>
      <c r="S1153" s="147" t="s">
        <v>2647</v>
      </c>
      <c r="T1153" s="147">
        <v>0</v>
      </c>
      <c r="U1153" s="147" t="s">
        <v>2648</v>
      </c>
      <c r="V1153" s="147" t="s">
        <v>2468</v>
      </c>
      <c r="AB1153" s="147" t="s">
        <v>1733</v>
      </c>
      <c r="AC1153" s="147">
        <v>208</v>
      </c>
      <c r="AD1153" s="223">
        <v>43216</v>
      </c>
      <c r="AE1153" s="223">
        <v>43300</v>
      </c>
      <c r="AF1153" s="147" t="s">
        <v>939</v>
      </c>
    </row>
    <row r="1154" spans="16:32" x14ac:dyDescent="0.25">
      <c r="P1154" s="147" t="s">
        <v>962</v>
      </c>
      <c r="Q1154" s="147">
        <v>193</v>
      </c>
      <c r="R1154" s="147"/>
      <c r="S1154" s="147" t="s">
        <v>2234</v>
      </c>
      <c r="T1154" s="147">
        <v>0</v>
      </c>
      <c r="U1154" s="147" t="s">
        <v>2235</v>
      </c>
      <c r="V1154" s="147" t="s">
        <v>2468</v>
      </c>
      <c r="AB1154" s="147" t="s">
        <v>1733</v>
      </c>
      <c r="AC1154" s="147">
        <v>215</v>
      </c>
      <c r="AD1154" s="223">
        <v>43250</v>
      </c>
      <c r="AE1154" s="223">
        <v>43334</v>
      </c>
      <c r="AF1154" s="147" t="s">
        <v>939</v>
      </c>
    </row>
    <row r="1155" spans="16:32" x14ac:dyDescent="0.25">
      <c r="P1155" s="147" t="s">
        <v>962</v>
      </c>
      <c r="Q1155" s="147">
        <v>193</v>
      </c>
      <c r="R1155" s="147"/>
      <c r="S1155" s="147" t="s">
        <v>2238</v>
      </c>
      <c r="T1155" s="147">
        <v>0</v>
      </c>
      <c r="U1155" s="147" t="s">
        <v>2239</v>
      </c>
      <c r="V1155" s="147" t="s">
        <v>2468</v>
      </c>
      <c r="AB1155" s="147" t="s">
        <v>1733</v>
      </c>
      <c r="AC1155" s="147">
        <v>219</v>
      </c>
      <c r="AD1155" s="223">
        <v>43280</v>
      </c>
      <c r="AE1155" s="223">
        <v>43364</v>
      </c>
      <c r="AF1155" s="147" t="s">
        <v>939</v>
      </c>
    </row>
    <row r="1156" spans="16:32" x14ac:dyDescent="0.25">
      <c r="P1156" s="147" t="s">
        <v>962</v>
      </c>
      <c r="Q1156" s="147">
        <v>193</v>
      </c>
      <c r="R1156" s="147"/>
      <c r="S1156" s="147" t="s">
        <v>2240</v>
      </c>
      <c r="T1156" s="147">
        <v>0</v>
      </c>
      <c r="U1156" s="147" t="s">
        <v>2241</v>
      </c>
      <c r="V1156" s="147" t="s">
        <v>2468</v>
      </c>
      <c r="AB1156" s="147" t="s">
        <v>1733</v>
      </c>
      <c r="AC1156" s="147">
        <v>222</v>
      </c>
      <c r="AD1156" s="223">
        <v>43311</v>
      </c>
      <c r="AE1156" s="223">
        <v>43395</v>
      </c>
      <c r="AF1156" s="147" t="s">
        <v>939</v>
      </c>
    </row>
    <row r="1157" spans="16:32" x14ac:dyDescent="0.25">
      <c r="P1157" s="147" t="s">
        <v>962</v>
      </c>
      <c r="Q1157" s="147">
        <v>193</v>
      </c>
      <c r="R1157" s="147"/>
      <c r="S1157" s="147" t="s">
        <v>2244</v>
      </c>
      <c r="T1157" s="147">
        <v>0</v>
      </c>
      <c r="U1157" s="147" t="s">
        <v>2245</v>
      </c>
      <c r="V1157" s="147" t="s">
        <v>2468</v>
      </c>
      <c r="AB1157" s="147" t="s">
        <v>1737</v>
      </c>
      <c r="AC1157" s="147">
        <v>208</v>
      </c>
      <c r="AD1157" s="223">
        <v>43216</v>
      </c>
      <c r="AE1157" s="223">
        <v>43300</v>
      </c>
      <c r="AF1157" s="147" t="s">
        <v>939</v>
      </c>
    </row>
    <row r="1158" spans="16:32" x14ac:dyDescent="0.25">
      <c r="P1158" s="147" t="s">
        <v>962</v>
      </c>
      <c r="Q1158" s="147">
        <v>193</v>
      </c>
      <c r="R1158" s="147"/>
      <c r="S1158" s="147" t="s">
        <v>2248</v>
      </c>
      <c r="T1158" s="147">
        <v>0</v>
      </c>
      <c r="U1158" s="147" t="s">
        <v>2249</v>
      </c>
      <c r="V1158" s="147" t="s">
        <v>2468</v>
      </c>
      <c r="AB1158" s="147" t="s">
        <v>1737</v>
      </c>
      <c r="AC1158" s="147">
        <v>215</v>
      </c>
      <c r="AD1158" s="223">
        <v>43250</v>
      </c>
      <c r="AE1158" s="223">
        <v>43334</v>
      </c>
      <c r="AF1158" s="147" t="s">
        <v>939</v>
      </c>
    </row>
    <row r="1159" spans="16:32" x14ac:dyDescent="0.25">
      <c r="P1159" s="147" t="s">
        <v>962</v>
      </c>
      <c r="Q1159" s="147">
        <v>193</v>
      </c>
      <c r="R1159" s="147"/>
      <c r="S1159" s="147" t="s">
        <v>2649</v>
      </c>
      <c r="T1159" s="147">
        <v>0</v>
      </c>
      <c r="U1159" s="147" t="s">
        <v>2650</v>
      </c>
      <c r="V1159" s="147" t="s">
        <v>2468</v>
      </c>
      <c r="AB1159" s="147" t="s">
        <v>1737</v>
      </c>
      <c r="AC1159" s="147">
        <v>219</v>
      </c>
      <c r="AD1159" s="223">
        <v>43280</v>
      </c>
      <c r="AE1159" s="223">
        <v>43364</v>
      </c>
      <c r="AF1159" s="147" t="s">
        <v>939</v>
      </c>
    </row>
    <row r="1160" spans="16:32" x14ac:dyDescent="0.25">
      <c r="P1160" s="147" t="s">
        <v>962</v>
      </c>
      <c r="Q1160" s="147">
        <v>193</v>
      </c>
      <c r="R1160" s="147"/>
      <c r="S1160" s="147" t="s">
        <v>2651</v>
      </c>
      <c r="T1160" s="147">
        <v>0</v>
      </c>
      <c r="U1160" s="147" t="s">
        <v>2652</v>
      </c>
      <c r="V1160" s="147" t="s">
        <v>2468</v>
      </c>
      <c r="AB1160" s="147" t="s">
        <v>1737</v>
      </c>
      <c r="AC1160" s="147">
        <v>222</v>
      </c>
      <c r="AD1160" s="223">
        <v>43311</v>
      </c>
      <c r="AE1160" s="223">
        <v>43395</v>
      </c>
      <c r="AF1160" s="147" t="s">
        <v>939</v>
      </c>
    </row>
    <row r="1161" spans="16:32" x14ac:dyDescent="0.25">
      <c r="P1161" s="147" t="s">
        <v>962</v>
      </c>
      <c r="Q1161" s="147">
        <v>193</v>
      </c>
      <c r="R1161" s="147"/>
      <c r="S1161" s="147" t="s">
        <v>2653</v>
      </c>
      <c r="T1161" s="147">
        <v>0</v>
      </c>
      <c r="U1161" s="147" t="s">
        <v>2654</v>
      </c>
      <c r="V1161" s="147" t="s">
        <v>2468</v>
      </c>
      <c r="AB1161" s="147" t="s">
        <v>3529</v>
      </c>
      <c r="AC1161" s="147">
        <v>215</v>
      </c>
      <c r="AD1161" s="223">
        <v>43250</v>
      </c>
      <c r="AE1161" s="223">
        <v>43334</v>
      </c>
      <c r="AF1161" s="147" t="s">
        <v>939</v>
      </c>
    </row>
    <row r="1162" spans="16:32" x14ac:dyDescent="0.25">
      <c r="P1162" s="147" t="s">
        <v>962</v>
      </c>
      <c r="Q1162" s="147">
        <v>193</v>
      </c>
      <c r="R1162" s="147"/>
      <c r="S1162" s="147" t="s">
        <v>2655</v>
      </c>
      <c r="T1162" s="147">
        <v>0</v>
      </c>
      <c r="U1162" s="147" t="s">
        <v>2656</v>
      </c>
      <c r="V1162" s="147" t="s">
        <v>2468</v>
      </c>
      <c r="AB1162" s="147" t="s">
        <v>3529</v>
      </c>
      <c r="AC1162" s="147">
        <v>222</v>
      </c>
      <c r="AD1162" s="223">
        <v>43311</v>
      </c>
      <c r="AE1162" s="223">
        <v>43395</v>
      </c>
      <c r="AF1162" s="147" t="s">
        <v>939</v>
      </c>
    </row>
    <row r="1163" spans="16:32" x14ac:dyDescent="0.25">
      <c r="P1163" s="147" t="s">
        <v>962</v>
      </c>
      <c r="Q1163" s="147">
        <v>193</v>
      </c>
      <c r="R1163" s="147"/>
      <c r="S1163" s="147" t="s">
        <v>2657</v>
      </c>
      <c r="T1163" s="147">
        <v>0</v>
      </c>
      <c r="U1163" s="147" t="s">
        <v>2658</v>
      </c>
      <c r="V1163" s="147" t="s">
        <v>2468</v>
      </c>
      <c r="AB1163" s="147" t="s">
        <v>1739</v>
      </c>
      <c r="AC1163" s="147">
        <v>222</v>
      </c>
      <c r="AD1163" s="223">
        <v>43311</v>
      </c>
      <c r="AE1163" s="223">
        <v>43395</v>
      </c>
      <c r="AF1163" s="147" t="s">
        <v>939</v>
      </c>
    </row>
    <row r="1164" spans="16:32" x14ac:dyDescent="0.25">
      <c r="P1164" s="147" t="s">
        <v>962</v>
      </c>
      <c r="Q1164" s="147">
        <v>193</v>
      </c>
      <c r="R1164" s="147"/>
      <c r="S1164" s="147" t="s">
        <v>2659</v>
      </c>
      <c r="T1164" s="147">
        <v>0</v>
      </c>
      <c r="U1164" s="147" t="s">
        <v>2660</v>
      </c>
      <c r="V1164" s="147" t="s">
        <v>2468</v>
      </c>
      <c r="AB1164" s="147" t="s">
        <v>3531</v>
      </c>
      <c r="AC1164" s="147">
        <v>222</v>
      </c>
      <c r="AD1164" s="223">
        <v>43311</v>
      </c>
      <c r="AE1164" s="223">
        <v>43395</v>
      </c>
      <c r="AF1164" s="147" t="s">
        <v>939</v>
      </c>
    </row>
    <row r="1165" spans="16:32" x14ac:dyDescent="0.25">
      <c r="P1165" s="147" t="s">
        <v>962</v>
      </c>
      <c r="Q1165" s="147">
        <v>193</v>
      </c>
      <c r="R1165" s="147"/>
      <c r="S1165" s="147" t="s">
        <v>2254</v>
      </c>
      <c r="T1165" s="147">
        <v>0</v>
      </c>
      <c r="U1165" s="147" t="s">
        <v>2255</v>
      </c>
      <c r="V1165" s="147" t="s">
        <v>2468</v>
      </c>
      <c r="AB1165" s="147" t="s">
        <v>2825</v>
      </c>
      <c r="AC1165" s="147">
        <v>208</v>
      </c>
      <c r="AD1165" s="223">
        <v>43216</v>
      </c>
      <c r="AE1165" s="223">
        <v>43300</v>
      </c>
      <c r="AF1165" s="147" t="s">
        <v>939</v>
      </c>
    </row>
    <row r="1166" spans="16:32" x14ac:dyDescent="0.25">
      <c r="P1166" s="147" t="s">
        <v>962</v>
      </c>
      <c r="Q1166" s="147">
        <v>193</v>
      </c>
      <c r="R1166" s="147"/>
      <c r="S1166" s="147" t="s">
        <v>2661</v>
      </c>
      <c r="T1166" s="147">
        <v>0</v>
      </c>
      <c r="U1166" s="147" t="s">
        <v>2662</v>
      </c>
      <c r="V1166" s="147" t="s">
        <v>2468</v>
      </c>
      <c r="AB1166" s="147" t="s">
        <v>2825</v>
      </c>
      <c r="AC1166" s="147">
        <v>215</v>
      </c>
      <c r="AD1166" s="223">
        <v>43250</v>
      </c>
      <c r="AE1166" s="223">
        <v>43334</v>
      </c>
      <c r="AF1166" s="147" t="s">
        <v>939</v>
      </c>
    </row>
    <row r="1167" spans="16:32" x14ac:dyDescent="0.25">
      <c r="P1167" s="147" t="s">
        <v>962</v>
      </c>
      <c r="Q1167" s="147">
        <v>193</v>
      </c>
      <c r="R1167" s="147"/>
      <c r="S1167" s="147" t="s">
        <v>2262</v>
      </c>
      <c r="T1167" s="147">
        <v>0</v>
      </c>
      <c r="U1167" s="147" t="s">
        <v>2263</v>
      </c>
      <c r="V1167" s="147" t="s">
        <v>2468</v>
      </c>
      <c r="AB1167" s="147" t="s">
        <v>2825</v>
      </c>
      <c r="AC1167" s="147">
        <v>219</v>
      </c>
      <c r="AD1167" s="223">
        <v>43280</v>
      </c>
      <c r="AE1167" s="223">
        <v>43364</v>
      </c>
      <c r="AF1167" s="147" t="s">
        <v>939</v>
      </c>
    </row>
    <row r="1168" spans="16:32" x14ac:dyDescent="0.25">
      <c r="P1168" s="147" t="s">
        <v>962</v>
      </c>
      <c r="Q1168" s="147">
        <v>193</v>
      </c>
      <c r="R1168" s="147"/>
      <c r="S1168" s="147" t="s">
        <v>2264</v>
      </c>
      <c r="T1168" s="147">
        <v>0</v>
      </c>
      <c r="U1168" s="147" t="s">
        <v>2265</v>
      </c>
      <c r="V1168" s="147" t="s">
        <v>2468</v>
      </c>
      <c r="AB1168" s="147" t="s">
        <v>2825</v>
      </c>
      <c r="AC1168" s="147">
        <v>222</v>
      </c>
      <c r="AD1168" s="223">
        <v>43311</v>
      </c>
      <c r="AE1168" s="223">
        <v>43395</v>
      </c>
      <c r="AF1168" s="147" t="s">
        <v>939</v>
      </c>
    </row>
    <row r="1169" spans="16:32" x14ac:dyDescent="0.25">
      <c r="P1169" s="147" t="s">
        <v>962</v>
      </c>
      <c r="Q1169" s="147">
        <v>193</v>
      </c>
      <c r="R1169" s="147"/>
      <c r="S1169" s="147" t="s">
        <v>2663</v>
      </c>
      <c r="T1169" s="147">
        <v>0</v>
      </c>
      <c r="U1169" s="147" t="s">
        <v>2664</v>
      </c>
      <c r="V1169" s="147" t="s">
        <v>2468</v>
      </c>
      <c r="AB1169" s="147" t="s">
        <v>4958</v>
      </c>
      <c r="AC1169" s="147">
        <v>221</v>
      </c>
      <c r="AD1169" s="223">
        <v>43297</v>
      </c>
      <c r="AE1169" s="223">
        <v>43353</v>
      </c>
      <c r="AF1169" s="147" t="s">
        <v>939</v>
      </c>
    </row>
    <row r="1170" spans="16:32" x14ac:dyDescent="0.25">
      <c r="P1170" s="147" t="s">
        <v>962</v>
      </c>
      <c r="Q1170" s="147">
        <v>193</v>
      </c>
      <c r="R1170" s="147"/>
      <c r="S1170" s="147" t="s">
        <v>2665</v>
      </c>
      <c r="T1170" s="147">
        <v>0</v>
      </c>
      <c r="U1170" s="147" t="s">
        <v>2666</v>
      </c>
      <c r="V1170" s="147" t="s">
        <v>2468</v>
      </c>
      <c r="AB1170" s="147" t="s">
        <v>1741</v>
      </c>
      <c r="AC1170" s="147">
        <v>222</v>
      </c>
      <c r="AD1170" s="223">
        <v>43311</v>
      </c>
      <c r="AE1170" s="223">
        <v>43395</v>
      </c>
      <c r="AF1170" s="147" t="s">
        <v>939</v>
      </c>
    </row>
    <row r="1171" spans="16:32" x14ac:dyDescent="0.25">
      <c r="P1171" s="147" t="s">
        <v>962</v>
      </c>
      <c r="Q1171" s="147">
        <v>193</v>
      </c>
      <c r="R1171" s="147"/>
      <c r="S1171" s="147" t="s">
        <v>2667</v>
      </c>
      <c r="T1171" s="147">
        <v>0</v>
      </c>
      <c r="U1171" s="147" t="s">
        <v>2668</v>
      </c>
      <c r="V1171" s="147" t="s">
        <v>2468</v>
      </c>
      <c r="AB1171" s="147" t="s">
        <v>4960</v>
      </c>
      <c r="AC1171" s="147">
        <v>221</v>
      </c>
      <c r="AD1171" s="223">
        <v>43297</v>
      </c>
      <c r="AE1171" s="223">
        <v>43353</v>
      </c>
      <c r="AF1171" s="147" t="s">
        <v>939</v>
      </c>
    </row>
    <row r="1172" spans="16:32" x14ac:dyDescent="0.25">
      <c r="P1172" s="147" t="s">
        <v>962</v>
      </c>
      <c r="Q1172" s="147">
        <v>193</v>
      </c>
      <c r="R1172" s="147"/>
      <c r="S1172" s="147" t="s">
        <v>2669</v>
      </c>
      <c r="T1172" s="147">
        <v>0</v>
      </c>
      <c r="U1172" s="147" t="s">
        <v>2670</v>
      </c>
      <c r="V1172" s="147" t="s">
        <v>2468</v>
      </c>
      <c r="AB1172" s="147" t="s">
        <v>5093</v>
      </c>
      <c r="AC1172" s="147">
        <v>222</v>
      </c>
      <c r="AD1172" s="223">
        <v>43311</v>
      </c>
      <c r="AE1172" s="223">
        <v>43395</v>
      </c>
      <c r="AF1172" s="147" t="s">
        <v>939</v>
      </c>
    </row>
    <row r="1173" spans="16:32" x14ac:dyDescent="0.25">
      <c r="P1173" s="147" t="s">
        <v>962</v>
      </c>
      <c r="Q1173" s="147">
        <v>193</v>
      </c>
      <c r="R1173" s="147"/>
      <c r="S1173" s="147" t="s">
        <v>2270</v>
      </c>
      <c r="T1173" s="147">
        <v>0</v>
      </c>
      <c r="U1173" s="147" t="s">
        <v>2271</v>
      </c>
      <c r="V1173" s="147" t="s">
        <v>2468</v>
      </c>
      <c r="AB1173" s="147" t="s">
        <v>4962</v>
      </c>
      <c r="AC1173" s="147">
        <v>221</v>
      </c>
      <c r="AD1173" s="223">
        <v>43297</v>
      </c>
      <c r="AE1173" s="223">
        <v>43353</v>
      </c>
      <c r="AF1173" s="147" t="s">
        <v>939</v>
      </c>
    </row>
    <row r="1174" spans="16:32" x14ac:dyDescent="0.25">
      <c r="P1174" s="147" t="s">
        <v>962</v>
      </c>
      <c r="Q1174" s="147">
        <v>193</v>
      </c>
      <c r="R1174" s="147"/>
      <c r="S1174" s="147" t="s">
        <v>2274</v>
      </c>
      <c r="T1174" s="147">
        <v>0</v>
      </c>
      <c r="U1174" s="147" t="s">
        <v>2275</v>
      </c>
      <c r="V1174" s="147" t="s">
        <v>2468</v>
      </c>
      <c r="AB1174" s="147" t="s">
        <v>4706</v>
      </c>
      <c r="AC1174" s="147">
        <v>215</v>
      </c>
      <c r="AD1174" s="223">
        <v>43250</v>
      </c>
      <c r="AE1174" s="223">
        <v>43334</v>
      </c>
      <c r="AF1174" s="147" t="s">
        <v>939</v>
      </c>
    </row>
    <row r="1175" spans="16:32" x14ac:dyDescent="0.25">
      <c r="P1175" s="147" t="s">
        <v>962</v>
      </c>
      <c r="Q1175" s="147">
        <v>193</v>
      </c>
      <c r="R1175" s="147"/>
      <c r="S1175" s="147" t="s">
        <v>2284</v>
      </c>
      <c r="T1175" s="147">
        <v>0</v>
      </c>
      <c r="U1175" s="147" t="s">
        <v>2285</v>
      </c>
      <c r="V1175" s="147" t="s">
        <v>2468</v>
      </c>
      <c r="AB1175" s="147" t="s">
        <v>4706</v>
      </c>
      <c r="AC1175" s="147">
        <v>219</v>
      </c>
      <c r="AD1175" s="223">
        <v>43280</v>
      </c>
      <c r="AE1175" s="223">
        <v>43364</v>
      </c>
      <c r="AF1175" s="147" t="s">
        <v>939</v>
      </c>
    </row>
    <row r="1176" spans="16:32" x14ac:dyDescent="0.25">
      <c r="P1176" s="147" t="s">
        <v>962</v>
      </c>
      <c r="Q1176" s="147">
        <v>193</v>
      </c>
      <c r="R1176" s="147"/>
      <c r="S1176" s="147" t="s">
        <v>2286</v>
      </c>
      <c r="T1176" s="147">
        <v>0</v>
      </c>
      <c r="U1176" s="147" t="s">
        <v>2287</v>
      </c>
      <c r="V1176" s="147" t="s">
        <v>2468</v>
      </c>
      <c r="AB1176" s="147" t="s">
        <v>4706</v>
      </c>
      <c r="AC1176" s="147">
        <v>222</v>
      </c>
      <c r="AD1176" s="223">
        <v>43311</v>
      </c>
      <c r="AE1176" s="223">
        <v>43395</v>
      </c>
      <c r="AF1176" s="147" t="s">
        <v>939</v>
      </c>
    </row>
    <row r="1177" spans="16:32" x14ac:dyDescent="0.25">
      <c r="P1177" s="147" t="s">
        <v>962</v>
      </c>
      <c r="Q1177" s="147">
        <v>193</v>
      </c>
      <c r="R1177" s="147"/>
      <c r="S1177" s="147" t="s">
        <v>2671</v>
      </c>
      <c r="T1177" s="147">
        <v>0</v>
      </c>
      <c r="U1177" s="147" t="s">
        <v>2672</v>
      </c>
      <c r="V1177" s="147" t="s">
        <v>2468</v>
      </c>
      <c r="AB1177" s="147" t="s">
        <v>4870</v>
      </c>
      <c r="AC1177" s="147">
        <v>219</v>
      </c>
      <c r="AD1177" s="223">
        <v>43280</v>
      </c>
      <c r="AE1177" s="223">
        <v>43364</v>
      </c>
      <c r="AF1177" s="147" t="s">
        <v>939</v>
      </c>
    </row>
    <row r="1178" spans="16:32" x14ac:dyDescent="0.25">
      <c r="P1178" s="147" t="s">
        <v>962</v>
      </c>
      <c r="Q1178" s="147">
        <v>193</v>
      </c>
      <c r="R1178" s="147"/>
      <c r="S1178" s="147" t="s">
        <v>2288</v>
      </c>
      <c r="T1178" s="147">
        <v>0</v>
      </c>
      <c r="U1178" s="147" t="s">
        <v>2289</v>
      </c>
      <c r="V1178" s="147" t="s">
        <v>2468</v>
      </c>
      <c r="AB1178" s="147" t="s">
        <v>4870</v>
      </c>
      <c r="AC1178" s="147">
        <v>222</v>
      </c>
      <c r="AD1178" s="223">
        <v>43311</v>
      </c>
      <c r="AE1178" s="223">
        <v>43395</v>
      </c>
      <c r="AF1178" s="147" t="s">
        <v>939</v>
      </c>
    </row>
    <row r="1179" spans="16:32" x14ac:dyDescent="0.25">
      <c r="P1179" s="147" t="s">
        <v>962</v>
      </c>
      <c r="Q1179" s="147">
        <v>193</v>
      </c>
      <c r="R1179" s="147"/>
      <c r="S1179" s="147" t="s">
        <v>2673</v>
      </c>
      <c r="T1179" s="147">
        <v>0</v>
      </c>
      <c r="U1179" s="147" t="s">
        <v>2674</v>
      </c>
      <c r="V1179" s="147" t="s">
        <v>2468</v>
      </c>
      <c r="AB1179" s="147" t="s">
        <v>4872</v>
      </c>
      <c r="AC1179" s="147">
        <v>219</v>
      </c>
      <c r="AD1179" s="223">
        <v>43280</v>
      </c>
      <c r="AE1179" s="223">
        <v>43364</v>
      </c>
      <c r="AF1179" s="147" t="s">
        <v>939</v>
      </c>
    </row>
    <row r="1180" spans="16:32" x14ac:dyDescent="0.25">
      <c r="P1180" s="147" t="s">
        <v>962</v>
      </c>
      <c r="Q1180" s="147">
        <v>193</v>
      </c>
      <c r="R1180" s="147"/>
      <c r="S1180" s="147" t="s">
        <v>2294</v>
      </c>
      <c r="T1180" s="147">
        <v>0</v>
      </c>
      <c r="U1180" s="147" t="s">
        <v>2295</v>
      </c>
      <c r="V1180" s="147" t="s">
        <v>2468</v>
      </c>
      <c r="AB1180" s="147" t="s">
        <v>4872</v>
      </c>
      <c r="AC1180" s="147">
        <v>222</v>
      </c>
      <c r="AD1180" s="223">
        <v>43311</v>
      </c>
      <c r="AE1180" s="223">
        <v>43395</v>
      </c>
      <c r="AF1180" s="147" t="s">
        <v>939</v>
      </c>
    </row>
    <row r="1181" spans="16:32" x14ac:dyDescent="0.25">
      <c r="P1181" s="147" t="s">
        <v>962</v>
      </c>
      <c r="Q1181" s="147">
        <v>193</v>
      </c>
      <c r="R1181" s="147"/>
      <c r="S1181" s="147" t="s">
        <v>2675</v>
      </c>
      <c r="T1181" s="147">
        <v>0</v>
      </c>
      <c r="U1181" s="147" t="s">
        <v>2676</v>
      </c>
      <c r="V1181" s="147" t="s">
        <v>2468</v>
      </c>
      <c r="AB1181" s="147" t="s">
        <v>1747</v>
      </c>
      <c r="AC1181" s="147">
        <v>208</v>
      </c>
      <c r="AD1181" s="223">
        <v>43216</v>
      </c>
      <c r="AE1181" s="223">
        <v>43300</v>
      </c>
      <c r="AF1181" s="147" t="s">
        <v>939</v>
      </c>
    </row>
    <row r="1182" spans="16:32" x14ac:dyDescent="0.25">
      <c r="P1182" s="147" t="s">
        <v>962</v>
      </c>
      <c r="Q1182" s="147">
        <v>193</v>
      </c>
      <c r="R1182" s="147"/>
      <c r="S1182" s="147" t="s">
        <v>2296</v>
      </c>
      <c r="T1182" s="147">
        <v>0</v>
      </c>
      <c r="U1182" s="147" t="s">
        <v>2297</v>
      </c>
      <c r="V1182" s="147" t="s">
        <v>2468</v>
      </c>
      <c r="AB1182" s="147" t="s">
        <v>1747</v>
      </c>
      <c r="AC1182" s="147">
        <v>222</v>
      </c>
      <c r="AD1182" s="223">
        <v>43311</v>
      </c>
      <c r="AE1182" s="223">
        <v>43395</v>
      </c>
      <c r="AF1182" s="147" t="s">
        <v>939</v>
      </c>
    </row>
    <row r="1183" spans="16:32" x14ac:dyDescent="0.25">
      <c r="P1183" s="147" t="s">
        <v>962</v>
      </c>
      <c r="Q1183" s="147">
        <v>193</v>
      </c>
      <c r="R1183" s="147"/>
      <c r="S1183" s="147" t="s">
        <v>2298</v>
      </c>
      <c r="T1183" s="147">
        <v>0</v>
      </c>
      <c r="U1183" s="147" t="s">
        <v>2299</v>
      </c>
      <c r="V1183" s="147" t="s">
        <v>2468</v>
      </c>
      <c r="AB1183" s="147" t="s">
        <v>4964</v>
      </c>
      <c r="AC1183" s="147">
        <v>221</v>
      </c>
      <c r="AD1183" s="223">
        <v>43297</v>
      </c>
      <c r="AE1183" s="223">
        <v>43353</v>
      </c>
      <c r="AF1183" s="147" t="s">
        <v>939</v>
      </c>
    </row>
    <row r="1184" spans="16:32" x14ac:dyDescent="0.25">
      <c r="P1184" s="147" t="s">
        <v>962</v>
      </c>
      <c r="Q1184" s="147">
        <v>193</v>
      </c>
      <c r="R1184" s="147"/>
      <c r="S1184" s="147" t="s">
        <v>2677</v>
      </c>
      <c r="T1184" s="147">
        <v>0</v>
      </c>
      <c r="U1184" s="147" t="s">
        <v>2678</v>
      </c>
      <c r="V1184" s="147" t="s">
        <v>2468</v>
      </c>
      <c r="AB1184" s="147" t="s">
        <v>1749</v>
      </c>
      <c r="AC1184" s="147">
        <v>208</v>
      </c>
      <c r="AD1184" s="223">
        <v>43216</v>
      </c>
      <c r="AE1184" s="223">
        <v>43300</v>
      </c>
      <c r="AF1184" s="147" t="s">
        <v>939</v>
      </c>
    </row>
    <row r="1185" spans="16:32" x14ac:dyDescent="0.25">
      <c r="P1185" s="147" t="s">
        <v>962</v>
      </c>
      <c r="Q1185" s="147">
        <v>193</v>
      </c>
      <c r="R1185" s="147"/>
      <c r="S1185" s="147" t="s">
        <v>2300</v>
      </c>
      <c r="T1185" s="147">
        <v>0</v>
      </c>
      <c r="U1185" s="147" t="s">
        <v>2301</v>
      </c>
      <c r="V1185" s="147" t="s">
        <v>2468</v>
      </c>
      <c r="AB1185" s="147" t="s">
        <v>1749</v>
      </c>
      <c r="AC1185" s="147">
        <v>219</v>
      </c>
      <c r="AD1185" s="223">
        <v>43280</v>
      </c>
      <c r="AE1185" s="223">
        <v>43364</v>
      </c>
      <c r="AF1185" s="147" t="s">
        <v>939</v>
      </c>
    </row>
    <row r="1186" spans="16:32" x14ac:dyDescent="0.25">
      <c r="P1186" s="147" t="s">
        <v>962</v>
      </c>
      <c r="Q1186" s="147">
        <v>193</v>
      </c>
      <c r="R1186" s="147"/>
      <c r="S1186" s="147" t="s">
        <v>2302</v>
      </c>
      <c r="T1186" s="147">
        <v>0</v>
      </c>
      <c r="U1186" s="147" t="s">
        <v>2303</v>
      </c>
      <c r="V1186" s="147" t="s">
        <v>2468</v>
      </c>
      <c r="AB1186" s="147" t="s">
        <v>1749</v>
      </c>
      <c r="AC1186" s="147">
        <v>222</v>
      </c>
      <c r="AD1186" s="223">
        <v>43311</v>
      </c>
      <c r="AE1186" s="223">
        <v>43395</v>
      </c>
      <c r="AF1186" s="147" t="s">
        <v>939</v>
      </c>
    </row>
    <row r="1187" spans="16:32" x14ac:dyDescent="0.25">
      <c r="P1187" s="147" t="s">
        <v>962</v>
      </c>
      <c r="Q1187" s="147">
        <v>193</v>
      </c>
      <c r="R1187" s="147"/>
      <c r="S1187" s="147" t="s">
        <v>2304</v>
      </c>
      <c r="T1187" s="147">
        <v>0</v>
      </c>
      <c r="U1187" s="147" t="s">
        <v>2305</v>
      </c>
      <c r="V1187" s="147" t="s">
        <v>2468</v>
      </c>
      <c r="AB1187" s="147" t="s">
        <v>1751</v>
      </c>
      <c r="AC1187" s="147">
        <v>215</v>
      </c>
      <c r="AD1187" s="223">
        <v>43250</v>
      </c>
      <c r="AE1187" s="223">
        <v>43334</v>
      </c>
      <c r="AF1187" s="147" t="s">
        <v>939</v>
      </c>
    </row>
    <row r="1188" spans="16:32" x14ac:dyDescent="0.25">
      <c r="P1188" s="147" t="s">
        <v>962</v>
      </c>
      <c r="Q1188" s="147">
        <v>193</v>
      </c>
      <c r="R1188" s="147"/>
      <c r="S1188" s="147" t="s">
        <v>2679</v>
      </c>
      <c r="T1188" s="147">
        <v>0</v>
      </c>
      <c r="U1188" s="147" t="s">
        <v>2680</v>
      </c>
      <c r="V1188" s="147" t="s">
        <v>2468</v>
      </c>
      <c r="AB1188" s="147" t="s">
        <v>1751</v>
      </c>
      <c r="AC1188" s="147">
        <v>219</v>
      </c>
      <c r="AD1188" s="223">
        <v>43280</v>
      </c>
      <c r="AE1188" s="223">
        <v>43364</v>
      </c>
      <c r="AF1188" s="147" t="s">
        <v>939</v>
      </c>
    </row>
    <row r="1189" spans="16:32" x14ac:dyDescent="0.25">
      <c r="P1189" s="147" t="s">
        <v>962</v>
      </c>
      <c r="Q1189" s="147">
        <v>193</v>
      </c>
      <c r="R1189" s="147"/>
      <c r="S1189" s="147" t="s">
        <v>2306</v>
      </c>
      <c r="T1189" s="147">
        <v>0</v>
      </c>
      <c r="U1189" s="147" t="s">
        <v>2307</v>
      </c>
      <c r="V1189" s="147" t="s">
        <v>2468</v>
      </c>
      <c r="AB1189" s="147" t="s">
        <v>1751</v>
      </c>
      <c r="AC1189" s="147">
        <v>222</v>
      </c>
      <c r="AD1189" s="223">
        <v>43311</v>
      </c>
      <c r="AE1189" s="223">
        <v>43395</v>
      </c>
      <c r="AF1189" s="147" t="s">
        <v>939</v>
      </c>
    </row>
    <row r="1190" spans="16:32" x14ac:dyDescent="0.25">
      <c r="P1190" s="147" t="s">
        <v>962</v>
      </c>
      <c r="Q1190" s="147">
        <v>193</v>
      </c>
      <c r="R1190" s="147"/>
      <c r="S1190" s="147" t="s">
        <v>2308</v>
      </c>
      <c r="T1190" s="147">
        <v>0</v>
      </c>
      <c r="U1190" s="147" t="s">
        <v>2309</v>
      </c>
      <c r="V1190" s="147" t="s">
        <v>2468</v>
      </c>
      <c r="AB1190" s="147" t="s">
        <v>1753</v>
      </c>
      <c r="AC1190" s="147">
        <v>222</v>
      </c>
      <c r="AD1190" s="223">
        <v>43311</v>
      </c>
      <c r="AE1190" s="223">
        <v>43395</v>
      </c>
      <c r="AF1190" s="147" t="s">
        <v>939</v>
      </c>
    </row>
    <row r="1191" spans="16:32" x14ac:dyDescent="0.25">
      <c r="P1191" s="147" t="s">
        <v>962</v>
      </c>
      <c r="Q1191" s="147">
        <v>193</v>
      </c>
      <c r="R1191" s="147"/>
      <c r="S1191" s="147" t="s">
        <v>2310</v>
      </c>
      <c r="T1191" s="147">
        <v>0</v>
      </c>
      <c r="U1191" s="147" t="s">
        <v>2311</v>
      </c>
      <c r="V1191" s="147" t="s">
        <v>2468</v>
      </c>
      <c r="AB1191" s="147" t="s">
        <v>1755</v>
      </c>
      <c r="AC1191" s="147">
        <v>222</v>
      </c>
      <c r="AD1191" s="223">
        <v>43311</v>
      </c>
      <c r="AE1191" s="223">
        <v>43395</v>
      </c>
      <c r="AF1191" s="147" t="s">
        <v>939</v>
      </c>
    </row>
    <row r="1192" spans="16:32" x14ac:dyDescent="0.25">
      <c r="P1192" s="147" t="s">
        <v>962</v>
      </c>
      <c r="Q1192" s="147">
        <v>193</v>
      </c>
      <c r="R1192" s="147"/>
      <c r="S1192" s="147" t="s">
        <v>2312</v>
      </c>
      <c r="T1192" s="147">
        <v>0</v>
      </c>
      <c r="U1192" s="147" t="s">
        <v>2313</v>
      </c>
      <c r="V1192" s="147" t="s">
        <v>2468</v>
      </c>
      <c r="AB1192" s="147" t="s">
        <v>1757</v>
      </c>
      <c r="AC1192" s="147">
        <v>222</v>
      </c>
      <c r="AD1192" s="223">
        <v>43311</v>
      </c>
      <c r="AE1192" s="223">
        <v>43395</v>
      </c>
      <c r="AF1192" s="147" t="s">
        <v>939</v>
      </c>
    </row>
    <row r="1193" spans="16:32" x14ac:dyDescent="0.25">
      <c r="P1193" s="147" t="s">
        <v>962</v>
      </c>
      <c r="Q1193" s="147">
        <v>193</v>
      </c>
      <c r="R1193" s="147"/>
      <c r="S1193" s="147" t="s">
        <v>2314</v>
      </c>
      <c r="T1193" s="147">
        <v>0</v>
      </c>
      <c r="U1193" s="147" t="s">
        <v>2315</v>
      </c>
      <c r="V1193" s="147" t="s">
        <v>2468</v>
      </c>
      <c r="AB1193" s="147" t="s">
        <v>3044</v>
      </c>
      <c r="AC1193" s="147">
        <v>219</v>
      </c>
      <c r="AD1193" s="223">
        <v>43280</v>
      </c>
      <c r="AE1193" s="223">
        <v>43364</v>
      </c>
      <c r="AF1193" s="147" t="s">
        <v>939</v>
      </c>
    </row>
    <row r="1194" spans="16:32" x14ac:dyDescent="0.25">
      <c r="P1194" s="147" t="s">
        <v>962</v>
      </c>
      <c r="Q1194" s="147">
        <v>193</v>
      </c>
      <c r="R1194" s="147"/>
      <c r="S1194" s="147" t="s">
        <v>2681</v>
      </c>
      <c r="T1194" s="147">
        <v>0</v>
      </c>
      <c r="U1194" s="147" t="s">
        <v>2682</v>
      </c>
      <c r="V1194" s="147" t="s">
        <v>2468</v>
      </c>
      <c r="AB1194" s="147" t="s">
        <v>3044</v>
      </c>
      <c r="AC1194" s="147">
        <v>222</v>
      </c>
      <c r="AD1194" s="223">
        <v>43311</v>
      </c>
      <c r="AE1194" s="223">
        <v>43395</v>
      </c>
      <c r="AF1194" s="147" t="s">
        <v>939</v>
      </c>
    </row>
    <row r="1195" spans="16:32" x14ac:dyDescent="0.25">
      <c r="P1195" s="147" t="s">
        <v>962</v>
      </c>
      <c r="Q1195" s="147">
        <v>193</v>
      </c>
      <c r="R1195" s="147"/>
      <c r="S1195" s="147" t="s">
        <v>2320</v>
      </c>
      <c r="T1195" s="147">
        <v>0</v>
      </c>
      <c r="U1195" s="147" t="s">
        <v>2321</v>
      </c>
      <c r="V1195" s="147" t="s">
        <v>2468</v>
      </c>
      <c r="AB1195" s="147" t="s">
        <v>4966</v>
      </c>
      <c r="AC1195" s="147">
        <v>220</v>
      </c>
      <c r="AD1195" s="223">
        <v>43297</v>
      </c>
      <c r="AE1195" s="223">
        <v>43353</v>
      </c>
      <c r="AF1195" s="147" t="s">
        <v>939</v>
      </c>
    </row>
    <row r="1196" spans="16:32" x14ac:dyDescent="0.25">
      <c r="P1196" s="147" t="s">
        <v>962</v>
      </c>
      <c r="Q1196" s="147">
        <v>193</v>
      </c>
      <c r="R1196" s="147"/>
      <c r="S1196" s="147" t="s">
        <v>2322</v>
      </c>
      <c r="T1196" s="147">
        <v>0</v>
      </c>
      <c r="U1196" s="147" t="s">
        <v>2323</v>
      </c>
      <c r="V1196" s="147" t="s">
        <v>2468</v>
      </c>
      <c r="AB1196" s="147" t="s">
        <v>4211</v>
      </c>
      <c r="AC1196" s="147">
        <v>220</v>
      </c>
      <c r="AD1196" s="223">
        <v>43297</v>
      </c>
      <c r="AE1196" s="223">
        <v>43353</v>
      </c>
      <c r="AF1196" s="147" t="s">
        <v>939</v>
      </c>
    </row>
    <row r="1197" spans="16:32" x14ac:dyDescent="0.25">
      <c r="P1197" s="147" t="s">
        <v>962</v>
      </c>
      <c r="Q1197" s="147">
        <v>193</v>
      </c>
      <c r="R1197" s="147"/>
      <c r="S1197" s="147" t="s">
        <v>2324</v>
      </c>
      <c r="T1197" s="147">
        <v>0</v>
      </c>
      <c r="U1197" s="147" t="s">
        <v>2325</v>
      </c>
      <c r="V1197" s="147" t="s">
        <v>2468</v>
      </c>
      <c r="AB1197" s="147" t="s">
        <v>5095</v>
      </c>
      <c r="AC1197" s="147">
        <v>222</v>
      </c>
      <c r="AD1197" s="223">
        <v>43311</v>
      </c>
      <c r="AE1197" s="223">
        <v>43395</v>
      </c>
      <c r="AF1197" s="147" t="s">
        <v>939</v>
      </c>
    </row>
    <row r="1198" spans="16:32" x14ac:dyDescent="0.25">
      <c r="P1198" s="147" t="s">
        <v>962</v>
      </c>
      <c r="Q1198" s="147">
        <v>193</v>
      </c>
      <c r="R1198" s="147"/>
      <c r="S1198" s="147" t="s">
        <v>2683</v>
      </c>
      <c r="T1198" s="147">
        <v>0</v>
      </c>
      <c r="U1198" s="147" t="s">
        <v>2684</v>
      </c>
      <c r="V1198" s="147" t="s">
        <v>2468</v>
      </c>
      <c r="AB1198" s="147" t="s">
        <v>5097</v>
      </c>
      <c r="AC1198" s="147">
        <v>222</v>
      </c>
      <c r="AD1198" s="223">
        <v>43311</v>
      </c>
      <c r="AE1198" s="223">
        <v>43395</v>
      </c>
      <c r="AF1198" s="147" t="s">
        <v>939</v>
      </c>
    </row>
    <row r="1199" spans="16:32" x14ac:dyDescent="0.25">
      <c r="P1199" s="147" t="s">
        <v>962</v>
      </c>
      <c r="Q1199" s="147">
        <v>193</v>
      </c>
      <c r="R1199" s="147"/>
      <c r="S1199" s="147" t="s">
        <v>2328</v>
      </c>
      <c r="T1199" s="147">
        <v>0</v>
      </c>
      <c r="U1199" s="147" t="s">
        <v>2329</v>
      </c>
      <c r="V1199" s="147" t="s">
        <v>2468</v>
      </c>
      <c r="AB1199" s="147" t="s">
        <v>4708</v>
      </c>
      <c r="AC1199" s="147">
        <v>215</v>
      </c>
      <c r="AD1199" s="223">
        <v>43250</v>
      </c>
      <c r="AE1199" s="223">
        <v>43334</v>
      </c>
      <c r="AF1199" s="147" t="s">
        <v>939</v>
      </c>
    </row>
    <row r="1200" spans="16:32" x14ac:dyDescent="0.25">
      <c r="P1200" s="147" t="s">
        <v>962</v>
      </c>
      <c r="Q1200" s="147">
        <v>193</v>
      </c>
      <c r="R1200" s="147"/>
      <c r="S1200" s="147" t="s">
        <v>2332</v>
      </c>
      <c r="T1200" s="147">
        <v>0</v>
      </c>
      <c r="U1200" s="147" t="s">
        <v>2333</v>
      </c>
      <c r="V1200" s="147" t="s">
        <v>2468</v>
      </c>
      <c r="AB1200" s="147" t="s">
        <v>4708</v>
      </c>
      <c r="AC1200" s="147">
        <v>219</v>
      </c>
      <c r="AD1200" s="223">
        <v>43280</v>
      </c>
      <c r="AE1200" s="223">
        <v>43364</v>
      </c>
      <c r="AF1200" s="147" t="s">
        <v>939</v>
      </c>
    </row>
    <row r="1201" spans="16:32" x14ac:dyDescent="0.25">
      <c r="P1201" s="147" t="s">
        <v>962</v>
      </c>
      <c r="Q1201" s="147">
        <v>193</v>
      </c>
      <c r="R1201" s="147"/>
      <c r="S1201" s="147" t="s">
        <v>2336</v>
      </c>
      <c r="T1201" s="147">
        <v>0</v>
      </c>
      <c r="U1201" s="147" t="s">
        <v>2337</v>
      </c>
      <c r="V1201" s="147" t="s">
        <v>2468</v>
      </c>
      <c r="AB1201" s="147" t="s">
        <v>4708</v>
      </c>
      <c r="AC1201" s="147">
        <v>222</v>
      </c>
      <c r="AD1201" s="223">
        <v>43311</v>
      </c>
      <c r="AE1201" s="223">
        <v>43395</v>
      </c>
      <c r="AF1201" s="147" t="s">
        <v>939</v>
      </c>
    </row>
    <row r="1202" spans="16:32" x14ac:dyDescent="0.25">
      <c r="P1202" s="147" t="s">
        <v>962</v>
      </c>
      <c r="Q1202" s="147">
        <v>193</v>
      </c>
      <c r="R1202" s="147"/>
      <c r="S1202" s="147" t="s">
        <v>2685</v>
      </c>
      <c r="T1202" s="147">
        <v>0</v>
      </c>
      <c r="U1202" s="147" t="s">
        <v>2686</v>
      </c>
      <c r="V1202" s="147" t="s">
        <v>2468</v>
      </c>
      <c r="AB1202" s="147" t="s">
        <v>3353</v>
      </c>
      <c r="AC1202" s="147">
        <v>222</v>
      </c>
      <c r="AD1202" s="223">
        <v>43311</v>
      </c>
      <c r="AE1202" s="223">
        <v>43395</v>
      </c>
      <c r="AF1202" s="147" t="s">
        <v>939</v>
      </c>
    </row>
    <row r="1203" spans="16:32" x14ac:dyDescent="0.25">
      <c r="P1203" s="147" t="s">
        <v>962</v>
      </c>
      <c r="Q1203" s="147">
        <v>193</v>
      </c>
      <c r="R1203" s="147"/>
      <c r="S1203" s="147" t="s">
        <v>2687</v>
      </c>
      <c r="T1203" s="147">
        <v>0</v>
      </c>
      <c r="U1203" s="147" t="s">
        <v>2688</v>
      </c>
      <c r="V1203" s="147" t="s">
        <v>2468</v>
      </c>
      <c r="AB1203" s="147" t="s">
        <v>2522</v>
      </c>
      <c r="AC1203" s="147">
        <v>208</v>
      </c>
      <c r="AD1203" s="223">
        <v>43216</v>
      </c>
      <c r="AE1203" s="223">
        <v>43300</v>
      </c>
      <c r="AF1203" s="147" t="s">
        <v>939</v>
      </c>
    </row>
    <row r="1204" spans="16:32" x14ac:dyDescent="0.25">
      <c r="P1204" s="147" t="s">
        <v>962</v>
      </c>
      <c r="Q1204" s="147">
        <v>193</v>
      </c>
      <c r="R1204" s="147"/>
      <c r="S1204" s="147" t="s">
        <v>2340</v>
      </c>
      <c r="T1204" s="147">
        <v>0</v>
      </c>
      <c r="U1204" s="147" t="s">
        <v>2341</v>
      </c>
      <c r="V1204" s="147" t="s">
        <v>2468</v>
      </c>
      <c r="AB1204" s="147" t="s">
        <v>2522</v>
      </c>
      <c r="AC1204" s="147">
        <v>215</v>
      </c>
      <c r="AD1204" s="223">
        <v>43250</v>
      </c>
      <c r="AE1204" s="223">
        <v>43334</v>
      </c>
      <c r="AF1204" s="147" t="s">
        <v>939</v>
      </c>
    </row>
    <row r="1205" spans="16:32" x14ac:dyDescent="0.25">
      <c r="P1205" s="147" t="s">
        <v>962</v>
      </c>
      <c r="Q1205" s="147">
        <v>193</v>
      </c>
      <c r="R1205" s="147"/>
      <c r="S1205" s="147" t="s">
        <v>2344</v>
      </c>
      <c r="T1205" s="147">
        <v>0</v>
      </c>
      <c r="U1205" s="147" t="s">
        <v>2345</v>
      </c>
      <c r="V1205" s="147" t="s">
        <v>2468</v>
      </c>
      <c r="AB1205" s="147" t="s">
        <v>2522</v>
      </c>
      <c r="AC1205" s="147">
        <v>219</v>
      </c>
      <c r="AD1205" s="223">
        <v>43280</v>
      </c>
      <c r="AE1205" s="223">
        <v>43364</v>
      </c>
      <c r="AF1205" s="147" t="s">
        <v>939</v>
      </c>
    </row>
    <row r="1206" spans="16:32" x14ac:dyDescent="0.25">
      <c r="P1206" s="147" t="s">
        <v>962</v>
      </c>
      <c r="Q1206" s="147">
        <v>193</v>
      </c>
      <c r="R1206" s="147"/>
      <c r="S1206" s="147" t="s">
        <v>2689</v>
      </c>
      <c r="T1206" s="147">
        <v>0</v>
      </c>
      <c r="U1206" s="147" t="s">
        <v>2690</v>
      </c>
      <c r="V1206" s="147" t="s">
        <v>2468</v>
      </c>
      <c r="AB1206" s="147" t="s">
        <v>2522</v>
      </c>
      <c r="AC1206" s="147">
        <v>222</v>
      </c>
      <c r="AD1206" s="223">
        <v>43311</v>
      </c>
      <c r="AE1206" s="223">
        <v>43395</v>
      </c>
      <c r="AF1206" s="147" t="s">
        <v>939</v>
      </c>
    </row>
    <row r="1207" spans="16:32" x14ac:dyDescent="0.25">
      <c r="P1207" s="147" t="s">
        <v>962</v>
      </c>
      <c r="Q1207" s="147">
        <v>193</v>
      </c>
      <c r="R1207" s="147"/>
      <c r="S1207" s="147" t="s">
        <v>2691</v>
      </c>
      <c r="T1207" s="147">
        <v>0</v>
      </c>
      <c r="U1207" s="147" t="s">
        <v>2692</v>
      </c>
      <c r="V1207" s="147" t="s">
        <v>2468</v>
      </c>
      <c r="AB1207" s="147" t="s">
        <v>5099</v>
      </c>
      <c r="AC1207" s="147">
        <v>222</v>
      </c>
      <c r="AD1207" s="223">
        <v>43311</v>
      </c>
      <c r="AE1207" s="223">
        <v>43395</v>
      </c>
      <c r="AF1207" s="147" t="s">
        <v>939</v>
      </c>
    </row>
    <row r="1208" spans="16:32" x14ac:dyDescent="0.25">
      <c r="P1208" s="147" t="s">
        <v>962</v>
      </c>
      <c r="Q1208" s="147">
        <v>193</v>
      </c>
      <c r="R1208" s="147"/>
      <c r="S1208" s="147" t="s">
        <v>2350</v>
      </c>
      <c r="T1208" s="147">
        <v>0</v>
      </c>
      <c r="U1208" s="147" t="s">
        <v>2351</v>
      </c>
      <c r="V1208" s="147" t="s">
        <v>2468</v>
      </c>
      <c r="AB1208" s="147" t="s">
        <v>5101</v>
      </c>
      <c r="AC1208" s="147">
        <v>222</v>
      </c>
      <c r="AD1208" s="223">
        <v>43311</v>
      </c>
      <c r="AE1208" s="223">
        <v>43395</v>
      </c>
      <c r="AF1208" s="147" t="s">
        <v>939</v>
      </c>
    </row>
    <row r="1209" spans="16:32" x14ac:dyDescent="0.25">
      <c r="P1209" s="147" t="s">
        <v>962</v>
      </c>
      <c r="Q1209" s="147">
        <v>193</v>
      </c>
      <c r="R1209" s="147"/>
      <c r="S1209" s="147" t="s">
        <v>2693</v>
      </c>
      <c r="T1209" s="147">
        <v>0</v>
      </c>
      <c r="U1209" s="147" t="s">
        <v>2694</v>
      </c>
      <c r="V1209" s="147" t="s">
        <v>2468</v>
      </c>
      <c r="AB1209" s="147" t="s">
        <v>5103</v>
      </c>
      <c r="AC1209" s="147">
        <v>222</v>
      </c>
      <c r="AD1209" s="223">
        <v>43311</v>
      </c>
      <c r="AE1209" s="223">
        <v>43395</v>
      </c>
      <c r="AF1209" s="147" t="s">
        <v>939</v>
      </c>
    </row>
    <row r="1210" spans="16:32" x14ac:dyDescent="0.25">
      <c r="P1210" s="147" t="s">
        <v>962</v>
      </c>
      <c r="Q1210" s="147">
        <v>193</v>
      </c>
      <c r="R1210" s="147"/>
      <c r="S1210" s="147" t="s">
        <v>2354</v>
      </c>
      <c r="T1210" s="147">
        <v>0</v>
      </c>
      <c r="U1210" s="147" t="s">
        <v>2355</v>
      </c>
      <c r="V1210" s="147" t="s">
        <v>2468</v>
      </c>
      <c r="AB1210" s="147" t="s">
        <v>1761</v>
      </c>
      <c r="AC1210" s="147">
        <v>208</v>
      </c>
      <c r="AD1210" s="223">
        <v>43216</v>
      </c>
      <c r="AE1210" s="223">
        <v>43300</v>
      </c>
      <c r="AF1210" s="147" t="s">
        <v>939</v>
      </c>
    </row>
    <row r="1211" spans="16:32" x14ac:dyDescent="0.25">
      <c r="P1211" s="147" t="s">
        <v>962</v>
      </c>
      <c r="Q1211" s="147">
        <v>193</v>
      </c>
      <c r="R1211" s="147"/>
      <c r="S1211" s="147" t="s">
        <v>2360</v>
      </c>
      <c r="T1211" s="147">
        <v>0</v>
      </c>
      <c r="U1211" s="147" t="s">
        <v>2361</v>
      </c>
      <c r="V1211" s="147" t="s">
        <v>2468</v>
      </c>
      <c r="AB1211" s="147" t="s">
        <v>1761</v>
      </c>
      <c r="AC1211" s="147">
        <v>222</v>
      </c>
      <c r="AD1211" s="223">
        <v>43311</v>
      </c>
      <c r="AE1211" s="223">
        <v>43395</v>
      </c>
      <c r="AF1211" s="147" t="s">
        <v>939</v>
      </c>
    </row>
    <row r="1212" spans="16:32" x14ac:dyDescent="0.25">
      <c r="P1212" s="147" t="s">
        <v>962</v>
      </c>
      <c r="Q1212" s="147">
        <v>193</v>
      </c>
      <c r="R1212" s="147"/>
      <c r="S1212" s="147" t="s">
        <v>2362</v>
      </c>
      <c r="T1212" s="147">
        <v>0</v>
      </c>
      <c r="U1212" s="147" t="s">
        <v>2363</v>
      </c>
      <c r="V1212" s="147" t="s">
        <v>2468</v>
      </c>
      <c r="AB1212" s="147" t="s">
        <v>2524</v>
      </c>
      <c r="AC1212" s="147">
        <v>208</v>
      </c>
      <c r="AD1212" s="223">
        <v>43216</v>
      </c>
      <c r="AE1212" s="223">
        <v>43300</v>
      </c>
      <c r="AF1212" s="147" t="s">
        <v>939</v>
      </c>
    </row>
    <row r="1213" spans="16:32" x14ac:dyDescent="0.25">
      <c r="P1213" s="147" t="s">
        <v>962</v>
      </c>
      <c r="Q1213" s="147">
        <v>193</v>
      </c>
      <c r="R1213" s="147"/>
      <c r="S1213" s="147" t="s">
        <v>2695</v>
      </c>
      <c r="T1213" s="147">
        <v>0</v>
      </c>
      <c r="U1213" s="147" t="s">
        <v>2696</v>
      </c>
      <c r="V1213" s="147" t="s">
        <v>2468</v>
      </c>
      <c r="AB1213" s="147" t="s">
        <v>2524</v>
      </c>
      <c r="AC1213" s="147">
        <v>219</v>
      </c>
      <c r="AD1213" s="223">
        <v>43280</v>
      </c>
      <c r="AE1213" s="223">
        <v>43364</v>
      </c>
      <c r="AF1213" s="147" t="s">
        <v>939</v>
      </c>
    </row>
    <row r="1214" spans="16:32" x14ac:dyDescent="0.25">
      <c r="P1214" s="147" t="s">
        <v>962</v>
      </c>
      <c r="Q1214" s="147">
        <v>193</v>
      </c>
      <c r="R1214" s="147"/>
      <c r="S1214" s="147" t="s">
        <v>2364</v>
      </c>
      <c r="T1214" s="147">
        <v>0</v>
      </c>
      <c r="U1214" s="147" t="s">
        <v>2365</v>
      </c>
      <c r="V1214" s="147" t="s">
        <v>2468</v>
      </c>
      <c r="AB1214" s="147" t="s">
        <v>2524</v>
      </c>
      <c r="AC1214" s="147">
        <v>222</v>
      </c>
      <c r="AD1214" s="223">
        <v>43311</v>
      </c>
      <c r="AE1214" s="223">
        <v>43395</v>
      </c>
      <c r="AF1214" s="147" t="s">
        <v>939</v>
      </c>
    </row>
    <row r="1215" spans="16:32" x14ac:dyDescent="0.25">
      <c r="P1215" s="147" t="s">
        <v>962</v>
      </c>
      <c r="Q1215" s="147">
        <v>193</v>
      </c>
      <c r="R1215" s="147"/>
      <c r="S1215" s="147" t="s">
        <v>2366</v>
      </c>
      <c r="T1215" s="147">
        <v>0</v>
      </c>
      <c r="U1215" s="147" t="s">
        <v>2367</v>
      </c>
      <c r="V1215" s="147" t="s">
        <v>2468</v>
      </c>
      <c r="AB1215" s="147" t="s">
        <v>1763</v>
      </c>
      <c r="AC1215" s="147">
        <v>208</v>
      </c>
      <c r="AD1215" s="223">
        <v>43216</v>
      </c>
      <c r="AE1215" s="223">
        <v>43300</v>
      </c>
      <c r="AF1215" s="147" t="s">
        <v>939</v>
      </c>
    </row>
    <row r="1216" spans="16:32" x14ac:dyDescent="0.25">
      <c r="P1216" s="147" t="s">
        <v>962</v>
      </c>
      <c r="Q1216" s="147">
        <v>193</v>
      </c>
      <c r="R1216" s="147"/>
      <c r="S1216" s="147" t="s">
        <v>2697</v>
      </c>
      <c r="T1216" s="147">
        <v>0</v>
      </c>
      <c r="U1216" s="147" t="s">
        <v>2698</v>
      </c>
      <c r="V1216" s="147" t="s">
        <v>2468</v>
      </c>
      <c r="AB1216" s="147" t="s">
        <v>1763</v>
      </c>
      <c r="AC1216" s="147">
        <v>222</v>
      </c>
      <c r="AD1216" s="223">
        <v>43311</v>
      </c>
      <c r="AE1216" s="223">
        <v>43395</v>
      </c>
      <c r="AF1216" s="147" t="s">
        <v>939</v>
      </c>
    </row>
    <row r="1217" spans="16:32" x14ac:dyDescent="0.25">
      <c r="P1217" s="147" t="s">
        <v>962</v>
      </c>
      <c r="Q1217" s="147">
        <v>193</v>
      </c>
      <c r="R1217" s="147"/>
      <c r="S1217" s="147" t="s">
        <v>2374</v>
      </c>
      <c r="T1217" s="147">
        <v>0</v>
      </c>
      <c r="U1217" s="147" t="s">
        <v>2375</v>
      </c>
      <c r="V1217" s="147" t="s">
        <v>2468</v>
      </c>
      <c r="AB1217" s="147" t="s">
        <v>1767</v>
      </c>
      <c r="AC1217" s="147">
        <v>208</v>
      </c>
      <c r="AD1217" s="223">
        <v>43216</v>
      </c>
      <c r="AE1217" s="223">
        <v>43300</v>
      </c>
      <c r="AF1217" s="147" t="s">
        <v>939</v>
      </c>
    </row>
    <row r="1218" spans="16:32" x14ac:dyDescent="0.25">
      <c r="P1218" s="147" t="s">
        <v>962</v>
      </c>
      <c r="Q1218" s="147">
        <v>193</v>
      </c>
      <c r="R1218" s="147"/>
      <c r="S1218" s="147" t="s">
        <v>2699</v>
      </c>
      <c r="T1218" s="147">
        <v>0</v>
      </c>
      <c r="U1218" s="147" t="s">
        <v>2700</v>
      </c>
      <c r="V1218" s="147" t="s">
        <v>2468</v>
      </c>
      <c r="AB1218" s="147" t="s">
        <v>2526</v>
      </c>
      <c r="AC1218" s="147">
        <v>222</v>
      </c>
      <c r="AD1218" s="223">
        <v>43311</v>
      </c>
      <c r="AE1218" s="223">
        <v>43395</v>
      </c>
      <c r="AF1218" s="147" t="s">
        <v>939</v>
      </c>
    </row>
    <row r="1219" spans="16:32" x14ac:dyDescent="0.25">
      <c r="P1219" s="147" t="s">
        <v>962</v>
      </c>
      <c r="Q1219" s="147">
        <v>193</v>
      </c>
      <c r="R1219" s="147"/>
      <c r="S1219" s="147" t="s">
        <v>2376</v>
      </c>
      <c r="T1219" s="147">
        <v>0</v>
      </c>
      <c r="U1219" s="147" t="s">
        <v>2377</v>
      </c>
      <c r="V1219" s="147" t="s">
        <v>2468</v>
      </c>
      <c r="AB1219" s="147" t="s">
        <v>3048</v>
      </c>
      <c r="AC1219" s="147">
        <v>215</v>
      </c>
      <c r="AD1219" s="223">
        <v>43250</v>
      </c>
      <c r="AE1219" s="223">
        <v>43334</v>
      </c>
      <c r="AF1219" s="147" t="s">
        <v>939</v>
      </c>
    </row>
    <row r="1220" spans="16:32" x14ac:dyDescent="0.25">
      <c r="P1220" s="147" t="s">
        <v>962</v>
      </c>
      <c r="Q1220" s="147">
        <v>193</v>
      </c>
      <c r="R1220" s="147"/>
      <c r="S1220" s="147" t="s">
        <v>2701</v>
      </c>
      <c r="T1220" s="147">
        <v>0</v>
      </c>
      <c r="U1220" s="147" t="s">
        <v>2702</v>
      </c>
      <c r="V1220" s="147" t="s">
        <v>2468</v>
      </c>
      <c r="AB1220" s="147" t="s">
        <v>3048</v>
      </c>
      <c r="AC1220" s="147">
        <v>219</v>
      </c>
      <c r="AD1220" s="223">
        <v>43280</v>
      </c>
      <c r="AE1220" s="223">
        <v>43364</v>
      </c>
      <c r="AF1220" s="147" t="s">
        <v>939</v>
      </c>
    </row>
    <row r="1221" spans="16:32" x14ac:dyDescent="0.25">
      <c r="P1221" s="147" t="s">
        <v>962</v>
      </c>
      <c r="Q1221" s="147">
        <v>193</v>
      </c>
      <c r="R1221" s="147"/>
      <c r="S1221" s="147" t="s">
        <v>2378</v>
      </c>
      <c r="T1221" s="147">
        <v>0</v>
      </c>
      <c r="U1221" s="147" t="s">
        <v>2379</v>
      </c>
      <c r="V1221" s="147" t="s">
        <v>2468</v>
      </c>
      <c r="AB1221" s="147" t="s">
        <v>3048</v>
      </c>
      <c r="AC1221" s="147">
        <v>222</v>
      </c>
      <c r="AD1221" s="223">
        <v>43311</v>
      </c>
      <c r="AE1221" s="223">
        <v>43395</v>
      </c>
      <c r="AF1221" s="147" t="s">
        <v>939</v>
      </c>
    </row>
    <row r="1222" spans="16:32" x14ac:dyDescent="0.25">
      <c r="P1222" s="147" t="s">
        <v>962</v>
      </c>
      <c r="Q1222" s="147">
        <v>193</v>
      </c>
      <c r="R1222" s="147"/>
      <c r="S1222" s="147" t="s">
        <v>2382</v>
      </c>
      <c r="T1222" s="147">
        <v>0</v>
      </c>
      <c r="U1222" s="147" t="s">
        <v>2383</v>
      </c>
      <c r="V1222" s="147" t="s">
        <v>2468</v>
      </c>
      <c r="AB1222" s="147" t="s">
        <v>4134</v>
      </c>
      <c r="AC1222" s="147">
        <v>208</v>
      </c>
      <c r="AD1222" s="223">
        <v>43216</v>
      </c>
      <c r="AE1222" s="223">
        <v>43300</v>
      </c>
      <c r="AF1222" s="147" t="s">
        <v>939</v>
      </c>
    </row>
    <row r="1223" spans="16:32" x14ac:dyDescent="0.25">
      <c r="P1223" s="147" t="s">
        <v>962</v>
      </c>
      <c r="Q1223" s="147">
        <v>193</v>
      </c>
      <c r="R1223" s="147"/>
      <c r="S1223" s="147" t="s">
        <v>2384</v>
      </c>
      <c r="T1223" s="147">
        <v>0</v>
      </c>
      <c r="U1223" s="147" t="s">
        <v>2385</v>
      </c>
      <c r="V1223" s="147" t="s">
        <v>2468</v>
      </c>
      <c r="AB1223" s="147" t="s">
        <v>4134</v>
      </c>
      <c r="AC1223" s="147">
        <v>215</v>
      </c>
      <c r="AD1223" s="223">
        <v>43250</v>
      </c>
      <c r="AE1223" s="223">
        <v>43334</v>
      </c>
      <c r="AF1223" s="147" t="s">
        <v>939</v>
      </c>
    </row>
    <row r="1224" spans="16:32" x14ac:dyDescent="0.25">
      <c r="P1224" s="147" t="s">
        <v>962</v>
      </c>
      <c r="Q1224" s="147">
        <v>193</v>
      </c>
      <c r="R1224" s="147"/>
      <c r="S1224" s="147" t="s">
        <v>2386</v>
      </c>
      <c r="T1224" s="147">
        <v>0</v>
      </c>
      <c r="U1224" s="147" t="s">
        <v>2387</v>
      </c>
      <c r="V1224" s="147" t="s">
        <v>2468</v>
      </c>
      <c r="AB1224" s="147" t="s">
        <v>4134</v>
      </c>
      <c r="AC1224" s="147">
        <v>219</v>
      </c>
      <c r="AD1224" s="223">
        <v>43280</v>
      </c>
      <c r="AE1224" s="223">
        <v>43364</v>
      </c>
      <c r="AF1224" s="147" t="s">
        <v>939</v>
      </c>
    </row>
    <row r="1225" spans="16:32" x14ac:dyDescent="0.25">
      <c r="P1225" s="147" t="s">
        <v>962</v>
      </c>
      <c r="Q1225" s="147">
        <v>193</v>
      </c>
      <c r="R1225" s="147"/>
      <c r="S1225" s="147" t="s">
        <v>2388</v>
      </c>
      <c r="T1225" s="147">
        <v>0</v>
      </c>
      <c r="U1225" s="147" t="s">
        <v>2389</v>
      </c>
      <c r="V1225" s="147" t="s">
        <v>2468</v>
      </c>
      <c r="AB1225" s="147" t="s">
        <v>4134</v>
      </c>
      <c r="AC1225" s="147">
        <v>222</v>
      </c>
      <c r="AD1225" s="223">
        <v>43311</v>
      </c>
      <c r="AE1225" s="223">
        <v>43395</v>
      </c>
      <c r="AF1225" s="147" t="s">
        <v>939</v>
      </c>
    </row>
    <row r="1226" spans="16:32" x14ac:dyDescent="0.25">
      <c r="P1226" s="147" t="s">
        <v>962</v>
      </c>
      <c r="Q1226" s="147">
        <v>193</v>
      </c>
      <c r="R1226" s="147"/>
      <c r="S1226" s="147" t="s">
        <v>2390</v>
      </c>
      <c r="T1226" s="147">
        <v>0</v>
      </c>
      <c r="U1226" s="147" t="s">
        <v>2391</v>
      </c>
      <c r="V1226" s="147" t="s">
        <v>2468</v>
      </c>
      <c r="AB1226" s="147" t="s">
        <v>1773</v>
      </c>
      <c r="AC1226" s="147">
        <v>208</v>
      </c>
      <c r="AD1226" s="223">
        <v>43216</v>
      </c>
      <c r="AE1226" s="223">
        <v>43300</v>
      </c>
      <c r="AF1226" s="147" t="s">
        <v>939</v>
      </c>
    </row>
    <row r="1227" spans="16:32" x14ac:dyDescent="0.25">
      <c r="P1227" s="147" t="s">
        <v>962</v>
      </c>
      <c r="Q1227" s="147">
        <v>193</v>
      </c>
      <c r="R1227" s="147"/>
      <c r="S1227" s="147" t="s">
        <v>2392</v>
      </c>
      <c r="T1227" s="147">
        <v>0</v>
      </c>
      <c r="U1227" s="147" t="s">
        <v>2393</v>
      </c>
      <c r="V1227" s="147" t="s">
        <v>2468</v>
      </c>
      <c r="AB1227" s="147" t="s">
        <v>1773</v>
      </c>
      <c r="AC1227" s="147">
        <v>215</v>
      </c>
      <c r="AD1227" s="223">
        <v>43250</v>
      </c>
      <c r="AE1227" s="223">
        <v>43334</v>
      </c>
      <c r="AF1227" s="147" t="s">
        <v>939</v>
      </c>
    </row>
    <row r="1228" spans="16:32" x14ac:dyDescent="0.25">
      <c r="P1228" s="147" t="s">
        <v>962</v>
      </c>
      <c r="Q1228" s="147">
        <v>193</v>
      </c>
      <c r="R1228" s="147"/>
      <c r="S1228" s="147" t="s">
        <v>2396</v>
      </c>
      <c r="T1228" s="147">
        <v>0</v>
      </c>
      <c r="U1228" s="147" t="s">
        <v>2397</v>
      </c>
      <c r="V1228" s="147" t="s">
        <v>2468</v>
      </c>
      <c r="AB1228" s="147" t="s">
        <v>1773</v>
      </c>
      <c r="AC1228" s="147">
        <v>219</v>
      </c>
      <c r="AD1228" s="223">
        <v>43280</v>
      </c>
      <c r="AE1228" s="223">
        <v>43364</v>
      </c>
      <c r="AF1228" s="147" t="s">
        <v>939</v>
      </c>
    </row>
    <row r="1229" spans="16:32" x14ac:dyDescent="0.25">
      <c r="P1229" s="147" t="s">
        <v>962</v>
      </c>
      <c r="Q1229" s="147">
        <v>193</v>
      </c>
      <c r="R1229" s="147"/>
      <c r="S1229" s="147" t="s">
        <v>2400</v>
      </c>
      <c r="T1229" s="147">
        <v>0</v>
      </c>
      <c r="U1229" s="147" t="s">
        <v>2401</v>
      </c>
      <c r="V1229" s="147" t="s">
        <v>2468</v>
      </c>
      <c r="AB1229" s="147" t="s">
        <v>1773</v>
      </c>
      <c r="AC1229" s="147">
        <v>222</v>
      </c>
      <c r="AD1229" s="223">
        <v>43311</v>
      </c>
      <c r="AE1229" s="223">
        <v>43395</v>
      </c>
      <c r="AF1229" s="147" t="s">
        <v>939</v>
      </c>
    </row>
    <row r="1230" spans="16:32" x14ac:dyDescent="0.25">
      <c r="P1230" s="147" t="s">
        <v>962</v>
      </c>
      <c r="Q1230" s="147">
        <v>193</v>
      </c>
      <c r="R1230" s="147"/>
      <c r="S1230" s="147" t="s">
        <v>2402</v>
      </c>
      <c r="T1230" s="147">
        <v>0</v>
      </c>
      <c r="U1230" s="147" t="s">
        <v>2403</v>
      </c>
      <c r="V1230" s="147" t="s">
        <v>2468</v>
      </c>
      <c r="AB1230" s="147" t="s">
        <v>3052</v>
      </c>
      <c r="AC1230" s="147">
        <v>222</v>
      </c>
      <c r="AD1230" s="223">
        <v>43311</v>
      </c>
      <c r="AE1230" s="223">
        <v>43395</v>
      </c>
      <c r="AF1230" s="147" t="s">
        <v>939</v>
      </c>
    </row>
    <row r="1231" spans="16:32" x14ac:dyDescent="0.25">
      <c r="P1231" s="147" t="s">
        <v>962</v>
      </c>
      <c r="Q1231" s="147">
        <v>193</v>
      </c>
      <c r="R1231" s="147"/>
      <c r="S1231" s="147" t="s">
        <v>2404</v>
      </c>
      <c r="T1231" s="147">
        <v>0</v>
      </c>
      <c r="U1231" s="147" t="s">
        <v>2405</v>
      </c>
      <c r="V1231" s="147" t="s">
        <v>2468</v>
      </c>
      <c r="AB1231" s="147" t="s">
        <v>4968</v>
      </c>
      <c r="AC1231" s="147">
        <v>220</v>
      </c>
      <c r="AD1231" s="223">
        <v>43297</v>
      </c>
      <c r="AE1231" s="223">
        <v>43353</v>
      </c>
      <c r="AF1231" s="147" t="s">
        <v>939</v>
      </c>
    </row>
    <row r="1232" spans="16:32" x14ac:dyDescent="0.25">
      <c r="P1232" s="147" t="s">
        <v>962</v>
      </c>
      <c r="Q1232" s="147">
        <v>193</v>
      </c>
      <c r="R1232" s="147"/>
      <c r="S1232" s="147" t="s">
        <v>2703</v>
      </c>
      <c r="T1232" s="147">
        <v>0</v>
      </c>
      <c r="U1232" s="147" t="s">
        <v>2704</v>
      </c>
      <c r="V1232" s="147" t="s">
        <v>2468</v>
      </c>
      <c r="AB1232" s="147" t="s">
        <v>4970</v>
      </c>
      <c r="AC1232" s="147">
        <v>220</v>
      </c>
      <c r="AD1232" s="223">
        <v>43297</v>
      </c>
      <c r="AE1232" s="223">
        <v>43353</v>
      </c>
      <c r="AF1232" s="147" t="s">
        <v>939</v>
      </c>
    </row>
    <row r="1233" spans="16:32" x14ac:dyDescent="0.25">
      <c r="P1233" s="147" t="s">
        <v>962</v>
      </c>
      <c r="Q1233" s="147">
        <v>193</v>
      </c>
      <c r="R1233" s="147"/>
      <c r="S1233" s="147" t="s">
        <v>2406</v>
      </c>
      <c r="T1233" s="147">
        <v>0</v>
      </c>
      <c r="U1233" s="147" t="s">
        <v>2407</v>
      </c>
      <c r="V1233" s="147" t="s">
        <v>2468</v>
      </c>
      <c r="AB1233" s="147" t="s">
        <v>4972</v>
      </c>
      <c r="AC1233" s="147">
        <v>220</v>
      </c>
      <c r="AD1233" s="223">
        <v>43297</v>
      </c>
      <c r="AE1233" s="223">
        <v>43353</v>
      </c>
      <c r="AF1233" s="147" t="s">
        <v>939</v>
      </c>
    </row>
    <row r="1234" spans="16:32" x14ac:dyDescent="0.25">
      <c r="P1234" s="147" t="s">
        <v>962</v>
      </c>
      <c r="Q1234" s="147">
        <v>193</v>
      </c>
      <c r="R1234" s="147"/>
      <c r="S1234" s="147" t="s">
        <v>2408</v>
      </c>
      <c r="T1234" s="147">
        <v>0</v>
      </c>
      <c r="U1234" s="147" t="s">
        <v>2409</v>
      </c>
      <c r="V1234" s="147" t="s">
        <v>2468</v>
      </c>
      <c r="AB1234" s="147" t="s">
        <v>3054</v>
      </c>
      <c r="AC1234" s="147">
        <v>208</v>
      </c>
      <c r="AD1234" s="223">
        <v>43216</v>
      </c>
      <c r="AE1234" s="223">
        <v>43300</v>
      </c>
      <c r="AF1234" s="147" t="s">
        <v>939</v>
      </c>
    </row>
    <row r="1235" spans="16:32" x14ac:dyDescent="0.25">
      <c r="P1235" s="147" t="s">
        <v>962</v>
      </c>
      <c r="Q1235" s="147">
        <v>193</v>
      </c>
      <c r="R1235" s="147"/>
      <c r="S1235" s="147" t="s">
        <v>2412</v>
      </c>
      <c r="T1235" s="147">
        <v>0</v>
      </c>
      <c r="U1235" s="147" t="s">
        <v>2413</v>
      </c>
      <c r="V1235" s="147" t="s">
        <v>2468</v>
      </c>
      <c r="AB1235" s="147" t="s">
        <v>3054</v>
      </c>
      <c r="AC1235" s="147">
        <v>215</v>
      </c>
      <c r="AD1235" s="223">
        <v>43250</v>
      </c>
      <c r="AE1235" s="223">
        <v>43334</v>
      </c>
      <c r="AF1235" s="147" t="s">
        <v>939</v>
      </c>
    </row>
    <row r="1236" spans="16:32" x14ac:dyDescent="0.25">
      <c r="P1236" s="147" t="s">
        <v>962</v>
      </c>
      <c r="Q1236" s="147">
        <v>193</v>
      </c>
      <c r="R1236" s="147"/>
      <c r="S1236" s="147" t="s">
        <v>2414</v>
      </c>
      <c r="T1236" s="147">
        <v>0</v>
      </c>
      <c r="U1236" s="147" t="s">
        <v>2415</v>
      </c>
      <c r="V1236" s="147" t="s">
        <v>2468</v>
      </c>
      <c r="AB1236" s="147" t="s">
        <v>3054</v>
      </c>
      <c r="AC1236" s="147">
        <v>219</v>
      </c>
      <c r="AD1236" s="223">
        <v>43280</v>
      </c>
      <c r="AE1236" s="223">
        <v>43364</v>
      </c>
      <c r="AF1236" s="147" t="s">
        <v>939</v>
      </c>
    </row>
    <row r="1237" spans="16:32" x14ac:dyDescent="0.25">
      <c r="P1237" s="147" t="s">
        <v>962</v>
      </c>
      <c r="Q1237" s="147">
        <v>193</v>
      </c>
      <c r="R1237" s="147"/>
      <c r="S1237" s="147" t="s">
        <v>2416</v>
      </c>
      <c r="T1237" s="147">
        <v>0</v>
      </c>
      <c r="U1237" s="147" t="s">
        <v>2417</v>
      </c>
      <c r="V1237" s="147" t="s">
        <v>2468</v>
      </c>
      <c r="AB1237" s="147" t="s">
        <v>3054</v>
      </c>
      <c r="AC1237" s="147">
        <v>222</v>
      </c>
      <c r="AD1237" s="223">
        <v>43311</v>
      </c>
      <c r="AE1237" s="223">
        <v>43395</v>
      </c>
      <c r="AF1237" s="147" t="s">
        <v>939</v>
      </c>
    </row>
    <row r="1238" spans="16:32" x14ac:dyDescent="0.25">
      <c r="P1238" s="147" t="s">
        <v>962</v>
      </c>
      <c r="Q1238" s="147">
        <v>193</v>
      </c>
      <c r="R1238" s="147"/>
      <c r="S1238" s="147" t="s">
        <v>2418</v>
      </c>
      <c r="T1238" s="147">
        <v>0</v>
      </c>
      <c r="U1238" s="147" t="s">
        <v>2419</v>
      </c>
      <c r="V1238" s="147" t="s">
        <v>2468</v>
      </c>
      <c r="AB1238" s="147" t="s">
        <v>4219</v>
      </c>
      <c r="AC1238" s="147">
        <v>220</v>
      </c>
      <c r="AD1238" s="223">
        <v>43297</v>
      </c>
      <c r="AE1238" s="223">
        <v>43353</v>
      </c>
      <c r="AF1238" s="147" t="s">
        <v>939</v>
      </c>
    </row>
    <row r="1239" spans="16:32" x14ac:dyDescent="0.25">
      <c r="P1239" s="147" t="s">
        <v>962</v>
      </c>
      <c r="Q1239" s="147">
        <v>193</v>
      </c>
      <c r="R1239" s="147"/>
      <c r="S1239" s="147" t="s">
        <v>2420</v>
      </c>
      <c r="T1239" s="147">
        <v>0</v>
      </c>
      <c r="U1239" s="147" t="s">
        <v>2421</v>
      </c>
      <c r="V1239" s="147" t="s">
        <v>2468</v>
      </c>
      <c r="AB1239" s="147" t="s">
        <v>5105</v>
      </c>
      <c r="AC1239" s="147">
        <v>222</v>
      </c>
      <c r="AD1239" s="223">
        <v>43311</v>
      </c>
      <c r="AE1239" s="223">
        <v>43395</v>
      </c>
      <c r="AF1239" s="147" t="s">
        <v>939</v>
      </c>
    </row>
    <row r="1240" spans="16:32" x14ac:dyDescent="0.25">
      <c r="P1240" s="147" t="s">
        <v>962</v>
      </c>
      <c r="Q1240" s="147">
        <v>193</v>
      </c>
      <c r="R1240" s="147"/>
      <c r="S1240" s="147" t="s">
        <v>2422</v>
      </c>
      <c r="T1240" s="147">
        <v>0</v>
      </c>
      <c r="U1240" s="147" t="s">
        <v>2423</v>
      </c>
      <c r="V1240" s="147" t="s">
        <v>2468</v>
      </c>
      <c r="AB1240" s="147" t="s">
        <v>1779</v>
      </c>
      <c r="AC1240" s="147">
        <v>222</v>
      </c>
      <c r="AD1240" s="223">
        <v>43311</v>
      </c>
      <c r="AE1240" s="223">
        <v>43395</v>
      </c>
      <c r="AF1240" s="147" t="s">
        <v>939</v>
      </c>
    </row>
    <row r="1241" spans="16:32" x14ac:dyDescent="0.25">
      <c r="P1241" s="147" t="s">
        <v>962</v>
      </c>
      <c r="Q1241" s="147">
        <v>193</v>
      </c>
      <c r="R1241" s="147"/>
      <c r="S1241" s="147" t="s">
        <v>2705</v>
      </c>
      <c r="T1241" s="147">
        <v>0</v>
      </c>
      <c r="U1241" s="147" t="s">
        <v>2706</v>
      </c>
      <c r="V1241" s="147" t="s">
        <v>2468</v>
      </c>
      <c r="AB1241" s="147" t="s">
        <v>3058</v>
      </c>
      <c r="AC1241" s="147">
        <v>215</v>
      </c>
      <c r="AD1241" s="223">
        <v>43250</v>
      </c>
      <c r="AE1241" s="223">
        <v>43334</v>
      </c>
      <c r="AF1241" s="147" t="s">
        <v>939</v>
      </c>
    </row>
    <row r="1242" spans="16:32" x14ac:dyDescent="0.25">
      <c r="P1242" s="147" t="s">
        <v>962</v>
      </c>
      <c r="Q1242" s="147">
        <v>193</v>
      </c>
      <c r="R1242" s="147"/>
      <c r="S1242" s="147" t="s">
        <v>2707</v>
      </c>
      <c r="T1242" s="147">
        <v>0</v>
      </c>
      <c r="U1242" s="147" t="s">
        <v>2708</v>
      </c>
      <c r="V1242" s="147" t="s">
        <v>2468</v>
      </c>
      <c r="AB1242" s="147" t="s">
        <v>3058</v>
      </c>
      <c r="AC1242" s="147">
        <v>219</v>
      </c>
      <c r="AD1242" s="223">
        <v>43280</v>
      </c>
      <c r="AE1242" s="223">
        <v>43364</v>
      </c>
      <c r="AF1242" s="147" t="s">
        <v>939</v>
      </c>
    </row>
    <row r="1243" spans="16:32" x14ac:dyDescent="0.25">
      <c r="P1243" s="147" t="s">
        <v>962</v>
      </c>
      <c r="Q1243" s="147">
        <v>193</v>
      </c>
      <c r="R1243" s="147"/>
      <c r="S1243" s="147" t="s">
        <v>2424</v>
      </c>
      <c r="T1243" s="147">
        <v>0</v>
      </c>
      <c r="U1243" s="147" t="s">
        <v>2425</v>
      </c>
      <c r="V1243" s="147" t="s">
        <v>2468</v>
      </c>
      <c r="AB1243" s="147" t="s">
        <v>3058</v>
      </c>
      <c r="AC1243" s="147">
        <v>222</v>
      </c>
      <c r="AD1243" s="223">
        <v>43311</v>
      </c>
      <c r="AE1243" s="223">
        <v>43395</v>
      </c>
      <c r="AF1243" s="147" t="s">
        <v>939</v>
      </c>
    </row>
    <row r="1244" spans="16:32" x14ac:dyDescent="0.25">
      <c r="P1244" s="147" t="s">
        <v>962</v>
      </c>
      <c r="Q1244" s="147">
        <v>193</v>
      </c>
      <c r="R1244" s="147"/>
      <c r="S1244" s="147" t="s">
        <v>2709</v>
      </c>
      <c r="T1244" s="147">
        <v>0</v>
      </c>
      <c r="U1244" s="147" t="s">
        <v>2710</v>
      </c>
      <c r="V1244" s="147" t="s">
        <v>2468</v>
      </c>
      <c r="AB1244" s="147" t="s">
        <v>1781</v>
      </c>
      <c r="AC1244" s="147">
        <v>208</v>
      </c>
      <c r="AD1244" s="223">
        <v>43216</v>
      </c>
      <c r="AE1244" s="223">
        <v>43300</v>
      </c>
      <c r="AF1244" s="147" t="s">
        <v>939</v>
      </c>
    </row>
    <row r="1245" spans="16:32" x14ac:dyDescent="0.25">
      <c r="P1245" s="147" t="s">
        <v>962</v>
      </c>
      <c r="Q1245" s="147">
        <v>193</v>
      </c>
      <c r="R1245" s="147"/>
      <c r="S1245" s="147" t="s">
        <v>2711</v>
      </c>
      <c r="T1245" s="147">
        <v>0</v>
      </c>
      <c r="U1245" s="147" t="s">
        <v>2712</v>
      </c>
      <c r="V1245" s="147" t="s">
        <v>2468</v>
      </c>
      <c r="AB1245" s="147" t="s">
        <v>1781</v>
      </c>
      <c r="AC1245" s="147">
        <v>219</v>
      </c>
      <c r="AD1245" s="223">
        <v>43280</v>
      </c>
      <c r="AE1245" s="223">
        <v>43364</v>
      </c>
      <c r="AF1245" s="147" t="s">
        <v>939</v>
      </c>
    </row>
    <row r="1246" spans="16:32" x14ac:dyDescent="0.25">
      <c r="P1246" s="147" t="s">
        <v>962</v>
      </c>
      <c r="Q1246" s="147">
        <v>193</v>
      </c>
      <c r="R1246" s="147"/>
      <c r="S1246" s="147" t="s">
        <v>2426</v>
      </c>
      <c r="T1246" s="147">
        <v>0</v>
      </c>
      <c r="U1246" s="147" t="s">
        <v>2427</v>
      </c>
      <c r="V1246" s="147" t="s">
        <v>2468</v>
      </c>
      <c r="AB1246" s="147" t="s">
        <v>1781</v>
      </c>
      <c r="AC1246" s="147">
        <v>222</v>
      </c>
      <c r="AD1246" s="223">
        <v>43311</v>
      </c>
      <c r="AE1246" s="223">
        <v>43395</v>
      </c>
      <c r="AF1246" s="147" t="s">
        <v>939</v>
      </c>
    </row>
    <row r="1247" spans="16:32" x14ac:dyDescent="0.25">
      <c r="P1247" s="147" t="s">
        <v>962</v>
      </c>
      <c r="Q1247" s="147">
        <v>193</v>
      </c>
      <c r="R1247" s="147"/>
      <c r="S1247" s="147" t="s">
        <v>2713</v>
      </c>
      <c r="T1247" s="147">
        <v>0</v>
      </c>
      <c r="U1247" s="147" t="s">
        <v>2714</v>
      </c>
      <c r="V1247" s="147" t="s">
        <v>2468</v>
      </c>
      <c r="AB1247" s="147" t="s">
        <v>1783</v>
      </c>
      <c r="AC1247" s="147">
        <v>219</v>
      </c>
      <c r="AD1247" s="223">
        <v>43280</v>
      </c>
      <c r="AE1247" s="223">
        <v>43364</v>
      </c>
      <c r="AF1247" s="147" t="s">
        <v>939</v>
      </c>
    </row>
    <row r="1248" spans="16:32" x14ac:dyDescent="0.25">
      <c r="P1248" s="147" t="s">
        <v>962</v>
      </c>
      <c r="Q1248" s="147">
        <v>193</v>
      </c>
      <c r="R1248" s="147"/>
      <c r="S1248" s="147" t="s">
        <v>2428</v>
      </c>
      <c r="T1248" s="147">
        <v>0</v>
      </c>
      <c r="U1248" s="147" t="s">
        <v>2429</v>
      </c>
      <c r="V1248" s="147" t="s">
        <v>2468</v>
      </c>
      <c r="AB1248" s="147" t="s">
        <v>1783</v>
      </c>
      <c r="AC1248" s="147">
        <v>222</v>
      </c>
      <c r="AD1248" s="223">
        <v>43311</v>
      </c>
      <c r="AE1248" s="223">
        <v>43395</v>
      </c>
      <c r="AF1248" s="147" t="s">
        <v>939</v>
      </c>
    </row>
    <row r="1249" spans="16:32" x14ac:dyDescent="0.25">
      <c r="P1249" s="147" t="s">
        <v>962</v>
      </c>
      <c r="Q1249" s="147">
        <v>193</v>
      </c>
      <c r="R1249" s="147"/>
      <c r="S1249" s="147" t="s">
        <v>2430</v>
      </c>
      <c r="T1249" s="147">
        <v>0</v>
      </c>
      <c r="U1249" s="147" t="s">
        <v>2431</v>
      </c>
      <c r="V1249" s="147" t="s">
        <v>2468</v>
      </c>
      <c r="AB1249" s="147" t="s">
        <v>4974</v>
      </c>
      <c r="AC1249" s="147">
        <v>220</v>
      </c>
      <c r="AD1249" s="223">
        <v>43297</v>
      </c>
      <c r="AE1249" s="223">
        <v>43353</v>
      </c>
      <c r="AF1249" s="147" t="s">
        <v>939</v>
      </c>
    </row>
    <row r="1250" spans="16:32" x14ac:dyDescent="0.25">
      <c r="P1250" s="147" t="s">
        <v>962</v>
      </c>
      <c r="Q1250" s="147">
        <v>193</v>
      </c>
      <c r="R1250" s="147"/>
      <c r="S1250" s="147" t="s">
        <v>2715</v>
      </c>
      <c r="T1250" s="147">
        <v>0</v>
      </c>
      <c r="U1250" s="147" t="s">
        <v>2716</v>
      </c>
      <c r="V1250" s="147" t="s">
        <v>2468</v>
      </c>
      <c r="AB1250" s="147" t="s">
        <v>2530</v>
      </c>
      <c r="AC1250" s="147">
        <v>208</v>
      </c>
      <c r="AD1250" s="223">
        <v>43216</v>
      </c>
      <c r="AE1250" s="223">
        <v>43300</v>
      </c>
      <c r="AF1250" s="147" t="s">
        <v>939</v>
      </c>
    </row>
    <row r="1251" spans="16:32" x14ac:dyDescent="0.25">
      <c r="P1251" s="147" t="s">
        <v>962</v>
      </c>
      <c r="Q1251" s="147">
        <v>193</v>
      </c>
      <c r="R1251" s="147"/>
      <c r="S1251" s="147" t="s">
        <v>2434</v>
      </c>
      <c r="T1251" s="147">
        <v>0</v>
      </c>
      <c r="U1251" s="147" t="s">
        <v>2435</v>
      </c>
      <c r="V1251" s="147" t="s">
        <v>2468</v>
      </c>
      <c r="AB1251" s="147" t="s">
        <v>3357</v>
      </c>
      <c r="AC1251" s="147">
        <v>222</v>
      </c>
      <c r="AD1251" s="223">
        <v>43311</v>
      </c>
      <c r="AE1251" s="223">
        <v>43395</v>
      </c>
      <c r="AF1251" s="147" t="s">
        <v>939</v>
      </c>
    </row>
    <row r="1252" spans="16:32" x14ac:dyDescent="0.25">
      <c r="P1252" s="147" t="s">
        <v>962</v>
      </c>
      <c r="Q1252" s="147">
        <v>193</v>
      </c>
      <c r="R1252" s="147"/>
      <c r="S1252" s="147" t="s">
        <v>2717</v>
      </c>
      <c r="T1252" s="147">
        <v>0</v>
      </c>
      <c r="U1252" s="147" t="s">
        <v>2718</v>
      </c>
      <c r="V1252" s="147" t="s">
        <v>2468</v>
      </c>
      <c r="AB1252" s="147" t="s">
        <v>1789</v>
      </c>
      <c r="AC1252" s="147">
        <v>208</v>
      </c>
      <c r="AD1252" s="223">
        <v>43216</v>
      </c>
      <c r="AE1252" s="223">
        <v>43300</v>
      </c>
      <c r="AF1252" s="147" t="s">
        <v>939</v>
      </c>
    </row>
    <row r="1253" spans="16:32" x14ac:dyDescent="0.25">
      <c r="P1253" s="147" t="s">
        <v>962</v>
      </c>
      <c r="Q1253" s="147">
        <v>193</v>
      </c>
      <c r="R1253" s="147"/>
      <c r="S1253" s="147" t="s">
        <v>2719</v>
      </c>
      <c r="T1253" s="147">
        <v>0</v>
      </c>
      <c r="U1253" s="147" t="s">
        <v>2720</v>
      </c>
      <c r="V1253" s="147" t="s">
        <v>2468</v>
      </c>
      <c r="AB1253" s="147" t="s">
        <v>1789</v>
      </c>
      <c r="AC1253" s="147">
        <v>222</v>
      </c>
      <c r="AD1253" s="223">
        <v>43311</v>
      </c>
      <c r="AE1253" s="223">
        <v>43395</v>
      </c>
      <c r="AF1253" s="147" t="s">
        <v>939</v>
      </c>
    </row>
    <row r="1254" spans="16:32" x14ac:dyDescent="0.25">
      <c r="P1254" s="147" t="s">
        <v>962</v>
      </c>
      <c r="Q1254" s="147">
        <v>193</v>
      </c>
      <c r="R1254" s="147"/>
      <c r="S1254" s="147" t="s">
        <v>2436</v>
      </c>
      <c r="T1254" s="147">
        <v>0</v>
      </c>
      <c r="U1254" s="147" t="s">
        <v>2437</v>
      </c>
      <c r="V1254" s="147" t="s">
        <v>2468</v>
      </c>
      <c r="AB1254" s="147" t="s">
        <v>2532</v>
      </c>
      <c r="AC1254" s="147">
        <v>208</v>
      </c>
      <c r="AD1254" s="223">
        <v>43216</v>
      </c>
      <c r="AE1254" s="223">
        <v>43300</v>
      </c>
      <c r="AF1254" s="147" t="s">
        <v>939</v>
      </c>
    </row>
    <row r="1255" spans="16:32" x14ac:dyDescent="0.25">
      <c r="P1255" s="147" t="s">
        <v>962</v>
      </c>
      <c r="Q1255" s="147">
        <v>193</v>
      </c>
      <c r="R1255" s="147"/>
      <c r="S1255" s="147" t="s">
        <v>2438</v>
      </c>
      <c r="T1255" s="147">
        <v>0</v>
      </c>
      <c r="U1255" s="147" t="s">
        <v>2439</v>
      </c>
      <c r="V1255" s="147" t="s">
        <v>2468</v>
      </c>
      <c r="AB1255" s="147" t="s">
        <v>4976</v>
      </c>
      <c r="AC1255" s="147">
        <v>220</v>
      </c>
      <c r="AD1255" s="223">
        <v>43297</v>
      </c>
      <c r="AE1255" s="223">
        <v>43353</v>
      </c>
      <c r="AF1255" s="147" t="s">
        <v>939</v>
      </c>
    </row>
    <row r="1256" spans="16:32" x14ac:dyDescent="0.25">
      <c r="P1256" s="147" t="s">
        <v>962</v>
      </c>
      <c r="Q1256" s="147">
        <v>193</v>
      </c>
      <c r="R1256" s="147"/>
      <c r="S1256" s="147" t="s">
        <v>2440</v>
      </c>
      <c r="T1256" s="147">
        <v>0</v>
      </c>
      <c r="U1256" s="147" t="s">
        <v>2441</v>
      </c>
      <c r="V1256" s="147" t="s">
        <v>2468</v>
      </c>
      <c r="AB1256" s="147" t="s">
        <v>4221</v>
      </c>
      <c r="AC1256" s="147">
        <v>220</v>
      </c>
      <c r="AD1256" s="223">
        <v>43297</v>
      </c>
      <c r="AE1256" s="223">
        <v>43353</v>
      </c>
      <c r="AF1256" s="147" t="s">
        <v>939</v>
      </c>
    </row>
    <row r="1257" spans="16:32" x14ac:dyDescent="0.25">
      <c r="P1257" s="147" t="s">
        <v>962</v>
      </c>
      <c r="Q1257" s="147">
        <v>193</v>
      </c>
      <c r="R1257" s="147"/>
      <c r="S1257" s="147" t="s">
        <v>2442</v>
      </c>
      <c r="T1257" s="147">
        <v>0</v>
      </c>
      <c r="U1257" s="147" t="s">
        <v>2443</v>
      </c>
      <c r="V1257" s="147" t="s">
        <v>2468</v>
      </c>
      <c r="AB1257" s="147" t="s">
        <v>4223</v>
      </c>
      <c r="AC1257" s="147">
        <v>220</v>
      </c>
      <c r="AD1257" s="223">
        <v>43297</v>
      </c>
      <c r="AE1257" s="223">
        <v>43353</v>
      </c>
      <c r="AF1257" s="147" t="s">
        <v>939</v>
      </c>
    </row>
    <row r="1258" spans="16:32" x14ac:dyDescent="0.25">
      <c r="P1258" s="147" t="s">
        <v>962</v>
      </c>
      <c r="Q1258" s="147">
        <v>193</v>
      </c>
      <c r="R1258" s="147"/>
      <c r="S1258" s="147" t="s">
        <v>2721</v>
      </c>
      <c r="T1258" s="147">
        <v>0</v>
      </c>
      <c r="U1258" s="147" t="s">
        <v>2722</v>
      </c>
      <c r="V1258" s="147" t="s">
        <v>2468</v>
      </c>
      <c r="AB1258" s="147" t="s">
        <v>4874</v>
      </c>
      <c r="AC1258" s="147">
        <v>219</v>
      </c>
      <c r="AD1258" s="223">
        <v>43280</v>
      </c>
      <c r="AE1258" s="223">
        <v>43364</v>
      </c>
      <c r="AF1258" s="147" t="s">
        <v>939</v>
      </c>
    </row>
    <row r="1259" spans="16:32" x14ac:dyDescent="0.25">
      <c r="P1259" s="147" t="s">
        <v>962</v>
      </c>
      <c r="Q1259" s="147">
        <v>193</v>
      </c>
      <c r="R1259" s="147"/>
      <c r="S1259" s="147" t="s">
        <v>2723</v>
      </c>
      <c r="T1259" s="147">
        <v>0</v>
      </c>
      <c r="U1259" s="147" t="s">
        <v>2724</v>
      </c>
      <c r="V1259" s="147" t="s">
        <v>2468</v>
      </c>
      <c r="AB1259" s="147" t="s">
        <v>4874</v>
      </c>
      <c r="AC1259" s="147">
        <v>222</v>
      </c>
      <c r="AD1259" s="223">
        <v>43311</v>
      </c>
      <c r="AE1259" s="223">
        <v>43395</v>
      </c>
      <c r="AF1259" s="147" t="s">
        <v>939</v>
      </c>
    </row>
    <row r="1260" spans="16:32" x14ac:dyDescent="0.25">
      <c r="P1260" s="147" t="s">
        <v>962</v>
      </c>
      <c r="Q1260" s="147">
        <v>193</v>
      </c>
      <c r="R1260" s="147"/>
      <c r="S1260" s="147" t="s">
        <v>2446</v>
      </c>
      <c r="T1260" s="147">
        <v>0</v>
      </c>
      <c r="U1260" s="147" t="s">
        <v>2447</v>
      </c>
      <c r="V1260" s="147" t="s">
        <v>2468</v>
      </c>
      <c r="AB1260" s="147" t="s">
        <v>3864</v>
      </c>
      <c r="AC1260" s="147">
        <v>219</v>
      </c>
      <c r="AD1260" s="223">
        <v>43280</v>
      </c>
      <c r="AE1260" s="223">
        <v>43364</v>
      </c>
      <c r="AF1260" s="147" t="s">
        <v>939</v>
      </c>
    </row>
    <row r="1261" spans="16:32" x14ac:dyDescent="0.25">
      <c r="P1261" s="147" t="s">
        <v>962</v>
      </c>
      <c r="Q1261" s="147">
        <v>193</v>
      </c>
      <c r="R1261" s="147"/>
      <c r="S1261" s="147" t="s">
        <v>2452</v>
      </c>
      <c r="T1261" s="147">
        <v>0</v>
      </c>
      <c r="U1261" s="147" t="s">
        <v>2453</v>
      </c>
      <c r="V1261" s="147" t="s">
        <v>2468</v>
      </c>
      <c r="AB1261" s="147" t="s">
        <v>3864</v>
      </c>
      <c r="AC1261" s="147">
        <v>222</v>
      </c>
      <c r="AD1261" s="223">
        <v>43311</v>
      </c>
      <c r="AE1261" s="223">
        <v>43395</v>
      </c>
      <c r="AF1261" s="147" t="s">
        <v>939</v>
      </c>
    </row>
    <row r="1262" spans="16:32" x14ac:dyDescent="0.25">
      <c r="P1262" s="147" t="s">
        <v>962</v>
      </c>
      <c r="Q1262" s="147">
        <v>193</v>
      </c>
      <c r="R1262" s="147"/>
      <c r="S1262" s="147" t="s">
        <v>2725</v>
      </c>
      <c r="T1262" s="147">
        <v>0</v>
      </c>
      <c r="U1262" s="147" t="s">
        <v>2726</v>
      </c>
      <c r="V1262" s="147" t="s">
        <v>2468</v>
      </c>
      <c r="AB1262" s="147" t="s">
        <v>1791</v>
      </c>
      <c r="AC1262" s="147">
        <v>222</v>
      </c>
      <c r="AD1262" s="223">
        <v>43311</v>
      </c>
      <c r="AE1262" s="223">
        <v>43395</v>
      </c>
      <c r="AF1262" s="147" t="s">
        <v>939</v>
      </c>
    </row>
    <row r="1263" spans="16:32" x14ac:dyDescent="0.25">
      <c r="P1263" s="147" t="s">
        <v>962</v>
      </c>
      <c r="Q1263" s="147">
        <v>193</v>
      </c>
      <c r="R1263" s="147"/>
      <c r="S1263" s="147" t="s">
        <v>2454</v>
      </c>
      <c r="T1263" s="147">
        <v>0</v>
      </c>
      <c r="U1263" s="147" t="s">
        <v>2455</v>
      </c>
      <c r="V1263" s="147" t="s">
        <v>2468</v>
      </c>
      <c r="AB1263" s="147" t="s">
        <v>1793</v>
      </c>
      <c r="AC1263" s="147">
        <v>222</v>
      </c>
      <c r="AD1263" s="223">
        <v>43311</v>
      </c>
      <c r="AE1263" s="223">
        <v>43395</v>
      </c>
      <c r="AF1263" s="147" t="s">
        <v>939</v>
      </c>
    </row>
    <row r="1264" spans="16:32" x14ac:dyDescent="0.25">
      <c r="P1264" s="147" t="s">
        <v>962</v>
      </c>
      <c r="Q1264" s="147">
        <v>193</v>
      </c>
      <c r="R1264" s="147"/>
      <c r="S1264" s="147" t="s">
        <v>2464</v>
      </c>
      <c r="T1264" s="147">
        <v>0</v>
      </c>
      <c r="U1264" s="147" t="s">
        <v>2465</v>
      </c>
      <c r="V1264" s="147" t="s">
        <v>2468</v>
      </c>
      <c r="AB1264" s="147" t="s">
        <v>4136</v>
      </c>
      <c r="AC1264" s="147">
        <v>219</v>
      </c>
      <c r="AD1264" s="223">
        <v>43280</v>
      </c>
      <c r="AE1264" s="223">
        <v>43364</v>
      </c>
      <c r="AF1264" s="147" t="s">
        <v>939</v>
      </c>
    </row>
    <row r="1265" spans="16:32" x14ac:dyDescent="0.25">
      <c r="P1265" s="147" t="s">
        <v>962</v>
      </c>
      <c r="Q1265" s="147">
        <v>194</v>
      </c>
      <c r="R1265" s="147"/>
      <c r="S1265" s="147" t="s">
        <v>2466</v>
      </c>
      <c r="T1265" s="147">
        <v>0</v>
      </c>
      <c r="U1265" s="147" t="s">
        <v>2467</v>
      </c>
      <c r="V1265" s="147" t="s">
        <v>2727</v>
      </c>
      <c r="AB1265" s="147" t="s">
        <v>4136</v>
      </c>
      <c r="AC1265" s="147">
        <v>222</v>
      </c>
      <c r="AD1265" s="223">
        <v>43311</v>
      </c>
      <c r="AE1265" s="223">
        <v>43395</v>
      </c>
      <c r="AF1265" s="147" t="s">
        <v>939</v>
      </c>
    </row>
    <row r="1266" spans="16:32" x14ac:dyDescent="0.25">
      <c r="P1266" s="147" t="s">
        <v>962</v>
      </c>
      <c r="Q1266" s="147">
        <v>194</v>
      </c>
      <c r="R1266" s="147"/>
      <c r="S1266" s="147" t="s">
        <v>1133</v>
      </c>
      <c r="T1266" s="147">
        <v>0</v>
      </c>
      <c r="U1266" s="147" t="s">
        <v>1134</v>
      </c>
      <c r="V1266" s="147" t="s">
        <v>2727</v>
      </c>
      <c r="AB1266" s="147" t="s">
        <v>4225</v>
      </c>
      <c r="AC1266" s="147">
        <v>220</v>
      </c>
      <c r="AD1266" s="223">
        <v>43297</v>
      </c>
      <c r="AE1266" s="223">
        <v>43353</v>
      </c>
      <c r="AF1266" s="147" t="s">
        <v>939</v>
      </c>
    </row>
    <row r="1267" spans="16:32" x14ac:dyDescent="0.25">
      <c r="P1267" s="147" t="s">
        <v>962</v>
      </c>
      <c r="Q1267" s="147">
        <v>194</v>
      </c>
      <c r="R1267" s="147"/>
      <c r="S1267" s="147" t="s">
        <v>1140</v>
      </c>
      <c r="T1267" s="147">
        <v>0</v>
      </c>
      <c r="U1267" s="147" t="s">
        <v>1141</v>
      </c>
      <c r="V1267" s="147" t="s">
        <v>2727</v>
      </c>
      <c r="AB1267" s="147" t="s">
        <v>4978</v>
      </c>
      <c r="AC1267" s="147">
        <v>220</v>
      </c>
      <c r="AD1267" s="223">
        <v>43297</v>
      </c>
      <c r="AE1267" s="223">
        <v>43353</v>
      </c>
      <c r="AF1267" s="147" t="s">
        <v>939</v>
      </c>
    </row>
    <row r="1268" spans="16:32" x14ac:dyDescent="0.25">
      <c r="P1268" s="147" t="s">
        <v>962</v>
      </c>
      <c r="Q1268" s="147">
        <v>194</v>
      </c>
      <c r="R1268" s="147"/>
      <c r="S1268" s="147" t="s">
        <v>2469</v>
      </c>
      <c r="T1268" s="147">
        <v>0</v>
      </c>
      <c r="U1268" s="147" t="s">
        <v>2470</v>
      </c>
      <c r="V1268" s="147" t="s">
        <v>2727</v>
      </c>
      <c r="AB1268" s="147" t="s">
        <v>4876</v>
      </c>
      <c r="AC1268" s="147">
        <v>219</v>
      </c>
      <c r="AD1268" s="223">
        <v>43280</v>
      </c>
      <c r="AE1268" s="223">
        <v>43364</v>
      </c>
      <c r="AF1268" s="147" t="s">
        <v>939</v>
      </c>
    </row>
    <row r="1269" spans="16:32" x14ac:dyDescent="0.25">
      <c r="P1269" s="147" t="s">
        <v>962</v>
      </c>
      <c r="Q1269" s="147">
        <v>194</v>
      </c>
      <c r="R1269" s="147"/>
      <c r="S1269" s="147" t="s">
        <v>1142</v>
      </c>
      <c r="T1269" s="147">
        <v>0</v>
      </c>
      <c r="U1269" s="147" t="s">
        <v>1143</v>
      </c>
      <c r="V1269" s="147" t="s">
        <v>2727</v>
      </c>
      <c r="AB1269" s="147" t="s">
        <v>4876</v>
      </c>
      <c r="AC1269" s="147">
        <v>222</v>
      </c>
      <c r="AD1269" s="223">
        <v>43311</v>
      </c>
      <c r="AE1269" s="223">
        <v>43395</v>
      </c>
      <c r="AF1269" s="147" t="s">
        <v>939</v>
      </c>
    </row>
    <row r="1270" spans="16:32" x14ac:dyDescent="0.25">
      <c r="P1270" s="147" t="s">
        <v>962</v>
      </c>
      <c r="Q1270" s="147">
        <v>194</v>
      </c>
      <c r="R1270" s="147"/>
      <c r="S1270" s="147" t="s">
        <v>1144</v>
      </c>
      <c r="T1270" s="147">
        <v>0</v>
      </c>
      <c r="U1270" s="147" t="s">
        <v>1145</v>
      </c>
      <c r="V1270" s="147" t="s">
        <v>2727</v>
      </c>
      <c r="AB1270" s="147" t="s">
        <v>1795</v>
      </c>
      <c r="AC1270" s="147">
        <v>215</v>
      </c>
      <c r="AD1270" s="223">
        <v>43250</v>
      </c>
      <c r="AE1270" s="223">
        <v>43334</v>
      </c>
      <c r="AF1270" s="147" t="s">
        <v>939</v>
      </c>
    </row>
    <row r="1271" spans="16:32" x14ac:dyDescent="0.25">
      <c r="P1271" s="147" t="s">
        <v>962</v>
      </c>
      <c r="Q1271" s="147">
        <v>194</v>
      </c>
      <c r="R1271" s="147"/>
      <c r="S1271" s="147" t="s">
        <v>1146</v>
      </c>
      <c r="T1271" s="147">
        <v>0</v>
      </c>
      <c r="U1271" s="147" t="s">
        <v>1147</v>
      </c>
      <c r="V1271" s="147" t="s">
        <v>2727</v>
      </c>
      <c r="AB1271" s="147" t="s">
        <v>1795</v>
      </c>
      <c r="AC1271" s="147">
        <v>219</v>
      </c>
      <c r="AD1271" s="223">
        <v>43280</v>
      </c>
      <c r="AE1271" s="223">
        <v>43364</v>
      </c>
      <c r="AF1271" s="147" t="s">
        <v>939</v>
      </c>
    </row>
    <row r="1272" spans="16:32" x14ac:dyDescent="0.25">
      <c r="P1272" s="147" t="s">
        <v>962</v>
      </c>
      <c r="Q1272" s="147">
        <v>194</v>
      </c>
      <c r="R1272" s="147"/>
      <c r="S1272" s="147" t="s">
        <v>1148</v>
      </c>
      <c r="T1272" s="147">
        <v>0</v>
      </c>
      <c r="U1272" s="147" t="s">
        <v>1149</v>
      </c>
      <c r="V1272" s="147" t="s">
        <v>2727</v>
      </c>
      <c r="AB1272" s="147" t="s">
        <v>1805</v>
      </c>
      <c r="AC1272" s="147">
        <v>208</v>
      </c>
      <c r="AD1272" s="223">
        <v>43216</v>
      </c>
      <c r="AE1272" s="223">
        <v>43300</v>
      </c>
      <c r="AF1272" s="147" t="s">
        <v>939</v>
      </c>
    </row>
    <row r="1273" spans="16:32" x14ac:dyDescent="0.25">
      <c r="P1273" s="147" t="s">
        <v>962</v>
      </c>
      <c r="Q1273" s="147">
        <v>194</v>
      </c>
      <c r="R1273" s="147"/>
      <c r="S1273" s="147" t="s">
        <v>1150</v>
      </c>
      <c r="T1273" s="147">
        <v>0</v>
      </c>
      <c r="U1273" s="147" t="s">
        <v>1151</v>
      </c>
      <c r="V1273" s="147" t="s">
        <v>2727</v>
      </c>
      <c r="AB1273" s="147" t="s">
        <v>1805</v>
      </c>
      <c r="AC1273" s="147">
        <v>215</v>
      </c>
      <c r="AD1273" s="223">
        <v>43250</v>
      </c>
      <c r="AE1273" s="223">
        <v>43334</v>
      </c>
      <c r="AF1273" s="147" t="s">
        <v>939</v>
      </c>
    </row>
    <row r="1274" spans="16:32" x14ac:dyDescent="0.25">
      <c r="P1274" s="147" t="s">
        <v>962</v>
      </c>
      <c r="Q1274" s="147">
        <v>194</v>
      </c>
      <c r="R1274" s="147"/>
      <c r="S1274" s="147" t="s">
        <v>1152</v>
      </c>
      <c r="T1274" s="147">
        <v>0</v>
      </c>
      <c r="U1274" s="147" t="s">
        <v>1153</v>
      </c>
      <c r="V1274" s="147" t="s">
        <v>2727</v>
      </c>
      <c r="AB1274" s="147" t="s">
        <v>1805</v>
      </c>
      <c r="AC1274" s="147">
        <v>219</v>
      </c>
      <c r="AD1274" s="223">
        <v>43280</v>
      </c>
      <c r="AE1274" s="223">
        <v>43364</v>
      </c>
      <c r="AF1274" s="147" t="s">
        <v>939</v>
      </c>
    </row>
    <row r="1275" spans="16:32" x14ac:dyDescent="0.25">
      <c r="P1275" s="147" t="s">
        <v>962</v>
      </c>
      <c r="Q1275" s="147">
        <v>194</v>
      </c>
      <c r="R1275" s="147"/>
      <c r="S1275" s="147" t="s">
        <v>2471</v>
      </c>
      <c r="T1275" s="147">
        <v>0</v>
      </c>
      <c r="U1275" s="147" t="s">
        <v>2472</v>
      </c>
      <c r="V1275" s="147" t="s">
        <v>2727</v>
      </c>
      <c r="AB1275" s="147" t="s">
        <v>1805</v>
      </c>
      <c r="AC1275" s="147">
        <v>222</v>
      </c>
      <c r="AD1275" s="223">
        <v>43311</v>
      </c>
      <c r="AE1275" s="223">
        <v>43395</v>
      </c>
      <c r="AF1275" s="147" t="s">
        <v>939</v>
      </c>
    </row>
    <row r="1276" spans="16:32" x14ac:dyDescent="0.25">
      <c r="P1276" s="147" t="s">
        <v>962</v>
      </c>
      <c r="Q1276" s="147">
        <v>194</v>
      </c>
      <c r="R1276" s="147"/>
      <c r="S1276" s="147" t="s">
        <v>1154</v>
      </c>
      <c r="T1276" s="147">
        <v>0</v>
      </c>
      <c r="U1276" s="147" t="s">
        <v>1155</v>
      </c>
      <c r="V1276" s="147" t="s">
        <v>2727</v>
      </c>
      <c r="AB1276" s="147" t="s">
        <v>2536</v>
      </c>
      <c r="AC1276" s="147">
        <v>222</v>
      </c>
      <c r="AD1276" s="223">
        <v>43311</v>
      </c>
      <c r="AE1276" s="223">
        <v>43395</v>
      </c>
      <c r="AF1276" s="147" t="s">
        <v>939</v>
      </c>
    </row>
    <row r="1277" spans="16:32" x14ac:dyDescent="0.25">
      <c r="P1277" s="147" t="s">
        <v>962</v>
      </c>
      <c r="Q1277" s="147">
        <v>194</v>
      </c>
      <c r="R1277" s="147"/>
      <c r="S1277" s="147" t="s">
        <v>1156</v>
      </c>
      <c r="T1277" s="147">
        <v>0</v>
      </c>
      <c r="U1277" s="147" t="s">
        <v>1157</v>
      </c>
      <c r="V1277" s="147" t="s">
        <v>2727</v>
      </c>
      <c r="AB1277" s="147" t="s">
        <v>1807</v>
      </c>
      <c r="AC1277" s="147">
        <v>208</v>
      </c>
      <c r="AD1277" s="223">
        <v>43216</v>
      </c>
      <c r="AE1277" s="223">
        <v>43300</v>
      </c>
      <c r="AF1277" s="147" t="s">
        <v>939</v>
      </c>
    </row>
    <row r="1278" spans="16:32" x14ac:dyDescent="0.25">
      <c r="P1278" s="147" t="s">
        <v>962</v>
      </c>
      <c r="Q1278" s="147">
        <v>194</v>
      </c>
      <c r="R1278" s="147"/>
      <c r="S1278" s="147" t="s">
        <v>1158</v>
      </c>
      <c r="T1278" s="147">
        <v>0</v>
      </c>
      <c r="U1278" s="147" t="s">
        <v>1159</v>
      </c>
      <c r="V1278" s="147" t="s">
        <v>2727</v>
      </c>
      <c r="AB1278" s="147" t="s">
        <v>1807</v>
      </c>
      <c r="AC1278" s="147">
        <v>215</v>
      </c>
      <c r="AD1278" s="223">
        <v>43250</v>
      </c>
      <c r="AE1278" s="223">
        <v>43334</v>
      </c>
      <c r="AF1278" s="147" t="s">
        <v>939</v>
      </c>
    </row>
    <row r="1279" spans="16:32" x14ac:dyDescent="0.25">
      <c r="P1279" s="147" t="s">
        <v>962</v>
      </c>
      <c r="Q1279" s="147">
        <v>194</v>
      </c>
      <c r="R1279" s="147"/>
      <c r="S1279" s="147" t="s">
        <v>1160</v>
      </c>
      <c r="T1279" s="147">
        <v>0</v>
      </c>
      <c r="U1279" s="147" t="s">
        <v>1161</v>
      </c>
      <c r="V1279" s="147" t="s">
        <v>2727</v>
      </c>
      <c r="AB1279" s="147" t="s">
        <v>1807</v>
      </c>
      <c r="AC1279" s="147">
        <v>219</v>
      </c>
      <c r="AD1279" s="223">
        <v>43280</v>
      </c>
      <c r="AE1279" s="223">
        <v>43364</v>
      </c>
      <c r="AF1279" s="147" t="s">
        <v>939</v>
      </c>
    </row>
    <row r="1280" spans="16:32" x14ac:dyDescent="0.25">
      <c r="P1280" s="147" t="s">
        <v>962</v>
      </c>
      <c r="Q1280" s="147">
        <v>194</v>
      </c>
      <c r="R1280" s="147"/>
      <c r="S1280" s="147" t="s">
        <v>2728</v>
      </c>
      <c r="T1280" s="147">
        <v>0</v>
      </c>
      <c r="U1280" s="147" t="s">
        <v>2729</v>
      </c>
      <c r="V1280" s="147" t="s">
        <v>2727</v>
      </c>
      <c r="AB1280" s="147" t="s">
        <v>1807</v>
      </c>
      <c r="AC1280" s="147">
        <v>222</v>
      </c>
      <c r="AD1280" s="223">
        <v>43311</v>
      </c>
      <c r="AE1280" s="223">
        <v>43395</v>
      </c>
      <c r="AF1280" s="147" t="s">
        <v>939</v>
      </c>
    </row>
    <row r="1281" spans="16:32" x14ac:dyDescent="0.25">
      <c r="P1281" s="147" t="s">
        <v>962</v>
      </c>
      <c r="Q1281" s="147">
        <v>194</v>
      </c>
      <c r="R1281" s="147"/>
      <c r="S1281" s="147" t="s">
        <v>1162</v>
      </c>
      <c r="T1281" s="147">
        <v>0</v>
      </c>
      <c r="U1281" s="147" t="s">
        <v>1163</v>
      </c>
      <c r="V1281" s="147" t="s">
        <v>2727</v>
      </c>
      <c r="AB1281" s="147" t="s">
        <v>1809</v>
      </c>
      <c r="AC1281" s="147">
        <v>215</v>
      </c>
      <c r="AD1281" s="223">
        <v>43250</v>
      </c>
      <c r="AE1281" s="223">
        <v>43334</v>
      </c>
      <c r="AF1281" s="147" t="s">
        <v>939</v>
      </c>
    </row>
    <row r="1282" spans="16:32" x14ac:dyDescent="0.25">
      <c r="P1282" s="147" t="s">
        <v>962</v>
      </c>
      <c r="Q1282" s="147">
        <v>194</v>
      </c>
      <c r="R1282" s="147"/>
      <c r="S1282" s="147" t="s">
        <v>1164</v>
      </c>
      <c r="T1282" s="147">
        <v>0</v>
      </c>
      <c r="U1282" s="147" t="s">
        <v>1165</v>
      </c>
      <c r="V1282" s="147" t="s">
        <v>2727</v>
      </c>
      <c r="AB1282" s="147" t="s">
        <v>1809</v>
      </c>
      <c r="AC1282" s="147">
        <v>219</v>
      </c>
      <c r="AD1282" s="223">
        <v>43280</v>
      </c>
      <c r="AE1282" s="223">
        <v>43364</v>
      </c>
      <c r="AF1282" s="147" t="s">
        <v>939</v>
      </c>
    </row>
    <row r="1283" spans="16:32" x14ac:dyDescent="0.25">
      <c r="P1283" s="147" t="s">
        <v>962</v>
      </c>
      <c r="Q1283" s="147">
        <v>194</v>
      </c>
      <c r="R1283" s="147"/>
      <c r="S1283" s="147" t="s">
        <v>2730</v>
      </c>
      <c r="T1283" s="147">
        <v>0</v>
      </c>
      <c r="U1283" s="147" t="s">
        <v>2731</v>
      </c>
      <c r="V1283" s="147" t="s">
        <v>2727</v>
      </c>
      <c r="AB1283" s="147" t="s">
        <v>5107</v>
      </c>
      <c r="AC1283" s="147">
        <v>222</v>
      </c>
      <c r="AD1283" s="223">
        <v>43311</v>
      </c>
      <c r="AE1283" s="223">
        <v>43395</v>
      </c>
      <c r="AF1283" s="147" t="s">
        <v>939</v>
      </c>
    </row>
    <row r="1284" spans="16:32" x14ac:dyDescent="0.25">
      <c r="P1284" s="147" t="s">
        <v>962</v>
      </c>
      <c r="Q1284" s="147">
        <v>194</v>
      </c>
      <c r="R1284" s="147"/>
      <c r="S1284" s="147" t="s">
        <v>1166</v>
      </c>
      <c r="T1284" s="147">
        <v>0</v>
      </c>
      <c r="U1284" s="147" t="s">
        <v>1167</v>
      </c>
      <c r="V1284" s="147" t="s">
        <v>2727</v>
      </c>
      <c r="AB1284" s="147" t="s">
        <v>3868</v>
      </c>
      <c r="AC1284" s="147">
        <v>208</v>
      </c>
      <c r="AD1284" s="223">
        <v>43216</v>
      </c>
      <c r="AE1284" s="223">
        <v>43300</v>
      </c>
      <c r="AF1284" s="147" t="s">
        <v>939</v>
      </c>
    </row>
    <row r="1285" spans="16:32" x14ac:dyDescent="0.25">
      <c r="P1285" s="147" t="s">
        <v>962</v>
      </c>
      <c r="Q1285" s="147">
        <v>194</v>
      </c>
      <c r="R1285" s="147"/>
      <c r="S1285" s="147" t="s">
        <v>1168</v>
      </c>
      <c r="T1285" s="147">
        <v>0</v>
      </c>
      <c r="U1285" s="147" t="s">
        <v>1169</v>
      </c>
      <c r="V1285" s="147" t="s">
        <v>2727</v>
      </c>
      <c r="AB1285" s="147" t="s">
        <v>3868</v>
      </c>
      <c r="AC1285" s="147">
        <v>222</v>
      </c>
      <c r="AD1285" s="223">
        <v>43311</v>
      </c>
      <c r="AE1285" s="223">
        <v>43395</v>
      </c>
      <c r="AF1285" s="147" t="s">
        <v>939</v>
      </c>
    </row>
    <row r="1286" spans="16:32" x14ac:dyDescent="0.25">
      <c r="P1286" s="147" t="s">
        <v>962</v>
      </c>
      <c r="Q1286" s="147">
        <v>194</v>
      </c>
      <c r="R1286" s="147"/>
      <c r="S1286" s="147" t="s">
        <v>1170</v>
      </c>
      <c r="T1286" s="147">
        <v>0</v>
      </c>
      <c r="U1286" s="147" t="s">
        <v>1171</v>
      </c>
      <c r="V1286" s="147" t="s">
        <v>2727</v>
      </c>
      <c r="AB1286" s="147" t="s">
        <v>2833</v>
      </c>
      <c r="AC1286" s="147">
        <v>208</v>
      </c>
      <c r="AD1286" s="223">
        <v>43216</v>
      </c>
      <c r="AE1286" s="223">
        <v>43300</v>
      </c>
      <c r="AF1286" s="147" t="s">
        <v>939</v>
      </c>
    </row>
    <row r="1287" spans="16:32" x14ac:dyDescent="0.25">
      <c r="P1287" s="147" t="s">
        <v>962</v>
      </c>
      <c r="Q1287" s="147">
        <v>194</v>
      </c>
      <c r="R1287" s="147"/>
      <c r="S1287" s="147" t="s">
        <v>1178</v>
      </c>
      <c r="T1287" s="147">
        <v>0</v>
      </c>
      <c r="U1287" s="147" t="s">
        <v>1179</v>
      </c>
      <c r="V1287" s="147" t="s">
        <v>2727</v>
      </c>
      <c r="AB1287" s="147" t="s">
        <v>4227</v>
      </c>
      <c r="AC1287" s="147">
        <v>220</v>
      </c>
      <c r="AD1287" s="223">
        <v>43297</v>
      </c>
      <c r="AE1287" s="223">
        <v>43353</v>
      </c>
      <c r="AF1287" s="147" t="s">
        <v>939</v>
      </c>
    </row>
    <row r="1288" spans="16:32" x14ac:dyDescent="0.25">
      <c r="P1288" s="147" t="s">
        <v>962</v>
      </c>
      <c r="Q1288" s="147">
        <v>194</v>
      </c>
      <c r="R1288" s="147"/>
      <c r="S1288" s="147" t="s">
        <v>1180</v>
      </c>
      <c r="T1288" s="147">
        <v>0</v>
      </c>
      <c r="U1288" s="147" t="s">
        <v>1181</v>
      </c>
      <c r="V1288" s="147" t="s">
        <v>2727</v>
      </c>
      <c r="AB1288" s="147" t="s">
        <v>4229</v>
      </c>
      <c r="AC1288" s="147">
        <v>220</v>
      </c>
      <c r="AD1288" s="223">
        <v>43297</v>
      </c>
      <c r="AE1288" s="223">
        <v>43353</v>
      </c>
      <c r="AF1288" s="147" t="s">
        <v>939</v>
      </c>
    </row>
    <row r="1289" spans="16:32" x14ac:dyDescent="0.25">
      <c r="P1289" s="147" t="s">
        <v>962</v>
      </c>
      <c r="Q1289" s="147">
        <v>194</v>
      </c>
      <c r="R1289" s="147"/>
      <c r="S1289" s="147" t="s">
        <v>1182</v>
      </c>
      <c r="T1289" s="147">
        <v>0</v>
      </c>
      <c r="U1289" s="147" t="s">
        <v>1183</v>
      </c>
      <c r="V1289" s="147" t="s">
        <v>2727</v>
      </c>
      <c r="AB1289" s="147" t="s">
        <v>4083</v>
      </c>
      <c r="AC1289" s="147">
        <v>208</v>
      </c>
      <c r="AD1289" s="223">
        <v>43216</v>
      </c>
      <c r="AE1289" s="223">
        <v>43300</v>
      </c>
      <c r="AF1289" s="147" t="s">
        <v>939</v>
      </c>
    </row>
    <row r="1290" spans="16:32" x14ac:dyDescent="0.25">
      <c r="P1290" s="147" t="s">
        <v>962</v>
      </c>
      <c r="Q1290" s="147">
        <v>194</v>
      </c>
      <c r="R1290" s="147"/>
      <c r="S1290" s="147" t="s">
        <v>1184</v>
      </c>
      <c r="T1290" s="147">
        <v>0</v>
      </c>
      <c r="U1290" s="147" t="s">
        <v>1185</v>
      </c>
      <c r="V1290" s="147" t="s">
        <v>2727</v>
      </c>
      <c r="AB1290" s="147" t="s">
        <v>4083</v>
      </c>
      <c r="AC1290" s="147">
        <v>215</v>
      </c>
      <c r="AD1290" s="223">
        <v>43250</v>
      </c>
      <c r="AE1290" s="223">
        <v>43334</v>
      </c>
      <c r="AF1290" s="147" t="s">
        <v>939</v>
      </c>
    </row>
    <row r="1291" spans="16:32" x14ac:dyDescent="0.25">
      <c r="P1291" s="147" t="s">
        <v>962</v>
      </c>
      <c r="Q1291" s="147">
        <v>194</v>
      </c>
      <c r="R1291" s="147"/>
      <c r="S1291" s="147" t="s">
        <v>1186</v>
      </c>
      <c r="T1291" s="147">
        <v>0</v>
      </c>
      <c r="U1291" s="147" t="s">
        <v>1187</v>
      </c>
      <c r="V1291" s="147" t="s">
        <v>2727</v>
      </c>
      <c r="AB1291" s="147" t="s">
        <v>4083</v>
      </c>
      <c r="AC1291" s="147">
        <v>219</v>
      </c>
      <c r="AD1291" s="223">
        <v>43280</v>
      </c>
      <c r="AE1291" s="223">
        <v>43364</v>
      </c>
      <c r="AF1291" s="147" t="s">
        <v>939</v>
      </c>
    </row>
    <row r="1292" spans="16:32" x14ac:dyDescent="0.25">
      <c r="P1292" s="147" t="s">
        <v>962</v>
      </c>
      <c r="Q1292" s="147">
        <v>194</v>
      </c>
      <c r="R1292" s="147"/>
      <c r="S1292" s="147" t="s">
        <v>1188</v>
      </c>
      <c r="T1292" s="147">
        <v>0</v>
      </c>
      <c r="U1292" s="147" t="s">
        <v>1189</v>
      </c>
      <c r="V1292" s="147" t="s">
        <v>2727</v>
      </c>
      <c r="AB1292" s="147" t="s">
        <v>4083</v>
      </c>
      <c r="AC1292" s="147">
        <v>222</v>
      </c>
      <c r="AD1292" s="223">
        <v>43311</v>
      </c>
      <c r="AE1292" s="223">
        <v>43395</v>
      </c>
      <c r="AF1292" s="147" t="s">
        <v>939</v>
      </c>
    </row>
    <row r="1293" spans="16:32" x14ac:dyDescent="0.25">
      <c r="P1293" s="147" t="s">
        <v>962</v>
      </c>
      <c r="Q1293" s="147">
        <v>194</v>
      </c>
      <c r="R1293" s="147"/>
      <c r="S1293" s="147" t="s">
        <v>1190</v>
      </c>
      <c r="T1293" s="147">
        <v>0</v>
      </c>
      <c r="U1293" s="147" t="s">
        <v>1191</v>
      </c>
      <c r="V1293" s="147" t="s">
        <v>2727</v>
      </c>
      <c r="AB1293" s="147" t="s">
        <v>4730</v>
      </c>
      <c r="AC1293" s="147">
        <v>216</v>
      </c>
      <c r="AD1293" s="223">
        <v>43256</v>
      </c>
      <c r="AE1293" s="223">
        <v>43340</v>
      </c>
      <c r="AF1293" s="147" t="s">
        <v>939</v>
      </c>
    </row>
    <row r="1294" spans="16:32" x14ac:dyDescent="0.25">
      <c r="P1294" s="147" t="s">
        <v>962</v>
      </c>
      <c r="Q1294" s="147">
        <v>194</v>
      </c>
      <c r="R1294" s="147"/>
      <c r="S1294" s="147" t="s">
        <v>1192</v>
      </c>
      <c r="T1294" s="147">
        <v>0</v>
      </c>
      <c r="U1294" s="147" t="s">
        <v>1193</v>
      </c>
      <c r="V1294" s="147" t="s">
        <v>2727</v>
      </c>
      <c r="AB1294" s="147" t="s">
        <v>4733</v>
      </c>
      <c r="AC1294" s="147">
        <v>216</v>
      </c>
      <c r="AD1294" s="223">
        <v>43256</v>
      </c>
      <c r="AE1294" s="223">
        <v>43340</v>
      </c>
      <c r="AF1294" s="147" t="s">
        <v>939</v>
      </c>
    </row>
    <row r="1295" spans="16:32" x14ac:dyDescent="0.25">
      <c r="P1295" s="147" t="s">
        <v>962</v>
      </c>
      <c r="Q1295" s="147">
        <v>194</v>
      </c>
      <c r="R1295" s="147"/>
      <c r="S1295" s="147" t="s">
        <v>1194</v>
      </c>
      <c r="T1295" s="147">
        <v>0</v>
      </c>
      <c r="U1295" s="147" t="s">
        <v>1195</v>
      </c>
      <c r="V1295" s="147" t="s">
        <v>2727</v>
      </c>
      <c r="AB1295" s="147" t="s">
        <v>4735</v>
      </c>
      <c r="AC1295" s="147">
        <v>216</v>
      </c>
      <c r="AD1295" s="223">
        <v>43256</v>
      </c>
      <c r="AE1295" s="223">
        <v>43340</v>
      </c>
      <c r="AF1295" s="147" t="s">
        <v>939</v>
      </c>
    </row>
    <row r="1296" spans="16:32" x14ac:dyDescent="0.25">
      <c r="P1296" s="147" t="s">
        <v>962</v>
      </c>
      <c r="Q1296" s="147">
        <v>194</v>
      </c>
      <c r="R1296" s="147"/>
      <c r="S1296" s="147" t="s">
        <v>1196</v>
      </c>
      <c r="T1296" s="147">
        <v>0</v>
      </c>
      <c r="U1296" s="147" t="s">
        <v>1197</v>
      </c>
      <c r="V1296" s="147" t="s">
        <v>2727</v>
      </c>
      <c r="AB1296" s="147" t="s">
        <v>4737</v>
      </c>
      <c r="AC1296" s="147">
        <v>216</v>
      </c>
      <c r="AD1296" s="223">
        <v>43256</v>
      </c>
      <c r="AE1296" s="223">
        <v>43340</v>
      </c>
      <c r="AF1296" s="147" t="s">
        <v>939</v>
      </c>
    </row>
    <row r="1297" spans="16:32" x14ac:dyDescent="0.25">
      <c r="P1297" s="147" t="s">
        <v>962</v>
      </c>
      <c r="Q1297" s="147">
        <v>194</v>
      </c>
      <c r="R1297" s="147"/>
      <c r="S1297" s="147" t="s">
        <v>1198</v>
      </c>
      <c r="T1297" s="147">
        <v>0</v>
      </c>
      <c r="U1297" s="147" t="s">
        <v>1199</v>
      </c>
      <c r="V1297" s="147" t="s">
        <v>2727</v>
      </c>
      <c r="AB1297" s="147" t="s">
        <v>4356</v>
      </c>
      <c r="AC1297" s="147">
        <v>208</v>
      </c>
      <c r="AD1297" s="223">
        <v>43216</v>
      </c>
      <c r="AE1297" s="223">
        <v>43300</v>
      </c>
      <c r="AF1297" s="147" t="s">
        <v>939</v>
      </c>
    </row>
    <row r="1298" spans="16:32" x14ac:dyDescent="0.25">
      <c r="P1298" s="147" t="s">
        <v>962</v>
      </c>
      <c r="Q1298" s="147">
        <v>194</v>
      </c>
      <c r="R1298" s="147"/>
      <c r="S1298" s="147" t="s">
        <v>1206</v>
      </c>
      <c r="T1298" s="147">
        <v>0</v>
      </c>
      <c r="U1298" s="147" t="s">
        <v>1207</v>
      </c>
      <c r="V1298" s="147" t="s">
        <v>2727</v>
      </c>
      <c r="AB1298" s="147" t="s">
        <v>4739</v>
      </c>
      <c r="AC1298" s="147">
        <v>216</v>
      </c>
      <c r="AD1298" s="223">
        <v>43256</v>
      </c>
      <c r="AE1298" s="223">
        <v>43340</v>
      </c>
      <c r="AF1298" s="147" t="s">
        <v>939</v>
      </c>
    </row>
    <row r="1299" spans="16:32" x14ac:dyDescent="0.25">
      <c r="P1299" s="147" t="s">
        <v>962</v>
      </c>
      <c r="Q1299" s="147">
        <v>194</v>
      </c>
      <c r="R1299" s="147"/>
      <c r="S1299" s="147" t="s">
        <v>1208</v>
      </c>
      <c r="T1299" s="147">
        <v>0</v>
      </c>
      <c r="U1299" s="147" t="s">
        <v>1209</v>
      </c>
      <c r="V1299" s="147" t="s">
        <v>2727</v>
      </c>
      <c r="AB1299" s="147" t="s">
        <v>4741</v>
      </c>
      <c r="AC1299" s="147">
        <v>216</v>
      </c>
      <c r="AD1299" s="223">
        <v>43256</v>
      </c>
      <c r="AE1299" s="223">
        <v>43340</v>
      </c>
      <c r="AF1299" s="147" t="s">
        <v>939</v>
      </c>
    </row>
    <row r="1300" spans="16:32" x14ac:dyDescent="0.25">
      <c r="P1300" s="147" t="s">
        <v>962</v>
      </c>
      <c r="Q1300" s="147">
        <v>194</v>
      </c>
      <c r="R1300" s="147"/>
      <c r="S1300" s="147" t="s">
        <v>1210</v>
      </c>
      <c r="T1300" s="147">
        <v>0</v>
      </c>
      <c r="U1300" s="147" t="s">
        <v>1211</v>
      </c>
      <c r="V1300" s="147" t="s">
        <v>2727</v>
      </c>
      <c r="AB1300" s="147" t="s">
        <v>4743</v>
      </c>
      <c r="AC1300" s="147">
        <v>216</v>
      </c>
      <c r="AD1300" s="223">
        <v>43256</v>
      </c>
      <c r="AE1300" s="223">
        <v>43340</v>
      </c>
      <c r="AF1300" s="147" t="s">
        <v>939</v>
      </c>
    </row>
    <row r="1301" spans="16:32" x14ac:dyDescent="0.25">
      <c r="P1301" s="147" t="s">
        <v>962</v>
      </c>
      <c r="Q1301" s="147">
        <v>194</v>
      </c>
      <c r="R1301" s="147"/>
      <c r="S1301" s="147" t="s">
        <v>1212</v>
      </c>
      <c r="T1301" s="147">
        <v>0</v>
      </c>
      <c r="U1301" s="147" t="s">
        <v>1213</v>
      </c>
      <c r="V1301" s="147" t="s">
        <v>2727</v>
      </c>
      <c r="AB1301" s="147" t="s">
        <v>4745</v>
      </c>
      <c r="AC1301" s="147">
        <v>216</v>
      </c>
      <c r="AD1301" s="223">
        <v>43256</v>
      </c>
      <c r="AE1301" s="223">
        <v>43340</v>
      </c>
      <c r="AF1301" s="147" t="s">
        <v>939</v>
      </c>
    </row>
    <row r="1302" spans="16:32" x14ac:dyDescent="0.25">
      <c r="P1302" s="147" t="s">
        <v>962</v>
      </c>
      <c r="Q1302" s="147">
        <v>194</v>
      </c>
      <c r="R1302" s="147"/>
      <c r="S1302" s="147" t="s">
        <v>1214</v>
      </c>
      <c r="T1302" s="147">
        <v>0</v>
      </c>
      <c r="U1302" s="147" t="s">
        <v>1215</v>
      </c>
      <c r="V1302" s="147" t="s">
        <v>2727</v>
      </c>
      <c r="AB1302" s="147" t="s">
        <v>4747</v>
      </c>
      <c r="AC1302" s="147">
        <v>216</v>
      </c>
      <c r="AD1302" s="223">
        <v>43256</v>
      </c>
      <c r="AE1302" s="223">
        <v>43340</v>
      </c>
      <c r="AF1302" s="147" t="s">
        <v>939</v>
      </c>
    </row>
    <row r="1303" spans="16:32" x14ac:dyDescent="0.25">
      <c r="P1303" s="147" t="s">
        <v>962</v>
      </c>
      <c r="Q1303" s="147">
        <v>194</v>
      </c>
      <c r="R1303" s="147"/>
      <c r="S1303" s="147" t="s">
        <v>1216</v>
      </c>
      <c r="T1303" s="147">
        <v>0</v>
      </c>
      <c r="U1303" s="147" t="s">
        <v>1217</v>
      </c>
      <c r="V1303" s="147" t="s">
        <v>2727</v>
      </c>
      <c r="AB1303" s="147" t="s">
        <v>2538</v>
      </c>
      <c r="AC1303" s="147">
        <v>222</v>
      </c>
      <c r="AD1303" s="223">
        <v>43311</v>
      </c>
      <c r="AE1303" s="223">
        <v>43395</v>
      </c>
      <c r="AF1303" s="147" t="s">
        <v>939</v>
      </c>
    </row>
    <row r="1304" spans="16:32" x14ac:dyDescent="0.25">
      <c r="P1304" s="147" t="s">
        <v>962</v>
      </c>
      <c r="Q1304" s="147">
        <v>194</v>
      </c>
      <c r="R1304" s="147"/>
      <c r="S1304" s="147" t="s">
        <v>1218</v>
      </c>
      <c r="T1304" s="147">
        <v>0</v>
      </c>
      <c r="U1304" s="147" t="s">
        <v>1219</v>
      </c>
      <c r="V1304" s="147" t="s">
        <v>2727</v>
      </c>
      <c r="AB1304" s="147" t="s">
        <v>3870</v>
      </c>
      <c r="AC1304" s="147">
        <v>208</v>
      </c>
      <c r="AD1304" s="223">
        <v>43216</v>
      </c>
      <c r="AE1304" s="223">
        <v>43300</v>
      </c>
      <c r="AF1304" s="147" t="s">
        <v>939</v>
      </c>
    </row>
    <row r="1305" spans="16:32" x14ac:dyDescent="0.25">
      <c r="P1305" s="147" t="s">
        <v>962</v>
      </c>
      <c r="Q1305" s="147">
        <v>194</v>
      </c>
      <c r="R1305" s="147"/>
      <c r="S1305" s="147" t="s">
        <v>1220</v>
      </c>
      <c r="T1305" s="147">
        <v>0</v>
      </c>
      <c r="U1305" s="147" t="s">
        <v>1221</v>
      </c>
      <c r="V1305" s="147" t="s">
        <v>2727</v>
      </c>
      <c r="AB1305" s="147" t="s">
        <v>3870</v>
      </c>
      <c r="AC1305" s="147">
        <v>215</v>
      </c>
      <c r="AD1305" s="223">
        <v>43250</v>
      </c>
      <c r="AE1305" s="223">
        <v>43334</v>
      </c>
      <c r="AF1305" s="147" t="s">
        <v>939</v>
      </c>
    </row>
    <row r="1306" spans="16:32" x14ac:dyDescent="0.25">
      <c r="P1306" s="147" t="s">
        <v>962</v>
      </c>
      <c r="Q1306" s="147">
        <v>194</v>
      </c>
      <c r="R1306" s="147"/>
      <c r="S1306" s="147" t="s">
        <v>1222</v>
      </c>
      <c r="T1306" s="147">
        <v>0</v>
      </c>
      <c r="U1306" s="147" t="s">
        <v>1223</v>
      </c>
      <c r="V1306" s="147" t="s">
        <v>2727</v>
      </c>
      <c r="AB1306" s="147" t="s">
        <v>3870</v>
      </c>
      <c r="AC1306" s="147">
        <v>219</v>
      </c>
      <c r="AD1306" s="223">
        <v>43280</v>
      </c>
      <c r="AE1306" s="223">
        <v>43364</v>
      </c>
      <c r="AF1306" s="147" t="s">
        <v>939</v>
      </c>
    </row>
    <row r="1307" spans="16:32" x14ac:dyDescent="0.25">
      <c r="P1307" s="147" t="s">
        <v>962</v>
      </c>
      <c r="Q1307" s="147">
        <v>194</v>
      </c>
      <c r="R1307" s="147"/>
      <c r="S1307" s="147" t="s">
        <v>1224</v>
      </c>
      <c r="T1307" s="147">
        <v>0</v>
      </c>
      <c r="U1307" s="147" t="s">
        <v>1225</v>
      </c>
      <c r="V1307" s="147" t="s">
        <v>2727</v>
      </c>
      <c r="AB1307" s="147" t="s">
        <v>3870</v>
      </c>
      <c r="AC1307" s="147">
        <v>222</v>
      </c>
      <c r="AD1307" s="223">
        <v>43311</v>
      </c>
      <c r="AE1307" s="223">
        <v>43395</v>
      </c>
      <c r="AF1307" s="147" t="s">
        <v>939</v>
      </c>
    </row>
    <row r="1308" spans="16:32" x14ac:dyDescent="0.25">
      <c r="P1308" s="147" t="s">
        <v>962</v>
      </c>
      <c r="Q1308" s="147">
        <v>194</v>
      </c>
      <c r="R1308" s="147"/>
      <c r="S1308" s="147" t="s">
        <v>1226</v>
      </c>
      <c r="T1308" s="147">
        <v>0</v>
      </c>
      <c r="U1308" s="147" t="s">
        <v>1227</v>
      </c>
      <c r="V1308" s="147" t="s">
        <v>2727</v>
      </c>
      <c r="AB1308" s="147" t="s">
        <v>3537</v>
      </c>
      <c r="AC1308" s="147">
        <v>208</v>
      </c>
      <c r="AD1308" s="223">
        <v>43216</v>
      </c>
      <c r="AE1308" s="223">
        <v>43300</v>
      </c>
      <c r="AF1308" s="147" t="s">
        <v>939</v>
      </c>
    </row>
    <row r="1309" spans="16:32" x14ac:dyDescent="0.25">
      <c r="P1309" s="147" t="s">
        <v>962</v>
      </c>
      <c r="Q1309" s="147">
        <v>194</v>
      </c>
      <c r="R1309" s="147"/>
      <c r="S1309" s="147" t="s">
        <v>1228</v>
      </c>
      <c r="T1309" s="147">
        <v>0</v>
      </c>
      <c r="U1309" s="147" t="s">
        <v>1229</v>
      </c>
      <c r="V1309" s="147" t="s">
        <v>2727</v>
      </c>
      <c r="AB1309" s="147" t="s">
        <v>3537</v>
      </c>
      <c r="AC1309" s="147">
        <v>215</v>
      </c>
      <c r="AD1309" s="223">
        <v>43250</v>
      </c>
      <c r="AE1309" s="223">
        <v>43334</v>
      </c>
      <c r="AF1309" s="147" t="s">
        <v>939</v>
      </c>
    </row>
    <row r="1310" spans="16:32" x14ac:dyDescent="0.25">
      <c r="P1310" s="147" t="s">
        <v>962</v>
      </c>
      <c r="Q1310" s="147">
        <v>194</v>
      </c>
      <c r="R1310" s="147"/>
      <c r="S1310" s="147" t="s">
        <v>1230</v>
      </c>
      <c r="T1310" s="147">
        <v>0</v>
      </c>
      <c r="U1310" s="147" t="s">
        <v>1231</v>
      </c>
      <c r="V1310" s="147" t="s">
        <v>2727</v>
      </c>
      <c r="AB1310" s="147" t="s">
        <v>3537</v>
      </c>
      <c r="AC1310" s="147">
        <v>219</v>
      </c>
      <c r="AD1310" s="223">
        <v>43280</v>
      </c>
      <c r="AE1310" s="223">
        <v>43364</v>
      </c>
      <c r="AF1310" s="147" t="s">
        <v>939</v>
      </c>
    </row>
    <row r="1311" spans="16:32" x14ac:dyDescent="0.25">
      <c r="P1311" s="147" t="s">
        <v>962</v>
      </c>
      <c r="Q1311" s="147">
        <v>194</v>
      </c>
      <c r="R1311" s="147"/>
      <c r="S1311" s="147" t="s">
        <v>1232</v>
      </c>
      <c r="T1311" s="147">
        <v>0</v>
      </c>
      <c r="U1311" s="147" t="s">
        <v>1233</v>
      </c>
      <c r="V1311" s="147" t="s">
        <v>2727</v>
      </c>
      <c r="AB1311" s="147" t="s">
        <v>3537</v>
      </c>
      <c r="AC1311" s="147">
        <v>222</v>
      </c>
      <c r="AD1311" s="223">
        <v>43311</v>
      </c>
      <c r="AE1311" s="223">
        <v>43395</v>
      </c>
      <c r="AF1311" s="147" t="s">
        <v>939</v>
      </c>
    </row>
    <row r="1312" spans="16:32" x14ac:dyDescent="0.25">
      <c r="P1312" s="147" t="s">
        <v>962</v>
      </c>
      <c r="Q1312" s="147">
        <v>194</v>
      </c>
      <c r="R1312" s="147"/>
      <c r="S1312" s="147" t="s">
        <v>1234</v>
      </c>
      <c r="T1312" s="147">
        <v>0</v>
      </c>
      <c r="U1312" s="147" t="s">
        <v>1235</v>
      </c>
      <c r="V1312" s="147" t="s">
        <v>2727</v>
      </c>
      <c r="AB1312" s="147" t="s">
        <v>1815</v>
      </c>
      <c r="AC1312" s="147">
        <v>208</v>
      </c>
      <c r="AD1312" s="223">
        <v>43216</v>
      </c>
      <c r="AE1312" s="223">
        <v>43300</v>
      </c>
      <c r="AF1312" s="147" t="s">
        <v>939</v>
      </c>
    </row>
    <row r="1313" spans="16:32" x14ac:dyDescent="0.25">
      <c r="P1313" s="147" t="s">
        <v>962</v>
      </c>
      <c r="Q1313" s="147">
        <v>194</v>
      </c>
      <c r="R1313" s="147"/>
      <c r="S1313" s="147" t="s">
        <v>1236</v>
      </c>
      <c r="T1313" s="147">
        <v>0</v>
      </c>
      <c r="U1313" s="147" t="s">
        <v>1237</v>
      </c>
      <c r="V1313" s="147" t="s">
        <v>2727</v>
      </c>
      <c r="AB1313" s="147" t="s">
        <v>1815</v>
      </c>
      <c r="AC1313" s="147">
        <v>215</v>
      </c>
      <c r="AD1313" s="223">
        <v>43250</v>
      </c>
      <c r="AE1313" s="223">
        <v>43334</v>
      </c>
      <c r="AF1313" s="147" t="s">
        <v>939</v>
      </c>
    </row>
    <row r="1314" spans="16:32" x14ac:dyDescent="0.25">
      <c r="P1314" s="147" t="s">
        <v>962</v>
      </c>
      <c r="Q1314" s="147">
        <v>194</v>
      </c>
      <c r="R1314" s="147"/>
      <c r="S1314" s="147" t="s">
        <v>1238</v>
      </c>
      <c r="T1314" s="147">
        <v>0</v>
      </c>
      <c r="U1314" s="147" t="s">
        <v>1239</v>
      </c>
      <c r="V1314" s="147" t="s">
        <v>2727</v>
      </c>
      <c r="AB1314" s="147" t="s">
        <v>1815</v>
      </c>
      <c r="AC1314" s="147">
        <v>219</v>
      </c>
      <c r="AD1314" s="223">
        <v>43280</v>
      </c>
      <c r="AE1314" s="223">
        <v>43364</v>
      </c>
      <c r="AF1314" s="147" t="s">
        <v>939</v>
      </c>
    </row>
    <row r="1315" spans="16:32" x14ac:dyDescent="0.25">
      <c r="P1315" s="147" t="s">
        <v>962</v>
      </c>
      <c r="Q1315" s="147">
        <v>194</v>
      </c>
      <c r="R1315" s="147"/>
      <c r="S1315" s="147" t="s">
        <v>1240</v>
      </c>
      <c r="T1315" s="147">
        <v>0</v>
      </c>
      <c r="U1315" s="147" t="s">
        <v>1241</v>
      </c>
      <c r="V1315" s="147" t="s">
        <v>2727</v>
      </c>
      <c r="AB1315" s="147" t="s">
        <v>1815</v>
      </c>
      <c r="AC1315" s="147">
        <v>222</v>
      </c>
      <c r="AD1315" s="223">
        <v>43311</v>
      </c>
      <c r="AE1315" s="223">
        <v>43395</v>
      </c>
      <c r="AF1315" s="147" t="s">
        <v>939</v>
      </c>
    </row>
    <row r="1316" spans="16:32" x14ac:dyDescent="0.25">
      <c r="P1316" s="147" t="s">
        <v>962</v>
      </c>
      <c r="Q1316" s="147">
        <v>194</v>
      </c>
      <c r="R1316" s="147"/>
      <c r="S1316" s="147" t="s">
        <v>1242</v>
      </c>
      <c r="T1316" s="147">
        <v>0</v>
      </c>
      <c r="U1316" s="147" t="s">
        <v>1243</v>
      </c>
      <c r="V1316" s="147" t="s">
        <v>2727</v>
      </c>
      <c r="AB1316" s="147" t="s">
        <v>1817</v>
      </c>
      <c r="AC1316" s="147">
        <v>208</v>
      </c>
      <c r="AD1316" s="223">
        <v>43216</v>
      </c>
      <c r="AE1316" s="223">
        <v>43300</v>
      </c>
      <c r="AF1316" s="147" t="s">
        <v>939</v>
      </c>
    </row>
    <row r="1317" spans="16:32" x14ac:dyDescent="0.25">
      <c r="P1317" s="147" t="s">
        <v>962</v>
      </c>
      <c r="Q1317" s="147">
        <v>194</v>
      </c>
      <c r="R1317" s="147"/>
      <c r="S1317" s="147" t="s">
        <v>1246</v>
      </c>
      <c r="T1317" s="147">
        <v>0</v>
      </c>
      <c r="U1317" s="147" t="s">
        <v>1247</v>
      </c>
      <c r="V1317" s="147" t="s">
        <v>2727</v>
      </c>
      <c r="AB1317" s="147" t="s">
        <v>1817</v>
      </c>
      <c r="AC1317" s="147">
        <v>215</v>
      </c>
      <c r="AD1317" s="223">
        <v>43250</v>
      </c>
      <c r="AE1317" s="223">
        <v>43334</v>
      </c>
      <c r="AF1317" s="147" t="s">
        <v>939</v>
      </c>
    </row>
    <row r="1318" spans="16:32" x14ac:dyDescent="0.25">
      <c r="P1318" s="147" t="s">
        <v>962</v>
      </c>
      <c r="Q1318" s="147">
        <v>194</v>
      </c>
      <c r="R1318" s="147"/>
      <c r="S1318" s="147" t="s">
        <v>1254</v>
      </c>
      <c r="T1318" s="147">
        <v>0</v>
      </c>
      <c r="U1318" s="147" t="s">
        <v>1255</v>
      </c>
      <c r="V1318" s="147" t="s">
        <v>2727</v>
      </c>
      <c r="AB1318" s="147" t="s">
        <v>1817</v>
      </c>
      <c r="AC1318" s="147">
        <v>219</v>
      </c>
      <c r="AD1318" s="223">
        <v>43280</v>
      </c>
      <c r="AE1318" s="223">
        <v>43364</v>
      </c>
      <c r="AF1318" s="147" t="s">
        <v>939</v>
      </c>
    </row>
    <row r="1319" spans="16:32" x14ac:dyDescent="0.25">
      <c r="P1319" s="147" t="s">
        <v>962</v>
      </c>
      <c r="Q1319" s="147">
        <v>194</v>
      </c>
      <c r="R1319" s="147"/>
      <c r="S1319" s="147" t="s">
        <v>1256</v>
      </c>
      <c r="T1319" s="147">
        <v>0</v>
      </c>
      <c r="U1319" s="147" t="s">
        <v>1257</v>
      </c>
      <c r="V1319" s="147" t="s">
        <v>2727</v>
      </c>
      <c r="AB1319" s="147" t="s">
        <v>1817</v>
      </c>
      <c r="AC1319" s="147">
        <v>222</v>
      </c>
      <c r="AD1319" s="223">
        <v>43311</v>
      </c>
      <c r="AE1319" s="223">
        <v>43395</v>
      </c>
      <c r="AF1319" s="147" t="s">
        <v>939</v>
      </c>
    </row>
    <row r="1320" spans="16:32" x14ac:dyDescent="0.25">
      <c r="P1320" s="147" t="s">
        <v>962</v>
      </c>
      <c r="Q1320" s="147">
        <v>194</v>
      </c>
      <c r="R1320" s="147"/>
      <c r="S1320" s="147" t="s">
        <v>1258</v>
      </c>
      <c r="T1320" s="147">
        <v>0</v>
      </c>
      <c r="U1320" s="147" t="s">
        <v>1259</v>
      </c>
      <c r="V1320" s="147" t="s">
        <v>2727</v>
      </c>
      <c r="AB1320" s="147" t="s">
        <v>3872</v>
      </c>
      <c r="AC1320" s="147">
        <v>222</v>
      </c>
      <c r="AD1320" s="223">
        <v>43311</v>
      </c>
      <c r="AE1320" s="223">
        <v>43395</v>
      </c>
      <c r="AF1320" s="147" t="s">
        <v>939</v>
      </c>
    </row>
    <row r="1321" spans="16:32" x14ac:dyDescent="0.25">
      <c r="P1321" s="147" t="s">
        <v>962</v>
      </c>
      <c r="Q1321" s="147">
        <v>194</v>
      </c>
      <c r="R1321" s="147"/>
      <c r="S1321" s="147" t="s">
        <v>1260</v>
      </c>
      <c r="T1321" s="147">
        <v>0</v>
      </c>
      <c r="U1321" s="147" t="s">
        <v>1261</v>
      </c>
      <c r="V1321" s="147" t="s">
        <v>2727</v>
      </c>
      <c r="AB1321" s="147" t="s">
        <v>1819</v>
      </c>
      <c r="AC1321" s="147">
        <v>208</v>
      </c>
      <c r="AD1321" s="223">
        <v>43216</v>
      </c>
      <c r="AE1321" s="223">
        <v>43300</v>
      </c>
      <c r="AF1321" s="147" t="s">
        <v>939</v>
      </c>
    </row>
    <row r="1322" spans="16:32" x14ac:dyDescent="0.25">
      <c r="P1322" s="147" t="s">
        <v>962</v>
      </c>
      <c r="Q1322" s="147">
        <v>194</v>
      </c>
      <c r="R1322" s="147"/>
      <c r="S1322" s="147" t="s">
        <v>1262</v>
      </c>
      <c r="T1322" s="147">
        <v>0</v>
      </c>
      <c r="U1322" s="147" t="s">
        <v>1263</v>
      </c>
      <c r="V1322" s="147" t="s">
        <v>2727</v>
      </c>
      <c r="AB1322" s="147" t="s">
        <v>1819</v>
      </c>
      <c r="AC1322" s="147">
        <v>222</v>
      </c>
      <c r="AD1322" s="223">
        <v>43311</v>
      </c>
      <c r="AE1322" s="223">
        <v>43395</v>
      </c>
      <c r="AF1322" s="147" t="s">
        <v>939</v>
      </c>
    </row>
    <row r="1323" spans="16:32" x14ac:dyDescent="0.25">
      <c r="P1323" s="147" t="s">
        <v>962</v>
      </c>
      <c r="Q1323" s="147">
        <v>194</v>
      </c>
      <c r="R1323" s="147"/>
      <c r="S1323" s="147" t="s">
        <v>1264</v>
      </c>
      <c r="T1323" s="147">
        <v>0</v>
      </c>
      <c r="U1323" s="147" t="s">
        <v>1265</v>
      </c>
      <c r="V1323" s="147" t="s">
        <v>2727</v>
      </c>
      <c r="AB1323" s="147" t="s">
        <v>4710</v>
      </c>
      <c r="AC1323" s="147">
        <v>215</v>
      </c>
      <c r="AD1323" s="223">
        <v>43250</v>
      </c>
      <c r="AE1323" s="223">
        <v>43334</v>
      </c>
      <c r="AF1323" s="147" t="s">
        <v>939</v>
      </c>
    </row>
    <row r="1324" spans="16:32" x14ac:dyDescent="0.25">
      <c r="P1324" s="147" t="s">
        <v>962</v>
      </c>
      <c r="Q1324" s="147">
        <v>194</v>
      </c>
      <c r="R1324" s="147"/>
      <c r="S1324" s="147" t="s">
        <v>1266</v>
      </c>
      <c r="T1324" s="147">
        <v>0</v>
      </c>
      <c r="U1324" s="147" t="s">
        <v>1267</v>
      </c>
      <c r="V1324" s="147" t="s">
        <v>2727</v>
      </c>
      <c r="AB1324" s="147" t="s">
        <v>4710</v>
      </c>
      <c r="AC1324" s="147">
        <v>219</v>
      </c>
      <c r="AD1324" s="223">
        <v>43280</v>
      </c>
      <c r="AE1324" s="223">
        <v>43364</v>
      </c>
      <c r="AF1324" s="147" t="s">
        <v>939</v>
      </c>
    </row>
    <row r="1325" spans="16:32" x14ac:dyDescent="0.25">
      <c r="P1325" s="147" t="s">
        <v>962</v>
      </c>
      <c r="Q1325" s="147">
        <v>194</v>
      </c>
      <c r="R1325" s="147"/>
      <c r="S1325" s="147" t="s">
        <v>1268</v>
      </c>
      <c r="T1325" s="147">
        <v>0</v>
      </c>
      <c r="U1325" s="147" t="s">
        <v>1269</v>
      </c>
      <c r="V1325" s="147" t="s">
        <v>2727</v>
      </c>
      <c r="AB1325" s="147" t="s">
        <v>4710</v>
      </c>
      <c r="AC1325" s="147">
        <v>222</v>
      </c>
      <c r="AD1325" s="223">
        <v>43311</v>
      </c>
      <c r="AE1325" s="223">
        <v>43395</v>
      </c>
      <c r="AF1325" s="147" t="s">
        <v>939</v>
      </c>
    </row>
    <row r="1326" spans="16:32" x14ac:dyDescent="0.25">
      <c r="P1326" s="147" t="s">
        <v>962</v>
      </c>
      <c r="Q1326" s="147">
        <v>194</v>
      </c>
      <c r="R1326" s="147"/>
      <c r="S1326" s="147" t="s">
        <v>1270</v>
      </c>
      <c r="T1326" s="147">
        <v>0</v>
      </c>
      <c r="U1326" s="147" t="s">
        <v>1271</v>
      </c>
      <c r="V1326" s="147" t="s">
        <v>2727</v>
      </c>
      <c r="AB1326" s="147" t="s">
        <v>1823</v>
      </c>
      <c r="AC1326" s="147">
        <v>208</v>
      </c>
      <c r="AD1326" s="223">
        <v>43216</v>
      </c>
      <c r="AE1326" s="223">
        <v>43300</v>
      </c>
      <c r="AF1326" s="147" t="s">
        <v>939</v>
      </c>
    </row>
    <row r="1327" spans="16:32" x14ac:dyDescent="0.25">
      <c r="P1327" s="147" t="s">
        <v>962</v>
      </c>
      <c r="Q1327" s="147">
        <v>194</v>
      </c>
      <c r="R1327" s="147"/>
      <c r="S1327" s="147" t="s">
        <v>2473</v>
      </c>
      <c r="T1327" s="147">
        <v>0</v>
      </c>
      <c r="U1327" s="147" t="s">
        <v>2474</v>
      </c>
      <c r="V1327" s="147" t="s">
        <v>2727</v>
      </c>
      <c r="AB1327" s="147" t="s">
        <v>1823</v>
      </c>
      <c r="AC1327" s="147">
        <v>215</v>
      </c>
      <c r="AD1327" s="223">
        <v>43250</v>
      </c>
      <c r="AE1327" s="223">
        <v>43334</v>
      </c>
      <c r="AF1327" s="147" t="s">
        <v>939</v>
      </c>
    </row>
    <row r="1328" spans="16:32" x14ac:dyDescent="0.25">
      <c r="P1328" s="147" t="s">
        <v>962</v>
      </c>
      <c r="Q1328" s="147">
        <v>194</v>
      </c>
      <c r="R1328" s="147"/>
      <c r="S1328" s="147" t="s">
        <v>2475</v>
      </c>
      <c r="T1328" s="147">
        <v>0</v>
      </c>
      <c r="U1328" s="147" t="s">
        <v>2476</v>
      </c>
      <c r="V1328" s="147" t="s">
        <v>2727</v>
      </c>
      <c r="AB1328" s="147" t="s">
        <v>1823</v>
      </c>
      <c r="AC1328" s="147">
        <v>219</v>
      </c>
      <c r="AD1328" s="223">
        <v>43280</v>
      </c>
      <c r="AE1328" s="223">
        <v>43364</v>
      </c>
      <c r="AF1328" s="147" t="s">
        <v>939</v>
      </c>
    </row>
    <row r="1329" spans="16:32" x14ac:dyDescent="0.25">
      <c r="P1329" s="147" t="s">
        <v>962</v>
      </c>
      <c r="Q1329" s="147">
        <v>194</v>
      </c>
      <c r="R1329" s="147"/>
      <c r="S1329" s="147" t="s">
        <v>2477</v>
      </c>
      <c r="T1329" s="147">
        <v>0</v>
      </c>
      <c r="U1329" s="147" t="s">
        <v>2478</v>
      </c>
      <c r="V1329" s="147" t="s">
        <v>2727</v>
      </c>
      <c r="AB1329" s="147" t="s">
        <v>1823</v>
      </c>
      <c r="AC1329" s="147">
        <v>222</v>
      </c>
      <c r="AD1329" s="223">
        <v>43311</v>
      </c>
      <c r="AE1329" s="223">
        <v>43395</v>
      </c>
      <c r="AF1329" s="147" t="s">
        <v>939</v>
      </c>
    </row>
    <row r="1330" spans="16:32" x14ac:dyDescent="0.25">
      <c r="P1330" s="147" t="s">
        <v>962</v>
      </c>
      <c r="Q1330" s="147">
        <v>194</v>
      </c>
      <c r="R1330" s="147"/>
      <c r="S1330" s="147" t="s">
        <v>2732</v>
      </c>
      <c r="T1330" s="147">
        <v>0</v>
      </c>
      <c r="U1330" s="147" t="s">
        <v>2733</v>
      </c>
      <c r="V1330" s="147" t="s">
        <v>2727</v>
      </c>
      <c r="AB1330" s="147" t="s">
        <v>1827</v>
      </c>
      <c r="AC1330" s="147">
        <v>208</v>
      </c>
      <c r="AD1330" s="223">
        <v>43216</v>
      </c>
      <c r="AE1330" s="223">
        <v>43300</v>
      </c>
      <c r="AF1330" s="147" t="s">
        <v>939</v>
      </c>
    </row>
    <row r="1331" spans="16:32" x14ac:dyDescent="0.25">
      <c r="P1331" s="147" t="s">
        <v>962</v>
      </c>
      <c r="Q1331" s="147">
        <v>194</v>
      </c>
      <c r="R1331" s="147"/>
      <c r="S1331" s="147" t="s">
        <v>1278</v>
      </c>
      <c r="T1331" s="147">
        <v>0</v>
      </c>
      <c r="U1331" s="147" t="s">
        <v>1279</v>
      </c>
      <c r="V1331" s="147" t="s">
        <v>2727</v>
      </c>
      <c r="AB1331" s="147" t="s">
        <v>3723</v>
      </c>
      <c r="AC1331" s="147">
        <v>208</v>
      </c>
      <c r="AD1331" s="223">
        <v>43216</v>
      </c>
      <c r="AE1331" s="223">
        <v>43300</v>
      </c>
      <c r="AF1331" s="147" t="s">
        <v>939</v>
      </c>
    </row>
    <row r="1332" spans="16:32" x14ac:dyDescent="0.25">
      <c r="P1332" s="147" t="s">
        <v>962</v>
      </c>
      <c r="Q1332" s="147">
        <v>194</v>
      </c>
      <c r="R1332" s="147"/>
      <c r="S1332" s="147" t="s">
        <v>1280</v>
      </c>
      <c r="T1332" s="147">
        <v>0</v>
      </c>
      <c r="U1332" s="147" t="s">
        <v>1281</v>
      </c>
      <c r="V1332" s="147" t="s">
        <v>2727</v>
      </c>
      <c r="AB1332" s="147" t="s">
        <v>3723</v>
      </c>
      <c r="AC1332" s="147">
        <v>219</v>
      </c>
      <c r="AD1332" s="223">
        <v>43280</v>
      </c>
      <c r="AE1332" s="223">
        <v>43364</v>
      </c>
      <c r="AF1332" s="147" t="s">
        <v>939</v>
      </c>
    </row>
    <row r="1333" spans="16:32" x14ac:dyDescent="0.25">
      <c r="P1333" s="147" t="s">
        <v>962</v>
      </c>
      <c r="Q1333" s="147">
        <v>194</v>
      </c>
      <c r="R1333" s="147"/>
      <c r="S1333" s="147" t="s">
        <v>1282</v>
      </c>
      <c r="T1333" s="147">
        <v>0</v>
      </c>
      <c r="U1333" s="147" t="s">
        <v>1283</v>
      </c>
      <c r="V1333" s="147" t="s">
        <v>2727</v>
      </c>
      <c r="AB1333" s="147" t="s">
        <v>3723</v>
      </c>
      <c r="AC1333" s="147">
        <v>222</v>
      </c>
      <c r="AD1333" s="223">
        <v>43311</v>
      </c>
      <c r="AE1333" s="223">
        <v>43395</v>
      </c>
      <c r="AF1333" s="147" t="s">
        <v>939</v>
      </c>
    </row>
    <row r="1334" spans="16:32" x14ac:dyDescent="0.25">
      <c r="P1334" s="147" t="s">
        <v>962</v>
      </c>
      <c r="Q1334" s="147">
        <v>194</v>
      </c>
      <c r="R1334" s="147"/>
      <c r="S1334" s="147" t="s">
        <v>2734</v>
      </c>
      <c r="T1334" s="147">
        <v>0</v>
      </c>
      <c r="U1334" s="147" t="s">
        <v>2735</v>
      </c>
      <c r="V1334" s="147" t="s">
        <v>2727</v>
      </c>
      <c r="AB1334" s="147" t="s">
        <v>2540</v>
      </c>
      <c r="AC1334" s="147">
        <v>222</v>
      </c>
      <c r="AD1334" s="223">
        <v>43311</v>
      </c>
      <c r="AE1334" s="223">
        <v>43395</v>
      </c>
      <c r="AF1334" s="147" t="s">
        <v>939</v>
      </c>
    </row>
    <row r="1335" spans="16:32" x14ac:dyDescent="0.25">
      <c r="P1335" s="147" t="s">
        <v>962</v>
      </c>
      <c r="Q1335" s="147">
        <v>194</v>
      </c>
      <c r="R1335" s="147"/>
      <c r="S1335" s="147" t="s">
        <v>1284</v>
      </c>
      <c r="T1335" s="147">
        <v>0</v>
      </c>
      <c r="U1335" s="147" t="s">
        <v>1285</v>
      </c>
      <c r="V1335" s="147" t="s">
        <v>2727</v>
      </c>
      <c r="AB1335" s="147" t="s">
        <v>3064</v>
      </c>
      <c r="AC1335" s="147">
        <v>208</v>
      </c>
      <c r="AD1335" s="223">
        <v>43216</v>
      </c>
      <c r="AE1335" s="223">
        <v>43300</v>
      </c>
      <c r="AF1335" s="147" t="s">
        <v>939</v>
      </c>
    </row>
    <row r="1336" spans="16:32" x14ac:dyDescent="0.25">
      <c r="P1336" s="147" t="s">
        <v>962</v>
      </c>
      <c r="Q1336" s="147">
        <v>194</v>
      </c>
      <c r="R1336" s="147"/>
      <c r="S1336" s="147" t="s">
        <v>1286</v>
      </c>
      <c r="T1336" s="147">
        <v>0</v>
      </c>
      <c r="U1336" s="147" t="s">
        <v>1287</v>
      </c>
      <c r="V1336" s="147" t="s">
        <v>2727</v>
      </c>
      <c r="AB1336" s="147" t="s">
        <v>3064</v>
      </c>
      <c r="AC1336" s="147">
        <v>215</v>
      </c>
      <c r="AD1336" s="223">
        <v>43250</v>
      </c>
      <c r="AE1336" s="223">
        <v>43334</v>
      </c>
      <c r="AF1336" s="147" t="s">
        <v>939</v>
      </c>
    </row>
    <row r="1337" spans="16:32" x14ac:dyDescent="0.25">
      <c r="P1337" s="147" t="s">
        <v>962</v>
      </c>
      <c r="Q1337" s="147">
        <v>194</v>
      </c>
      <c r="R1337" s="147"/>
      <c r="S1337" s="147" t="s">
        <v>1288</v>
      </c>
      <c r="T1337" s="147">
        <v>0</v>
      </c>
      <c r="U1337" s="147" t="s">
        <v>1289</v>
      </c>
      <c r="V1337" s="147" t="s">
        <v>2727</v>
      </c>
      <c r="AB1337" s="147" t="s">
        <v>3064</v>
      </c>
      <c r="AC1337" s="147">
        <v>219</v>
      </c>
      <c r="AD1337" s="223">
        <v>43280</v>
      </c>
      <c r="AE1337" s="223">
        <v>43364</v>
      </c>
      <c r="AF1337" s="147" t="s">
        <v>939</v>
      </c>
    </row>
    <row r="1338" spans="16:32" x14ac:dyDescent="0.25">
      <c r="P1338" s="147" t="s">
        <v>962</v>
      </c>
      <c r="Q1338" s="147">
        <v>194</v>
      </c>
      <c r="R1338" s="147"/>
      <c r="S1338" s="147" t="s">
        <v>1290</v>
      </c>
      <c r="T1338" s="147">
        <v>0</v>
      </c>
      <c r="U1338" s="147" t="s">
        <v>1291</v>
      </c>
      <c r="V1338" s="147" t="s">
        <v>2727</v>
      </c>
      <c r="AB1338" s="147" t="s">
        <v>3064</v>
      </c>
      <c r="AC1338" s="147">
        <v>222</v>
      </c>
      <c r="AD1338" s="223">
        <v>43311</v>
      </c>
      <c r="AE1338" s="223">
        <v>43395</v>
      </c>
      <c r="AF1338" s="147" t="s">
        <v>939</v>
      </c>
    </row>
    <row r="1339" spans="16:32" x14ac:dyDescent="0.25">
      <c r="P1339" s="147" t="s">
        <v>962</v>
      </c>
      <c r="Q1339" s="147">
        <v>194</v>
      </c>
      <c r="R1339" s="147"/>
      <c r="S1339" s="147" t="s">
        <v>1292</v>
      </c>
      <c r="T1339" s="147">
        <v>0</v>
      </c>
      <c r="U1339" s="147" t="s">
        <v>1293</v>
      </c>
      <c r="V1339" s="147" t="s">
        <v>2727</v>
      </c>
      <c r="AB1339" s="147" t="s">
        <v>3874</v>
      </c>
      <c r="AC1339" s="147">
        <v>222</v>
      </c>
      <c r="AD1339" s="223">
        <v>43311</v>
      </c>
      <c r="AE1339" s="223">
        <v>43395</v>
      </c>
      <c r="AF1339" s="147" t="s">
        <v>939</v>
      </c>
    </row>
    <row r="1340" spans="16:32" x14ac:dyDescent="0.25">
      <c r="P1340" s="147" t="s">
        <v>962</v>
      </c>
      <c r="Q1340" s="147">
        <v>194</v>
      </c>
      <c r="R1340" s="147"/>
      <c r="S1340" s="147" t="s">
        <v>1294</v>
      </c>
      <c r="T1340" s="147">
        <v>0</v>
      </c>
      <c r="U1340" s="147" t="s">
        <v>1295</v>
      </c>
      <c r="V1340" s="147" t="s">
        <v>2727</v>
      </c>
      <c r="AB1340" s="147" t="s">
        <v>4980</v>
      </c>
      <c r="AC1340" s="147">
        <v>220</v>
      </c>
      <c r="AD1340" s="223">
        <v>43297</v>
      </c>
      <c r="AE1340" s="223">
        <v>43353</v>
      </c>
      <c r="AF1340" s="147" t="s">
        <v>939</v>
      </c>
    </row>
    <row r="1341" spans="16:32" x14ac:dyDescent="0.25">
      <c r="P1341" s="147" t="s">
        <v>962</v>
      </c>
      <c r="Q1341" s="147">
        <v>194</v>
      </c>
      <c r="R1341" s="147"/>
      <c r="S1341" s="147" t="s">
        <v>2736</v>
      </c>
      <c r="T1341" s="147">
        <v>0</v>
      </c>
      <c r="U1341" s="147" t="s">
        <v>2737</v>
      </c>
      <c r="V1341" s="147" t="s">
        <v>2727</v>
      </c>
      <c r="AB1341" s="147" t="s">
        <v>1841</v>
      </c>
      <c r="AC1341" s="147">
        <v>222</v>
      </c>
      <c r="AD1341" s="223">
        <v>43311</v>
      </c>
      <c r="AE1341" s="223">
        <v>43395</v>
      </c>
      <c r="AF1341" s="147" t="s">
        <v>939</v>
      </c>
    </row>
    <row r="1342" spans="16:32" x14ac:dyDescent="0.25">
      <c r="P1342" s="147" t="s">
        <v>962</v>
      </c>
      <c r="Q1342" s="147">
        <v>194</v>
      </c>
      <c r="R1342" s="147"/>
      <c r="S1342" s="147" t="s">
        <v>1296</v>
      </c>
      <c r="T1342" s="147">
        <v>0</v>
      </c>
      <c r="U1342" s="147" t="s">
        <v>1297</v>
      </c>
      <c r="V1342" s="147" t="s">
        <v>2727</v>
      </c>
      <c r="AB1342" s="147" t="s">
        <v>4712</v>
      </c>
      <c r="AC1342" s="147">
        <v>215</v>
      </c>
      <c r="AD1342" s="223">
        <v>43250</v>
      </c>
      <c r="AE1342" s="223">
        <v>43334</v>
      </c>
      <c r="AF1342" s="147" t="s">
        <v>939</v>
      </c>
    </row>
    <row r="1343" spans="16:32" x14ac:dyDescent="0.25">
      <c r="P1343" s="147" t="s">
        <v>962</v>
      </c>
      <c r="Q1343" s="147">
        <v>194</v>
      </c>
      <c r="R1343" s="147"/>
      <c r="S1343" s="147" t="s">
        <v>2738</v>
      </c>
      <c r="T1343" s="147">
        <v>0</v>
      </c>
      <c r="U1343" s="147" t="s">
        <v>2739</v>
      </c>
      <c r="V1343" s="147" t="s">
        <v>2727</v>
      </c>
      <c r="AB1343" s="147" t="s">
        <v>4712</v>
      </c>
      <c r="AC1343" s="147">
        <v>219</v>
      </c>
      <c r="AD1343" s="223">
        <v>43280</v>
      </c>
      <c r="AE1343" s="223">
        <v>43364</v>
      </c>
      <c r="AF1343" s="147" t="s">
        <v>939</v>
      </c>
    </row>
    <row r="1344" spans="16:32" x14ac:dyDescent="0.25">
      <c r="P1344" s="147" t="s">
        <v>962</v>
      </c>
      <c r="Q1344" s="147">
        <v>194</v>
      </c>
      <c r="R1344" s="147"/>
      <c r="S1344" s="147" t="s">
        <v>1298</v>
      </c>
      <c r="T1344" s="147">
        <v>0</v>
      </c>
      <c r="U1344" s="147" t="s">
        <v>1299</v>
      </c>
      <c r="V1344" s="147" t="s">
        <v>2727</v>
      </c>
      <c r="AB1344" s="147" t="s">
        <v>4712</v>
      </c>
      <c r="AC1344" s="147">
        <v>222</v>
      </c>
      <c r="AD1344" s="223">
        <v>43311</v>
      </c>
      <c r="AE1344" s="223">
        <v>43395</v>
      </c>
      <c r="AF1344" s="147" t="s">
        <v>939</v>
      </c>
    </row>
    <row r="1345" spans="16:32" x14ac:dyDescent="0.25">
      <c r="P1345" s="147" t="s">
        <v>962</v>
      </c>
      <c r="Q1345" s="147">
        <v>194</v>
      </c>
      <c r="R1345" s="147"/>
      <c r="S1345" s="147" t="s">
        <v>1300</v>
      </c>
      <c r="T1345" s="147">
        <v>0</v>
      </c>
      <c r="U1345" s="147" t="s">
        <v>1301</v>
      </c>
      <c r="V1345" s="147" t="s">
        <v>2727</v>
      </c>
      <c r="AB1345" s="147" t="s">
        <v>1843</v>
      </c>
      <c r="AC1345" s="147">
        <v>208</v>
      </c>
      <c r="AD1345" s="223">
        <v>43216</v>
      </c>
      <c r="AE1345" s="223">
        <v>43300</v>
      </c>
      <c r="AF1345" s="147" t="s">
        <v>939</v>
      </c>
    </row>
    <row r="1346" spans="16:32" x14ac:dyDescent="0.25">
      <c r="P1346" s="147" t="s">
        <v>962</v>
      </c>
      <c r="Q1346" s="147">
        <v>194</v>
      </c>
      <c r="R1346" s="147"/>
      <c r="S1346" s="147" t="s">
        <v>1302</v>
      </c>
      <c r="T1346" s="147">
        <v>0</v>
      </c>
      <c r="U1346" s="147" t="s">
        <v>1303</v>
      </c>
      <c r="V1346" s="147" t="s">
        <v>2727</v>
      </c>
      <c r="AB1346" s="147" t="s">
        <v>1843</v>
      </c>
      <c r="AC1346" s="147">
        <v>215</v>
      </c>
      <c r="AD1346" s="223">
        <v>43250</v>
      </c>
      <c r="AE1346" s="223">
        <v>43334</v>
      </c>
      <c r="AF1346" s="147" t="s">
        <v>939</v>
      </c>
    </row>
    <row r="1347" spans="16:32" x14ac:dyDescent="0.25">
      <c r="P1347" s="147" t="s">
        <v>962</v>
      </c>
      <c r="Q1347" s="147">
        <v>194</v>
      </c>
      <c r="R1347" s="147"/>
      <c r="S1347" s="147" t="s">
        <v>1304</v>
      </c>
      <c r="T1347" s="147">
        <v>0</v>
      </c>
      <c r="U1347" s="147" t="s">
        <v>1305</v>
      </c>
      <c r="V1347" s="147" t="s">
        <v>2727</v>
      </c>
      <c r="AB1347" s="147" t="s">
        <v>1843</v>
      </c>
      <c r="AC1347" s="147">
        <v>219</v>
      </c>
      <c r="AD1347" s="223">
        <v>43280</v>
      </c>
      <c r="AE1347" s="223">
        <v>43364</v>
      </c>
      <c r="AF1347" s="147" t="s">
        <v>939</v>
      </c>
    </row>
    <row r="1348" spans="16:32" x14ac:dyDescent="0.25">
      <c r="P1348" s="147" t="s">
        <v>962</v>
      </c>
      <c r="Q1348" s="147">
        <v>194</v>
      </c>
      <c r="R1348" s="147"/>
      <c r="S1348" s="147" t="s">
        <v>1306</v>
      </c>
      <c r="T1348" s="147">
        <v>0</v>
      </c>
      <c r="U1348" s="147" t="s">
        <v>1307</v>
      </c>
      <c r="V1348" s="147" t="s">
        <v>2727</v>
      </c>
      <c r="AB1348" s="147" t="s">
        <v>1843</v>
      </c>
      <c r="AC1348" s="147">
        <v>222</v>
      </c>
      <c r="AD1348" s="223">
        <v>43311</v>
      </c>
      <c r="AE1348" s="223">
        <v>43395</v>
      </c>
      <c r="AF1348" s="147" t="s">
        <v>939</v>
      </c>
    </row>
    <row r="1349" spans="16:32" x14ac:dyDescent="0.25">
      <c r="P1349" s="147" t="s">
        <v>962</v>
      </c>
      <c r="Q1349" s="147">
        <v>194</v>
      </c>
      <c r="R1349" s="147"/>
      <c r="S1349" s="147" t="s">
        <v>1308</v>
      </c>
      <c r="T1349" s="147">
        <v>0</v>
      </c>
      <c r="U1349" s="147" t="s">
        <v>1309</v>
      </c>
      <c r="V1349" s="147" t="s">
        <v>2727</v>
      </c>
      <c r="AB1349" s="147" t="s">
        <v>2837</v>
      </c>
      <c r="AC1349" s="147">
        <v>215</v>
      </c>
      <c r="AD1349" s="223">
        <v>43250</v>
      </c>
      <c r="AE1349" s="223">
        <v>43334</v>
      </c>
      <c r="AF1349" s="147" t="s">
        <v>939</v>
      </c>
    </row>
    <row r="1350" spans="16:32" x14ac:dyDescent="0.25">
      <c r="P1350" s="147" t="s">
        <v>962</v>
      </c>
      <c r="Q1350" s="147">
        <v>194</v>
      </c>
      <c r="R1350" s="147"/>
      <c r="S1350" s="147" t="s">
        <v>1310</v>
      </c>
      <c r="T1350" s="147">
        <v>0</v>
      </c>
      <c r="U1350" s="147" t="s">
        <v>1311</v>
      </c>
      <c r="V1350" s="147" t="s">
        <v>2727</v>
      </c>
      <c r="AB1350" s="147" t="s">
        <v>2837</v>
      </c>
      <c r="AC1350" s="147">
        <v>219</v>
      </c>
      <c r="AD1350" s="223">
        <v>43280</v>
      </c>
      <c r="AE1350" s="223">
        <v>43364</v>
      </c>
      <c r="AF1350" s="147" t="s">
        <v>939</v>
      </c>
    </row>
    <row r="1351" spans="16:32" x14ac:dyDescent="0.25">
      <c r="P1351" s="147" t="s">
        <v>962</v>
      </c>
      <c r="Q1351" s="147">
        <v>194</v>
      </c>
      <c r="R1351" s="147"/>
      <c r="S1351" s="147" t="s">
        <v>1312</v>
      </c>
      <c r="T1351" s="147">
        <v>0</v>
      </c>
      <c r="U1351" s="147" t="s">
        <v>1313</v>
      </c>
      <c r="V1351" s="147" t="s">
        <v>2727</v>
      </c>
      <c r="AB1351" s="147" t="s">
        <v>2837</v>
      </c>
      <c r="AC1351" s="147">
        <v>222</v>
      </c>
      <c r="AD1351" s="223">
        <v>43311</v>
      </c>
      <c r="AE1351" s="223">
        <v>43395</v>
      </c>
      <c r="AF1351" s="147" t="s">
        <v>939</v>
      </c>
    </row>
    <row r="1352" spans="16:32" x14ac:dyDescent="0.25">
      <c r="P1352" s="147" t="s">
        <v>962</v>
      </c>
      <c r="Q1352" s="147">
        <v>194</v>
      </c>
      <c r="R1352" s="147"/>
      <c r="S1352" s="147" t="s">
        <v>1314</v>
      </c>
      <c r="T1352" s="147">
        <v>0</v>
      </c>
      <c r="U1352" s="147" t="s">
        <v>1315</v>
      </c>
      <c r="V1352" s="147" t="s">
        <v>2727</v>
      </c>
      <c r="AB1352" s="147" t="s">
        <v>3878</v>
      </c>
      <c r="AC1352" s="147">
        <v>208</v>
      </c>
      <c r="AD1352" s="223">
        <v>43216</v>
      </c>
      <c r="AE1352" s="223">
        <v>43300</v>
      </c>
      <c r="AF1352" s="147" t="s">
        <v>939</v>
      </c>
    </row>
    <row r="1353" spans="16:32" x14ac:dyDescent="0.25">
      <c r="P1353" s="147" t="s">
        <v>962</v>
      </c>
      <c r="Q1353" s="147">
        <v>194</v>
      </c>
      <c r="R1353" s="147"/>
      <c r="S1353" s="147" t="s">
        <v>1316</v>
      </c>
      <c r="T1353" s="147">
        <v>0</v>
      </c>
      <c r="U1353" s="147" t="s">
        <v>1317</v>
      </c>
      <c r="V1353" s="147" t="s">
        <v>2727</v>
      </c>
      <c r="AB1353" s="147" t="s">
        <v>3878</v>
      </c>
      <c r="AC1353" s="147">
        <v>215</v>
      </c>
      <c r="AD1353" s="223">
        <v>43250</v>
      </c>
      <c r="AE1353" s="223">
        <v>43334</v>
      </c>
      <c r="AF1353" s="147" t="s">
        <v>939</v>
      </c>
    </row>
    <row r="1354" spans="16:32" x14ac:dyDescent="0.25">
      <c r="P1354" s="147" t="s">
        <v>962</v>
      </c>
      <c r="Q1354" s="147">
        <v>194</v>
      </c>
      <c r="R1354" s="147"/>
      <c r="S1354" s="147" t="s">
        <v>1318</v>
      </c>
      <c r="T1354" s="147">
        <v>0</v>
      </c>
      <c r="U1354" s="147" t="s">
        <v>1319</v>
      </c>
      <c r="V1354" s="147" t="s">
        <v>2727</v>
      </c>
      <c r="AB1354" s="147" t="s">
        <v>3878</v>
      </c>
      <c r="AC1354" s="147">
        <v>219</v>
      </c>
      <c r="AD1354" s="223">
        <v>43280</v>
      </c>
      <c r="AE1354" s="223">
        <v>43364</v>
      </c>
      <c r="AF1354" s="147" t="s">
        <v>939</v>
      </c>
    </row>
    <row r="1355" spans="16:32" x14ac:dyDescent="0.25">
      <c r="P1355" s="147" t="s">
        <v>962</v>
      </c>
      <c r="Q1355" s="147">
        <v>194</v>
      </c>
      <c r="R1355" s="147"/>
      <c r="S1355" s="147" t="s">
        <v>1320</v>
      </c>
      <c r="T1355" s="147">
        <v>0</v>
      </c>
      <c r="U1355" s="147" t="s">
        <v>1321</v>
      </c>
      <c r="V1355" s="147" t="s">
        <v>2727</v>
      </c>
      <c r="AB1355" s="147" t="s">
        <v>3878</v>
      </c>
      <c r="AC1355" s="147">
        <v>222</v>
      </c>
      <c r="AD1355" s="223">
        <v>43311</v>
      </c>
      <c r="AE1355" s="223">
        <v>43395</v>
      </c>
      <c r="AF1355" s="147" t="s">
        <v>939</v>
      </c>
    </row>
    <row r="1356" spans="16:32" x14ac:dyDescent="0.25">
      <c r="P1356" s="147" t="s">
        <v>962</v>
      </c>
      <c r="Q1356" s="147">
        <v>194</v>
      </c>
      <c r="R1356" s="147"/>
      <c r="S1356" s="147" t="s">
        <v>1322</v>
      </c>
      <c r="T1356" s="147">
        <v>0</v>
      </c>
      <c r="U1356" s="147" t="s">
        <v>1323</v>
      </c>
      <c r="V1356" s="147" t="s">
        <v>2727</v>
      </c>
      <c r="AB1356" s="147" t="s">
        <v>2839</v>
      </c>
      <c r="AC1356" s="147">
        <v>222</v>
      </c>
      <c r="AD1356" s="223">
        <v>43311</v>
      </c>
      <c r="AE1356" s="223">
        <v>43395</v>
      </c>
      <c r="AF1356" s="147" t="s">
        <v>939</v>
      </c>
    </row>
    <row r="1357" spans="16:32" x14ac:dyDescent="0.25">
      <c r="P1357" s="147" t="s">
        <v>962</v>
      </c>
      <c r="Q1357" s="147">
        <v>194</v>
      </c>
      <c r="R1357" s="147"/>
      <c r="S1357" s="147" t="s">
        <v>1324</v>
      </c>
      <c r="T1357" s="147">
        <v>0</v>
      </c>
      <c r="U1357" s="147" t="s">
        <v>1325</v>
      </c>
      <c r="V1357" s="147" t="s">
        <v>2727</v>
      </c>
      <c r="AB1357" s="147" t="s">
        <v>4878</v>
      </c>
      <c r="AC1357" s="147">
        <v>219</v>
      </c>
      <c r="AD1357" s="223">
        <v>43280</v>
      </c>
      <c r="AE1357" s="223">
        <v>43364</v>
      </c>
      <c r="AF1357" s="147" t="s">
        <v>939</v>
      </c>
    </row>
    <row r="1358" spans="16:32" x14ac:dyDescent="0.25">
      <c r="P1358" s="147" t="s">
        <v>962</v>
      </c>
      <c r="Q1358" s="147">
        <v>194</v>
      </c>
      <c r="R1358" s="147"/>
      <c r="S1358" s="147" t="s">
        <v>1326</v>
      </c>
      <c r="T1358" s="147">
        <v>0</v>
      </c>
      <c r="U1358" s="147" t="s">
        <v>1327</v>
      </c>
      <c r="V1358" s="147" t="s">
        <v>2727</v>
      </c>
      <c r="AB1358" s="147" t="s">
        <v>4878</v>
      </c>
      <c r="AC1358" s="147">
        <v>222</v>
      </c>
      <c r="AD1358" s="223">
        <v>43311</v>
      </c>
      <c r="AE1358" s="223">
        <v>43395</v>
      </c>
      <c r="AF1358" s="147" t="s">
        <v>939</v>
      </c>
    </row>
    <row r="1359" spans="16:32" x14ac:dyDescent="0.25">
      <c r="P1359" s="147" t="s">
        <v>962</v>
      </c>
      <c r="Q1359" s="147">
        <v>194</v>
      </c>
      <c r="R1359" s="147"/>
      <c r="S1359" s="147" t="s">
        <v>1328</v>
      </c>
      <c r="T1359" s="147">
        <v>0</v>
      </c>
      <c r="U1359" s="147" t="s">
        <v>1329</v>
      </c>
      <c r="V1359" s="147" t="s">
        <v>2727</v>
      </c>
      <c r="AB1359" s="147" t="s">
        <v>4237</v>
      </c>
      <c r="AC1359" s="147">
        <v>222</v>
      </c>
      <c r="AD1359" s="223">
        <v>43311</v>
      </c>
      <c r="AE1359" s="223">
        <v>43395</v>
      </c>
      <c r="AF1359" s="147" t="s">
        <v>939</v>
      </c>
    </row>
    <row r="1360" spans="16:32" x14ac:dyDescent="0.25">
      <c r="P1360" s="147" t="s">
        <v>962</v>
      </c>
      <c r="Q1360" s="147">
        <v>194</v>
      </c>
      <c r="R1360" s="147"/>
      <c r="S1360" s="147" t="s">
        <v>1330</v>
      </c>
      <c r="T1360" s="147">
        <v>0</v>
      </c>
      <c r="U1360" s="147" t="s">
        <v>1331</v>
      </c>
      <c r="V1360" s="147" t="s">
        <v>2727</v>
      </c>
      <c r="AB1360" s="147" t="s">
        <v>1847</v>
      </c>
      <c r="AC1360" s="147">
        <v>215</v>
      </c>
      <c r="AD1360" s="223">
        <v>43250</v>
      </c>
      <c r="AE1360" s="223">
        <v>43334</v>
      </c>
      <c r="AF1360" s="147" t="s">
        <v>939</v>
      </c>
    </row>
    <row r="1361" spans="16:32" x14ac:dyDescent="0.25">
      <c r="P1361" s="147" t="s">
        <v>962</v>
      </c>
      <c r="Q1361" s="147">
        <v>194</v>
      </c>
      <c r="R1361" s="147"/>
      <c r="S1361" s="147" t="s">
        <v>1332</v>
      </c>
      <c r="T1361" s="147">
        <v>0</v>
      </c>
      <c r="U1361" s="147" t="s">
        <v>1333</v>
      </c>
      <c r="V1361" s="147" t="s">
        <v>2727</v>
      </c>
      <c r="AB1361" s="147" t="s">
        <v>1847</v>
      </c>
      <c r="AC1361" s="147">
        <v>219</v>
      </c>
      <c r="AD1361" s="223">
        <v>43280</v>
      </c>
      <c r="AE1361" s="223">
        <v>43364</v>
      </c>
      <c r="AF1361" s="147" t="s">
        <v>939</v>
      </c>
    </row>
    <row r="1362" spans="16:32" x14ac:dyDescent="0.25">
      <c r="P1362" s="147" t="s">
        <v>962</v>
      </c>
      <c r="Q1362" s="147">
        <v>194</v>
      </c>
      <c r="R1362" s="147"/>
      <c r="S1362" s="147" t="s">
        <v>1334</v>
      </c>
      <c r="T1362" s="147">
        <v>0</v>
      </c>
      <c r="U1362" s="147" t="s">
        <v>1335</v>
      </c>
      <c r="V1362" s="147" t="s">
        <v>2727</v>
      </c>
      <c r="AB1362" s="147" t="s">
        <v>1847</v>
      </c>
      <c r="AC1362" s="147">
        <v>222</v>
      </c>
      <c r="AD1362" s="223">
        <v>43311</v>
      </c>
      <c r="AE1362" s="223">
        <v>43395</v>
      </c>
      <c r="AF1362" s="147" t="s">
        <v>939</v>
      </c>
    </row>
    <row r="1363" spans="16:32" x14ac:dyDescent="0.25">
      <c r="P1363" s="147" t="s">
        <v>962</v>
      </c>
      <c r="Q1363" s="147">
        <v>194</v>
      </c>
      <c r="R1363" s="147"/>
      <c r="S1363" s="147" t="s">
        <v>1336</v>
      </c>
      <c r="T1363" s="147">
        <v>0</v>
      </c>
      <c r="U1363" s="147" t="s">
        <v>1337</v>
      </c>
      <c r="V1363" s="147" t="s">
        <v>2727</v>
      </c>
      <c r="AB1363" s="147" t="s">
        <v>3369</v>
      </c>
      <c r="AC1363" s="147">
        <v>208</v>
      </c>
      <c r="AD1363" s="223">
        <v>43216</v>
      </c>
      <c r="AE1363" s="223">
        <v>43300</v>
      </c>
      <c r="AF1363" s="147" t="s">
        <v>939</v>
      </c>
    </row>
    <row r="1364" spans="16:32" x14ac:dyDescent="0.25">
      <c r="P1364" s="147" t="s">
        <v>962</v>
      </c>
      <c r="Q1364" s="147">
        <v>194</v>
      </c>
      <c r="R1364" s="147"/>
      <c r="S1364" s="147" t="s">
        <v>1338</v>
      </c>
      <c r="T1364" s="147">
        <v>0</v>
      </c>
      <c r="U1364" s="147" t="s">
        <v>1339</v>
      </c>
      <c r="V1364" s="147" t="s">
        <v>2727</v>
      </c>
      <c r="AB1364" s="147" t="s">
        <v>3369</v>
      </c>
      <c r="AC1364" s="147">
        <v>215</v>
      </c>
      <c r="AD1364" s="223">
        <v>43250</v>
      </c>
      <c r="AE1364" s="223">
        <v>43334</v>
      </c>
      <c r="AF1364" s="147" t="s">
        <v>939</v>
      </c>
    </row>
    <row r="1365" spans="16:32" x14ac:dyDescent="0.25">
      <c r="P1365" s="147" t="s">
        <v>962</v>
      </c>
      <c r="Q1365" s="147">
        <v>194</v>
      </c>
      <c r="R1365" s="147"/>
      <c r="S1365" s="147" t="s">
        <v>1340</v>
      </c>
      <c r="T1365" s="147">
        <v>0</v>
      </c>
      <c r="U1365" s="147" t="s">
        <v>1341</v>
      </c>
      <c r="V1365" s="147" t="s">
        <v>2727</v>
      </c>
      <c r="AB1365" s="147" t="s">
        <v>3369</v>
      </c>
      <c r="AC1365" s="147">
        <v>219</v>
      </c>
      <c r="AD1365" s="223">
        <v>43280</v>
      </c>
      <c r="AE1365" s="223">
        <v>43364</v>
      </c>
      <c r="AF1365" s="147" t="s">
        <v>939</v>
      </c>
    </row>
    <row r="1366" spans="16:32" x14ac:dyDescent="0.25">
      <c r="P1366" s="147" t="s">
        <v>962</v>
      </c>
      <c r="Q1366" s="147">
        <v>194</v>
      </c>
      <c r="R1366" s="147"/>
      <c r="S1366" s="147" t="s">
        <v>1342</v>
      </c>
      <c r="T1366" s="147">
        <v>0</v>
      </c>
      <c r="U1366" s="147" t="s">
        <v>1343</v>
      </c>
      <c r="V1366" s="147" t="s">
        <v>2727</v>
      </c>
      <c r="AB1366" s="147" t="s">
        <v>3369</v>
      </c>
      <c r="AC1366" s="147">
        <v>222</v>
      </c>
      <c r="AD1366" s="223">
        <v>43311</v>
      </c>
      <c r="AE1366" s="223">
        <v>43395</v>
      </c>
      <c r="AF1366" s="147" t="s">
        <v>939</v>
      </c>
    </row>
    <row r="1367" spans="16:32" x14ac:dyDescent="0.25">
      <c r="P1367" s="147" t="s">
        <v>962</v>
      </c>
      <c r="Q1367" s="147">
        <v>194</v>
      </c>
      <c r="R1367" s="147"/>
      <c r="S1367" s="147" t="s">
        <v>1344</v>
      </c>
      <c r="T1367" s="147">
        <v>0</v>
      </c>
      <c r="U1367" s="147" t="s">
        <v>1345</v>
      </c>
      <c r="V1367" s="147" t="s">
        <v>2727</v>
      </c>
      <c r="AB1367" s="147" t="s">
        <v>3066</v>
      </c>
      <c r="AC1367" s="147">
        <v>222</v>
      </c>
      <c r="AD1367" s="223">
        <v>43311</v>
      </c>
      <c r="AE1367" s="223">
        <v>43395</v>
      </c>
      <c r="AF1367" s="147" t="s">
        <v>939</v>
      </c>
    </row>
    <row r="1368" spans="16:32" x14ac:dyDescent="0.25">
      <c r="P1368" s="147" t="s">
        <v>962</v>
      </c>
      <c r="Q1368" s="147">
        <v>194</v>
      </c>
      <c r="R1368" s="147"/>
      <c r="S1368" s="147" t="s">
        <v>1346</v>
      </c>
      <c r="T1368" s="147">
        <v>0</v>
      </c>
      <c r="U1368" s="147" t="s">
        <v>1347</v>
      </c>
      <c r="V1368" s="147" t="s">
        <v>2727</v>
      </c>
      <c r="AB1368" s="147" t="s">
        <v>1855</v>
      </c>
      <c r="AC1368" s="147">
        <v>222</v>
      </c>
      <c r="AD1368" s="223">
        <v>43311</v>
      </c>
      <c r="AE1368" s="223">
        <v>43395</v>
      </c>
      <c r="AF1368" s="147" t="s">
        <v>939</v>
      </c>
    </row>
    <row r="1369" spans="16:32" x14ac:dyDescent="0.25">
      <c r="P1369" s="147" t="s">
        <v>962</v>
      </c>
      <c r="Q1369" s="147">
        <v>194</v>
      </c>
      <c r="R1369" s="147"/>
      <c r="S1369" s="147" t="s">
        <v>1348</v>
      </c>
      <c r="T1369" s="147">
        <v>0</v>
      </c>
      <c r="U1369" s="147" t="s">
        <v>1349</v>
      </c>
      <c r="V1369" s="147" t="s">
        <v>2727</v>
      </c>
      <c r="AB1369" s="147" t="s">
        <v>2542</v>
      </c>
      <c r="AC1369" s="147">
        <v>222</v>
      </c>
      <c r="AD1369" s="223">
        <v>43311</v>
      </c>
      <c r="AE1369" s="223">
        <v>43395</v>
      </c>
      <c r="AF1369" s="147" t="s">
        <v>939</v>
      </c>
    </row>
    <row r="1370" spans="16:32" x14ac:dyDescent="0.25">
      <c r="P1370" s="147" t="s">
        <v>962</v>
      </c>
      <c r="Q1370" s="147">
        <v>194</v>
      </c>
      <c r="R1370" s="147"/>
      <c r="S1370" s="147" t="s">
        <v>1350</v>
      </c>
      <c r="T1370" s="147">
        <v>0</v>
      </c>
      <c r="U1370" s="147" t="s">
        <v>1351</v>
      </c>
      <c r="V1370" s="147" t="s">
        <v>2727</v>
      </c>
      <c r="AB1370" s="147" t="s">
        <v>1857</v>
      </c>
      <c r="AC1370" s="147">
        <v>208</v>
      </c>
      <c r="AD1370" s="223">
        <v>43216</v>
      </c>
      <c r="AE1370" s="223">
        <v>43300</v>
      </c>
      <c r="AF1370" s="147" t="s">
        <v>939</v>
      </c>
    </row>
    <row r="1371" spans="16:32" x14ac:dyDescent="0.25">
      <c r="P1371" s="147" t="s">
        <v>962</v>
      </c>
      <c r="Q1371" s="147">
        <v>194</v>
      </c>
      <c r="R1371" s="147"/>
      <c r="S1371" s="147" t="s">
        <v>1352</v>
      </c>
      <c r="T1371" s="147">
        <v>0</v>
      </c>
      <c r="U1371" s="147" t="s">
        <v>1353</v>
      </c>
      <c r="V1371" s="147" t="s">
        <v>2727</v>
      </c>
      <c r="AB1371" s="147" t="s">
        <v>1857</v>
      </c>
      <c r="AC1371" s="147">
        <v>222</v>
      </c>
      <c r="AD1371" s="223">
        <v>43311</v>
      </c>
      <c r="AE1371" s="223">
        <v>43395</v>
      </c>
      <c r="AF1371" s="147" t="s">
        <v>939</v>
      </c>
    </row>
    <row r="1372" spans="16:32" x14ac:dyDescent="0.25">
      <c r="P1372" s="147" t="s">
        <v>962</v>
      </c>
      <c r="Q1372" s="147">
        <v>194</v>
      </c>
      <c r="R1372" s="147"/>
      <c r="S1372" s="147" t="s">
        <v>1354</v>
      </c>
      <c r="T1372" s="147">
        <v>0</v>
      </c>
      <c r="U1372" s="147" t="s">
        <v>1355</v>
      </c>
      <c r="V1372" s="147" t="s">
        <v>2727</v>
      </c>
      <c r="AB1372" s="147" t="s">
        <v>2843</v>
      </c>
      <c r="AC1372" s="147">
        <v>208</v>
      </c>
      <c r="AD1372" s="223">
        <v>43216</v>
      </c>
      <c r="AE1372" s="223">
        <v>43300</v>
      </c>
      <c r="AF1372" s="147" t="s">
        <v>939</v>
      </c>
    </row>
    <row r="1373" spans="16:32" x14ac:dyDescent="0.25">
      <c r="P1373" s="147" t="s">
        <v>962</v>
      </c>
      <c r="Q1373" s="147">
        <v>194</v>
      </c>
      <c r="R1373" s="147"/>
      <c r="S1373" s="147" t="s">
        <v>1356</v>
      </c>
      <c r="T1373" s="147">
        <v>0</v>
      </c>
      <c r="U1373" s="147" t="s">
        <v>1357</v>
      </c>
      <c r="V1373" s="147" t="s">
        <v>2727</v>
      </c>
      <c r="AB1373" s="147" t="s">
        <v>2845</v>
      </c>
      <c r="AC1373" s="147">
        <v>208</v>
      </c>
      <c r="AD1373" s="223">
        <v>43216</v>
      </c>
      <c r="AE1373" s="223">
        <v>43300</v>
      </c>
      <c r="AF1373" s="147" t="s">
        <v>939</v>
      </c>
    </row>
    <row r="1374" spans="16:32" x14ac:dyDescent="0.25">
      <c r="P1374" s="147" t="s">
        <v>962</v>
      </c>
      <c r="Q1374" s="147">
        <v>194</v>
      </c>
      <c r="R1374" s="147"/>
      <c r="S1374" s="147" t="s">
        <v>1358</v>
      </c>
      <c r="T1374" s="147">
        <v>0</v>
      </c>
      <c r="U1374" s="147" t="s">
        <v>1359</v>
      </c>
      <c r="V1374" s="147" t="s">
        <v>2727</v>
      </c>
      <c r="AB1374" s="147" t="s">
        <v>2845</v>
      </c>
      <c r="AC1374" s="147">
        <v>215</v>
      </c>
      <c r="AD1374" s="223">
        <v>43250</v>
      </c>
      <c r="AE1374" s="223">
        <v>43334</v>
      </c>
      <c r="AF1374" s="147" t="s">
        <v>939</v>
      </c>
    </row>
    <row r="1375" spans="16:32" x14ac:dyDescent="0.25">
      <c r="P1375" s="147" t="s">
        <v>962</v>
      </c>
      <c r="Q1375" s="147">
        <v>194</v>
      </c>
      <c r="R1375" s="147"/>
      <c r="S1375" s="147" t="s">
        <v>2740</v>
      </c>
      <c r="T1375" s="147">
        <v>0</v>
      </c>
      <c r="U1375" s="147" t="s">
        <v>2741</v>
      </c>
      <c r="V1375" s="147" t="s">
        <v>2727</v>
      </c>
      <c r="AB1375" s="147" t="s">
        <v>2845</v>
      </c>
      <c r="AC1375" s="147">
        <v>219</v>
      </c>
      <c r="AD1375" s="223">
        <v>43280</v>
      </c>
      <c r="AE1375" s="223">
        <v>43364</v>
      </c>
      <c r="AF1375" s="147" t="s">
        <v>939</v>
      </c>
    </row>
    <row r="1376" spans="16:32" x14ac:dyDescent="0.25">
      <c r="P1376" s="147" t="s">
        <v>962</v>
      </c>
      <c r="Q1376" s="147">
        <v>194</v>
      </c>
      <c r="R1376" s="147"/>
      <c r="S1376" s="147" t="s">
        <v>2742</v>
      </c>
      <c r="T1376" s="147">
        <v>0</v>
      </c>
      <c r="U1376" s="147" t="s">
        <v>2743</v>
      </c>
      <c r="V1376" s="147" t="s">
        <v>2727</v>
      </c>
      <c r="AB1376" s="147" t="s">
        <v>2845</v>
      </c>
      <c r="AC1376" s="147">
        <v>222</v>
      </c>
      <c r="AD1376" s="223">
        <v>43311</v>
      </c>
      <c r="AE1376" s="223">
        <v>43395</v>
      </c>
      <c r="AF1376" s="147" t="s">
        <v>939</v>
      </c>
    </row>
    <row r="1377" spans="16:32" x14ac:dyDescent="0.25">
      <c r="P1377" s="147" t="s">
        <v>962</v>
      </c>
      <c r="Q1377" s="147">
        <v>194</v>
      </c>
      <c r="R1377" s="147"/>
      <c r="S1377" s="147" t="s">
        <v>2744</v>
      </c>
      <c r="T1377" s="147">
        <v>0</v>
      </c>
      <c r="U1377" s="147" t="s">
        <v>2745</v>
      </c>
      <c r="V1377" s="147" t="s">
        <v>2727</v>
      </c>
      <c r="AB1377" s="147" t="s">
        <v>1867</v>
      </c>
      <c r="AC1377" s="147">
        <v>222</v>
      </c>
      <c r="AD1377" s="223">
        <v>43311</v>
      </c>
      <c r="AE1377" s="223">
        <v>43395</v>
      </c>
      <c r="AF1377" s="147" t="s">
        <v>939</v>
      </c>
    </row>
    <row r="1378" spans="16:32" x14ac:dyDescent="0.25">
      <c r="P1378" s="147" t="s">
        <v>962</v>
      </c>
      <c r="Q1378" s="147">
        <v>194</v>
      </c>
      <c r="R1378" s="147"/>
      <c r="S1378" s="147" t="s">
        <v>2746</v>
      </c>
      <c r="T1378" s="147">
        <v>0</v>
      </c>
      <c r="U1378" s="147" t="s">
        <v>2747</v>
      </c>
      <c r="V1378" s="147" t="s">
        <v>2727</v>
      </c>
      <c r="AB1378" s="147" t="s">
        <v>1869</v>
      </c>
      <c r="AC1378" s="147">
        <v>222</v>
      </c>
      <c r="AD1378" s="223">
        <v>43311</v>
      </c>
      <c r="AE1378" s="223">
        <v>43395</v>
      </c>
      <c r="AF1378" s="147" t="s">
        <v>939</v>
      </c>
    </row>
    <row r="1379" spans="16:32" x14ac:dyDescent="0.25">
      <c r="P1379" s="147" t="s">
        <v>962</v>
      </c>
      <c r="Q1379" s="147">
        <v>194</v>
      </c>
      <c r="R1379" s="147"/>
      <c r="S1379" s="147" t="s">
        <v>2748</v>
      </c>
      <c r="T1379" s="147">
        <v>0</v>
      </c>
      <c r="U1379" s="147" t="s">
        <v>2749</v>
      </c>
      <c r="V1379" s="147" t="s">
        <v>2727</v>
      </c>
      <c r="AB1379" s="147" t="s">
        <v>3880</v>
      </c>
      <c r="AC1379" s="147">
        <v>222</v>
      </c>
      <c r="AD1379" s="223">
        <v>43311</v>
      </c>
      <c r="AE1379" s="223">
        <v>43395</v>
      </c>
      <c r="AF1379" s="147" t="s">
        <v>939</v>
      </c>
    </row>
    <row r="1380" spans="16:32" x14ac:dyDescent="0.25">
      <c r="P1380" s="147" t="s">
        <v>962</v>
      </c>
      <c r="Q1380" s="147">
        <v>194</v>
      </c>
      <c r="R1380" s="147"/>
      <c r="S1380" s="147" t="s">
        <v>2750</v>
      </c>
      <c r="T1380" s="147">
        <v>0</v>
      </c>
      <c r="U1380" s="147" t="s">
        <v>2751</v>
      </c>
      <c r="V1380" s="147" t="s">
        <v>2727</v>
      </c>
      <c r="AB1380" s="147" t="s">
        <v>4358</v>
      </c>
      <c r="AC1380" s="147">
        <v>208</v>
      </c>
      <c r="AD1380" s="223">
        <v>43216</v>
      </c>
      <c r="AE1380" s="223">
        <v>43300</v>
      </c>
      <c r="AF1380" s="147" t="s">
        <v>939</v>
      </c>
    </row>
    <row r="1381" spans="16:32" x14ac:dyDescent="0.25">
      <c r="P1381" s="147" t="s">
        <v>962</v>
      </c>
      <c r="Q1381" s="147">
        <v>194</v>
      </c>
      <c r="R1381" s="147"/>
      <c r="S1381" s="147" t="s">
        <v>2752</v>
      </c>
      <c r="T1381" s="147">
        <v>0</v>
      </c>
      <c r="U1381" s="147" t="s">
        <v>2753</v>
      </c>
      <c r="V1381" s="147" t="s">
        <v>2727</v>
      </c>
      <c r="AB1381" s="147" t="s">
        <v>1875</v>
      </c>
      <c r="AC1381" s="147">
        <v>222</v>
      </c>
      <c r="AD1381" s="223">
        <v>43311</v>
      </c>
      <c r="AE1381" s="223">
        <v>43395</v>
      </c>
      <c r="AF1381" s="147" t="s">
        <v>939</v>
      </c>
    </row>
    <row r="1382" spans="16:32" x14ac:dyDescent="0.25">
      <c r="P1382" s="147" t="s">
        <v>962</v>
      </c>
      <c r="Q1382" s="147">
        <v>194</v>
      </c>
      <c r="R1382" s="147"/>
      <c r="S1382" s="147" t="s">
        <v>2754</v>
      </c>
      <c r="T1382" s="147">
        <v>0</v>
      </c>
      <c r="U1382" s="147" t="s">
        <v>2755</v>
      </c>
      <c r="V1382" s="147" t="s">
        <v>2727</v>
      </c>
      <c r="AB1382" s="147" t="s">
        <v>1877</v>
      </c>
      <c r="AC1382" s="147">
        <v>208</v>
      </c>
      <c r="AD1382" s="223">
        <v>43216</v>
      </c>
      <c r="AE1382" s="223">
        <v>43300</v>
      </c>
      <c r="AF1382" s="147" t="s">
        <v>939</v>
      </c>
    </row>
    <row r="1383" spans="16:32" x14ac:dyDescent="0.25">
      <c r="P1383" s="147" t="s">
        <v>962</v>
      </c>
      <c r="Q1383" s="147">
        <v>194</v>
      </c>
      <c r="R1383" s="147"/>
      <c r="S1383" s="147" t="s">
        <v>2756</v>
      </c>
      <c r="T1383" s="147">
        <v>0</v>
      </c>
      <c r="U1383" s="147" t="s">
        <v>2757</v>
      </c>
      <c r="V1383" s="147" t="s">
        <v>2727</v>
      </c>
      <c r="AB1383" s="147" t="s">
        <v>2550</v>
      </c>
      <c r="AC1383" s="147">
        <v>215</v>
      </c>
      <c r="AD1383" s="223">
        <v>43250</v>
      </c>
      <c r="AE1383" s="223">
        <v>43334</v>
      </c>
      <c r="AF1383" s="147" t="s">
        <v>939</v>
      </c>
    </row>
    <row r="1384" spans="16:32" x14ac:dyDescent="0.25">
      <c r="P1384" s="147" t="s">
        <v>962</v>
      </c>
      <c r="Q1384" s="147">
        <v>194</v>
      </c>
      <c r="R1384" s="147"/>
      <c r="S1384" s="147" t="s">
        <v>1360</v>
      </c>
      <c r="T1384" s="147">
        <v>0</v>
      </c>
      <c r="U1384" s="147" t="s">
        <v>1361</v>
      </c>
      <c r="V1384" s="147" t="s">
        <v>2727</v>
      </c>
      <c r="AB1384" s="147" t="s">
        <v>2550</v>
      </c>
      <c r="AC1384" s="147">
        <v>219</v>
      </c>
      <c r="AD1384" s="223">
        <v>43280</v>
      </c>
      <c r="AE1384" s="223">
        <v>43364</v>
      </c>
      <c r="AF1384" s="147" t="s">
        <v>939</v>
      </c>
    </row>
    <row r="1385" spans="16:32" x14ac:dyDescent="0.25">
      <c r="P1385" s="147" t="s">
        <v>962</v>
      </c>
      <c r="Q1385" s="147">
        <v>194</v>
      </c>
      <c r="R1385" s="147"/>
      <c r="S1385" s="147" t="s">
        <v>1362</v>
      </c>
      <c r="T1385" s="147">
        <v>0</v>
      </c>
      <c r="U1385" s="147" t="s">
        <v>1363</v>
      </c>
      <c r="V1385" s="147" t="s">
        <v>2727</v>
      </c>
      <c r="AB1385" s="147" t="s">
        <v>2550</v>
      </c>
      <c r="AC1385" s="147">
        <v>222</v>
      </c>
      <c r="AD1385" s="223">
        <v>43311</v>
      </c>
      <c r="AE1385" s="223">
        <v>43395</v>
      </c>
      <c r="AF1385" s="147" t="s">
        <v>939</v>
      </c>
    </row>
    <row r="1386" spans="16:32" x14ac:dyDescent="0.25">
      <c r="P1386" s="147" t="s">
        <v>962</v>
      </c>
      <c r="Q1386" s="147">
        <v>194</v>
      </c>
      <c r="R1386" s="147"/>
      <c r="S1386" s="147" t="s">
        <v>1364</v>
      </c>
      <c r="T1386" s="147">
        <v>0</v>
      </c>
      <c r="U1386" s="147" t="s">
        <v>1365</v>
      </c>
      <c r="V1386" s="147" t="s">
        <v>2727</v>
      </c>
      <c r="AB1386" s="147" t="s">
        <v>1879</v>
      </c>
      <c r="AC1386" s="147">
        <v>208</v>
      </c>
      <c r="AD1386" s="223">
        <v>43216</v>
      </c>
      <c r="AE1386" s="223">
        <v>43300</v>
      </c>
      <c r="AF1386" s="147" t="s">
        <v>939</v>
      </c>
    </row>
    <row r="1387" spans="16:32" x14ac:dyDescent="0.25">
      <c r="P1387" s="147" t="s">
        <v>962</v>
      </c>
      <c r="Q1387" s="147">
        <v>194</v>
      </c>
      <c r="R1387" s="147"/>
      <c r="S1387" s="147" t="s">
        <v>1366</v>
      </c>
      <c r="T1387" s="147">
        <v>0</v>
      </c>
      <c r="U1387" s="147" t="s">
        <v>1367</v>
      </c>
      <c r="V1387" s="147" t="s">
        <v>2727</v>
      </c>
      <c r="AB1387" s="147" t="s">
        <v>1879</v>
      </c>
      <c r="AC1387" s="147">
        <v>222</v>
      </c>
      <c r="AD1387" s="223">
        <v>43311</v>
      </c>
      <c r="AE1387" s="223">
        <v>43395</v>
      </c>
      <c r="AF1387" s="147" t="s">
        <v>939</v>
      </c>
    </row>
    <row r="1388" spans="16:32" x14ac:dyDescent="0.25">
      <c r="P1388" s="147" t="s">
        <v>962</v>
      </c>
      <c r="Q1388" s="147">
        <v>194</v>
      </c>
      <c r="R1388" s="147"/>
      <c r="S1388" s="147" t="s">
        <v>1368</v>
      </c>
      <c r="T1388" s="147">
        <v>0</v>
      </c>
      <c r="U1388" s="147" t="s">
        <v>1369</v>
      </c>
      <c r="V1388" s="147" t="s">
        <v>2727</v>
      </c>
      <c r="AB1388" s="147" t="s">
        <v>1881</v>
      </c>
      <c r="AC1388" s="147">
        <v>215</v>
      </c>
      <c r="AD1388" s="223">
        <v>43250</v>
      </c>
      <c r="AE1388" s="223">
        <v>43334</v>
      </c>
      <c r="AF1388" s="147" t="s">
        <v>939</v>
      </c>
    </row>
    <row r="1389" spans="16:32" x14ac:dyDescent="0.25">
      <c r="P1389" s="147" t="s">
        <v>962</v>
      </c>
      <c r="Q1389" s="147">
        <v>194</v>
      </c>
      <c r="R1389" s="147"/>
      <c r="S1389" s="147" t="s">
        <v>1370</v>
      </c>
      <c r="T1389" s="147">
        <v>0</v>
      </c>
      <c r="U1389" s="147" t="s">
        <v>1371</v>
      </c>
      <c r="V1389" s="147" t="s">
        <v>2727</v>
      </c>
      <c r="AB1389" s="147" t="s">
        <v>1881</v>
      </c>
      <c r="AC1389" s="147">
        <v>219</v>
      </c>
      <c r="AD1389" s="223">
        <v>43280</v>
      </c>
      <c r="AE1389" s="223">
        <v>43364</v>
      </c>
      <c r="AF1389" s="147" t="s">
        <v>939</v>
      </c>
    </row>
    <row r="1390" spans="16:32" x14ac:dyDescent="0.25">
      <c r="P1390" s="147" t="s">
        <v>962</v>
      </c>
      <c r="Q1390" s="147">
        <v>194</v>
      </c>
      <c r="R1390" s="147"/>
      <c r="S1390" s="147" t="s">
        <v>1372</v>
      </c>
      <c r="T1390" s="147">
        <v>0</v>
      </c>
      <c r="U1390" s="147" t="s">
        <v>1373</v>
      </c>
      <c r="V1390" s="147" t="s">
        <v>2727</v>
      </c>
      <c r="AB1390" s="147" t="s">
        <v>1881</v>
      </c>
      <c r="AC1390" s="147">
        <v>222</v>
      </c>
      <c r="AD1390" s="223">
        <v>43311</v>
      </c>
      <c r="AE1390" s="223">
        <v>43395</v>
      </c>
      <c r="AF1390" s="147" t="s">
        <v>939</v>
      </c>
    </row>
    <row r="1391" spans="16:32" x14ac:dyDescent="0.25">
      <c r="P1391" s="147" t="s">
        <v>962</v>
      </c>
      <c r="Q1391" s="147">
        <v>194</v>
      </c>
      <c r="R1391" s="147"/>
      <c r="S1391" s="147" t="s">
        <v>1374</v>
      </c>
      <c r="T1391" s="147">
        <v>0</v>
      </c>
      <c r="U1391" s="147" t="s">
        <v>1375</v>
      </c>
      <c r="V1391" s="147" t="s">
        <v>2727</v>
      </c>
      <c r="AB1391" s="147" t="s">
        <v>1883</v>
      </c>
      <c r="AC1391" s="147">
        <v>208</v>
      </c>
      <c r="AD1391" s="223">
        <v>43216</v>
      </c>
      <c r="AE1391" s="223">
        <v>43300</v>
      </c>
      <c r="AF1391" s="147" t="s">
        <v>939</v>
      </c>
    </row>
    <row r="1392" spans="16:32" x14ac:dyDescent="0.25">
      <c r="P1392" s="147" t="s">
        <v>962</v>
      </c>
      <c r="Q1392" s="147">
        <v>194</v>
      </c>
      <c r="R1392" s="147"/>
      <c r="S1392" s="147" t="s">
        <v>1376</v>
      </c>
      <c r="T1392" s="147">
        <v>0</v>
      </c>
      <c r="U1392" s="147" t="s">
        <v>1377</v>
      </c>
      <c r="V1392" s="147" t="s">
        <v>2727</v>
      </c>
      <c r="AB1392" s="147" t="s">
        <v>1883</v>
      </c>
      <c r="AC1392" s="147">
        <v>215</v>
      </c>
      <c r="AD1392" s="223">
        <v>43250</v>
      </c>
      <c r="AE1392" s="223">
        <v>43334</v>
      </c>
      <c r="AF1392" s="147" t="s">
        <v>939</v>
      </c>
    </row>
    <row r="1393" spans="16:32" x14ac:dyDescent="0.25">
      <c r="P1393" s="147" t="s">
        <v>962</v>
      </c>
      <c r="Q1393" s="147">
        <v>194</v>
      </c>
      <c r="R1393" s="147"/>
      <c r="S1393" s="147" t="s">
        <v>1378</v>
      </c>
      <c r="T1393" s="147">
        <v>0</v>
      </c>
      <c r="U1393" s="147" t="s">
        <v>1379</v>
      </c>
      <c r="V1393" s="147" t="s">
        <v>2727</v>
      </c>
      <c r="AB1393" s="147" t="s">
        <v>1883</v>
      </c>
      <c r="AC1393" s="147">
        <v>222</v>
      </c>
      <c r="AD1393" s="223">
        <v>43311</v>
      </c>
      <c r="AE1393" s="223">
        <v>43395</v>
      </c>
      <c r="AF1393" s="147" t="s">
        <v>939</v>
      </c>
    </row>
    <row r="1394" spans="16:32" x14ac:dyDescent="0.25">
      <c r="P1394" s="147" t="s">
        <v>962</v>
      </c>
      <c r="Q1394" s="147">
        <v>194</v>
      </c>
      <c r="R1394" s="147"/>
      <c r="S1394" s="147" t="s">
        <v>1380</v>
      </c>
      <c r="T1394" s="147">
        <v>0</v>
      </c>
      <c r="U1394" s="147" t="s">
        <v>1381</v>
      </c>
      <c r="V1394" s="147" t="s">
        <v>2727</v>
      </c>
      <c r="AB1394" s="147" t="s">
        <v>4360</v>
      </c>
      <c r="AC1394" s="147">
        <v>208</v>
      </c>
      <c r="AD1394" s="223">
        <v>43216</v>
      </c>
      <c r="AE1394" s="223">
        <v>43300</v>
      </c>
      <c r="AF1394" s="147" t="s">
        <v>939</v>
      </c>
    </row>
    <row r="1395" spans="16:32" x14ac:dyDescent="0.25">
      <c r="P1395" s="147" t="s">
        <v>962</v>
      </c>
      <c r="Q1395" s="147">
        <v>194</v>
      </c>
      <c r="R1395" s="147"/>
      <c r="S1395" s="147" t="s">
        <v>1382</v>
      </c>
      <c r="T1395" s="147">
        <v>0</v>
      </c>
      <c r="U1395" s="147" t="s">
        <v>1383</v>
      </c>
      <c r="V1395" s="147" t="s">
        <v>2727</v>
      </c>
      <c r="AB1395" s="147" t="s">
        <v>4360</v>
      </c>
      <c r="AC1395" s="147">
        <v>222</v>
      </c>
      <c r="AD1395" s="223">
        <v>43311</v>
      </c>
      <c r="AE1395" s="223">
        <v>43395</v>
      </c>
      <c r="AF1395" s="147" t="s">
        <v>939</v>
      </c>
    </row>
    <row r="1396" spans="16:32" x14ac:dyDescent="0.25">
      <c r="P1396" s="147" t="s">
        <v>962</v>
      </c>
      <c r="Q1396" s="147">
        <v>194</v>
      </c>
      <c r="R1396" s="147"/>
      <c r="S1396" s="147" t="s">
        <v>1384</v>
      </c>
      <c r="T1396" s="147">
        <v>0</v>
      </c>
      <c r="U1396" s="147" t="s">
        <v>1385</v>
      </c>
      <c r="V1396" s="147" t="s">
        <v>2727</v>
      </c>
      <c r="AB1396" s="147" t="s">
        <v>3371</v>
      </c>
      <c r="AC1396" s="147">
        <v>215</v>
      </c>
      <c r="AD1396" s="223">
        <v>43250</v>
      </c>
      <c r="AE1396" s="223">
        <v>43334</v>
      </c>
      <c r="AF1396" s="147" t="s">
        <v>939</v>
      </c>
    </row>
    <row r="1397" spans="16:32" x14ac:dyDescent="0.25">
      <c r="P1397" s="147" t="s">
        <v>962</v>
      </c>
      <c r="Q1397" s="147">
        <v>194</v>
      </c>
      <c r="R1397" s="147"/>
      <c r="S1397" s="147" t="s">
        <v>1386</v>
      </c>
      <c r="T1397" s="147">
        <v>0</v>
      </c>
      <c r="U1397" s="147" t="s">
        <v>1387</v>
      </c>
      <c r="V1397" s="147" t="s">
        <v>2727</v>
      </c>
      <c r="AB1397" s="147" t="s">
        <v>3371</v>
      </c>
      <c r="AC1397" s="147">
        <v>219</v>
      </c>
      <c r="AD1397" s="223">
        <v>43280</v>
      </c>
      <c r="AE1397" s="223">
        <v>43364</v>
      </c>
      <c r="AF1397" s="147" t="s">
        <v>939</v>
      </c>
    </row>
    <row r="1398" spans="16:32" x14ac:dyDescent="0.25">
      <c r="P1398" s="147" t="s">
        <v>962</v>
      </c>
      <c r="Q1398" s="147">
        <v>194</v>
      </c>
      <c r="R1398" s="147"/>
      <c r="S1398" s="147" t="s">
        <v>2481</v>
      </c>
      <c r="T1398" s="147">
        <v>0</v>
      </c>
      <c r="U1398" s="147" t="s">
        <v>2482</v>
      </c>
      <c r="V1398" s="147" t="s">
        <v>2727</v>
      </c>
      <c r="AB1398" s="147" t="s">
        <v>3371</v>
      </c>
      <c r="AC1398" s="147">
        <v>222</v>
      </c>
      <c r="AD1398" s="223">
        <v>43311</v>
      </c>
      <c r="AE1398" s="223">
        <v>43395</v>
      </c>
      <c r="AF1398" s="147" t="s">
        <v>939</v>
      </c>
    </row>
    <row r="1399" spans="16:32" x14ac:dyDescent="0.25">
      <c r="P1399" s="147" t="s">
        <v>962</v>
      </c>
      <c r="Q1399" s="147">
        <v>194</v>
      </c>
      <c r="R1399" s="147"/>
      <c r="S1399" s="147" t="s">
        <v>1388</v>
      </c>
      <c r="T1399" s="147">
        <v>0</v>
      </c>
      <c r="U1399" s="147" t="s">
        <v>1389</v>
      </c>
      <c r="V1399" s="147" t="s">
        <v>2727</v>
      </c>
      <c r="AB1399" s="147" t="s">
        <v>1887</v>
      </c>
      <c r="AC1399" s="147">
        <v>208</v>
      </c>
      <c r="AD1399" s="223">
        <v>43216</v>
      </c>
      <c r="AE1399" s="223">
        <v>43300</v>
      </c>
      <c r="AF1399" s="147" t="s">
        <v>939</v>
      </c>
    </row>
    <row r="1400" spans="16:32" x14ac:dyDescent="0.25">
      <c r="P1400" s="147" t="s">
        <v>962</v>
      </c>
      <c r="Q1400" s="147">
        <v>194</v>
      </c>
      <c r="R1400" s="147"/>
      <c r="S1400" s="147" t="s">
        <v>2758</v>
      </c>
      <c r="T1400" s="147">
        <v>0</v>
      </c>
      <c r="U1400" s="147" t="s">
        <v>2759</v>
      </c>
      <c r="V1400" s="147" t="s">
        <v>2727</v>
      </c>
      <c r="AB1400" s="147" t="s">
        <v>1887</v>
      </c>
      <c r="AC1400" s="147">
        <v>222</v>
      </c>
      <c r="AD1400" s="223">
        <v>43311</v>
      </c>
      <c r="AE1400" s="223">
        <v>43395</v>
      </c>
      <c r="AF1400" s="147" t="s">
        <v>939</v>
      </c>
    </row>
    <row r="1401" spans="16:32" x14ac:dyDescent="0.25">
      <c r="P1401" s="147" t="s">
        <v>962</v>
      </c>
      <c r="Q1401" s="147">
        <v>194</v>
      </c>
      <c r="R1401" s="147"/>
      <c r="S1401" s="147" t="s">
        <v>1390</v>
      </c>
      <c r="T1401" s="147">
        <v>0</v>
      </c>
      <c r="U1401" s="147" t="s">
        <v>1391</v>
      </c>
      <c r="V1401" s="147" t="s">
        <v>2727</v>
      </c>
      <c r="AB1401" s="147" t="s">
        <v>4982</v>
      </c>
      <c r="AC1401" s="147">
        <v>221</v>
      </c>
      <c r="AD1401" s="223">
        <v>43297</v>
      </c>
      <c r="AE1401" s="223">
        <v>43353</v>
      </c>
      <c r="AF1401" s="147" t="s">
        <v>939</v>
      </c>
    </row>
    <row r="1402" spans="16:32" x14ac:dyDescent="0.25">
      <c r="P1402" s="147" t="s">
        <v>962</v>
      </c>
      <c r="Q1402" s="147">
        <v>194</v>
      </c>
      <c r="R1402" s="147"/>
      <c r="S1402" s="147" t="s">
        <v>1392</v>
      </c>
      <c r="T1402" s="147">
        <v>0</v>
      </c>
      <c r="U1402" s="147" t="s">
        <v>1393</v>
      </c>
      <c r="V1402" s="147" t="s">
        <v>2727</v>
      </c>
      <c r="AB1402" s="147" t="s">
        <v>4239</v>
      </c>
      <c r="AC1402" s="147">
        <v>221</v>
      </c>
      <c r="AD1402" s="223">
        <v>43297</v>
      </c>
      <c r="AE1402" s="223">
        <v>43353</v>
      </c>
      <c r="AF1402" s="147" t="s">
        <v>939</v>
      </c>
    </row>
    <row r="1403" spans="16:32" x14ac:dyDescent="0.25">
      <c r="P1403" s="147" t="s">
        <v>962</v>
      </c>
      <c r="Q1403" s="147">
        <v>194</v>
      </c>
      <c r="R1403" s="147"/>
      <c r="S1403" s="147" t="s">
        <v>1396</v>
      </c>
      <c r="T1403" s="147">
        <v>0</v>
      </c>
      <c r="U1403" s="147" t="s">
        <v>1397</v>
      </c>
      <c r="V1403" s="147" t="s">
        <v>2727</v>
      </c>
      <c r="AB1403" s="147" t="s">
        <v>4241</v>
      </c>
      <c r="AC1403" s="147">
        <v>221</v>
      </c>
      <c r="AD1403" s="223">
        <v>43297</v>
      </c>
      <c r="AE1403" s="223">
        <v>43353</v>
      </c>
      <c r="AF1403" s="147" t="s">
        <v>939</v>
      </c>
    </row>
    <row r="1404" spans="16:32" x14ac:dyDescent="0.25">
      <c r="P1404" s="147" t="s">
        <v>962</v>
      </c>
      <c r="Q1404" s="147">
        <v>194</v>
      </c>
      <c r="R1404" s="147"/>
      <c r="S1404" s="147" t="s">
        <v>1398</v>
      </c>
      <c r="T1404" s="147">
        <v>0</v>
      </c>
      <c r="U1404" s="147" t="s">
        <v>1399</v>
      </c>
      <c r="V1404" s="147" t="s">
        <v>2727</v>
      </c>
      <c r="AB1404" s="147" t="s">
        <v>4362</v>
      </c>
      <c r="AC1404" s="147">
        <v>208</v>
      </c>
      <c r="AD1404" s="223">
        <v>43216</v>
      </c>
      <c r="AE1404" s="223">
        <v>43300</v>
      </c>
      <c r="AF1404" s="147" t="s">
        <v>939</v>
      </c>
    </row>
    <row r="1405" spans="16:32" x14ac:dyDescent="0.25">
      <c r="P1405" s="147" t="s">
        <v>962</v>
      </c>
      <c r="Q1405" s="147">
        <v>194</v>
      </c>
      <c r="R1405" s="147"/>
      <c r="S1405" s="147" t="s">
        <v>1400</v>
      </c>
      <c r="T1405" s="147">
        <v>0</v>
      </c>
      <c r="U1405" s="147" t="s">
        <v>1401</v>
      </c>
      <c r="V1405" s="147" t="s">
        <v>2727</v>
      </c>
      <c r="AB1405" s="147" t="s">
        <v>4362</v>
      </c>
      <c r="AC1405" s="147">
        <v>215</v>
      </c>
      <c r="AD1405" s="223">
        <v>43250</v>
      </c>
      <c r="AE1405" s="223">
        <v>43334</v>
      </c>
      <c r="AF1405" s="147" t="s">
        <v>939</v>
      </c>
    </row>
    <row r="1406" spans="16:32" x14ac:dyDescent="0.25">
      <c r="P1406" s="147" t="s">
        <v>962</v>
      </c>
      <c r="Q1406" s="147">
        <v>194</v>
      </c>
      <c r="R1406" s="147"/>
      <c r="S1406" s="147" t="s">
        <v>1402</v>
      </c>
      <c r="T1406" s="147">
        <v>0</v>
      </c>
      <c r="U1406" s="147" t="s">
        <v>1403</v>
      </c>
      <c r="V1406" s="147" t="s">
        <v>2727</v>
      </c>
      <c r="AB1406" s="147" t="s">
        <v>4362</v>
      </c>
      <c r="AC1406" s="147">
        <v>219</v>
      </c>
      <c r="AD1406" s="223">
        <v>43280</v>
      </c>
      <c r="AE1406" s="223">
        <v>43364</v>
      </c>
      <c r="AF1406" s="147" t="s">
        <v>939</v>
      </c>
    </row>
    <row r="1407" spans="16:32" x14ac:dyDescent="0.25">
      <c r="P1407" s="147" t="s">
        <v>962</v>
      </c>
      <c r="Q1407" s="147">
        <v>194</v>
      </c>
      <c r="R1407" s="147"/>
      <c r="S1407" s="147" t="s">
        <v>1404</v>
      </c>
      <c r="T1407" s="147">
        <v>0</v>
      </c>
      <c r="U1407" s="147" t="s">
        <v>1405</v>
      </c>
      <c r="V1407" s="147" t="s">
        <v>2727</v>
      </c>
      <c r="AB1407" s="147" t="s">
        <v>4362</v>
      </c>
      <c r="AC1407" s="147">
        <v>222</v>
      </c>
      <c r="AD1407" s="223">
        <v>43311</v>
      </c>
      <c r="AE1407" s="223">
        <v>43395</v>
      </c>
      <c r="AF1407" s="147" t="s">
        <v>939</v>
      </c>
    </row>
    <row r="1408" spans="16:32" x14ac:dyDescent="0.25">
      <c r="P1408" s="147" t="s">
        <v>962</v>
      </c>
      <c r="Q1408" s="147">
        <v>194</v>
      </c>
      <c r="R1408" s="147"/>
      <c r="S1408" s="147" t="s">
        <v>1406</v>
      </c>
      <c r="T1408" s="147">
        <v>0</v>
      </c>
      <c r="U1408" s="147" t="s">
        <v>1407</v>
      </c>
      <c r="V1408" s="147" t="s">
        <v>2727</v>
      </c>
      <c r="AB1408" s="147" t="s">
        <v>5109</v>
      </c>
      <c r="AC1408" s="147">
        <v>222</v>
      </c>
      <c r="AD1408" s="223">
        <v>43311</v>
      </c>
      <c r="AE1408" s="223">
        <v>43395</v>
      </c>
      <c r="AF1408" s="147" t="s">
        <v>939</v>
      </c>
    </row>
    <row r="1409" spans="16:32" x14ac:dyDescent="0.25">
      <c r="P1409" s="147" t="s">
        <v>962</v>
      </c>
      <c r="Q1409" s="147">
        <v>194</v>
      </c>
      <c r="R1409" s="147"/>
      <c r="S1409" s="147" t="s">
        <v>1408</v>
      </c>
      <c r="T1409" s="147">
        <v>0</v>
      </c>
      <c r="U1409" s="147" t="s">
        <v>1409</v>
      </c>
      <c r="V1409" s="147" t="s">
        <v>2727</v>
      </c>
      <c r="AB1409" s="147" t="s">
        <v>5111</v>
      </c>
      <c r="AC1409" s="147">
        <v>222</v>
      </c>
      <c r="AD1409" s="223">
        <v>43311</v>
      </c>
      <c r="AE1409" s="223">
        <v>43395</v>
      </c>
      <c r="AF1409" s="147" t="s">
        <v>939</v>
      </c>
    </row>
    <row r="1410" spans="16:32" x14ac:dyDescent="0.25">
      <c r="P1410" s="147" t="s">
        <v>962</v>
      </c>
      <c r="Q1410" s="147">
        <v>194</v>
      </c>
      <c r="R1410" s="147"/>
      <c r="S1410" s="147" t="s">
        <v>2483</v>
      </c>
      <c r="T1410" s="147">
        <v>0</v>
      </c>
      <c r="U1410" s="147" t="s">
        <v>2484</v>
      </c>
      <c r="V1410" s="147" t="s">
        <v>2727</v>
      </c>
      <c r="AB1410" s="147" t="s">
        <v>5113</v>
      </c>
      <c r="AC1410" s="147">
        <v>222</v>
      </c>
      <c r="AD1410" s="223">
        <v>43311</v>
      </c>
      <c r="AE1410" s="223">
        <v>43395</v>
      </c>
      <c r="AF1410" s="147" t="s">
        <v>939</v>
      </c>
    </row>
    <row r="1411" spans="16:32" x14ac:dyDescent="0.25">
      <c r="P1411" s="147" t="s">
        <v>962</v>
      </c>
      <c r="Q1411" s="147">
        <v>194</v>
      </c>
      <c r="R1411" s="147"/>
      <c r="S1411" s="147" t="s">
        <v>2485</v>
      </c>
      <c r="T1411" s="147">
        <v>0</v>
      </c>
      <c r="U1411" s="147" t="s">
        <v>2486</v>
      </c>
      <c r="V1411" s="147" t="s">
        <v>2727</v>
      </c>
      <c r="AB1411" s="147" t="s">
        <v>3373</v>
      </c>
      <c r="AC1411" s="147">
        <v>208</v>
      </c>
      <c r="AD1411" s="223">
        <v>43216</v>
      </c>
      <c r="AE1411" s="223">
        <v>43300</v>
      </c>
      <c r="AF1411" s="147" t="s">
        <v>939</v>
      </c>
    </row>
    <row r="1412" spans="16:32" x14ac:dyDescent="0.25">
      <c r="P1412" s="147" t="s">
        <v>962</v>
      </c>
      <c r="Q1412" s="147">
        <v>194</v>
      </c>
      <c r="R1412" s="147"/>
      <c r="S1412" s="147" t="s">
        <v>2487</v>
      </c>
      <c r="T1412" s="147">
        <v>0</v>
      </c>
      <c r="U1412" s="147" t="s">
        <v>2488</v>
      </c>
      <c r="V1412" s="147" t="s">
        <v>2727</v>
      </c>
      <c r="AB1412" s="147" t="s">
        <v>1889</v>
      </c>
      <c r="AC1412" s="147">
        <v>208</v>
      </c>
      <c r="AD1412" s="223">
        <v>43216</v>
      </c>
      <c r="AE1412" s="223">
        <v>43300</v>
      </c>
      <c r="AF1412" s="147" t="s">
        <v>939</v>
      </c>
    </row>
    <row r="1413" spans="16:32" x14ac:dyDescent="0.25">
      <c r="P1413" s="147" t="s">
        <v>962</v>
      </c>
      <c r="Q1413" s="147">
        <v>194</v>
      </c>
      <c r="R1413" s="147"/>
      <c r="S1413" s="147" t="s">
        <v>1416</v>
      </c>
      <c r="T1413" s="147">
        <v>0</v>
      </c>
      <c r="U1413" s="147" t="s">
        <v>1417</v>
      </c>
      <c r="V1413" s="147" t="s">
        <v>2727</v>
      </c>
      <c r="AB1413" s="147" t="s">
        <v>1889</v>
      </c>
      <c r="AC1413" s="147">
        <v>215</v>
      </c>
      <c r="AD1413" s="223">
        <v>43250</v>
      </c>
      <c r="AE1413" s="223">
        <v>43334</v>
      </c>
      <c r="AF1413" s="147" t="s">
        <v>939</v>
      </c>
    </row>
    <row r="1414" spans="16:32" x14ac:dyDescent="0.25">
      <c r="P1414" s="147" t="s">
        <v>962</v>
      </c>
      <c r="Q1414" s="147">
        <v>194</v>
      </c>
      <c r="R1414" s="147"/>
      <c r="S1414" s="147" t="s">
        <v>1418</v>
      </c>
      <c r="T1414" s="147">
        <v>0</v>
      </c>
      <c r="U1414" s="147" t="s">
        <v>1419</v>
      </c>
      <c r="V1414" s="147" t="s">
        <v>2727</v>
      </c>
      <c r="AB1414" s="147" t="s">
        <v>1889</v>
      </c>
      <c r="AC1414" s="147">
        <v>219</v>
      </c>
      <c r="AD1414" s="223">
        <v>43280</v>
      </c>
      <c r="AE1414" s="223">
        <v>43364</v>
      </c>
      <c r="AF1414" s="147" t="s">
        <v>939</v>
      </c>
    </row>
    <row r="1415" spans="16:32" x14ac:dyDescent="0.25">
      <c r="P1415" s="147" t="s">
        <v>962</v>
      </c>
      <c r="Q1415" s="147">
        <v>194</v>
      </c>
      <c r="R1415" s="147"/>
      <c r="S1415" s="147" t="s">
        <v>1422</v>
      </c>
      <c r="T1415" s="147">
        <v>0</v>
      </c>
      <c r="U1415" s="147" t="s">
        <v>1423</v>
      </c>
      <c r="V1415" s="147" t="s">
        <v>2727</v>
      </c>
      <c r="AB1415" s="147" t="s">
        <v>1889</v>
      </c>
      <c r="AC1415" s="147">
        <v>222</v>
      </c>
      <c r="AD1415" s="223">
        <v>43311</v>
      </c>
      <c r="AE1415" s="223">
        <v>43395</v>
      </c>
      <c r="AF1415" s="147" t="s">
        <v>939</v>
      </c>
    </row>
    <row r="1416" spans="16:32" x14ac:dyDescent="0.25">
      <c r="P1416" s="147" t="s">
        <v>962</v>
      </c>
      <c r="Q1416" s="147">
        <v>194</v>
      </c>
      <c r="R1416" s="147"/>
      <c r="S1416" s="147" t="s">
        <v>1424</v>
      </c>
      <c r="T1416" s="147">
        <v>0</v>
      </c>
      <c r="U1416" s="147" t="s">
        <v>1425</v>
      </c>
      <c r="V1416" s="147" t="s">
        <v>2727</v>
      </c>
      <c r="AB1416" s="147" t="s">
        <v>4245</v>
      </c>
      <c r="AC1416" s="147">
        <v>221</v>
      </c>
      <c r="AD1416" s="223">
        <v>43297</v>
      </c>
      <c r="AE1416" s="223">
        <v>43353</v>
      </c>
      <c r="AF1416" s="147" t="s">
        <v>939</v>
      </c>
    </row>
    <row r="1417" spans="16:32" x14ac:dyDescent="0.25">
      <c r="P1417" s="147" t="s">
        <v>962</v>
      </c>
      <c r="Q1417" s="147">
        <v>194</v>
      </c>
      <c r="R1417" s="147"/>
      <c r="S1417" s="147" t="s">
        <v>2760</v>
      </c>
      <c r="T1417" s="147">
        <v>0</v>
      </c>
      <c r="U1417" s="147" t="s">
        <v>2761</v>
      </c>
      <c r="V1417" s="147" t="s">
        <v>2727</v>
      </c>
      <c r="AB1417" s="147" t="s">
        <v>5115</v>
      </c>
      <c r="AC1417" s="147">
        <v>222</v>
      </c>
      <c r="AD1417" s="223">
        <v>43311</v>
      </c>
      <c r="AE1417" s="223">
        <v>43395</v>
      </c>
      <c r="AF1417" s="147" t="s">
        <v>939</v>
      </c>
    </row>
    <row r="1418" spans="16:32" x14ac:dyDescent="0.25">
      <c r="P1418" s="147" t="s">
        <v>962</v>
      </c>
      <c r="Q1418" s="147">
        <v>194</v>
      </c>
      <c r="R1418" s="147"/>
      <c r="S1418" s="147" t="s">
        <v>1432</v>
      </c>
      <c r="T1418" s="147">
        <v>0</v>
      </c>
      <c r="U1418" s="147" t="s">
        <v>1433</v>
      </c>
      <c r="V1418" s="147" t="s">
        <v>2727</v>
      </c>
      <c r="AB1418" s="147" t="s">
        <v>1891</v>
      </c>
      <c r="AC1418" s="147">
        <v>219</v>
      </c>
      <c r="AD1418" s="223">
        <v>43280</v>
      </c>
      <c r="AE1418" s="223">
        <v>43364</v>
      </c>
      <c r="AF1418" s="147" t="s">
        <v>939</v>
      </c>
    </row>
    <row r="1419" spans="16:32" x14ac:dyDescent="0.25">
      <c r="P1419" s="147" t="s">
        <v>962</v>
      </c>
      <c r="Q1419" s="147">
        <v>194</v>
      </c>
      <c r="R1419" s="147"/>
      <c r="S1419" s="147" t="s">
        <v>1434</v>
      </c>
      <c r="T1419" s="147">
        <v>0</v>
      </c>
      <c r="U1419" s="147" t="s">
        <v>1435</v>
      </c>
      <c r="V1419" s="147" t="s">
        <v>2727</v>
      </c>
      <c r="AB1419" s="147" t="s">
        <v>1891</v>
      </c>
      <c r="AC1419" s="147">
        <v>222</v>
      </c>
      <c r="AD1419" s="223">
        <v>43311</v>
      </c>
      <c r="AE1419" s="223">
        <v>43395</v>
      </c>
      <c r="AF1419" s="147" t="s">
        <v>939</v>
      </c>
    </row>
    <row r="1420" spans="16:32" x14ac:dyDescent="0.25">
      <c r="P1420" s="147" t="s">
        <v>962</v>
      </c>
      <c r="Q1420" s="147">
        <v>194</v>
      </c>
      <c r="R1420" s="147"/>
      <c r="S1420" s="147" t="s">
        <v>1436</v>
      </c>
      <c r="T1420" s="147">
        <v>0</v>
      </c>
      <c r="U1420" s="147" t="s">
        <v>1437</v>
      </c>
      <c r="V1420" s="147" t="s">
        <v>2727</v>
      </c>
      <c r="AB1420" s="147" t="s">
        <v>4364</v>
      </c>
      <c r="AC1420" s="147">
        <v>208</v>
      </c>
      <c r="AD1420" s="223">
        <v>43216</v>
      </c>
      <c r="AE1420" s="223">
        <v>43300</v>
      </c>
      <c r="AF1420" s="147" t="s">
        <v>939</v>
      </c>
    </row>
    <row r="1421" spans="16:32" x14ac:dyDescent="0.25">
      <c r="P1421" s="147" t="s">
        <v>962</v>
      </c>
      <c r="Q1421" s="147">
        <v>194</v>
      </c>
      <c r="R1421" s="147"/>
      <c r="S1421" s="147" t="s">
        <v>1438</v>
      </c>
      <c r="T1421" s="147">
        <v>0</v>
      </c>
      <c r="U1421" s="147" t="s">
        <v>1439</v>
      </c>
      <c r="V1421" s="147" t="s">
        <v>2727</v>
      </c>
      <c r="AB1421" s="147" t="s">
        <v>3884</v>
      </c>
      <c r="AC1421" s="147">
        <v>208</v>
      </c>
      <c r="AD1421" s="223">
        <v>43216</v>
      </c>
      <c r="AE1421" s="223">
        <v>43300</v>
      </c>
      <c r="AF1421" s="147" t="s">
        <v>939</v>
      </c>
    </row>
    <row r="1422" spans="16:32" x14ac:dyDescent="0.25">
      <c r="P1422" s="147" t="s">
        <v>962</v>
      </c>
      <c r="Q1422" s="147">
        <v>194</v>
      </c>
      <c r="R1422" s="147"/>
      <c r="S1422" s="147" t="s">
        <v>1440</v>
      </c>
      <c r="T1422" s="147">
        <v>0</v>
      </c>
      <c r="U1422" s="147" t="s">
        <v>1441</v>
      </c>
      <c r="V1422" s="147" t="s">
        <v>2727</v>
      </c>
      <c r="AB1422" s="147" t="s">
        <v>5117</v>
      </c>
      <c r="AC1422" s="147">
        <v>222</v>
      </c>
      <c r="AD1422" s="223">
        <v>43311</v>
      </c>
      <c r="AE1422" s="223">
        <v>43395</v>
      </c>
      <c r="AF1422" s="147" t="s">
        <v>939</v>
      </c>
    </row>
    <row r="1423" spans="16:32" x14ac:dyDescent="0.25">
      <c r="P1423" s="147" t="s">
        <v>962</v>
      </c>
      <c r="Q1423" s="147">
        <v>194</v>
      </c>
      <c r="R1423" s="147"/>
      <c r="S1423" s="147" t="s">
        <v>1442</v>
      </c>
      <c r="T1423" s="147">
        <v>0</v>
      </c>
      <c r="U1423" s="147" t="s">
        <v>1443</v>
      </c>
      <c r="V1423" s="147" t="s">
        <v>2727</v>
      </c>
      <c r="AB1423" s="147" t="s">
        <v>4984</v>
      </c>
      <c r="AC1423" s="147">
        <v>221</v>
      </c>
      <c r="AD1423" s="223">
        <v>43297</v>
      </c>
      <c r="AE1423" s="223">
        <v>43381</v>
      </c>
      <c r="AF1423" s="147" t="s">
        <v>939</v>
      </c>
    </row>
    <row r="1424" spans="16:32" x14ac:dyDescent="0.25">
      <c r="P1424" s="147" t="s">
        <v>962</v>
      </c>
      <c r="Q1424" s="147">
        <v>194</v>
      </c>
      <c r="R1424" s="147"/>
      <c r="S1424" s="147" t="s">
        <v>1444</v>
      </c>
      <c r="T1424" s="147">
        <v>0</v>
      </c>
      <c r="U1424" s="147" t="s">
        <v>1445</v>
      </c>
      <c r="V1424" s="147" t="s">
        <v>2727</v>
      </c>
      <c r="AB1424" s="147" t="s">
        <v>4984</v>
      </c>
      <c r="AC1424" s="147">
        <v>222</v>
      </c>
      <c r="AD1424" s="223">
        <v>43311</v>
      </c>
      <c r="AE1424" s="223">
        <v>43395</v>
      </c>
      <c r="AF1424" s="147" t="s">
        <v>939</v>
      </c>
    </row>
    <row r="1425" spans="16:32" x14ac:dyDescent="0.25">
      <c r="P1425" s="147" t="s">
        <v>962</v>
      </c>
      <c r="Q1425" s="147">
        <v>194</v>
      </c>
      <c r="R1425" s="147"/>
      <c r="S1425" s="147" t="s">
        <v>1446</v>
      </c>
      <c r="T1425" s="147">
        <v>0</v>
      </c>
      <c r="U1425" s="147" t="s">
        <v>1447</v>
      </c>
      <c r="V1425" s="147" t="s">
        <v>2727</v>
      </c>
      <c r="AB1425" s="147" t="s">
        <v>4880</v>
      </c>
      <c r="AC1425" s="147">
        <v>219</v>
      </c>
      <c r="AD1425" s="223">
        <v>43280</v>
      </c>
      <c r="AE1425" s="223">
        <v>43364</v>
      </c>
      <c r="AF1425" s="147" t="s">
        <v>939</v>
      </c>
    </row>
    <row r="1426" spans="16:32" x14ac:dyDescent="0.25">
      <c r="P1426" s="147" t="s">
        <v>962</v>
      </c>
      <c r="Q1426" s="147">
        <v>194</v>
      </c>
      <c r="R1426" s="147"/>
      <c r="S1426" s="147" t="s">
        <v>1448</v>
      </c>
      <c r="T1426" s="147">
        <v>0</v>
      </c>
      <c r="U1426" s="147" t="s">
        <v>1449</v>
      </c>
      <c r="V1426" s="147" t="s">
        <v>2727</v>
      </c>
      <c r="AB1426" s="147" t="s">
        <v>4880</v>
      </c>
      <c r="AC1426" s="147">
        <v>222</v>
      </c>
      <c r="AD1426" s="223">
        <v>43311</v>
      </c>
      <c r="AE1426" s="223">
        <v>43395</v>
      </c>
      <c r="AF1426" s="147" t="s">
        <v>939</v>
      </c>
    </row>
    <row r="1427" spans="16:32" x14ac:dyDescent="0.25">
      <c r="P1427" s="147" t="s">
        <v>962</v>
      </c>
      <c r="Q1427" s="147">
        <v>194</v>
      </c>
      <c r="R1427" s="147"/>
      <c r="S1427" s="147" t="s">
        <v>1450</v>
      </c>
      <c r="T1427" s="147">
        <v>0</v>
      </c>
      <c r="U1427" s="147" t="s">
        <v>1451</v>
      </c>
      <c r="V1427" s="147" t="s">
        <v>2727</v>
      </c>
      <c r="AB1427" s="147" t="s">
        <v>2556</v>
      </c>
      <c r="AC1427" s="147">
        <v>219</v>
      </c>
      <c r="AD1427" s="223">
        <v>43280</v>
      </c>
      <c r="AE1427" s="223">
        <v>43364</v>
      </c>
      <c r="AF1427" s="147" t="s">
        <v>939</v>
      </c>
    </row>
    <row r="1428" spans="16:32" x14ac:dyDescent="0.25">
      <c r="P1428" s="147" t="s">
        <v>962</v>
      </c>
      <c r="Q1428" s="147">
        <v>194</v>
      </c>
      <c r="R1428" s="147"/>
      <c r="S1428" s="147" t="s">
        <v>2762</v>
      </c>
      <c r="T1428" s="147">
        <v>0</v>
      </c>
      <c r="U1428" s="147" t="s">
        <v>2763</v>
      </c>
      <c r="V1428" s="147" t="s">
        <v>2727</v>
      </c>
      <c r="AB1428" s="147" t="s">
        <v>2556</v>
      </c>
      <c r="AC1428" s="147">
        <v>222</v>
      </c>
      <c r="AD1428" s="223">
        <v>43311</v>
      </c>
      <c r="AE1428" s="223">
        <v>43395</v>
      </c>
      <c r="AF1428" s="147" t="s">
        <v>939</v>
      </c>
    </row>
    <row r="1429" spans="16:32" x14ac:dyDescent="0.25">
      <c r="P1429" s="147" t="s">
        <v>962</v>
      </c>
      <c r="Q1429" s="147">
        <v>194</v>
      </c>
      <c r="R1429" s="147"/>
      <c r="S1429" s="147" t="s">
        <v>1452</v>
      </c>
      <c r="T1429" s="147">
        <v>0</v>
      </c>
      <c r="U1429" s="147" t="s">
        <v>1453</v>
      </c>
      <c r="V1429" s="147" t="s">
        <v>2727</v>
      </c>
      <c r="AB1429" s="147" t="s">
        <v>4986</v>
      </c>
      <c r="AC1429" s="147">
        <v>221</v>
      </c>
      <c r="AD1429" s="223">
        <v>43297</v>
      </c>
      <c r="AE1429" s="223">
        <v>43353</v>
      </c>
      <c r="AF1429" s="147" t="s">
        <v>939</v>
      </c>
    </row>
    <row r="1430" spans="16:32" x14ac:dyDescent="0.25">
      <c r="P1430" s="147" t="s">
        <v>962</v>
      </c>
      <c r="Q1430" s="147">
        <v>194</v>
      </c>
      <c r="R1430" s="147"/>
      <c r="S1430" s="147" t="s">
        <v>2764</v>
      </c>
      <c r="T1430" s="147">
        <v>0</v>
      </c>
      <c r="U1430" s="147" t="s">
        <v>2765</v>
      </c>
      <c r="V1430" s="147" t="s">
        <v>2727</v>
      </c>
      <c r="AB1430" s="147" t="s">
        <v>1893</v>
      </c>
      <c r="AC1430" s="147">
        <v>208</v>
      </c>
      <c r="AD1430" s="223">
        <v>43216</v>
      </c>
      <c r="AE1430" s="223">
        <v>43300</v>
      </c>
      <c r="AF1430" s="147" t="s">
        <v>939</v>
      </c>
    </row>
    <row r="1431" spans="16:32" x14ac:dyDescent="0.25">
      <c r="P1431" s="147" t="s">
        <v>962</v>
      </c>
      <c r="Q1431" s="147">
        <v>194</v>
      </c>
      <c r="R1431" s="147"/>
      <c r="S1431" s="147" t="s">
        <v>1454</v>
      </c>
      <c r="T1431" s="147">
        <v>0</v>
      </c>
      <c r="U1431" s="147" t="s">
        <v>1455</v>
      </c>
      <c r="V1431" s="147" t="s">
        <v>2727</v>
      </c>
      <c r="AB1431" s="147" t="s">
        <v>1893</v>
      </c>
      <c r="AC1431" s="147">
        <v>215</v>
      </c>
      <c r="AD1431" s="223">
        <v>43250</v>
      </c>
      <c r="AE1431" s="223">
        <v>43334</v>
      </c>
      <c r="AF1431" s="147" t="s">
        <v>939</v>
      </c>
    </row>
    <row r="1432" spans="16:32" x14ac:dyDescent="0.25">
      <c r="P1432" s="147" t="s">
        <v>962</v>
      </c>
      <c r="Q1432" s="147">
        <v>194</v>
      </c>
      <c r="R1432" s="147"/>
      <c r="S1432" s="147" t="s">
        <v>1456</v>
      </c>
      <c r="T1432" s="147">
        <v>0</v>
      </c>
      <c r="U1432" s="147" t="s">
        <v>1457</v>
      </c>
      <c r="V1432" s="147" t="s">
        <v>2727</v>
      </c>
      <c r="AB1432" s="147" t="s">
        <v>1893</v>
      </c>
      <c r="AC1432" s="147">
        <v>219</v>
      </c>
      <c r="AD1432" s="223">
        <v>43280</v>
      </c>
      <c r="AE1432" s="223">
        <v>43364</v>
      </c>
      <c r="AF1432" s="147" t="s">
        <v>939</v>
      </c>
    </row>
    <row r="1433" spans="16:32" x14ac:dyDescent="0.25">
      <c r="P1433" s="147" t="s">
        <v>962</v>
      </c>
      <c r="Q1433" s="147">
        <v>194</v>
      </c>
      <c r="R1433" s="147"/>
      <c r="S1433" s="147" t="s">
        <v>1458</v>
      </c>
      <c r="T1433" s="147">
        <v>0</v>
      </c>
      <c r="U1433" s="147" t="s">
        <v>1459</v>
      </c>
      <c r="V1433" s="147" t="s">
        <v>2727</v>
      </c>
      <c r="AB1433" s="147" t="s">
        <v>1893</v>
      </c>
      <c r="AC1433" s="147">
        <v>222</v>
      </c>
      <c r="AD1433" s="223">
        <v>43311</v>
      </c>
      <c r="AE1433" s="223">
        <v>43395</v>
      </c>
      <c r="AF1433" s="147" t="s">
        <v>939</v>
      </c>
    </row>
    <row r="1434" spans="16:32" x14ac:dyDescent="0.25">
      <c r="P1434" s="147" t="s">
        <v>962</v>
      </c>
      <c r="Q1434" s="147">
        <v>194</v>
      </c>
      <c r="R1434" s="147"/>
      <c r="S1434" s="147" t="s">
        <v>1460</v>
      </c>
      <c r="T1434" s="147">
        <v>0</v>
      </c>
      <c r="U1434" s="147" t="s">
        <v>1461</v>
      </c>
      <c r="V1434" s="147" t="s">
        <v>2727</v>
      </c>
      <c r="AB1434" s="147" t="s">
        <v>1895</v>
      </c>
      <c r="AC1434" s="147">
        <v>208</v>
      </c>
      <c r="AD1434" s="223">
        <v>43216</v>
      </c>
      <c r="AE1434" s="223">
        <v>43300</v>
      </c>
      <c r="AF1434" s="147" t="s">
        <v>939</v>
      </c>
    </row>
    <row r="1435" spans="16:32" x14ac:dyDescent="0.25">
      <c r="P1435" s="147" t="s">
        <v>962</v>
      </c>
      <c r="Q1435" s="147">
        <v>194</v>
      </c>
      <c r="R1435" s="147"/>
      <c r="S1435" s="147" t="s">
        <v>1462</v>
      </c>
      <c r="T1435" s="147">
        <v>0</v>
      </c>
      <c r="U1435" s="147" t="s">
        <v>1463</v>
      </c>
      <c r="V1435" s="147" t="s">
        <v>2727</v>
      </c>
      <c r="AB1435" s="147" t="s">
        <v>1895</v>
      </c>
      <c r="AC1435" s="147">
        <v>215</v>
      </c>
      <c r="AD1435" s="223">
        <v>43250</v>
      </c>
      <c r="AE1435" s="223">
        <v>43334</v>
      </c>
      <c r="AF1435" s="147" t="s">
        <v>939</v>
      </c>
    </row>
    <row r="1436" spans="16:32" x14ac:dyDescent="0.25">
      <c r="P1436" s="147" t="s">
        <v>962</v>
      </c>
      <c r="Q1436" s="147">
        <v>194</v>
      </c>
      <c r="R1436" s="147"/>
      <c r="S1436" s="147" t="s">
        <v>1464</v>
      </c>
      <c r="T1436" s="147">
        <v>0</v>
      </c>
      <c r="U1436" s="147" t="s">
        <v>1465</v>
      </c>
      <c r="V1436" s="147" t="s">
        <v>2727</v>
      </c>
      <c r="AB1436" s="147" t="s">
        <v>1895</v>
      </c>
      <c r="AC1436" s="147">
        <v>219</v>
      </c>
      <c r="AD1436" s="223">
        <v>43280</v>
      </c>
      <c r="AE1436" s="223">
        <v>43364</v>
      </c>
      <c r="AF1436" s="147" t="s">
        <v>939</v>
      </c>
    </row>
    <row r="1437" spans="16:32" x14ac:dyDescent="0.25">
      <c r="P1437" s="147" t="s">
        <v>962</v>
      </c>
      <c r="Q1437" s="147">
        <v>194</v>
      </c>
      <c r="R1437" s="147"/>
      <c r="S1437" s="147" t="s">
        <v>1466</v>
      </c>
      <c r="T1437" s="147">
        <v>0</v>
      </c>
      <c r="U1437" s="147" t="s">
        <v>1467</v>
      </c>
      <c r="V1437" s="147" t="s">
        <v>2727</v>
      </c>
      <c r="AB1437" s="147" t="s">
        <v>1895</v>
      </c>
      <c r="AC1437" s="147">
        <v>222</v>
      </c>
      <c r="AD1437" s="223">
        <v>43311</v>
      </c>
      <c r="AE1437" s="223">
        <v>43395</v>
      </c>
      <c r="AF1437" s="147" t="s">
        <v>939</v>
      </c>
    </row>
    <row r="1438" spans="16:32" x14ac:dyDescent="0.25">
      <c r="P1438" s="147" t="s">
        <v>962</v>
      </c>
      <c r="Q1438" s="147">
        <v>194</v>
      </c>
      <c r="R1438" s="147"/>
      <c r="S1438" s="147" t="s">
        <v>1468</v>
      </c>
      <c r="T1438" s="147">
        <v>0</v>
      </c>
      <c r="U1438" s="147" t="s">
        <v>1469</v>
      </c>
      <c r="V1438" s="147" t="s">
        <v>2727</v>
      </c>
      <c r="AB1438" s="147" t="s">
        <v>1897</v>
      </c>
      <c r="AC1438" s="147">
        <v>219</v>
      </c>
      <c r="AD1438" s="223">
        <v>43280</v>
      </c>
      <c r="AE1438" s="223">
        <v>43364</v>
      </c>
      <c r="AF1438" s="147" t="s">
        <v>939</v>
      </c>
    </row>
    <row r="1439" spans="16:32" x14ac:dyDescent="0.25">
      <c r="P1439" s="147" t="s">
        <v>962</v>
      </c>
      <c r="Q1439" s="147">
        <v>194</v>
      </c>
      <c r="R1439" s="147"/>
      <c r="S1439" s="147" t="s">
        <v>1470</v>
      </c>
      <c r="T1439" s="147">
        <v>0</v>
      </c>
      <c r="U1439" s="147" t="s">
        <v>1471</v>
      </c>
      <c r="V1439" s="147" t="s">
        <v>2727</v>
      </c>
      <c r="AB1439" s="147" t="s">
        <v>1897</v>
      </c>
      <c r="AC1439" s="147">
        <v>222</v>
      </c>
      <c r="AD1439" s="223">
        <v>43311</v>
      </c>
      <c r="AE1439" s="223">
        <v>43395</v>
      </c>
      <c r="AF1439" s="147" t="s">
        <v>939</v>
      </c>
    </row>
    <row r="1440" spans="16:32" x14ac:dyDescent="0.25">
      <c r="P1440" s="147" t="s">
        <v>962</v>
      </c>
      <c r="Q1440" s="147">
        <v>194</v>
      </c>
      <c r="R1440" s="147"/>
      <c r="S1440" s="147" t="s">
        <v>1472</v>
      </c>
      <c r="T1440" s="147">
        <v>0</v>
      </c>
      <c r="U1440" s="147" t="s">
        <v>1473</v>
      </c>
      <c r="V1440" s="147" t="s">
        <v>2727</v>
      </c>
      <c r="AB1440" s="147" t="s">
        <v>4988</v>
      </c>
      <c r="AC1440" s="147">
        <v>221</v>
      </c>
      <c r="AD1440" s="223">
        <v>43297</v>
      </c>
      <c r="AE1440" s="223">
        <v>43353</v>
      </c>
      <c r="AF1440" s="147" t="s">
        <v>939</v>
      </c>
    </row>
    <row r="1441" spans="16:32" x14ac:dyDescent="0.25">
      <c r="P1441" s="147" t="s">
        <v>962</v>
      </c>
      <c r="Q1441" s="147">
        <v>194</v>
      </c>
      <c r="R1441" s="147"/>
      <c r="S1441" s="147" t="s">
        <v>1474</v>
      </c>
      <c r="T1441" s="147">
        <v>0</v>
      </c>
      <c r="U1441" s="147" t="s">
        <v>1475</v>
      </c>
      <c r="V1441" s="147" t="s">
        <v>2727</v>
      </c>
      <c r="AB1441" s="147" t="s">
        <v>2855</v>
      </c>
      <c r="AC1441" s="147">
        <v>208</v>
      </c>
      <c r="AD1441" s="223">
        <v>43216</v>
      </c>
      <c r="AE1441" s="223">
        <v>43300</v>
      </c>
      <c r="AF1441" s="147" t="s">
        <v>939</v>
      </c>
    </row>
    <row r="1442" spans="16:32" x14ac:dyDescent="0.25">
      <c r="P1442" s="147" t="s">
        <v>962</v>
      </c>
      <c r="Q1442" s="147">
        <v>194</v>
      </c>
      <c r="R1442" s="147"/>
      <c r="S1442" s="147" t="s">
        <v>1476</v>
      </c>
      <c r="T1442" s="147">
        <v>0</v>
      </c>
      <c r="U1442" s="147" t="s">
        <v>1477</v>
      </c>
      <c r="V1442" s="147" t="s">
        <v>2727</v>
      </c>
      <c r="AB1442" s="147" t="s">
        <v>2855</v>
      </c>
      <c r="AC1442" s="147">
        <v>215</v>
      </c>
      <c r="AD1442" s="223">
        <v>43250</v>
      </c>
      <c r="AE1442" s="223">
        <v>43334</v>
      </c>
      <c r="AF1442" s="147" t="s">
        <v>939</v>
      </c>
    </row>
    <row r="1443" spans="16:32" x14ac:dyDescent="0.25">
      <c r="P1443" s="147" t="s">
        <v>962</v>
      </c>
      <c r="Q1443" s="147">
        <v>194</v>
      </c>
      <c r="R1443" s="147"/>
      <c r="S1443" s="147" t="s">
        <v>1478</v>
      </c>
      <c r="T1443" s="147">
        <v>0</v>
      </c>
      <c r="U1443" s="147" t="s">
        <v>1479</v>
      </c>
      <c r="V1443" s="147" t="s">
        <v>2727</v>
      </c>
      <c r="AB1443" s="147" t="s">
        <v>2855</v>
      </c>
      <c r="AC1443" s="147">
        <v>219</v>
      </c>
      <c r="AD1443" s="223">
        <v>43280</v>
      </c>
      <c r="AE1443" s="223">
        <v>43364</v>
      </c>
      <c r="AF1443" s="147" t="s">
        <v>939</v>
      </c>
    </row>
    <row r="1444" spans="16:32" x14ac:dyDescent="0.25">
      <c r="P1444" s="147" t="s">
        <v>962</v>
      </c>
      <c r="Q1444" s="147">
        <v>194</v>
      </c>
      <c r="R1444" s="147"/>
      <c r="S1444" s="147" t="s">
        <v>1480</v>
      </c>
      <c r="T1444" s="147">
        <v>0</v>
      </c>
      <c r="U1444" s="147" t="s">
        <v>1481</v>
      </c>
      <c r="V1444" s="147" t="s">
        <v>2727</v>
      </c>
      <c r="AB1444" s="147" t="s">
        <v>2855</v>
      </c>
      <c r="AC1444" s="147">
        <v>222</v>
      </c>
      <c r="AD1444" s="223">
        <v>43311</v>
      </c>
      <c r="AE1444" s="223">
        <v>43395</v>
      </c>
      <c r="AF1444" s="147" t="s">
        <v>939</v>
      </c>
    </row>
    <row r="1445" spans="16:32" x14ac:dyDescent="0.25">
      <c r="P1445" s="147" t="s">
        <v>962</v>
      </c>
      <c r="Q1445" s="147">
        <v>194</v>
      </c>
      <c r="R1445" s="147"/>
      <c r="S1445" s="147" t="s">
        <v>1486</v>
      </c>
      <c r="T1445" s="147">
        <v>0</v>
      </c>
      <c r="U1445" s="147" t="s">
        <v>1487</v>
      </c>
      <c r="V1445" s="147" t="s">
        <v>2727</v>
      </c>
      <c r="AB1445" s="147" t="s">
        <v>2857</v>
      </c>
      <c r="AC1445" s="147">
        <v>219</v>
      </c>
      <c r="AD1445" s="223">
        <v>43280</v>
      </c>
      <c r="AE1445" s="223">
        <v>43364</v>
      </c>
      <c r="AF1445" s="147" t="s">
        <v>939</v>
      </c>
    </row>
    <row r="1446" spans="16:32" x14ac:dyDescent="0.25">
      <c r="P1446" s="147" t="s">
        <v>962</v>
      </c>
      <c r="Q1446" s="147">
        <v>194</v>
      </c>
      <c r="R1446" s="147"/>
      <c r="S1446" s="147" t="s">
        <v>1488</v>
      </c>
      <c r="T1446" s="147">
        <v>0</v>
      </c>
      <c r="U1446" s="147" t="s">
        <v>1489</v>
      </c>
      <c r="V1446" s="147" t="s">
        <v>2727</v>
      </c>
      <c r="AB1446" s="147" t="s">
        <v>2857</v>
      </c>
      <c r="AC1446" s="147">
        <v>222</v>
      </c>
      <c r="AD1446" s="223">
        <v>43311</v>
      </c>
      <c r="AE1446" s="223">
        <v>43395</v>
      </c>
      <c r="AF1446" s="147" t="s">
        <v>939</v>
      </c>
    </row>
    <row r="1447" spans="16:32" x14ac:dyDescent="0.25">
      <c r="P1447" s="147" t="s">
        <v>962</v>
      </c>
      <c r="Q1447" s="147">
        <v>194</v>
      </c>
      <c r="R1447" s="147"/>
      <c r="S1447" s="147" t="s">
        <v>1498</v>
      </c>
      <c r="T1447" s="147">
        <v>0</v>
      </c>
      <c r="U1447" s="147" t="s">
        <v>1499</v>
      </c>
      <c r="V1447" s="147" t="s">
        <v>2727</v>
      </c>
      <c r="AB1447" s="147" t="s">
        <v>3072</v>
      </c>
      <c r="AC1447" s="147">
        <v>208</v>
      </c>
      <c r="AD1447" s="223">
        <v>43216</v>
      </c>
      <c r="AE1447" s="223">
        <v>43300</v>
      </c>
      <c r="AF1447" s="147" t="s">
        <v>939</v>
      </c>
    </row>
    <row r="1448" spans="16:32" x14ac:dyDescent="0.25">
      <c r="P1448" s="147" t="s">
        <v>962</v>
      </c>
      <c r="Q1448" s="147">
        <v>194</v>
      </c>
      <c r="R1448" s="147"/>
      <c r="S1448" s="147" t="s">
        <v>1500</v>
      </c>
      <c r="T1448" s="147">
        <v>0</v>
      </c>
      <c r="U1448" s="147" t="s">
        <v>1501</v>
      </c>
      <c r="V1448" s="147" t="s">
        <v>2727</v>
      </c>
      <c r="AB1448" s="147" t="s">
        <v>3072</v>
      </c>
      <c r="AC1448" s="147">
        <v>215</v>
      </c>
      <c r="AD1448" s="223">
        <v>43250</v>
      </c>
      <c r="AE1448" s="223">
        <v>43334</v>
      </c>
      <c r="AF1448" s="147" t="s">
        <v>939</v>
      </c>
    </row>
    <row r="1449" spans="16:32" x14ac:dyDescent="0.25">
      <c r="P1449" s="147" t="s">
        <v>962</v>
      </c>
      <c r="Q1449" s="147">
        <v>194</v>
      </c>
      <c r="R1449" s="147"/>
      <c r="S1449" s="147" t="s">
        <v>1502</v>
      </c>
      <c r="T1449" s="147">
        <v>0</v>
      </c>
      <c r="U1449" s="147" t="s">
        <v>1503</v>
      </c>
      <c r="V1449" s="147" t="s">
        <v>2727</v>
      </c>
      <c r="AB1449" s="147" t="s">
        <v>3072</v>
      </c>
      <c r="AC1449" s="147">
        <v>219</v>
      </c>
      <c r="AD1449" s="223">
        <v>43280</v>
      </c>
      <c r="AE1449" s="223">
        <v>43364</v>
      </c>
      <c r="AF1449" s="147" t="s">
        <v>939</v>
      </c>
    </row>
    <row r="1450" spans="16:32" x14ac:dyDescent="0.25">
      <c r="P1450" s="147" t="s">
        <v>962</v>
      </c>
      <c r="Q1450" s="147">
        <v>194</v>
      </c>
      <c r="R1450" s="147"/>
      <c r="S1450" s="147" t="s">
        <v>1504</v>
      </c>
      <c r="T1450" s="147">
        <v>0</v>
      </c>
      <c r="U1450" s="147" t="s">
        <v>1505</v>
      </c>
      <c r="V1450" s="147" t="s">
        <v>2727</v>
      </c>
      <c r="AB1450" s="147" t="s">
        <v>3072</v>
      </c>
      <c r="AC1450" s="147">
        <v>222</v>
      </c>
      <c r="AD1450" s="223">
        <v>43311</v>
      </c>
      <c r="AE1450" s="223">
        <v>43395</v>
      </c>
      <c r="AF1450" s="147" t="s">
        <v>939</v>
      </c>
    </row>
    <row r="1451" spans="16:32" x14ac:dyDescent="0.25">
      <c r="P1451" s="147" t="s">
        <v>962</v>
      </c>
      <c r="Q1451" s="147">
        <v>194</v>
      </c>
      <c r="R1451" s="147"/>
      <c r="S1451" s="147" t="s">
        <v>1506</v>
      </c>
      <c r="T1451" s="147">
        <v>0</v>
      </c>
      <c r="U1451" s="147" t="s">
        <v>1507</v>
      </c>
      <c r="V1451" s="147" t="s">
        <v>2727</v>
      </c>
      <c r="AB1451" s="147" t="s">
        <v>1899</v>
      </c>
      <c r="AC1451" s="147">
        <v>208</v>
      </c>
      <c r="AD1451" s="223">
        <v>43216</v>
      </c>
      <c r="AE1451" s="223">
        <v>43300</v>
      </c>
      <c r="AF1451" s="147" t="s">
        <v>939</v>
      </c>
    </row>
    <row r="1452" spans="16:32" x14ac:dyDescent="0.25">
      <c r="P1452" s="147" t="s">
        <v>962</v>
      </c>
      <c r="Q1452" s="147">
        <v>194</v>
      </c>
      <c r="R1452" s="147"/>
      <c r="S1452" s="147" t="s">
        <v>1508</v>
      </c>
      <c r="T1452" s="147">
        <v>0</v>
      </c>
      <c r="U1452" s="147" t="s">
        <v>1509</v>
      </c>
      <c r="V1452" s="147" t="s">
        <v>2727</v>
      </c>
      <c r="AB1452" s="147" t="s">
        <v>1899</v>
      </c>
      <c r="AC1452" s="147">
        <v>215</v>
      </c>
      <c r="AD1452" s="223">
        <v>43250</v>
      </c>
      <c r="AE1452" s="223">
        <v>43334</v>
      </c>
      <c r="AF1452" s="147" t="s">
        <v>939</v>
      </c>
    </row>
    <row r="1453" spans="16:32" x14ac:dyDescent="0.25">
      <c r="P1453" s="147" t="s">
        <v>962</v>
      </c>
      <c r="Q1453" s="147">
        <v>194</v>
      </c>
      <c r="R1453" s="147"/>
      <c r="S1453" s="147" t="s">
        <v>1510</v>
      </c>
      <c r="T1453" s="147">
        <v>0</v>
      </c>
      <c r="U1453" s="147" t="s">
        <v>1511</v>
      </c>
      <c r="V1453" s="147" t="s">
        <v>2727</v>
      </c>
      <c r="AB1453" s="147" t="s">
        <v>1899</v>
      </c>
      <c r="AC1453" s="147">
        <v>219</v>
      </c>
      <c r="AD1453" s="223">
        <v>43280</v>
      </c>
      <c r="AE1453" s="223">
        <v>43364</v>
      </c>
      <c r="AF1453" s="147" t="s">
        <v>939</v>
      </c>
    </row>
    <row r="1454" spans="16:32" x14ac:dyDescent="0.25">
      <c r="P1454" s="147" t="s">
        <v>962</v>
      </c>
      <c r="Q1454" s="147">
        <v>194</v>
      </c>
      <c r="R1454" s="147"/>
      <c r="S1454" s="147" t="s">
        <v>1512</v>
      </c>
      <c r="T1454" s="147">
        <v>0</v>
      </c>
      <c r="U1454" s="147" t="s">
        <v>1513</v>
      </c>
      <c r="V1454" s="147" t="s">
        <v>2727</v>
      </c>
      <c r="AB1454" s="147" t="s">
        <v>1899</v>
      </c>
      <c r="AC1454" s="147">
        <v>222</v>
      </c>
      <c r="AD1454" s="223">
        <v>43311</v>
      </c>
      <c r="AE1454" s="223">
        <v>43395</v>
      </c>
      <c r="AF1454" s="147" t="s">
        <v>939</v>
      </c>
    </row>
    <row r="1455" spans="16:32" x14ac:dyDescent="0.25">
      <c r="P1455" s="147" t="s">
        <v>962</v>
      </c>
      <c r="Q1455" s="147">
        <v>194</v>
      </c>
      <c r="R1455" s="147"/>
      <c r="S1455" s="147" t="s">
        <v>1514</v>
      </c>
      <c r="T1455" s="147">
        <v>0</v>
      </c>
      <c r="U1455" s="147" t="s">
        <v>1515</v>
      </c>
      <c r="V1455" s="147" t="s">
        <v>2727</v>
      </c>
      <c r="AB1455" s="147" t="s">
        <v>3539</v>
      </c>
      <c r="AC1455" s="147">
        <v>219</v>
      </c>
      <c r="AD1455" s="223">
        <v>43280</v>
      </c>
      <c r="AE1455" s="223">
        <v>43364</v>
      </c>
      <c r="AF1455" s="147" t="s">
        <v>939</v>
      </c>
    </row>
    <row r="1456" spans="16:32" x14ac:dyDescent="0.25">
      <c r="P1456" s="147" t="s">
        <v>962</v>
      </c>
      <c r="Q1456" s="147">
        <v>194</v>
      </c>
      <c r="R1456" s="147"/>
      <c r="S1456" s="147" t="s">
        <v>1516</v>
      </c>
      <c r="T1456" s="147">
        <v>0</v>
      </c>
      <c r="U1456" s="147" t="s">
        <v>1517</v>
      </c>
      <c r="V1456" s="147" t="s">
        <v>2727</v>
      </c>
      <c r="AB1456" s="147" t="s">
        <v>3539</v>
      </c>
      <c r="AC1456" s="147">
        <v>222</v>
      </c>
      <c r="AD1456" s="223">
        <v>43311</v>
      </c>
      <c r="AE1456" s="223">
        <v>43395</v>
      </c>
      <c r="AF1456" s="147" t="s">
        <v>939</v>
      </c>
    </row>
    <row r="1457" spans="16:32" x14ac:dyDescent="0.25">
      <c r="P1457" s="147" t="s">
        <v>962</v>
      </c>
      <c r="Q1457" s="147">
        <v>194</v>
      </c>
      <c r="R1457" s="147"/>
      <c r="S1457" s="147" t="s">
        <v>1518</v>
      </c>
      <c r="T1457" s="147">
        <v>0</v>
      </c>
      <c r="U1457" s="147" t="s">
        <v>1519</v>
      </c>
      <c r="V1457" s="147" t="s">
        <v>2727</v>
      </c>
      <c r="AB1457" s="147" t="s">
        <v>1901</v>
      </c>
      <c r="AC1457" s="147">
        <v>208</v>
      </c>
      <c r="AD1457" s="223">
        <v>43216</v>
      </c>
      <c r="AE1457" s="223">
        <v>43300</v>
      </c>
      <c r="AF1457" s="147" t="s">
        <v>939</v>
      </c>
    </row>
    <row r="1458" spans="16:32" x14ac:dyDescent="0.25">
      <c r="P1458" s="147" t="s">
        <v>962</v>
      </c>
      <c r="Q1458" s="147">
        <v>194</v>
      </c>
      <c r="R1458" s="147"/>
      <c r="S1458" s="147" t="s">
        <v>2489</v>
      </c>
      <c r="T1458" s="147">
        <v>0</v>
      </c>
      <c r="U1458" s="147" t="s">
        <v>2490</v>
      </c>
      <c r="V1458" s="147" t="s">
        <v>2727</v>
      </c>
      <c r="AB1458" s="147" t="s">
        <v>1901</v>
      </c>
      <c r="AC1458" s="147">
        <v>215</v>
      </c>
      <c r="AD1458" s="223">
        <v>43250</v>
      </c>
      <c r="AE1458" s="223">
        <v>43334</v>
      </c>
      <c r="AF1458" s="147" t="s">
        <v>939</v>
      </c>
    </row>
    <row r="1459" spans="16:32" x14ac:dyDescent="0.25">
      <c r="P1459" s="147" t="s">
        <v>962</v>
      </c>
      <c r="Q1459" s="147">
        <v>194</v>
      </c>
      <c r="R1459" s="147"/>
      <c r="S1459" s="147" t="s">
        <v>2766</v>
      </c>
      <c r="T1459" s="147">
        <v>0</v>
      </c>
      <c r="U1459" s="147" t="s">
        <v>2767</v>
      </c>
      <c r="V1459" s="147" t="s">
        <v>2727</v>
      </c>
      <c r="AB1459" s="147" t="s">
        <v>4990</v>
      </c>
      <c r="AC1459" s="147">
        <v>221</v>
      </c>
      <c r="AD1459" s="223">
        <v>43297</v>
      </c>
      <c r="AE1459" s="223">
        <v>43353</v>
      </c>
      <c r="AF1459" s="147" t="s">
        <v>939</v>
      </c>
    </row>
    <row r="1460" spans="16:32" x14ac:dyDescent="0.25">
      <c r="P1460" s="147" t="s">
        <v>962</v>
      </c>
      <c r="Q1460" s="147">
        <v>194</v>
      </c>
      <c r="R1460" s="147"/>
      <c r="S1460" s="147" t="s">
        <v>2768</v>
      </c>
      <c r="T1460" s="147">
        <v>0</v>
      </c>
      <c r="U1460" s="147" t="s">
        <v>2769</v>
      </c>
      <c r="V1460" s="147" t="s">
        <v>2727</v>
      </c>
      <c r="AB1460" s="147" t="s">
        <v>4992</v>
      </c>
      <c r="AC1460" s="147">
        <v>221</v>
      </c>
      <c r="AD1460" s="223">
        <v>43297</v>
      </c>
      <c r="AE1460" s="223">
        <v>43353</v>
      </c>
      <c r="AF1460" s="147" t="s">
        <v>939</v>
      </c>
    </row>
    <row r="1461" spans="16:32" x14ac:dyDescent="0.25">
      <c r="P1461" s="147" t="s">
        <v>962</v>
      </c>
      <c r="Q1461" s="147">
        <v>194</v>
      </c>
      <c r="R1461" s="147"/>
      <c r="S1461" s="147" t="s">
        <v>2770</v>
      </c>
      <c r="T1461" s="147">
        <v>0</v>
      </c>
      <c r="U1461" s="147" t="s">
        <v>2771</v>
      </c>
      <c r="V1461" s="147" t="s">
        <v>2727</v>
      </c>
      <c r="AB1461" s="147" t="s">
        <v>4247</v>
      </c>
      <c r="AC1461" s="147">
        <v>221</v>
      </c>
      <c r="AD1461" s="223">
        <v>43297</v>
      </c>
      <c r="AE1461" s="223">
        <v>43353</v>
      </c>
      <c r="AF1461" s="147" t="s">
        <v>939</v>
      </c>
    </row>
    <row r="1462" spans="16:32" x14ac:dyDescent="0.25">
      <c r="P1462" s="147" t="s">
        <v>962</v>
      </c>
      <c r="Q1462" s="147">
        <v>194</v>
      </c>
      <c r="R1462" s="147"/>
      <c r="S1462" s="147" t="s">
        <v>1536</v>
      </c>
      <c r="T1462" s="147">
        <v>0</v>
      </c>
      <c r="U1462" s="147" t="s">
        <v>1537</v>
      </c>
      <c r="V1462" s="147" t="s">
        <v>2727</v>
      </c>
      <c r="AB1462" s="147" t="s">
        <v>4994</v>
      </c>
      <c r="AC1462" s="147">
        <v>221</v>
      </c>
      <c r="AD1462" s="223">
        <v>43297</v>
      </c>
      <c r="AE1462" s="223">
        <v>43353</v>
      </c>
      <c r="AF1462" s="147" t="s">
        <v>939</v>
      </c>
    </row>
    <row r="1463" spans="16:32" x14ac:dyDescent="0.25">
      <c r="P1463" s="147" t="s">
        <v>962</v>
      </c>
      <c r="Q1463" s="147">
        <v>194</v>
      </c>
      <c r="R1463" s="147"/>
      <c r="S1463" s="147" t="s">
        <v>1538</v>
      </c>
      <c r="T1463" s="147">
        <v>0</v>
      </c>
      <c r="U1463" s="147" t="s">
        <v>1539</v>
      </c>
      <c r="V1463" s="147" t="s">
        <v>2727</v>
      </c>
      <c r="AB1463" s="147" t="s">
        <v>4996</v>
      </c>
      <c r="AC1463" s="147">
        <v>221</v>
      </c>
      <c r="AD1463" s="223">
        <v>43297</v>
      </c>
      <c r="AE1463" s="223">
        <v>43353</v>
      </c>
      <c r="AF1463" s="147" t="s">
        <v>939</v>
      </c>
    </row>
    <row r="1464" spans="16:32" x14ac:dyDescent="0.25">
      <c r="P1464" s="147" t="s">
        <v>962</v>
      </c>
      <c r="Q1464" s="147">
        <v>194</v>
      </c>
      <c r="R1464" s="147"/>
      <c r="S1464" s="147" t="s">
        <v>1540</v>
      </c>
      <c r="T1464" s="147">
        <v>0</v>
      </c>
      <c r="U1464" s="147" t="s">
        <v>1541</v>
      </c>
      <c r="V1464" s="147" t="s">
        <v>2727</v>
      </c>
      <c r="AB1464" s="147" t="s">
        <v>4366</v>
      </c>
      <c r="AC1464" s="147">
        <v>208</v>
      </c>
      <c r="AD1464" s="223">
        <v>43216</v>
      </c>
      <c r="AE1464" s="223">
        <v>43300</v>
      </c>
      <c r="AF1464" s="147" t="s">
        <v>939</v>
      </c>
    </row>
    <row r="1465" spans="16:32" x14ac:dyDescent="0.25">
      <c r="P1465" s="147" t="s">
        <v>962</v>
      </c>
      <c r="Q1465" s="147">
        <v>194</v>
      </c>
      <c r="R1465" s="147"/>
      <c r="S1465" s="147" t="s">
        <v>1542</v>
      </c>
      <c r="T1465" s="147">
        <v>0</v>
      </c>
      <c r="U1465" s="147" t="s">
        <v>1543</v>
      </c>
      <c r="V1465" s="147" t="s">
        <v>2727</v>
      </c>
      <c r="AB1465" s="147" t="s">
        <v>4366</v>
      </c>
      <c r="AC1465" s="147">
        <v>215</v>
      </c>
      <c r="AD1465" s="223">
        <v>43250</v>
      </c>
      <c r="AE1465" s="223">
        <v>43334</v>
      </c>
      <c r="AF1465" s="147" t="s">
        <v>939</v>
      </c>
    </row>
    <row r="1466" spans="16:32" x14ac:dyDescent="0.25">
      <c r="P1466" s="147" t="s">
        <v>962</v>
      </c>
      <c r="Q1466" s="147">
        <v>194</v>
      </c>
      <c r="R1466" s="147"/>
      <c r="S1466" s="147" t="s">
        <v>1544</v>
      </c>
      <c r="T1466" s="147">
        <v>0</v>
      </c>
      <c r="U1466" s="147" t="s">
        <v>1545</v>
      </c>
      <c r="V1466" s="147" t="s">
        <v>2727</v>
      </c>
      <c r="AB1466" s="147" t="s">
        <v>4368</v>
      </c>
      <c r="AC1466" s="147">
        <v>208</v>
      </c>
      <c r="AD1466" s="223">
        <v>43216</v>
      </c>
      <c r="AE1466" s="223">
        <v>43300</v>
      </c>
      <c r="AF1466" s="147" t="s">
        <v>939</v>
      </c>
    </row>
    <row r="1467" spans="16:32" x14ac:dyDescent="0.25">
      <c r="P1467" s="147" t="s">
        <v>962</v>
      </c>
      <c r="Q1467" s="147">
        <v>194</v>
      </c>
      <c r="R1467" s="147"/>
      <c r="S1467" s="147" t="s">
        <v>1546</v>
      </c>
      <c r="T1467" s="147">
        <v>0</v>
      </c>
      <c r="U1467" s="147" t="s">
        <v>1547</v>
      </c>
      <c r="V1467" s="147" t="s">
        <v>2727</v>
      </c>
      <c r="AB1467" s="147" t="s">
        <v>4368</v>
      </c>
      <c r="AC1467" s="147">
        <v>219</v>
      </c>
      <c r="AD1467" s="223">
        <v>43280</v>
      </c>
      <c r="AE1467" s="223">
        <v>43364</v>
      </c>
      <c r="AF1467" s="147" t="s">
        <v>939</v>
      </c>
    </row>
    <row r="1468" spans="16:32" x14ac:dyDescent="0.25">
      <c r="P1468" s="147" t="s">
        <v>962</v>
      </c>
      <c r="Q1468" s="147">
        <v>194</v>
      </c>
      <c r="R1468" s="147"/>
      <c r="S1468" s="147" t="s">
        <v>1548</v>
      </c>
      <c r="T1468" s="147">
        <v>0</v>
      </c>
      <c r="U1468" s="147" t="s">
        <v>1549</v>
      </c>
      <c r="V1468" s="147" t="s">
        <v>2727</v>
      </c>
      <c r="AB1468" s="147" t="s">
        <v>4368</v>
      </c>
      <c r="AC1468" s="147">
        <v>222</v>
      </c>
      <c r="AD1468" s="223">
        <v>43311</v>
      </c>
      <c r="AE1468" s="223">
        <v>43395</v>
      </c>
      <c r="AF1468" s="147" t="s">
        <v>939</v>
      </c>
    </row>
    <row r="1469" spans="16:32" x14ac:dyDescent="0.25">
      <c r="P1469" s="147" t="s">
        <v>962</v>
      </c>
      <c r="Q1469" s="147">
        <v>194</v>
      </c>
      <c r="R1469" s="147"/>
      <c r="S1469" s="147" t="s">
        <v>1550</v>
      </c>
      <c r="T1469" s="147">
        <v>0</v>
      </c>
      <c r="U1469" s="147" t="s">
        <v>1551</v>
      </c>
      <c r="V1469" s="147" t="s">
        <v>2727</v>
      </c>
      <c r="AB1469" s="147" t="s">
        <v>1903</v>
      </c>
      <c r="AC1469" s="147">
        <v>208</v>
      </c>
      <c r="AD1469" s="223">
        <v>43216</v>
      </c>
      <c r="AE1469" s="223">
        <v>43300</v>
      </c>
      <c r="AF1469" s="147" t="s">
        <v>939</v>
      </c>
    </row>
    <row r="1470" spans="16:32" x14ac:dyDescent="0.25">
      <c r="P1470" s="147" t="s">
        <v>962</v>
      </c>
      <c r="Q1470" s="147">
        <v>194</v>
      </c>
      <c r="R1470" s="147"/>
      <c r="S1470" s="147" t="s">
        <v>1552</v>
      </c>
      <c r="T1470" s="147">
        <v>0</v>
      </c>
      <c r="U1470" s="147" t="s">
        <v>1553</v>
      </c>
      <c r="V1470" s="147" t="s">
        <v>2727</v>
      </c>
      <c r="AB1470" s="147" t="s">
        <v>1903</v>
      </c>
      <c r="AC1470" s="147">
        <v>215</v>
      </c>
      <c r="AD1470" s="223">
        <v>43250</v>
      </c>
      <c r="AE1470" s="223">
        <v>43334</v>
      </c>
      <c r="AF1470" s="147" t="s">
        <v>939</v>
      </c>
    </row>
    <row r="1471" spans="16:32" x14ac:dyDescent="0.25">
      <c r="P1471" s="147" t="s">
        <v>962</v>
      </c>
      <c r="Q1471" s="147">
        <v>194</v>
      </c>
      <c r="R1471" s="147"/>
      <c r="S1471" s="147" t="s">
        <v>1554</v>
      </c>
      <c r="T1471" s="147">
        <v>0</v>
      </c>
      <c r="U1471" s="147" t="s">
        <v>1555</v>
      </c>
      <c r="V1471" s="147" t="s">
        <v>2727</v>
      </c>
      <c r="AB1471" s="147" t="s">
        <v>1903</v>
      </c>
      <c r="AC1471" s="147">
        <v>219</v>
      </c>
      <c r="AD1471" s="223">
        <v>43280</v>
      </c>
      <c r="AE1471" s="223">
        <v>43364</v>
      </c>
      <c r="AF1471" s="147" t="s">
        <v>939</v>
      </c>
    </row>
    <row r="1472" spans="16:32" x14ac:dyDescent="0.25">
      <c r="P1472" s="147" t="s">
        <v>962</v>
      </c>
      <c r="Q1472" s="147">
        <v>194</v>
      </c>
      <c r="R1472" s="147"/>
      <c r="S1472" s="147" t="s">
        <v>1556</v>
      </c>
      <c r="T1472" s="147">
        <v>0</v>
      </c>
      <c r="U1472" s="147" t="s">
        <v>1557</v>
      </c>
      <c r="V1472" s="147" t="s">
        <v>2727</v>
      </c>
      <c r="AB1472" s="147" t="s">
        <v>1903</v>
      </c>
      <c r="AC1472" s="147">
        <v>222</v>
      </c>
      <c r="AD1472" s="223">
        <v>43311</v>
      </c>
      <c r="AE1472" s="223">
        <v>43395</v>
      </c>
      <c r="AF1472" s="147" t="s">
        <v>939</v>
      </c>
    </row>
    <row r="1473" spans="16:32" x14ac:dyDescent="0.25">
      <c r="P1473" s="147" t="s">
        <v>962</v>
      </c>
      <c r="Q1473" s="147">
        <v>194</v>
      </c>
      <c r="R1473" s="147"/>
      <c r="S1473" s="147" t="s">
        <v>1558</v>
      </c>
      <c r="T1473" s="147">
        <v>0</v>
      </c>
      <c r="U1473" s="147" t="s">
        <v>1559</v>
      </c>
      <c r="V1473" s="147" t="s">
        <v>2727</v>
      </c>
      <c r="AB1473" s="147" t="s">
        <v>5119</v>
      </c>
      <c r="AC1473" s="147">
        <v>222</v>
      </c>
      <c r="AD1473" s="223">
        <v>43311</v>
      </c>
      <c r="AE1473" s="223">
        <v>43395</v>
      </c>
      <c r="AF1473" s="147" t="s">
        <v>939</v>
      </c>
    </row>
    <row r="1474" spans="16:32" x14ac:dyDescent="0.25">
      <c r="P1474" s="147" t="s">
        <v>962</v>
      </c>
      <c r="Q1474" s="147">
        <v>194</v>
      </c>
      <c r="R1474" s="147"/>
      <c r="S1474" s="147" t="s">
        <v>1560</v>
      </c>
      <c r="T1474" s="147">
        <v>0</v>
      </c>
      <c r="U1474" s="147" t="s">
        <v>1561</v>
      </c>
      <c r="V1474" s="147" t="s">
        <v>2727</v>
      </c>
      <c r="AB1474" s="147" t="s">
        <v>4370</v>
      </c>
      <c r="AC1474" s="147">
        <v>208</v>
      </c>
      <c r="AD1474" s="223">
        <v>43216</v>
      </c>
      <c r="AE1474" s="223">
        <v>43300</v>
      </c>
      <c r="AF1474" s="147" t="s">
        <v>939</v>
      </c>
    </row>
    <row r="1475" spans="16:32" x14ac:dyDescent="0.25">
      <c r="P1475" s="147" t="s">
        <v>962</v>
      </c>
      <c r="Q1475" s="147">
        <v>194</v>
      </c>
      <c r="R1475" s="147"/>
      <c r="S1475" s="147" t="s">
        <v>1562</v>
      </c>
      <c r="T1475" s="147">
        <v>0</v>
      </c>
      <c r="U1475" s="147" t="s">
        <v>1563</v>
      </c>
      <c r="V1475" s="147" t="s">
        <v>2727</v>
      </c>
      <c r="AB1475" s="147" t="s">
        <v>4370</v>
      </c>
      <c r="AC1475" s="147">
        <v>215</v>
      </c>
      <c r="AD1475" s="223">
        <v>43250</v>
      </c>
      <c r="AE1475" s="223">
        <v>43334</v>
      </c>
      <c r="AF1475" s="147" t="s">
        <v>939</v>
      </c>
    </row>
    <row r="1476" spans="16:32" x14ac:dyDescent="0.25">
      <c r="P1476" s="147" t="s">
        <v>962</v>
      </c>
      <c r="Q1476" s="147">
        <v>194</v>
      </c>
      <c r="R1476" s="147"/>
      <c r="S1476" s="147" t="s">
        <v>1564</v>
      </c>
      <c r="T1476" s="147">
        <v>0</v>
      </c>
      <c r="U1476" s="147" t="s">
        <v>1565</v>
      </c>
      <c r="V1476" s="147" t="s">
        <v>2727</v>
      </c>
      <c r="AB1476" s="147" t="s">
        <v>4370</v>
      </c>
      <c r="AC1476" s="147">
        <v>219</v>
      </c>
      <c r="AD1476" s="223">
        <v>43280</v>
      </c>
      <c r="AE1476" s="223">
        <v>43364</v>
      </c>
      <c r="AF1476" s="147" t="s">
        <v>939</v>
      </c>
    </row>
    <row r="1477" spans="16:32" x14ac:dyDescent="0.25">
      <c r="P1477" s="147" t="s">
        <v>962</v>
      </c>
      <c r="Q1477" s="147">
        <v>194</v>
      </c>
      <c r="R1477" s="147"/>
      <c r="S1477" s="147" t="s">
        <v>1566</v>
      </c>
      <c r="T1477" s="147">
        <v>0</v>
      </c>
      <c r="U1477" s="147" t="s">
        <v>1567</v>
      </c>
      <c r="V1477" s="147" t="s">
        <v>2727</v>
      </c>
      <c r="AB1477" s="147" t="s">
        <v>4370</v>
      </c>
      <c r="AC1477" s="147">
        <v>222</v>
      </c>
      <c r="AD1477" s="223">
        <v>43311</v>
      </c>
      <c r="AE1477" s="223">
        <v>43395</v>
      </c>
      <c r="AF1477" s="147" t="s">
        <v>939</v>
      </c>
    </row>
    <row r="1478" spans="16:32" x14ac:dyDescent="0.25">
      <c r="P1478" s="147" t="s">
        <v>962</v>
      </c>
      <c r="Q1478" s="147">
        <v>194</v>
      </c>
      <c r="R1478" s="147"/>
      <c r="S1478" s="147" t="s">
        <v>1568</v>
      </c>
      <c r="T1478" s="147">
        <v>0</v>
      </c>
      <c r="U1478" s="147" t="s">
        <v>1569</v>
      </c>
      <c r="V1478" s="147" t="s">
        <v>2727</v>
      </c>
      <c r="AB1478" s="147" t="s">
        <v>3886</v>
      </c>
      <c r="AC1478" s="147">
        <v>208</v>
      </c>
      <c r="AD1478" s="223">
        <v>43216</v>
      </c>
      <c r="AE1478" s="223">
        <v>43300</v>
      </c>
      <c r="AF1478" s="147" t="s">
        <v>939</v>
      </c>
    </row>
    <row r="1479" spans="16:32" x14ac:dyDescent="0.25">
      <c r="P1479" s="147" t="s">
        <v>962</v>
      </c>
      <c r="Q1479" s="147">
        <v>194</v>
      </c>
      <c r="R1479" s="147"/>
      <c r="S1479" s="147" t="s">
        <v>1570</v>
      </c>
      <c r="T1479" s="147">
        <v>0</v>
      </c>
      <c r="U1479" s="147" t="s">
        <v>1571</v>
      </c>
      <c r="V1479" s="147" t="s">
        <v>2727</v>
      </c>
      <c r="AB1479" s="147" t="s">
        <v>3886</v>
      </c>
      <c r="AC1479" s="147">
        <v>215</v>
      </c>
      <c r="AD1479" s="223">
        <v>43250</v>
      </c>
      <c r="AE1479" s="223">
        <v>43334</v>
      </c>
      <c r="AF1479" s="147" t="s">
        <v>939</v>
      </c>
    </row>
    <row r="1480" spans="16:32" x14ac:dyDescent="0.25">
      <c r="P1480" s="147" t="s">
        <v>962</v>
      </c>
      <c r="Q1480" s="147">
        <v>194</v>
      </c>
      <c r="R1480" s="147"/>
      <c r="S1480" s="147" t="s">
        <v>1572</v>
      </c>
      <c r="T1480" s="147">
        <v>0</v>
      </c>
      <c r="U1480" s="147" t="s">
        <v>1573</v>
      </c>
      <c r="V1480" s="147" t="s">
        <v>2727</v>
      </c>
      <c r="AB1480" s="147" t="s">
        <v>3886</v>
      </c>
      <c r="AC1480" s="147">
        <v>219</v>
      </c>
      <c r="AD1480" s="223">
        <v>43280</v>
      </c>
      <c r="AE1480" s="223">
        <v>43364</v>
      </c>
      <c r="AF1480" s="147" t="s">
        <v>939</v>
      </c>
    </row>
    <row r="1481" spans="16:32" x14ac:dyDescent="0.25">
      <c r="P1481" s="147" t="s">
        <v>962</v>
      </c>
      <c r="Q1481" s="147">
        <v>194</v>
      </c>
      <c r="R1481" s="147"/>
      <c r="S1481" s="147" t="s">
        <v>1574</v>
      </c>
      <c r="T1481" s="147">
        <v>0</v>
      </c>
      <c r="U1481" s="147" t="s">
        <v>1575</v>
      </c>
      <c r="V1481" s="147" t="s">
        <v>2727</v>
      </c>
      <c r="AB1481" s="147" t="s">
        <v>3886</v>
      </c>
      <c r="AC1481" s="147">
        <v>222</v>
      </c>
      <c r="AD1481" s="223">
        <v>43311</v>
      </c>
      <c r="AE1481" s="223">
        <v>43395</v>
      </c>
      <c r="AF1481" s="147" t="s">
        <v>939</v>
      </c>
    </row>
    <row r="1482" spans="16:32" x14ac:dyDescent="0.25">
      <c r="P1482" s="147" t="s">
        <v>962</v>
      </c>
      <c r="Q1482" s="147">
        <v>194</v>
      </c>
      <c r="R1482" s="147"/>
      <c r="S1482" s="147" t="s">
        <v>1576</v>
      </c>
      <c r="T1482" s="147">
        <v>0</v>
      </c>
      <c r="U1482" s="147" t="s">
        <v>1577</v>
      </c>
      <c r="V1482" s="147" t="s">
        <v>2727</v>
      </c>
      <c r="AB1482" s="147" t="s">
        <v>3888</v>
      </c>
      <c r="AC1482" s="147">
        <v>208</v>
      </c>
      <c r="AD1482" s="223">
        <v>43216</v>
      </c>
      <c r="AE1482" s="223">
        <v>43300</v>
      </c>
      <c r="AF1482" s="147" t="s">
        <v>939</v>
      </c>
    </row>
    <row r="1483" spans="16:32" x14ac:dyDescent="0.25">
      <c r="P1483" s="147" t="s">
        <v>962</v>
      </c>
      <c r="Q1483" s="147">
        <v>194</v>
      </c>
      <c r="R1483" s="147"/>
      <c r="S1483" s="147" t="s">
        <v>1578</v>
      </c>
      <c r="T1483" s="147">
        <v>0</v>
      </c>
      <c r="U1483" s="147" t="s">
        <v>1579</v>
      </c>
      <c r="V1483" s="147" t="s">
        <v>2727</v>
      </c>
      <c r="AB1483" s="147" t="s">
        <v>3888</v>
      </c>
      <c r="AC1483" s="147">
        <v>215</v>
      </c>
      <c r="AD1483" s="223">
        <v>43250</v>
      </c>
      <c r="AE1483" s="223">
        <v>43334</v>
      </c>
      <c r="AF1483" s="147" t="s">
        <v>939</v>
      </c>
    </row>
    <row r="1484" spans="16:32" x14ac:dyDescent="0.25">
      <c r="P1484" s="147" t="s">
        <v>962</v>
      </c>
      <c r="Q1484" s="147">
        <v>194</v>
      </c>
      <c r="R1484" s="147"/>
      <c r="S1484" s="147" t="s">
        <v>1580</v>
      </c>
      <c r="T1484" s="147">
        <v>0</v>
      </c>
      <c r="U1484" s="147" t="s">
        <v>1581</v>
      </c>
      <c r="V1484" s="147" t="s">
        <v>2727</v>
      </c>
      <c r="AB1484" s="147" t="s">
        <v>3888</v>
      </c>
      <c r="AC1484" s="147">
        <v>219</v>
      </c>
      <c r="AD1484" s="223">
        <v>43280</v>
      </c>
      <c r="AE1484" s="223">
        <v>43364</v>
      </c>
      <c r="AF1484" s="147" t="s">
        <v>939</v>
      </c>
    </row>
    <row r="1485" spans="16:32" x14ac:dyDescent="0.25">
      <c r="P1485" s="147" t="s">
        <v>962</v>
      </c>
      <c r="Q1485" s="147">
        <v>194</v>
      </c>
      <c r="R1485" s="147"/>
      <c r="S1485" s="147" t="s">
        <v>1582</v>
      </c>
      <c r="T1485" s="147">
        <v>0</v>
      </c>
      <c r="U1485" s="147" t="s">
        <v>1583</v>
      </c>
      <c r="V1485" s="147" t="s">
        <v>2727</v>
      </c>
      <c r="AB1485" s="147" t="s">
        <v>3888</v>
      </c>
      <c r="AC1485" s="147">
        <v>222</v>
      </c>
      <c r="AD1485" s="223">
        <v>43311</v>
      </c>
      <c r="AE1485" s="223">
        <v>43395</v>
      </c>
      <c r="AF1485" s="147" t="s">
        <v>939</v>
      </c>
    </row>
    <row r="1486" spans="16:32" x14ac:dyDescent="0.25">
      <c r="P1486" s="147" t="s">
        <v>962</v>
      </c>
      <c r="Q1486" s="147">
        <v>194</v>
      </c>
      <c r="R1486" s="147"/>
      <c r="S1486" s="147" t="s">
        <v>1584</v>
      </c>
      <c r="T1486" s="147">
        <v>0</v>
      </c>
      <c r="U1486" s="147" t="s">
        <v>1585</v>
      </c>
      <c r="V1486" s="147" t="s">
        <v>2727</v>
      </c>
      <c r="AB1486" s="147" t="s">
        <v>4714</v>
      </c>
      <c r="AC1486" s="147">
        <v>215</v>
      </c>
      <c r="AD1486" s="223">
        <v>43250</v>
      </c>
      <c r="AE1486" s="223">
        <v>43334</v>
      </c>
      <c r="AF1486" s="147" t="s">
        <v>939</v>
      </c>
    </row>
    <row r="1487" spans="16:32" x14ac:dyDescent="0.25">
      <c r="P1487" s="147" t="s">
        <v>962</v>
      </c>
      <c r="Q1487" s="147">
        <v>194</v>
      </c>
      <c r="R1487" s="147"/>
      <c r="S1487" s="147" t="s">
        <v>1586</v>
      </c>
      <c r="T1487" s="147">
        <v>0</v>
      </c>
      <c r="U1487" s="147" t="s">
        <v>1587</v>
      </c>
      <c r="V1487" s="147" t="s">
        <v>2727</v>
      </c>
      <c r="AB1487" s="147" t="s">
        <v>4714</v>
      </c>
      <c r="AC1487" s="147">
        <v>219</v>
      </c>
      <c r="AD1487" s="223">
        <v>43280</v>
      </c>
      <c r="AE1487" s="223">
        <v>43364</v>
      </c>
      <c r="AF1487" s="147" t="s">
        <v>939</v>
      </c>
    </row>
    <row r="1488" spans="16:32" x14ac:dyDescent="0.25">
      <c r="P1488" s="147" t="s">
        <v>962</v>
      </c>
      <c r="Q1488" s="147">
        <v>194</v>
      </c>
      <c r="R1488" s="147"/>
      <c r="S1488" s="147" t="s">
        <v>1588</v>
      </c>
      <c r="T1488" s="147">
        <v>0</v>
      </c>
      <c r="U1488" s="147" t="s">
        <v>1589</v>
      </c>
      <c r="V1488" s="147" t="s">
        <v>2727</v>
      </c>
      <c r="AB1488" s="147" t="s">
        <v>4714</v>
      </c>
      <c r="AC1488" s="147">
        <v>222</v>
      </c>
      <c r="AD1488" s="223">
        <v>43311</v>
      </c>
      <c r="AE1488" s="223">
        <v>43395</v>
      </c>
      <c r="AF1488" s="147" t="s">
        <v>939</v>
      </c>
    </row>
    <row r="1489" spans="16:32" x14ac:dyDescent="0.25">
      <c r="P1489" s="147" t="s">
        <v>962</v>
      </c>
      <c r="Q1489" s="147">
        <v>194</v>
      </c>
      <c r="R1489" s="147"/>
      <c r="S1489" s="147" t="s">
        <v>1590</v>
      </c>
      <c r="T1489" s="147">
        <v>0</v>
      </c>
      <c r="U1489" s="147" t="s">
        <v>1591</v>
      </c>
      <c r="V1489" s="147" t="s">
        <v>2727</v>
      </c>
      <c r="AB1489" s="147" t="s">
        <v>2558</v>
      </c>
      <c r="AC1489" s="147">
        <v>208</v>
      </c>
      <c r="AD1489" s="223">
        <v>43216</v>
      </c>
      <c r="AE1489" s="223">
        <v>43300</v>
      </c>
      <c r="AF1489" s="147" t="s">
        <v>939</v>
      </c>
    </row>
    <row r="1490" spans="16:32" x14ac:dyDescent="0.25">
      <c r="P1490" s="147" t="s">
        <v>962</v>
      </c>
      <c r="Q1490" s="147">
        <v>194</v>
      </c>
      <c r="R1490" s="147"/>
      <c r="S1490" s="147" t="s">
        <v>1592</v>
      </c>
      <c r="T1490" s="147">
        <v>0</v>
      </c>
      <c r="U1490" s="147" t="s">
        <v>1593</v>
      </c>
      <c r="V1490" s="147" t="s">
        <v>2727</v>
      </c>
      <c r="AB1490" s="147" t="s">
        <v>2558</v>
      </c>
      <c r="AC1490" s="147">
        <v>215</v>
      </c>
      <c r="AD1490" s="223">
        <v>43250</v>
      </c>
      <c r="AE1490" s="223">
        <v>43334</v>
      </c>
      <c r="AF1490" s="147" t="s">
        <v>939</v>
      </c>
    </row>
    <row r="1491" spans="16:32" x14ac:dyDescent="0.25">
      <c r="P1491" s="147" t="s">
        <v>962</v>
      </c>
      <c r="Q1491" s="147">
        <v>194</v>
      </c>
      <c r="R1491" s="147"/>
      <c r="S1491" s="147" t="s">
        <v>1594</v>
      </c>
      <c r="T1491" s="147">
        <v>0</v>
      </c>
      <c r="U1491" s="147" t="s">
        <v>1595</v>
      </c>
      <c r="V1491" s="147" t="s">
        <v>2727</v>
      </c>
      <c r="AB1491" s="147" t="s">
        <v>2558</v>
      </c>
      <c r="AC1491" s="147">
        <v>219</v>
      </c>
      <c r="AD1491" s="223">
        <v>43280</v>
      </c>
      <c r="AE1491" s="223">
        <v>43364</v>
      </c>
      <c r="AF1491" s="147" t="s">
        <v>939</v>
      </c>
    </row>
    <row r="1492" spans="16:32" x14ac:dyDescent="0.25">
      <c r="P1492" s="147" t="s">
        <v>962</v>
      </c>
      <c r="Q1492" s="147">
        <v>194</v>
      </c>
      <c r="R1492" s="147"/>
      <c r="S1492" s="147" t="s">
        <v>1596</v>
      </c>
      <c r="T1492" s="147">
        <v>0</v>
      </c>
      <c r="U1492" s="147" t="s">
        <v>1597</v>
      </c>
      <c r="V1492" s="147" t="s">
        <v>2727</v>
      </c>
      <c r="AB1492" s="147" t="s">
        <v>2558</v>
      </c>
      <c r="AC1492" s="147">
        <v>222</v>
      </c>
      <c r="AD1492" s="223">
        <v>43311</v>
      </c>
      <c r="AE1492" s="223">
        <v>43395</v>
      </c>
      <c r="AF1492" s="147" t="s">
        <v>939</v>
      </c>
    </row>
    <row r="1493" spans="16:32" x14ac:dyDescent="0.25">
      <c r="P1493" s="147" t="s">
        <v>962</v>
      </c>
      <c r="Q1493" s="147">
        <v>194</v>
      </c>
      <c r="R1493" s="147"/>
      <c r="S1493" s="147" t="s">
        <v>1598</v>
      </c>
      <c r="T1493" s="147">
        <v>0</v>
      </c>
      <c r="U1493" s="147" t="s">
        <v>1599</v>
      </c>
      <c r="V1493" s="147" t="s">
        <v>2727</v>
      </c>
      <c r="AB1493" s="147" t="s">
        <v>3074</v>
      </c>
      <c r="AC1493" s="147">
        <v>222</v>
      </c>
      <c r="AD1493" s="223">
        <v>43311</v>
      </c>
      <c r="AE1493" s="223">
        <v>43395</v>
      </c>
      <c r="AF1493" s="147" t="s">
        <v>939</v>
      </c>
    </row>
    <row r="1494" spans="16:32" x14ac:dyDescent="0.25">
      <c r="P1494" s="147" t="s">
        <v>962</v>
      </c>
      <c r="Q1494" s="147">
        <v>194</v>
      </c>
      <c r="R1494" s="147"/>
      <c r="S1494" s="147" t="s">
        <v>1600</v>
      </c>
      <c r="T1494" s="147">
        <v>0</v>
      </c>
      <c r="U1494" s="147" t="s">
        <v>1601</v>
      </c>
      <c r="V1494" s="147" t="s">
        <v>2727</v>
      </c>
      <c r="AB1494" s="147" t="s">
        <v>1905</v>
      </c>
      <c r="AC1494" s="147">
        <v>208</v>
      </c>
      <c r="AD1494" s="223">
        <v>43216</v>
      </c>
      <c r="AE1494" s="223">
        <v>43300</v>
      </c>
      <c r="AF1494" s="147" t="s">
        <v>939</v>
      </c>
    </row>
    <row r="1495" spans="16:32" x14ac:dyDescent="0.25">
      <c r="P1495" s="147" t="s">
        <v>962</v>
      </c>
      <c r="Q1495" s="147">
        <v>194</v>
      </c>
      <c r="R1495" s="147"/>
      <c r="S1495" s="147" t="s">
        <v>1602</v>
      </c>
      <c r="T1495" s="147">
        <v>0</v>
      </c>
      <c r="U1495" s="147" t="s">
        <v>1603</v>
      </c>
      <c r="V1495" s="147" t="s">
        <v>2727</v>
      </c>
      <c r="AB1495" s="147" t="s">
        <v>1905</v>
      </c>
      <c r="AC1495" s="147">
        <v>215</v>
      </c>
      <c r="AD1495" s="223">
        <v>43250</v>
      </c>
      <c r="AE1495" s="223">
        <v>43334</v>
      </c>
      <c r="AF1495" s="147" t="s">
        <v>939</v>
      </c>
    </row>
    <row r="1496" spans="16:32" x14ac:dyDescent="0.25">
      <c r="P1496" s="147" t="s">
        <v>962</v>
      </c>
      <c r="Q1496" s="147">
        <v>194</v>
      </c>
      <c r="R1496" s="147"/>
      <c r="S1496" s="147" t="s">
        <v>1604</v>
      </c>
      <c r="T1496" s="147">
        <v>0</v>
      </c>
      <c r="U1496" s="147" t="s">
        <v>1605</v>
      </c>
      <c r="V1496" s="147" t="s">
        <v>2727</v>
      </c>
      <c r="AB1496" s="147" t="s">
        <v>1905</v>
      </c>
      <c r="AC1496" s="147">
        <v>219</v>
      </c>
      <c r="AD1496" s="223">
        <v>43280</v>
      </c>
      <c r="AE1496" s="223">
        <v>43364</v>
      </c>
      <c r="AF1496" s="147" t="s">
        <v>939</v>
      </c>
    </row>
    <row r="1497" spans="16:32" x14ac:dyDescent="0.25">
      <c r="P1497" s="147" t="s">
        <v>962</v>
      </c>
      <c r="Q1497" s="147">
        <v>194</v>
      </c>
      <c r="R1497" s="147"/>
      <c r="S1497" s="147" t="s">
        <v>1606</v>
      </c>
      <c r="T1497" s="147">
        <v>0</v>
      </c>
      <c r="U1497" s="147" t="s">
        <v>1607</v>
      </c>
      <c r="V1497" s="147" t="s">
        <v>2727</v>
      </c>
      <c r="AB1497" s="147" t="s">
        <v>1905</v>
      </c>
      <c r="AC1497" s="147">
        <v>222</v>
      </c>
      <c r="AD1497" s="223">
        <v>43311</v>
      </c>
      <c r="AE1497" s="223">
        <v>43395</v>
      </c>
      <c r="AF1497" s="147" t="s">
        <v>939</v>
      </c>
    </row>
    <row r="1498" spans="16:32" x14ac:dyDescent="0.25">
      <c r="P1498" s="147" t="s">
        <v>962</v>
      </c>
      <c r="Q1498" s="147">
        <v>194</v>
      </c>
      <c r="R1498" s="147"/>
      <c r="S1498" s="147" t="s">
        <v>1608</v>
      </c>
      <c r="T1498" s="147">
        <v>0</v>
      </c>
      <c r="U1498" s="147" t="s">
        <v>1609</v>
      </c>
      <c r="V1498" s="147" t="s">
        <v>2727</v>
      </c>
      <c r="AB1498" s="147" t="s">
        <v>4085</v>
      </c>
      <c r="AC1498" s="147">
        <v>219</v>
      </c>
      <c r="AD1498" s="223">
        <v>43280</v>
      </c>
      <c r="AE1498" s="223">
        <v>43364</v>
      </c>
      <c r="AF1498" s="147" t="s">
        <v>939</v>
      </c>
    </row>
    <row r="1499" spans="16:32" x14ac:dyDescent="0.25">
      <c r="P1499" s="147" t="s">
        <v>962</v>
      </c>
      <c r="Q1499" s="147">
        <v>194</v>
      </c>
      <c r="R1499" s="147"/>
      <c r="S1499" s="147" t="s">
        <v>1610</v>
      </c>
      <c r="T1499" s="147">
        <v>0</v>
      </c>
      <c r="U1499" s="147" t="s">
        <v>1611</v>
      </c>
      <c r="V1499" s="147" t="s">
        <v>2727</v>
      </c>
      <c r="AB1499" s="147" t="s">
        <v>4085</v>
      </c>
      <c r="AC1499" s="147">
        <v>222</v>
      </c>
      <c r="AD1499" s="223">
        <v>43311</v>
      </c>
      <c r="AE1499" s="223">
        <v>43395</v>
      </c>
      <c r="AF1499" s="147" t="s">
        <v>939</v>
      </c>
    </row>
    <row r="1500" spans="16:32" x14ac:dyDescent="0.25">
      <c r="P1500" s="147" t="s">
        <v>962</v>
      </c>
      <c r="Q1500" s="147">
        <v>194</v>
      </c>
      <c r="R1500" s="147"/>
      <c r="S1500" s="147" t="s">
        <v>1612</v>
      </c>
      <c r="T1500" s="147">
        <v>0</v>
      </c>
      <c r="U1500" s="147" t="s">
        <v>1613</v>
      </c>
      <c r="V1500" s="147" t="s">
        <v>2727</v>
      </c>
      <c r="AB1500" s="147" t="s">
        <v>2859</v>
      </c>
      <c r="AC1500" s="147">
        <v>222</v>
      </c>
      <c r="AD1500" s="223">
        <v>43311</v>
      </c>
      <c r="AE1500" s="223">
        <v>43395</v>
      </c>
      <c r="AF1500" s="147" t="s">
        <v>939</v>
      </c>
    </row>
    <row r="1501" spans="16:32" x14ac:dyDescent="0.25">
      <c r="P1501" s="147" t="s">
        <v>962</v>
      </c>
      <c r="Q1501" s="147">
        <v>194</v>
      </c>
      <c r="R1501" s="147"/>
      <c r="S1501" s="147" t="s">
        <v>1616</v>
      </c>
      <c r="T1501" s="147">
        <v>0</v>
      </c>
      <c r="U1501" s="147" t="s">
        <v>1617</v>
      </c>
      <c r="V1501" s="147" t="s">
        <v>2727</v>
      </c>
      <c r="AB1501" s="147" t="s">
        <v>2560</v>
      </c>
      <c r="AC1501" s="147">
        <v>208</v>
      </c>
      <c r="AD1501" s="223">
        <v>43216</v>
      </c>
      <c r="AE1501" s="223">
        <v>43300</v>
      </c>
      <c r="AF1501" s="147" t="s">
        <v>939</v>
      </c>
    </row>
    <row r="1502" spans="16:32" x14ac:dyDescent="0.25">
      <c r="P1502" s="147" t="s">
        <v>962</v>
      </c>
      <c r="Q1502" s="147">
        <v>194</v>
      </c>
      <c r="R1502" s="147"/>
      <c r="S1502" s="147" t="s">
        <v>1620</v>
      </c>
      <c r="T1502" s="147">
        <v>0</v>
      </c>
      <c r="U1502" s="147" t="s">
        <v>1621</v>
      </c>
      <c r="V1502" s="147" t="s">
        <v>2727</v>
      </c>
      <c r="AB1502" s="147" t="s">
        <v>2560</v>
      </c>
      <c r="AC1502" s="147">
        <v>215</v>
      </c>
      <c r="AD1502" s="223">
        <v>43250</v>
      </c>
      <c r="AE1502" s="223">
        <v>43334</v>
      </c>
      <c r="AF1502" s="147" t="s">
        <v>939</v>
      </c>
    </row>
    <row r="1503" spans="16:32" x14ac:dyDescent="0.25">
      <c r="P1503" s="147" t="s">
        <v>962</v>
      </c>
      <c r="Q1503" s="147">
        <v>194</v>
      </c>
      <c r="R1503" s="147"/>
      <c r="S1503" s="147" t="s">
        <v>1626</v>
      </c>
      <c r="T1503" s="147">
        <v>0</v>
      </c>
      <c r="U1503" s="147" t="s">
        <v>1627</v>
      </c>
      <c r="V1503" s="147" t="s">
        <v>2727</v>
      </c>
      <c r="AB1503" s="147" t="s">
        <v>2560</v>
      </c>
      <c r="AC1503" s="147">
        <v>219</v>
      </c>
      <c r="AD1503" s="223">
        <v>43280</v>
      </c>
      <c r="AE1503" s="223">
        <v>43364</v>
      </c>
      <c r="AF1503" s="147" t="s">
        <v>939</v>
      </c>
    </row>
    <row r="1504" spans="16:32" x14ac:dyDescent="0.25">
      <c r="P1504" s="147" t="s">
        <v>962</v>
      </c>
      <c r="Q1504" s="147">
        <v>194</v>
      </c>
      <c r="R1504" s="147"/>
      <c r="S1504" s="147" t="s">
        <v>2772</v>
      </c>
      <c r="T1504" s="147">
        <v>0</v>
      </c>
      <c r="U1504" s="147" t="s">
        <v>2773</v>
      </c>
      <c r="V1504" s="147" t="s">
        <v>2727</v>
      </c>
      <c r="AB1504" s="147" t="s">
        <v>2560</v>
      </c>
      <c r="AC1504" s="147">
        <v>222</v>
      </c>
      <c r="AD1504" s="223">
        <v>43311</v>
      </c>
      <c r="AE1504" s="223">
        <v>43395</v>
      </c>
      <c r="AF1504" s="147" t="s">
        <v>939</v>
      </c>
    </row>
    <row r="1505" spans="16:32" x14ac:dyDescent="0.25">
      <c r="P1505" s="147" t="s">
        <v>962</v>
      </c>
      <c r="Q1505" s="147">
        <v>194</v>
      </c>
      <c r="R1505" s="147"/>
      <c r="S1505" s="147" t="s">
        <v>1628</v>
      </c>
      <c r="T1505" s="147">
        <v>0</v>
      </c>
      <c r="U1505" s="147" t="s">
        <v>1629</v>
      </c>
      <c r="V1505" s="147" t="s">
        <v>2727</v>
      </c>
      <c r="AB1505" s="147" t="s">
        <v>3890</v>
      </c>
      <c r="AC1505" s="147">
        <v>208</v>
      </c>
      <c r="AD1505" s="223">
        <v>43216</v>
      </c>
      <c r="AE1505" s="223">
        <v>43300</v>
      </c>
      <c r="AF1505" s="147" t="s">
        <v>939</v>
      </c>
    </row>
    <row r="1506" spans="16:32" x14ac:dyDescent="0.25">
      <c r="P1506" s="147" t="s">
        <v>962</v>
      </c>
      <c r="Q1506" s="147">
        <v>194</v>
      </c>
      <c r="R1506" s="147"/>
      <c r="S1506" s="147" t="s">
        <v>2774</v>
      </c>
      <c r="T1506" s="147">
        <v>0</v>
      </c>
      <c r="U1506" s="147" t="s">
        <v>2775</v>
      </c>
      <c r="V1506" s="147" t="s">
        <v>2727</v>
      </c>
      <c r="AB1506" s="147" t="s">
        <v>1907</v>
      </c>
      <c r="AC1506" s="147">
        <v>208</v>
      </c>
      <c r="AD1506" s="223">
        <v>43216</v>
      </c>
      <c r="AE1506" s="223">
        <v>43300</v>
      </c>
      <c r="AF1506" s="147" t="s">
        <v>939</v>
      </c>
    </row>
    <row r="1507" spans="16:32" x14ac:dyDescent="0.25">
      <c r="P1507" s="147" t="s">
        <v>962</v>
      </c>
      <c r="Q1507" s="147">
        <v>194</v>
      </c>
      <c r="R1507" s="147"/>
      <c r="S1507" s="147" t="s">
        <v>1632</v>
      </c>
      <c r="T1507" s="147">
        <v>0</v>
      </c>
      <c r="U1507" s="147" t="s">
        <v>1633</v>
      </c>
      <c r="V1507" s="147" t="s">
        <v>2727</v>
      </c>
      <c r="AB1507" s="147" t="s">
        <v>1907</v>
      </c>
      <c r="AC1507" s="147">
        <v>222</v>
      </c>
      <c r="AD1507" s="223">
        <v>43311</v>
      </c>
      <c r="AE1507" s="223">
        <v>43395</v>
      </c>
      <c r="AF1507" s="147" t="s">
        <v>939</v>
      </c>
    </row>
    <row r="1508" spans="16:32" x14ac:dyDescent="0.25">
      <c r="P1508" s="147" t="s">
        <v>962</v>
      </c>
      <c r="Q1508" s="147">
        <v>194</v>
      </c>
      <c r="R1508" s="147"/>
      <c r="S1508" s="147" t="s">
        <v>1640</v>
      </c>
      <c r="T1508" s="147">
        <v>0</v>
      </c>
      <c r="U1508" s="147" t="s">
        <v>1641</v>
      </c>
      <c r="V1508" s="147" t="s">
        <v>2727</v>
      </c>
      <c r="AB1508" s="147" t="s">
        <v>3379</v>
      </c>
      <c r="AC1508" s="147">
        <v>219</v>
      </c>
      <c r="AD1508" s="223">
        <v>43280</v>
      </c>
      <c r="AE1508" s="223">
        <v>43364</v>
      </c>
      <c r="AF1508" s="147" t="s">
        <v>939</v>
      </c>
    </row>
    <row r="1509" spans="16:32" x14ac:dyDescent="0.25">
      <c r="P1509" s="147" t="s">
        <v>962</v>
      </c>
      <c r="Q1509" s="147">
        <v>194</v>
      </c>
      <c r="R1509" s="147"/>
      <c r="S1509" s="147" t="s">
        <v>1642</v>
      </c>
      <c r="T1509" s="147">
        <v>0</v>
      </c>
      <c r="U1509" s="147" t="s">
        <v>1643</v>
      </c>
      <c r="V1509" s="147" t="s">
        <v>2727</v>
      </c>
      <c r="AB1509" s="147" t="s">
        <v>3379</v>
      </c>
      <c r="AC1509" s="147">
        <v>222</v>
      </c>
      <c r="AD1509" s="223">
        <v>43311</v>
      </c>
      <c r="AE1509" s="223">
        <v>43395</v>
      </c>
      <c r="AF1509" s="147" t="s">
        <v>939</v>
      </c>
    </row>
    <row r="1510" spans="16:32" x14ac:dyDescent="0.25">
      <c r="P1510" s="147" t="s">
        <v>962</v>
      </c>
      <c r="Q1510" s="147">
        <v>194</v>
      </c>
      <c r="R1510" s="147"/>
      <c r="S1510" s="147" t="s">
        <v>1644</v>
      </c>
      <c r="T1510" s="147">
        <v>0</v>
      </c>
      <c r="U1510" s="147" t="s">
        <v>1645</v>
      </c>
      <c r="V1510" s="147" t="s">
        <v>2727</v>
      </c>
      <c r="AB1510" s="147" t="s">
        <v>4138</v>
      </c>
      <c r="AC1510" s="147">
        <v>208</v>
      </c>
      <c r="AD1510" s="223">
        <v>43216</v>
      </c>
      <c r="AE1510" s="223">
        <v>43300</v>
      </c>
      <c r="AF1510" s="147" t="s">
        <v>939</v>
      </c>
    </row>
    <row r="1511" spans="16:32" x14ac:dyDescent="0.25">
      <c r="P1511" s="147" t="s">
        <v>962</v>
      </c>
      <c r="Q1511" s="147">
        <v>194</v>
      </c>
      <c r="R1511" s="147"/>
      <c r="S1511" s="147" t="s">
        <v>1648</v>
      </c>
      <c r="T1511" s="147">
        <v>0</v>
      </c>
      <c r="U1511" s="147" t="s">
        <v>1649</v>
      </c>
      <c r="V1511" s="147" t="s">
        <v>2727</v>
      </c>
      <c r="AB1511" s="147" t="s">
        <v>4138</v>
      </c>
      <c r="AC1511" s="147">
        <v>215</v>
      </c>
      <c r="AD1511" s="223">
        <v>43250</v>
      </c>
      <c r="AE1511" s="223">
        <v>43334</v>
      </c>
      <c r="AF1511" s="147" t="s">
        <v>939</v>
      </c>
    </row>
    <row r="1512" spans="16:32" x14ac:dyDescent="0.25">
      <c r="P1512" s="147" t="s">
        <v>962</v>
      </c>
      <c r="Q1512" s="147">
        <v>194</v>
      </c>
      <c r="R1512" s="147"/>
      <c r="S1512" s="147" t="s">
        <v>1652</v>
      </c>
      <c r="T1512" s="147">
        <v>0</v>
      </c>
      <c r="U1512" s="147" t="s">
        <v>1653</v>
      </c>
      <c r="V1512" s="147" t="s">
        <v>2727</v>
      </c>
      <c r="AB1512" s="147" t="s">
        <v>4138</v>
      </c>
      <c r="AC1512" s="147">
        <v>219</v>
      </c>
      <c r="AD1512" s="223">
        <v>43280</v>
      </c>
      <c r="AE1512" s="223">
        <v>43364</v>
      </c>
      <c r="AF1512" s="147" t="s">
        <v>939</v>
      </c>
    </row>
    <row r="1513" spans="16:32" x14ac:dyDescent="0.25">
      <c r="P1513" s="147" t="s">
        <v>962</v>
      </c>
      <c r="Q1513" s="147">
        <v>194</v>
      </c>
      <c r="R1513" s="147"/>
      <c r="S1513" s="147" t="s">
        <v>1658</v>
      </c>
      <c r="T1513" s="147">
        <v>0</v>
      </c>
      <c r="U1513" s="147" t="s">
        <v>1659</v>
      </c>
      <c r="V1513" s="147" t="s">
        <v>2727</v>
      </c>
      <c r="AB1513" s="147" t="s">
        <v>4138</v>
      </c>
      <c r="AC1513" s="147">
        <v>222</v>
      </c>
      <c r="AD1513" s="223">
        <v>43311</v>
      </c>
      <c r="AE1513" s="223">
        <v>43395</v>
      </c>
      <c r="AF1513" s="147" t="s">
        <v>939</v>
      </c>
    </row>
    <row r="1514" spans="16:32" x14ac:dyDescent="0.25">
      <c r="P1514" s="147" t="s">
        <v>962</v>
      </c>
      <c r="Q1514" s="147">
        <v>194</v>
      </c>
      <c r="R1514" s="147"/>
      <c r="S1514" s="147" t="s">
        <v>1660</v>
      </c>
      <c r="T1514" s="147">
        <v>0</v>
      </c>
      <c r="U1514" s="147" t="s">
        <v>1661</v>
      </c>
      <c r="V1514" s="147" t="s">
        <v>2727</v>
      </c>
      <c r="AB1514" s="147" t="s">
        <v>3381</v>
      </c>
      <c r="AC1514" s="147">
        <v>219</v>
      </c>
      <c r="AD1514" s="223">
        <v>43280</v>
      </c>
      <c r="AE1514" s="223">
        <v>43364</v>
      </c>
      <c r="AF1514" s="147" t="s">
        <v>939</v>
      </c>
    </row>
    <row r="1515" spans="16:32" x14ac:dyDescent="0.25">
      <c r="P1515" s="147" t="s">
        <v>962</v>
      </c>
      <c r="Q1515" s="147">
        <v>194</v>
      </c>
      <c r="R1515" s="147"/>
      <c r="S1515" s="147" t="s">
        <v>2776</v>
      </c>
      <c r="T1515" s="147">
        <v>0</v>
      </c>
      <c r="U1515" s="147" t="s">
        <v>2777</v>
      </c>
      <c r="V1515" s="147" t="s">
        <v>2727</v>
      </c>
      <c r="AB1515" s="147" t="s">
        <v>3381</v>
      </c>
      <c r="AC1515" s="147">
        <v>222</v>
      </c>
      <c r="AD1515" s="223">
        <v>43311</v>
      </c>
      <c r="AE1515" s="223">
        <v>43395</v>
      </c>
      <c r="AF1515" s="147" t="s">
        <v>939</v>
      </c>
    </row>
    <row r="1516" spans="16:32" x14ac:dyDescent="0.25">
      <c r="P1516" s="147" t="s">
        <v>962</v>
      </c>
      <c r="Q1516" s="147">
        <v>194</v>
      </c>
      <c r="R1516" s="147"/>
      <c r="S1516" s="147" t="s">
        <v>1662</v>
      </c>
      <c r="T1516" s="147">
        <v>0</v>
      </c>
      <c r="U1516" s="147" t="s">
        <v>1663</v>
      </c>
      <c r="V1516" s="147" t="s">
        <v>2727</v>
      </c>
      <c r="AB1516" s="147" t="s">
        <v>1909</v>
      </c>
      <c r="AC1516" s="147">
        <v>222</v>
      </c>
      <c r="AD1516" s="223">
        <v>43311</v>
      </c>
      <c r="AE1516" s="223">
        <v>43395</v>
      </c>
      <c r="AF1516" s="147" t="s">
        <v>939</v>
      </c>
    </row>
    <row r="1517" spans="16:32" x14ac:dyDescent="0.25">
      <c r="P1517" s="147" t="s">
        <v>962</v>
      </c>
      <c r="Q1517" s="147">
        <v>194</v>
      </c>
      <c r="R1517" s="147"/>
      <c r="S1517" s="147" t="s">
        <v>1664</v>
      </c>
      <c r="T1517" s="147">
        <v>0</v>
      </c>
      <c r="U1517" s="147" t="s">
        <v>1665</v>
      </c>
      <c r="V1517" s="147" t="s">
        <v>2727</v>
      </c>
      <c r="AB1517" s="147" t="s">
        <v>3892</v>
      </c>
      <c r="AC1517" s="147">
        <v>222</v>
      </c>
      <c r="AD1517" s="223">
        <v>43311</v>
      </c>
      <c r="AE1517" s="223">
        <v>43395</v>
      </c>
      <c r="AF1517" s="147" t="s">
        <v>939</v>
      </c>
    </row>
    <row r="1518" spans="16:32" x14ac:dyDescent="0.25">
      <c r="P1518" s="147" t="s">
        <v>962</v>
      </c>
      <c r="Q1518" s="147">
        <v>194</v>
      </c>
      <c r="R1518" s="147"/>
      <c r="S1518" s="147" t="s">
        <v>1666</v>
      </c>
      <c r="T1518" s="147">
        <v>0</v>
      </c>
      <c r="U1518" s="147" t="s">
        <v>1667</v>
      </c>
      <c r="V1518" s="147" t="s">
        <v>2727</v>
      </c>
      <c r="AB1518" s="147" t="s">
        <v>1911</v>
      </c>
      <c r="AC1518" s="147">
        <v>208</v>
      </c>
      <c r="AD1518" s="223">
        <v>43216</v>
      </c>
      <c r="AE1518" s="223">
        <v>43300</v>
      </c>
      <c r="AF1518" s="147" t="s">
        <v>939</v>
      </c>
    </row>
    <row r="1519" spans="16:32" x14ac:dyDescent="0.25">
      <c r="P1519" s="147" t="s">
        <v>962</v>
      </c>
      <c r="Q1519" s="147">
        <v>194</v>
      </c>
      <c r="R1519" s="147"/>
      <c r="S1519" s="147" t="s">
        <v>1668</v>
      </c>
      <c r="T1519" s="147">
        <v>0</v>
      </c>
      <c r="U1519" s="147" t="s">
        <v>1669</v>
      </c>
      <c r="V1519" s="147" t="s">
        <v>2727</v>
      </c>
      <c r="AB1519" s="147" t="s">
        <v>1911</v>
      </c>
      <c r="AC1519" s="147">
        <v>215</v>
      </c>
      <c r="AD1519" s="223">
        <v>43250</v>
      </c>
      <c r="AE1519" s="223">
        <v>43334</v>
      </c>
      <c r="AF1519" s="147" t="s">
        <v>939</v>
      </c>
    </row>
    <row r="1520" spans="16:32" x14ac:dyDescent="0.25">
      <c r="P1520" s="147" t="s">
        <v>962</v>
      </c>
      <c r="Q1520" s="147">
        <v>194</v>
      </c>
      <c r="R1520" s="147"/>
      <c r="S1520" s="147" t="s">
        <v>1670</v>
      </c>
      <c r="T1520" s="147">
        <v>0</v>
      </c>
      <c r="U1520" s="147" t="s">
        <v>1671</v>
      </c>
      <c r="V1520" s="147" t="s">
        <v>2727</v>
      </c>
      <c r="AB1520" s="147" t="s">
        <v>1911</v>
      </c>
      <c r="AC1520" s="147">
        <v>219</v>
      </c>
      <c r="AD1520" s="223">
        <v>43280</v>
      </c>
      <c r="AE1520" s="223">
        <v>43364</v>
      </c>
      <c r="AF1520" s="147" t="s">
        <v>939</v>
      </c>
    </row>
    <row r="1521" spans="16:32" x14ac:dyDescent="0.25">
      <c r="P1521" s="147" t="s">
        <v>962</v>
      </c>
      <c r="Q1521" s="147">
        <v>194</v>
      </c>
      <c r="R1521" s="147"/>
      <c r="S1521" s="147" t="s">
        <v>2778</v>
      </c>
      <c r="T1521" s="147">
        <v>0</v>
      </c>
      <c r="U1521" s="147" t="s">
        <v>2779</v>
      </c>
      <c r="V1521" s="147" t="s">
        <v>2727</v>
      </c>
      <c r="AB1521" s="147" t="s">
        <v>1911</v>
      </c>
      <c r="AC1521" s="147">
        <v>222</v>
      </c>
      <c r="AD1521" s="223">
        <v>43311</v>
      </c>
      <c r="AE1521" s="223">
        <v>43395</v>
      </c>
      <c r="AF1521" s="147" t="s">
        <v>939</v>
      </c>
    </row>
    <row r="1522" spans="16:32" x14ac:dyDescent="0.25">
      <c r="P1522" s="147" t="s">
        <v>962</v>
      </c>
      <c r="Q1522" s="147">
        <v>194</v>
      </c>
      <c r="R1522" s="147"/>
      <c r="S1522" s="147" t="s">
        <v>2780</v>
      </c>
      <c r="T1522" s="147">
        <v>0</v>
      </c>
      <c r="U1522" s="147" t="s">
        <v>2781</v>
      </c>
      <c r="V1522" s="147" t="s">
        <v>2727</v>
      </c>
      <c r="AB1522" s="147" t="s">
        <v>2861</v>
      </c>
      <c r="AC1522" s="147">
        <v>222</v>
      </c>
      <c r="AD1522" s="223">
        <v>43311</v>
      </c>
      <c r="AE1522" s="223">
        <v>43395</v>
      </c>
      <c r="AF1522" s="147" t="s">
        <v>939</v>
      </c>
    </row>
    <row r="1523" spans="16:32" x14ac:dyDescent="0.25">
      <c r="P1523" s="147" t="s">
        <v>962</v>
      </c>
      <c r="Q1523" s="147">
        <v>194</v>
      </c>
      <c r="R1523" s="147"/>
      <c r="S1523" s="147" t="s">
        <v>2782</v>
      </c>
      <c r="T1523" s="147">
        <v>0</v>
      </c>
      <c r="U1523" s="147" t="s">
        <v>2783</v>
      </c>
      <c r="V1523" s="147" t="s">
        <v>2727</v>
      </c>
      <c r="AB1523" s="147" t="s">
        <v>3894</v>
      </c>
      <c r="AC1523" s="147">
        <v>222</v>
      </c>
      <c r="AD1523" s="223">
        <v>43311</v>
      </c>
      <c r="AE1523" s="223">
        <v>43395</v>
      </c>
      <c r="AF1523" s="147" t="s">
        <v>939</v>
      </c>
    </row>
    <row r="1524" spans="16:32" x14ac:dyDescent="0.25">
      <c r="P1524" s="147" t="s">
        <v>962</v>
      </c>
      <c r="Q1524" s="147">
        <v>194</v>
      </c>
      <c r="R1524" s="147"/>
      <c r="S1524" s="147" t="s">
        <v>1674</v>
      </c>
      <c r="T1524" s="147">
        <v>0</v>
      </c>
      <c r="U1524" s="147" t="s">
        <v>1675</v>
      </c>
      <c r="V1524" s="147" t="s">
        <v>2727</v>
      </c>
      <c r="AB1524" s="147" t="s">
        <v>2562</v>
      </c>
      <c r="AC1524" s="147">
        <v>208</v>
      </c>
      <c r="AD1524" s="223">
        <v>43216</v>
      </c>
      <c r="AE1524" s="223">
        <v>43300</v>
      </c>
      <c r="AF1524" s="147" t="s">
        <v>939</v>
      </c>
    </row>
    <row r="1525" spans="16:32" x14ac:dyDescent="0.25">
      <c r="P1525" s="147" t="s">
        <v>962</v>
      </c>
      <c r="Q1525" s="147">
        <v>194</v>
      </c>
      <c r="R1525" s="147"/>
      <c r="S1525" s="147" t="s">
        <v>2784</v>
      </c>
      <c r="T1525" s="147">
        <v>0</v>
      </c>
      <c r="U1525" s="147" t="s">
        <v>2785</v>
      </c>
      <c r="V1525" s="147" t="s">
        <v>2727</v>
      </c>
      <c r="AB1525" s="147" t="s">
        <v>2562</v>
      </c>
      <c r="AC1525" s="147">
        <v>215</v>
      </c>
      <c r="AD1525" s="223">
        <v>43250</v>
      </c>
      <c r="AE1525" s="223">
        <v>43334</v>
      </c>
      <c r="AF1525" s="147" t="s">
        <v>939</v>
      </c>
    </row>
    <row r="1526" spans="16:32" x14ac:dyDescent="0.25">
      <c r="P1526" s="147" t="s">
        <v>962</v>
      </c>
      <c r="Q1526" s="147">
        <v>194</v>
      </c>
      <c r="R1526" s="147"/>
      <c r="S1526" s="147" t="s">
        <v>2786</v>
      </c>
      <c r="T1526" s="147">
        <v>0</v>
      </c>
      <c r="U1526" s="147" t="s">
        <v>2787</v>
      </c>
      <c r="V1526" s="147" t="s">
        <v>2727</v>
      </c>
      <c r="AB1526" s="147" t="s">
        <v>2562</v>
      </c>
      <c r="AC1526" s="147">
        <v>219</v>
      </c>
      <c r="AD1526" s="223">
        <v>43280</v>
      </c>
      <c r="AE1526" s="223">
        <v>43364</v>
      </c>
      <c r="AF1526" s="147" t="s">
        <v>939</v>
      </c>
    </row>
    <row r="1527" spans="16:32" x14ac:dyDescent="0.25">
      <c r="P1527" s="147" t="s">
        <v>962</v>
      </c>
      <c r="Q1527" s="147">
        <v>194</v>
      </c>
      <c r="R1527" s="147"/>
      <c r="S1527" s="147" t="s">
        <v>1676</v>
      </c>
      <c r="T1527" s="147">
        <v>0</v>
      </c>
      <c r="U1527" s="147" t="s">
        <v>1677</v>
      </c>
      <c r="V1527" s="147" t="s">
        <v>2727</v>
      </c>
      <c r="AB1527" s="147" t="s">
        <v>2562</v>
      </c>
      <c r="AC1527" s="147">
        <v>222</v>
      </c>
      <c r="AD1527" s="223">
        <v>43311</v>
      </c>
      <c r="AE1527" s="223">
        <v>43395</v>
      </c>
      <c r="AF1527" s="147" t="s">
        <v>939</v>
      </c>
    </row>
    <row r="1528" spans="16:32" x14ac:dyDescent="0.25">
      <c r="P1528" s="147" t="s">
        <v>962</v>
      </c>
      <c r="Q1528" s="147">
        <v>194</v>
      </c>
      <c r="R1528" s="147"/>
      <c r="S1528" s="147" t="s">
        <v>1678</v>
      </c>
      <c r="T1528" s="147">
        <v>0</v>
      </c>
      <c r="U1528" s="147" t="s">
        <v>1679</v>
      </c>
      <c r="V1528" s="147" t="s">
        <v>2727</v>
      </c>
      <c r="AB1528" s="147" t="s">
        <v>2564</v>
      </c>
      <c r="AC1528" s="147">
        <v>219</v>
      </c>
      <c r="AD1528" s="223">
        <v>43280</v>
      </c>
      <c r="AE1528" s="223">
        <v>43364</v>
      </c>
      <c r="AF1528" s="147" t="s">
        <v>939</v>
      </c>
    </row>
    <row r="1529" spans="16:32" x14ac:dyDescent="0.25">
      <c r="P1529" s="147" t="s">
        <v>962</v>
      </c>
      <c r="Q1529" s="147">
        <v>194</v>
      </c>
      <c r="R1529" s="147"/>
      <c r="S1529" s="147" t="s">
        <v>2788</v>
      </c>
      <c r="T1529" s="147">
        <v>0</v>
      </c>
      <c r="U1529" s="147" t="s">
        <v>2789</v>
      </c>
      <c r="V1529" s="147" t="s">
        <v>2727</v>
      </c>
      <c r="AB1529" s="147" t="s">
        <v>2564</v>
      </c>
      <c r="AC1529" s="147">
        <v>222</v>
      </c>
      <c r="AD1529" s="223">
        <v>43311</v>
      </c>
      <c r="AE1529" s="223">
        <v>43395</v>
      </c>
      <c r="AF1529" s="147" t="s">
        <v>939</v>
      </c>
    </row>
    <row r="1530" spans="16:32" x14ac:dyDescent="0.25">
      <c r="P1530" s="147" t="s">
        <v>962</v>
      </c>
      <c r="Q1530" s="147">
        <v>194</v>
      </c>
      <c r="R1530" s="147"/>
      <c r="S1530" s="147" t="s">
        <v>2495</v>
      </c>
      <c r="T1530" s="147">
        <v>0</v>
      </c>
      <c r="U1530" s="147" t="s">
        <v>2496</v>
      </c>
      <c r="V1530" s="147" t="s">
        <v>2727</v>
      </c>
      <c r="AB1530" s="147" t="s">
        <v>3896</v>
      </c>
      <c r="AC1530" s="147">
        <v>208</v>
      </c>
      <c r="AD1530" s="223">
        <v>43216</v>
      </c>
      <c r="AE1530" s="223">
        <v>43300</v>
      </c>
      <c r="AF1530" s="147" t="s">
        <v>939</v>
      </c>
    </row>
    <row r="1531" spans="16:32" x14ac:dyDescent="0.25">
      <c r="P1531" s="147" t="s">
        <v>962</v>
      </c>
      <c r="Q1531" s="147">
        <v>194</v>
      </c>
      <c r="R1531" s="147"/>
      <c r="S1531" s="147" t="s">
        <v>2790</v>
      </c>
      <c r="T1531" s="147">
        <v>0</v>
      </c>
      <c r="U1531" s="147" t="s">
        <v>2791</v>
      </c>
      <c r="V1531" s="147" t="s">
        <v>2727</v>
      </c>
      <c r="AB1531" s="147" t="s">
        <v>3078</v>
      </c>
      <c r="AC1531" s="147">
        <v>222</v>
      </c>
      <c r="AD1531" s="223">
        <v>43311</v>
      </c>
      <c r="AE1531" s="223">
        <v>43395</v>
      </c>
      <c r="AF1531" s="147" t="s">
        <v>939</v>
      </c>
    </row>
    <row r="1532" spans="16:32" x14ac:dyDescent="0.25">
      <c r="P1532" s="147" t="s">
        <v>962</v>
      </c>
      <c r="Q1532" s="147">
        <v>194</v>
      </c>
      <c r="R1532" s="147"/>
      <c r="S1532" s="147" t="s">
        <v>2497</v>
      </c>
      <c r="T1532" s="147">
        <v>0</v>
      </c>
      <c r="U1532" s="147" t="s">
        <v>2498</v>
      </c>
      <c r="V1532" s="147" t="s">
        <v>2727</v>
      </c>
      <c r="AB1532" s="147" t="s">
        <v>4372</v>
      </c>
      <c r="AC1532" s="147">
        <v>208</v>
      </c>
      <c r="AD1532" s="223">
        <v>43216</v>
      </c>
      <c r="AE1532" s="223">
        <v>43300</v>
      </c>
      <c r="AF1532" s="147" t="s">
        <v>939</v>
      </c>
    </row>
    <row r="1533" spans="16:32" x14ac:dyDescent="0.25">
      <c r="P1533" s="147" t="s">
        <v>962</v>
      </c>
      <c r="Q1533" s="147">
        <v>194</v>
      </c>
      <c r="R1533" s="147"/>
      <c r="S1533" s="147" t="s">
        <v>1686</v>
      </c>
      <c r="T1533" s="147">
        <v>0</v>
      </c>
      <c r="U1533" s="147" t="s">
        <v>1687</v>
      </c>
      <c r="V1533" s="147" t="s">
        <v>2727</v>
      </c>
      <c r="AB1533" s="147" t="s">
        <v>4372</v>
      </c>
      <c r="AC1533" s="147">
        <v>222</v>
      </c>
      <c r="AD1533" s="223">
        <v>43311</v>
      </c>
      <c r="AE1533" s="223">
        <v>43395</v>
      </c>
      <c r="AF1533" s="147" t="s">
        <v>939</v>
      </c>
    </row>
    <row r="1534" spans="16:32" x14ac:dyDescent="0.25">
      <c r="P1534" s="147" t="s">
        <v>962</v>
      </c>
      <c r="Q1534" s="147">
        <v>194</v>
      </c>
      <c r="R1534" s="147"/>
      <c r="S1534" s="147" t="s">
        <v>1688</v>
      </c>
      <c r="T1534" s="147">
        <v>0</v>
      </c>
      <c r="U1534" s="147" t="s">
        <v>1689</v>
      </c>
      <c r="V1534" s="147" t="s">
        <v>2727</v>
      </c>
      <c r="AB1534" s="147" t="s">
        <v>4087</v>
      </c>
      <c r="AC1534" s="147">
        <v>208</v>
      </c>
      <c r="AD1534" s="223">
        <v>43216</v>
      </c>
      <c r="AE1534" s="223">
        <v>43300</v>
      </c>
      <c r="AF1534" s="147" t="s">
        <v>939</v>
      </c>
    </row>
    <row r="1535" spans="16:32" x14ac:dyDescent="0.25">
      <c r="P1535" s="147" t="s">
        <v>962</v>
      </c>
      <c r="Q1535" s="147">
        <v>194</v>
      </c>
      <c r="R1535" s="147"/>
      <c r="S1535" s="147" t="s">
        <v>2501</v>
      </c>
      <c r="T1535" s="147">
        <v>0</v>
      </c>
      <c r="U1535" s="147" t="s">
        <v>2502</v>
      </c>
      <c r="V1535" s="147" t="s">
        <v>2727</v>
      </c>
      <c r="AB1535" s="147" t="s">
        <v>4087</v>
      </c>
      <c r="AC1535" s="147">
        <v>215</v>
      </c>
      <c r="AD1535" s="223">
        <v>43250</v>
      </c>
      <c r="AE1535" s="223">
        <v>43334</v>
      </c>
      <c r="AF1535" s="147" t="s">
        <v>939</v>
      </c>
    </row>
    <row r="1536" spans="16:32" x14ac:dyDescent="0.25">
      <c r="P1536" s="147" t="s">
        <v>962</v>
      </c>
      <c r="Q1536" s="147">
        <v>194</v>
      </c>
      <c r="R1536" s="147"/>
      <c r="S1536" s="147" t="s">
        <v>1692</v>
      </c>
      <c r="T1536" s="147">
        <v>0</v>
      </c>
      <c r="U1536" s="147" t="s">
        <v>1693</v>
      </c>
      <c r="V1536" s="147" t="s">
        <v>2727</v>
      </c>
      <c r="AB1536" s="147" t="s">
        <v>4087</v>
      </c>
      <c r="AC1536" s="147">
        <v>219</v>
      </c>
      <c r="AD1536" s="223">
        <v>43280</v>
      </c>
      <c r="AE1536" s="223">
        <v>43364</v>
      </c>
      <c r="AF1536" s="147" t="s">
        <v>939</v>
      </c>
    </row>
    <row r="1537" spans="16:32" x14ac:dyDescent="0.25">
      <c r="P1537" s="147" t="s">
        <v>962</v>
      </c>
      <c r="Q1537" s="147">
        <v>194</v>
      </c>
      <c r="R1537" s="147"/>
      <c r="S1537" s="147" t="s">
        <v>2503</v>
      </c>
      <c r="T1537" s="147">
        <v>0</v>
      </c>
      <c r="U1537" s="147" t="s">
        <v>2504</v>
      </c>
      <c r="V1537" s="147" t="s">
        <v>2727</v>
      </c>
      <c r="AB1537" s="147" t="s">
        <v>4087</v>
      </c>
      <c r="AC1537" s="147">
        <v>222</v>
      </c>
      <c r="AD1537" s="223">
        <v>43311</v>
      </c>
      <c r="AE1537" s="223">
        <v>43395</v>
      </c>
      <c r="AF1537" s="147" t="s">
        <v>939</v>
      </c>
    </row>
    <row r="1538" spans="16:32" x14ac:dyDescent="0.25">
      <c r="P1538" s="147" t="s">
        <v>962</v>
      </c>
      <c r="Q1538" s="147">
        <v>194</v>
      </c>
      <c r="R1538" s="147"/>
      <c r="S1538" s="147" t="s">
        <v>1696</v>
      </c>
      <c r="T1538" s="147">
        <v>0</v>
      </c>
      <c r="U1538" s="147" t="s">
        <v>1697</v>
      </c>
      <c r="V1538" s="147" t="s">
        <v>2727</v>
      </c>
      <c r="AB1538" s="147" t="s">
        <v>3898</v>
      </c>
      <c r="AC1538" s="147">
        <v>208</v>
      </c>
      <c r="AD1538" s="223">
        <v>43216</v>
      </c>
      <c r="AE1538" s="223">
        <v>43300</v>
      </c>
      <c r="AF1538" s="147" t="s">
        <v>939</v>
      </c>
    </row>
    <row r="1539" spans="16:32" x14ac:dyDescent="0.25">
      <c r="P1539" s="147" t="s">
        <v>962</v>
      </c>
      <c r="Q1539" s="147">
        <v>194</v>
      </c>
      <c r="R1539" s="147"/>
      <c r="S1539" s="147" t="s">
        <v>2505</v>
      </c>
      <c r="T1539" s="147">
        <v>0</v>
      </c>
      <c r="U1539" s="147" t="s">
        <v>2506</v>
      </c>
      <c r="V1539" s="147" t="s">
        <v>2727</v>
      </c>
      <c r="AB1539" s="147" t="s">
        <v>4716</v>
      </c>
      <c r="AC1539" s="147">
        <v>215</v>
      </c>
      <c r="AD1539" s="223">
        <v>43250</v>
      </c>
      <c r="AE1539" s="223">
        <v>43334</v>
      </c>
      <c r="AF1539" s="147" t="s">
        <v>939</v>
      </c>
    </row>
    <row r="1540" spans="16:32" x14ac:dyDescent="0.25">
      <c r="P1540" s="147" t="s">
        <v>962</v>
      </c>
      <c r="Q1540" s="147">
        <v>194</v>
      </c>
      <c r="R1540" s="147"/>
      <c r="S1540" s="147" t="s">
        <v>2792</v>
      </c>
      <c r="T1540" s="147">
        <v>0</v>
      </c>
      <c r="U1540" s="147" t="s">
        <v>2793</v>
      </c>
      <c r="V1540" s="147" t="s">
        <v>2727</v>
      </c>
      <c r="AB1540" s="147" t="s">
        <v>4716</v>
      </c>
      <c r="AC1540" s="147">
        <v>219</v>
      </c>
      <c r="AD1540" s="223">
        <v>43280</v>
      </c>
      <c r="AE1540" s="223">
        <v>43364</v>
      </c>
      <c r="AF1540" s="147" t="s">
        <v>939</v>
      </c>
    </row>
    <row r="1541" spans="16:32" x14ac:dyDescent="0.25">
      <c r="P1541" s="147" t="s">
        <v>962</v>
      </c>
      <c r="Q1541" s="147">
        <v>194</v>
      </c>
      <c r="R1541" s="147"/>
      <c r="S1541" s="147" t="s">
        <v>2794</v>
      </c>
      <c r="T1541" s="147">
        <v>0</v>
      </c>
      <c r="U1541" s="147" t="s">
        <v>2795</v>
      </c>
      <c r="V1541" s="147" t="s">
        <v>2727</v>
      </c>
      <c r="AB1541" s="147" t="s">
        <v>4716</v>
      </c>
      <c r="AC1541" s="147">
        <v>222</v>
      </c>
      <c r="AD1541" s="223">
        <v>43311</v>
      </c>
      <c r="AE1541" s="223">
        <v>43395</v>
      </c>
      <c r="AF1541" s="147" t="s">
        <v>939</v>
      </c>
    </row>
    <row r="1542" spans="16:32" x14ac:dyDescent="0.25">
      <c r="P1542" s="147" t="s">
        <v>962</v>
      </c>
      <c r="Q1542" s="147">
        <v>194</v>
      </c>
      <c r="R1542" s="147"/>
      <c r="S1542" s="147" t="s">
        <v>2796</v>
      </c>
      <c r="T1542" s="147">
        <v>0</v>
      </c>
      <c r="U1542" s="147" t="s">
        <v>2797</v>
      </c>
      <c r="V1542" s="147" t="s">
        <v>2727</v>
      </c>
      <c r="AB1542" s="147" t="s">
        <v>5121</v>
      </c>
      <c r="AC1542" s="147">
        <v>222</v>
      </c>
      <c r="AD1542" s="223">
        <v>43311</v>
      </c>
      <c r="AE1542" s="223">
        <v>43395</v>
      </c>
      <c r="AF1542" s="147" t="s">
        <v>939</v>
      </c>
    </row>
    <row r="1543" spans="16:32" x14ac:dyDescent="0.25">
      <c r="P1543" s="147" t="s">
        <v>962</v>
      </c>
      <c r="Q1543" s="147">
        <v>194</v>
      </c>
      <c r="R1543" s="147"/>
      <c r="S1543" s="147" t="s">
        <v>1700</v>
      </c>
      <c r="T1543" s="147">
        <v>0</v>
      </c>
      <c r="U1543" s="147" t="s">
        <v>1701</v>
      </c>
      <c r="V1543" s="147" t="s">
        <v>2727</v>
      </c>
      <c r="AB1543" s="147" t="s">
        <v>2566</v>
      </c>
      <c r="AC1543" s="147">
        <v>208</v>
      </c>
      <c r="AD1543" s="223">
        <v>43216</v>
      </c>
      <c r="AE1543" s="223">
        <v>43300</v>
      </c>
      <c r="AF1543" s="147" t="s">
        <v>939</v>
      </c>
    </row>
    <row r="1544" spans="16:32" x14ac:dyDescent="0.25">
      <c r="P1544" s="147" t="s">
        <v>962</v>
      </c>
      <c r="Q1544" s="147">
        <v>194</v>
      </c>
      <c r="R1544" s="147"/>
      <c r="S1544" s="147" t="s">
        <v>2798</v>
      </c>
      <c r="T1544" s="147">
        <v>0</v>
      </c>
      <c r="U1544" s="147" t="s">
        <v>2799</v>
      </c>
      <c r="V1544" s="147" t="s">
        <v>2727</v>
      </c>
      <c r="AB1544" s="147" t="s">
        <v>2566</v>
      </c>
      <c r="AC1544" s="147">
        <v>222</v>
      </c>
      <c r="AD1544" s="223">
        <v>43311</v>
      </c>
      <c r="AE1544" s="223">
        <v>43395</v>
      </c>
      <c r="AF1544" s="147" t="s">
        <v>939</v>
      </c>
    </row>
    <row r="1545" spans="16:32" x14ac:dyDescent="0.25">
      <c r="P1545" s="147" t="s">
        <v>962</v>
      </c>
      <c r="Q1545" s="147">
        <v>194</v>
      </c>
      <c r="R1545" s="147"/>
      <c r="S1545" s="147" t="s">
        <v>2800</v>
      </c>
      <c r="T1545" s="147">
        <v>0</v>
      </c>
      <c r="U1545" s="147" t="s">
        <v>2801</v>
      </c>
      <c r="V1545" s="147" t="s">
        <v>2727</v>
      </c>
      <c r="AB1545" s="147" t="s">
        <v>1913</v>
      </c>
      <c r="AC1545" s="147">
        <v>215</v>
      </c>
      <c r="AD1545" s="223">
        <v>43250</v>
      </c>
      <c r="AE1545" s="223">
        <v>43334</v>
      </c>
      <c r="AF1545" s="147" t="s">
        <v>939</v>
      </c>
    </row>
    <row r="1546" spans="16:32" x14ac:dyDescent="0.25">
      <c r="P1546" s="147" t="s">
        <v>962</v>
      </c>
      <c r="Q1546" s="147">
        <v>194</v>
      </c>
      <c r="R1546" s="147"/>
      <c r="S1546" s="147" t="s">
        <v>1702</v>
      </c>
      <c r="T1546" s="147">
        <v>0</v>
      </c>
      <c r="U1546" s="147" t="s">
        <v>1703</v>
      </c>
      <c r="V1546" s="147" t="s">
        <v>2727</v>
      </c>
      <c r="AB1546" s="147" t="s">
        <v>1913</v>
      </c>
      <c r="AC1546" s="147">
        <v>219</v>
      </c>
      <c r="AD1546" s="223">
        <v>43280</v>
      </c>
      <c r="AE1546" s="223">
        <v>43364</v>
      </c>
      <c r="AF1546" s="147" t="s">
        <v>939</v>
      </c>
    </row>
    <row r="1547" spans="16:32" x14ac:dyDescent="0.25">
      <c r="P1547" s="147" t="s">
        <v>962</v>
      </c>
      <c r="Q1547" s="147">
        <v>194</v>
      </c>
      <c r="R1547" s="147"/>
      <c r="S1547" s="147" t="s">
        <v>1704</v>
      </c>
      <c r="T1547" s="147">
        <v>0</v>
      </c>
      <c r="U1547" s="147" t="s">
        <v>1705</v>
      </c>
      <c r="V1547" s="147" t="s">
        <v>2727</v>
      </c>
      <c r="AB1547" s="147" t="s">
        <v>1913</v>
      </c>
      <c r="AC1547" s="147">
        <v>222</v>
      </c>
      <c r="AD1547" s="223">
        <v>43311</v>
      </c>
      <c r="AE1547" s="223">
        <v>43395</v>
      </c>
      <c r="AF1547" s="147" t="s">
        <v>939</v>
      </c>
    </row>
    <row r="1548" spans="16:32" x14ac:dyDescent="0.25">
      <c r="P1548" s="147" t="s">
        <v>962</v>
      </c>
      <c r="Q1548" s="147">
        <v>194</v>
      </c>
      <c r="R1548" s="147"/>
      <c r="S1548" s="147" t="s">
        <v>2802</v>
      </c>
      <c r="T1548" s="147">
        <v>0</v>
      </c>
      <c r="U1548" s="147" t="s">
        <v>2803</v>
      </c>
      <c r="V1548" s="147" t="s">
        <v>2727</v>
      </c>
      <c r="AB1548" s="147" t="s">
        <v>3729</v>
      </c>
      <c r="AC1548" s="147">
        <v>208</v>
      </c>
      <c r="AD1548" s="223">
        <v>43216</v>
      </c>
      <c r="AE1548" s="223">
        <v>43300</v>
      </c>
      <c r="AF1548" s="147" t="s">
        <v>939</v>
      </c>
    </row>
    <row r="1549" spans="16:32" x14ac:dyDescent="0.25">
      <c r="P1549" s="147" t="s">
        <v>962</v>
      </c>
      <c r="Q1549" s="147">
        <v>194</v>
      </c>
      <c r="R1549" s="147"/>
      <c r="S1549" s="147" t="s">
        <v>2804</v>
      </c>
      <c r="T1549" s="147">
        <v>0</v>
      </c>
      <c r="U1549" s="147" t="s">
        <v>2805</v>
      </c>
      <c r="V1549" s="147" t="s">
        <v>2727</v>
      </c>
      <c r="AB1549" s="147" t="s">
        <v>3729</v>
      </c>
      <c r="AC1549" s="147">
        <v>215</v>
      </c>
      <c r="AD1549" s="223">
        <v>43250</v>
      </c>
      <c r="AE1549" s="223">
        <v>43334</v>
      </c>
      <c r="AF1549" s="147" t="s">
        <v>939</v>
      </c>
    </row>
    <row r="1550" spans="16:32" x14ac:dyDescent="0.25">
      <c r="P1550" s="147" t="s">
        <v>962</v>
      </c>
      <c r="Q1550" s="147">
        <v>194</v>
      </c>
      <c r="R1550" s="147"/>
      <c r="S1550" s="147" t="s">
        <v>1706</v>
      </c>
      <c r="T1550" s="147">
        <v>0</v>
      </c>
      <c r="U1550" s="147" t="s">
        <v>1707</v>
      </c>
      <c r="V1550" s="147" t="s">
        <v>2727</v>
      </c>
      <c r="AB1550" s="147" t="s">
        <v>3729</v>
      </c>
      <c r="AC1550" s="147">
        <v>219</v>
      </c>
      <c r="AD1550" s="223">
        <v>43280</v>
      </c>
      <c r="AE1550" s="223">
        <v>43364</v>
      </c>
      <c r="AF1550" s="147" t="s">
        <v>939</v>
      </c>
    </row>
    <row r="1551" spans="16:32" x14ac:dyDescent="0.25">
      <c r="P1551" s="147" t="s">
        <v>962</v>
      </c>
      <c r="Q1551" s="147">
        <v>194</v>
      </c>
      <c r="R1551" s="147"/>
      <c r="S1551" s="147" t="s">
        <v>1708</v>
      </c>
      <c r="T1551" s="147">
        <v>0</v>
      </c>
      <c r="U1551" s="147" t="s">
        <v>1709</v>
      </c>
      <c r="V1551" s="147" t="s">
        <v>2727</v>
      </c>
      <c r="AB1551" s="147" t="s">
        <v>3729</v>
      </c>
      <c r="AC1551" s="147">
        <v>222</v>
      </c>
      <c r="AD1551" s="223">
        <v>43311</v>
      </c>
      <c r="AE1551" s="223">
        <v>43395</v>
      </c>
      <c r="AF1551" s="147" t="s">
        <v>939</v>
      </c>
    </row>
    <row r="1552" spans="16:32" x14ac:dyDescent="0.25">
      <c r="P1552" s="147" t="s">
        <v>962</v>
      </c>
      <c r="Q1552" s="147">
        <v>194</v>
      </c>
      <c r="R1552" s="147"/>
      <c r="S1552" s="147" t="s">
        <v>2806</v>
      </c>
      <c r="T1552" s="147">
        <v>0</v>
      </c>
      <c r="U1552" s="147" t="s">
        <v>2807</v>
      </c>
      <c r="V1552" s="147" t="s">
        <v>2727</v>
      </c>
      <c r="AB1552" s="147" t="s">
        <v>4140</v>
      </c>
      <c r="AC1552" s="147">
        <v>215</v>
      </c>
      <c r="AD1552" s="223">
        <v>43250</v>
      </c>
      <c r="AE1552" s="223">
        <v>43334</v>
      </c>
      <c r="AF1552" s="147" t="s">
        <v>939</v>
      </c>
    </row>
    <row r="1553" spans="16:32" x14ac:dyDescent="0.25">
      <c r="P1553" s="147" t="s">
        <v>962</v>
      </c>
      <c r="Q1553" s="147">
        <v>194</v>
      </c>
      <c r="R1553" s="147"/>
      <c r="S1553" s="147" t="s">
        <v>1710</v>
      </c>
      <c r="T1553" s="147">
        <v>0</v>
      </c>
      <c r="U1553" s="147" t="s">
        <v>1711</v>
      </c>
      <c r="V1553" s="147" t="s">
        <v>2727</v>
      </c>
      <c r="AB1553" s="147" t="s">
        <v>4140</v>
      </c>
      <c r="AC1553" s="147">
        <v>219</v>
      </c>
      <c r="AD1553" s="223">
        <v>43280</v>
      </c>
      <c r="AE1553" s="223">
        <v>43364</v>
      </c>
      <c r="AF1553" s="147" t="s">
        <v>939</v>
      </c>
    </row>
    <row r="1554" spans="16:32" x14ac:dyDescent="0.25">
      <c r="P1554" s="147" t="s">
        <v>962</v>
      </c>
      <c r="Q1554" s="147">
        <v>194</v>
      </c>
      <c r="R1554" s="147"/>
      <c r="S1554" s="147" t="s">
        <v>1712</v>
      </c>
      <c r="T1554" s="147">
        <v>0</v>
      </c>
      <c r="U1554" s="147" t="s">
        <v>1713</v>
      </c>
      <c r="V1554" s="147" t="s">
        <v>2727</v>
      </c>
      <c r="AB1554" s="147" t="s">
        <v>4140</v>
      </c>
      <c r="AC1554" s="147">
        <v>222</v>
      </c>
      <c r="AD1554" s="223">
        <v>43311</v>
      </c>
      <c r="AE1554" s="223">
        <v>43395</v>
      </c>
      <c r="AF1554" s="147" t="s">
        <v>939</v>
      </c>
    </row>
    <row r="1555" spans="16:32" x14ac:dyDescent="0.25">
      <c r="P1555" s="147" t="s">
        <v>962</v>
      </c>
      <c r="Q1555" s="147">
        <v>194</v>
      </c>
      <c r="R1555" s="147"/>
      <c r="S1555" s="147" t="s">
        <v>1714</v>
      </c>
      <c r="T1555" s="147">
        <v>0</v>
      </c>
      <c r="U1555" s="147" t="s">
        <v>1715</v>
      </c>
      <c r="V1555" s="147" t="s">
        <v>2727</v>
      </c>
      <c r="AB1555" s="147" t="s">
        <v>4142</v>
      </c>
      <c r="AC1555" s="147">
        <v>215</v>
      </c>
      <c r="AD1555" s="223">
        <v>43250</v>
      </c>
      <c r="AE1555" s="223">
        <v>43334</v>
      </c>
      <c r="AF1555" s="147" t="s">
        <v>939</v>
      </c>
    </row>
    <row r="1556" spans="16:32" x14ac:dyDescent="0.25">
      <c r="P1556" s="147" t="s">
        <v>962</v>
      </c>
      <c r="Q1556" s="147">
        <v>194</v>
      </c>
      <c r="R1556" s="147"/>
      <c r="S1556" s="147" t="s">
        <v>1716</v>
      </c>
      <c r="T1556" s="147">
        <v>0</v>
      </c>
      <c r="U1556" s="147" t="s">
        <v>1717</v>
      </c>
      <c r="V1556" s="147" t="s">
        <v>2727</v>
      </c>
      <c r="AB1556" s="147" t="s">
        <v>4142</v>
      </c>
      <c r="AC1556" s="147">
        <v>219</v>
      </c>
      <c r="AD1556" s="223">
        <v>43280</v>
      </c>
      <c r="AE1556" s="223">
        <v>43364</v>
      </c>
      <c r="AF1556" s="147" t="s">
        <v>939</v>
      </c>
    </row>
    <row r="1557" spans="16:32" x14ac:dyDescent="0.25">
      <c r="P1557" s="147" t="s">
        <v>962</v>
      </c>
      <c r="Q1557" s="147">
        <v>194</v>
      </c>
      <c r="R1557" s="147"/>
      <c r="S1557" s="147" t="s">
        <v>2808</v>
      </c>
      <c r="T1557" s="147">
        <v>0</v>
      </c>
      <c r="U1557" s="147" t="s">
        <v>2809</v>
      </c>
      <c r="V1557" s="147" t="s">
        <v>2727</v>
      </c>
      <c r="AB1557" s="147" t="s">
        <v>4142</v>
      </c>
      <c r="AC1557" s="147">
        <v>222</v>
      </c>
      <c r="AD1557" s="223">
        <v>43311</v>
      </c>
      <c r="AE1557" s="223">
        <v>43395</v>
      </c>
      <c r="AF1557" s="147" t="s">
        <v>939</v>
      </c>
    </row>
    <row r="1558" spans="16:32" x14ac:dyDescent="0.25">
      <c r="P1558" s="147" t="s">
        <v>962</v>
      </c>
      <c r="Q1558" s="147">
        <v>194</v>
      </c>
      <c r="R1558" s="147"/>
      <c r="S1558" s="147" t="s">
        <v>2511</v>
      </c>
      <c r="T1558" s="147">
        <v>0</v>
      </c>
      <c r="U1558" s="147" t="s">
        <v>2512</v>
      </c>
      <c r="V1558" s="147" t="s">
        <v>2727</v>
      </c>
      <c r="AB1558" s="147" t="s">
        <v>4374</v>
      </c>
      <c r="AC1558" s="147">
        <v>208</v>
      </c>
      <c r="AD1558" s="223">
        <v>43216</v>
      </c>
      <c r="AE1558" s="223">
        <v>43300</v>
      </c>
      <c r="AF1558" s="147" t="s">
        <v>939</v>
      </c>
    </row>
    <row r="1559" spans="16:32" x14ac:dyDescent="0.25">
      <c r="P1559" s="147" t="s">
        <v>962</v>
      </c>
      <c r="Q1559" s="147">
        <v>194</v>
      </c>
      <c r="R1559" s="147"/>
      <c r="S1559" s="147" t="s">
        <v>2810</v>
      </c>
      <c r="T1559" s="147">
        <v>0</v>
      </c>
      <c r="U1559" s="147" t="s">
        <v>2811</v>
      </c>
      <c r="V1559" s="147" t="s">
        <v>2727</v>
      </c>
      <c r="AB1559" s="147" t="s">
        <v>4374</v>
      </c>
      <c r="AC1559" s="147">
        <v>222</v>
      </c>
      <c r="AD1559" s="223">
        <v>43311</v>
      </c>
      <c r="AE1559" s="223">
        <v>43395</v>
      </c>
      <c r="AF1559" s="147" t="s">
        <v>939</v>
      </c>
    </row>
    <row r="1560" spans="16:32" x14ac:dyDescent="0.25">
      <c r="P1560" s="147" t="s">
        <v>962</v>
      </c>
      <c r="Q1560" s="147">
        <v>194</v>
      </c>
      <c r="R1560" s="147"/>
      <c r="S1560" s="147" t="s">
        <v>2812</v>
      </c>
      <c r="T1560" s="147">
        <v>0</v>
      </c>
      <c r="U1560" s="147" t="s">
        <v>2813</v>
      </c>
      <c r="V1560" s="147" t="s">
        <v>2727</v>
      </c>
      <c r="AB1560" s="147" t="s">
        <v>4882</v>
      </c>
      <c r="AC1560" s="147">
        <v>219</v>
      </c>
      <c r="AD1560" s="223">
        <v>43280</v>
      </c>
      <c r="AE1560" s="223">
        <v>43364</v>
      </c>
      <c r="AF1560" s="147" t="s">
        <v>939</v>
      </c>
    </row>
    <row r="1561" spans="16:32" x14ac:dyDescent="0.25">
      <c r="P1561" s="147" t="s">
        <v>962</v>
      </c>
      <c r="Q1561" s="147">
        <v>194</v>
      </c>
      <c r="R1561" s="147"/>
      <c r="S1561" s="147" t="s">
        <v>2814</v>
      </c>
      <c r="T1561" s="147">
        <v>0</v>
      </c>
      <c r="U1561" s="147" t="s">
        <v>2815</v>
      </c>
      <c r="V1561" s="147" t="s">
        <v>2727</v>
      </c>
      <c r="AB1561" s="147" t="s">
        <v>4882</v>
      </c>
      <c r="AC1561" s="147">
        <v>222</v>
      </c>
      <c r="AD1561" s="223">
        <v>43311</v>
      </c>
      <c r="AE1561" s="223">
        <v>43395</v>
      </c>
      <c r="AF1561" s="147" t="s">
        <v>939</v>
      </c>
    </row>
    <row r="1562" spans="16:32" x14ac:dyDescent="0.25">
      <c r="P1562" s="147" t="s">
        <v>962</v>
      </c>
      <c r="Q1562" s="147">
        <v>194</v>
      </c>
      <c r="R1562" s="147"/>
      <c r="S1562" s="147" t="s">
        <v>2816</v>
      </c>
      <c r="T1562" s="147">
        <v>0</v>
      </c>
      <c r="U1562" s="147" t="s">
        <v>2817</v>
      </c>
      <c r="V1562" s="147" t="s">
        <v>2727</v>
      </c>
      <c r="AB1562" s="147" t="s">
        <v>4376</v>
      </c>
      <c r="AC1562" s="147">
        <v>208</v>
      </c>
      <c r="AD1562" s="223">
        <v>43216</v>
      </c>
      <c r="AE1562" s="223">
        <v>43300</v>
      </c>
      <c r="AF1562" s="147" t="s">
        <v>939</v>
      </c>
    </row>
    <row r="1563" spans="16:32" x14ac:dyDescent="0.25">
      <c r="P1563" s="147" t="s">
        <v>962</v>
      </c>
      <c r="Q1563" s="147">
        <v>194</v>
      </c>
      <c r="R1563" s="147"/>
      <c r="S1563" s="147" t="s">
        <v>2818</v>
      </c>
      <c r="T1563" s="147">
        <v>0</v>
      </c>
      <c r="U1563" s="147" t="s">
        <v>2819</v>
      </c>
      <c r="V1563" s="147" t="s">
        <v>2727</v>
      </c>
      <c r="AB1563" s="147" t="s">
        <v>4376</v>
      </c>
      <c r="AC1563" s="147">
        <v>215</v>
      </c>
      <c r="AD1563" s="223">
        <v>43250</v>
      </c>
      <c r="AE1563" s="223">
        <v>43334</v>
      </c>
      <c r="AF1563" s="147" t="s">
        <v>939</v>
      </c>
    </row>
    <row r="1564" spans="16:32" x14ac:dyDescent="0.25">
      <c r="P1564" s="147" t="s">
        <v>962</v>
      </c>
      <c r="Q1564" s="147">
        <v>194</v>
      </c>
      <c r="R1564" s="147"/>
      <c r="S1564" s="147" t="s">
        <v>1718</v>
      </c>
      <c r="T1564" s="147">
        <v>0</v>
      </c>
      <c r="U1564" s="147" t="s">
        <v>1719</v>
      </c>
      <c r="V1564" s="147" t="s">
        <v>2727</v>
      </c>
      <c r="AB1564" s="147" t="s">
        <v>4376</v>
      </c>
      <c r="AC1564" s="147">
        <v>219</v>
      </c>
      <c r="AD1564" s="223">
        <v>43280</v>
      </c>
      <c r="AE1564" s="223">
        <v>43364</v>
      </c>
      <c r="AF1564" s="147" t="s">
        <v>939</v>
      </c>
    </row>
    <row r="1565" spans="16:32" x14ac:dyDescent="0.25">
      <c r="P1565" s="147" t="s">
        <v>962</v>
      </c>
      <c r="Q1565" s="147">
        <v>194</v>
      </c>
      <c r="R1565" s="147"/>
      <c r="S1565" s="147" t="s">
        <v>1722</v>
      </c>
      <c r="T1565" s="147">
        <v>0</v>
      </c>
      <c r="U1565" s="147" t="s">
        <v>1723</v>
      </c>
      <c r="V1565" s="147" t="s">
        <v>2727</v>
      </c>
      <c r="AB1565" s="147" t="s">
        <v>4376</v>
      </c>
      <c r="AC1565" s="147">
        <v>222</v>
      </c>
      <c r="AD1565" s="223">
        <v>43311</v>
      </c>
      <c r="AE1565" s="223">
        <v>43395</v>
      </c>
      <c r="AF1565" s="147" t="s">
        <v>939</v>
      </c>
    </row>
    <row r="1566" spans="16:32" x14ac:dyDescent="0.25">
      <c r="P1566" s="147" t="s">
        <v>962</v>
      </c>
      <c r="Q1566" s="147">
        <v>194</v>
      </c>
      <c r="R1566" s="147"/>
      <c r="S1566" s="147" t="s">
        <v>2517</v>
      </c>
      <c r="T1566" s="147">
        <v>0</v>
      </c>
      <c r="U1566" s="147" t="s">
        <v>2518</v>
      </c>
      <c r="V1566" s="147" t="s">
        <v>2727</v>
      </c>
      <c r="AB1566" s="147" t="s">
        <v>4378</v>
      </c>
      <c r="AC1566" s="147">
        <v>208</v>
      </c>
      <c r="AD1566" s="223">
        <v>43216</v>
      </c>
      <c r="AE1566" s="223">
        <v>43300</v>
      </c>
      <c r="AF1566" s="147" t="s">
        <v>939</v>
      </c>
    </row>
    <row r="1567" spans="16:32" x14ac:dyDescent="0.25">
      <c r="P1567" s="147" t="s">
        <v>962</v>
      </c>
      <c r="Q1567" s="147">
        <v>194</v>
      </c>
      <c r="R1567" s="147"/>
      <c r="S1567" s="147" t="s">
        <v>2820</v>
      </c>
      <c r="T1567" s="147">
        <v>0</v>
      </c>
      <c r="U1567" s="147" t="s">
        <v>2821</v>
      </c>
      <c r="V1567" s="147" t="s">
        <v>2727</v>
      </c>
      <c r="AB1567" s="147" t="s">
        <v>4378</v>
      </c>
      <c r="AC1567" s="147">
        <v>215</v>
      </c>
      <c r="AD1567" s="223">
        <v>43250</v>
      </c>
      <c r="AE1567" s="223">
        <v>43334</v>
      </c>
      <c r="AF1567" s="147" t="s">
        <v>939</v>
      </c>
    </row>
    <row r="1568" spans="16:32" x14ac:dyDescent="0.25">
      <c r="P1568" s="147" t="s">
        <v>962</v>
      </c>
      <c r="Q1568" s="147">
        <v>194</v>
      </c>
      <c r="R1568" s="147"/>
      <c r="S1568" s="147" t="s">
        <v>2822</v>
      </c>
      <c r="T1568" s="147">
        <v>0</v>
      </c>
      <c r="U1568" s="147" t="s">
        <v>2823</v>
      </c>
      <c r="V1568" s="147" t="s">
        <v>2727</v>
      </c>
      <c r="AB1568" s="147" t="s">
        <v>4378</v>
      </c>
      <c r="AC1568" s="147">
        <v>219</v>
      </c>
      <c r="AD1568" s="223">
        <v>43280</v>
      </c>
      <c r="AE1568" s="223">
        <v>43364</v>
      </c>
      <c r="AF1568" s="147" t="s">
        <v>939</v>
      </c>
    </row>
    <row r="1569" spans="16:32" x14ac:dyDescent="0.25">
      <c r="P1569" s="147" t="s">
        <v>962</v>
      </c>
      <c r="Q1569" s="147">
        <v>194</v>
      </c>
      <c r="R1569" s="147"/>
      <c r="S1569" s="147" t="s">
        <v>1738</v>
      </c>
      <c r="T1569" s="147">
        <v>0</v>
      </c>
      <c r="U1569" s="147" t="s">
        <v>1739</v>
      </c>
      <c r="V1569" s="147" t="s">
        <v>2727</v>
      </c>
      <c r="AB1569" s="147" t="s">
        <v>4378</v>
      </c>
      <c r="AC1569" s="147">
        <v>222</v>
      </c>
      <c r="AD1569" s="223">
        <v>43311</v>
      </c>
      <c r="AE1569" s="223">
        <v>43395</v>
      </c>
      <c r="AF1569" s="147" t="s">
        <v>939</v>
      </c>
    </row>
    <row r="1570" spans="16:32" x14ac:dyDescent="0.25">
      <c r="P1570" s="147" t="s">
        <v>962</v>
      </c>
      <c r="Q1570" s="147">
        <v>194</v>
      </c>
      <c r="R1570" s="147"/>
      <c r="S1570" s="147" t="s">
        <v>2824</v>
      </c>
      <c r="T1570" s="147">
        <v>0</v>
      </c>
      <c r="U1570" s="147" t="s">
        <v>2825</v>
      </c>
      <c r="V1570" s="147" t="s">
        <v>2727</v>
      </c>
      <c r="AB1570" s="147" t="s">
        <v>3086</v>
      </c>
      <c r="AC1570" s="147">
        <v>208</v>
      </c>
      <c r="AD1570" s="223">
        <v>43216</v>
      </c>
      <c r="AE1570" s="223">
        <v>43300</v>
      </c>
      <c r="AF1570" s="147" t="s">
        <v>939</v>
      </c>
    </row>
    <row r="1571" spans="16:32" x14ac:dyDescent="0.25">
      <c r="P1571" s="147" t="s">
        <v>962</v>
      </c>
      <c r="Q1571" s="147">
        <v>194</v>
      </c>
      <c r="R1571" s="147"/>
      <c r="S1571" s="147" t="s">
        <v>1740</v>
      </c>
      <c r="T1571" s="147">
        <v>0</v>
      </c>
      <c r="U1571" s="147" t="s">
        <v>1741</v>
      </c>
      <c r="V1571" s="147" t="s">
        <v>2727</v>
      </c>
      <c r="AB1571" s="147" t="s">
        <v>3086</v>
      </c>
      <c r="AC1571" s="147">
        <v>215</v>
      </c>
      <c r="AD1571" s="223">
        <v>43250</v>
      </c>
      <c r="AE1571" s="223">
        <v>43334</v>
      </c>
      <c r="AF1571" s="147" t="s">
        <v>939</v>
      </c>
    </row>
    <row r="1572" spans="16:32" x14ac:dyDescent="0.25">
      <c r="P1572" s="147" t="s">
        <v>962</v>
      </c>
      <c r="Q1572" s="147">
        <v>194</v>
      </c>
      <c r="R1572" s="147"/>
      <c r="S1572" s="147" t="s">
        <v>1744</v>
      </c>
      <c r="T1572" s="147">
        <v>0</v>
      </c>
      <c r="U1572" s="147" t="s">
        <v>1745</v>
      </c>
      <c r="V1572" s="147" t="s">
        <v>2727</v>
      </c>
      <c r="AB1572" s="147" t="s">
        <v>3086</v>
      </c>
      <c r="AC1572" s="147">
        <v>219</v>
      </c>
      <c r="AD1572" s="223">
        <v>43280</v>
      </c>
      <c r="AE1572" s="223">
        <v>43364</v>
      </c>
      <c r="AF1572" s="147" t="s">
        <v>939</v>
      </c>
    </row>
    <row r="1573" spans="16:32" x14ac:dyDescent="0.25">
      <c r="P1573" s="147" t="s">
        <v>962</v>
      </c>
      <c r="Q1573" s="147">
        <v>194</v>
      </c>
      <c r="R1573" s="147"/>
      <c r="S1573" s="147" t="s">
        <v>2826</v>
      </c>
      <c r="T1573" s="147">
        <v>0</v>
      </c>
      <c r="U1573" s="147" t="s">
        <v>2827</v>
      </c>
      <c r="V1573" s="147" t="s">
        <v>2727</v>
      </c>
      <c r="AB1573" s="147" t="s">
        <v>3086</v>
      </c>
      <c r="AC1573" s="147">
        <v>222</v>
      </c>
      <c r="AD1573" s="223">
        <v>43311</v>
      </c>
      <c r="AE1573" s="223">
        <v>43395</v>
      </c>
      <c r="AF1573" s="147" t="s">
        <v>939</v>
      </c>
    </row>
    <row r="1574" spans="16:32" x14ac:dyDescent="0.25">
      <c r="P1574" s="147" t="s">
        <v>962</v>
      </c>
      <c r="Q1574" s="147">
        <v>194</v>
      </c>
      <c r="R1574" s="147"/>
      <c r="S1574" s="147" t="s">
        <v>1752</v>
      </c>
      <c r="T1574" s="147">
        <v>0</v>
      </c>
      <c r="U1574" s="147" t="s">
        <v>1753</v>
      </c>
      <c r="V1574" s="147" t="s">
        <v>2727</v>
      </c>
      <c r="AB1574" s="147" t="s">
        <v>3731</v>
      </c>
      <c r="AC1574" s="147">
        <v>215</v>
      </c>
      <c r="AD1574" s="223">
        <v>43250</v>
      </c>
      <c r="AE1574" s="223">
        <v>43334</v>
      </c>
      <c r="AF1574" s="147" t="s">
        <v>939</v>
      </c>
    </row>
    <row r="1575" spans="16:32" x14ac:dyDescent="0.25">
      <c r="P1575" s="147" t="s">
        <v>962</v>
      </c>
      <c r="Q1575" s="147">
        <v>194</v>
      </c>
      <c r="R1575" s="147"/>
      <c r="S1575" s="147" t="s">
        <v>2521</v>
      </c>
      <c r="T1575" s="147">
        <v>0</v>
      </c>
      <c r="U1575" s="147" t="s">
        <v>2522</v>
      </c>
      <c r="V1575" s="147" t="s">
        <v>2727</v>
      </c>
      <c r="AB1575" s="147" t="s">
        <v>3731</v>
      </c>
      <c r="AC1575" s="147">
        <v>219</v>
      </c>
      <c r="AD1575" s="223">
        <v>43280</v>
      </c>
      <c r="AE1575" s="223">
        <v>43364</v>
      </c>
      <c r="AF1575" s="147" t="s">
        <v>939</v>
      </c>
    </row>
    <row r="1576" spans="16:32" x14ac:dyDescent="0.25">
      <c r="P1576" s="147" t="s">
        <v>962</v>
      </c>
      <c r="Q1576" s="147">
        <v>194</v>
      </c>
      <c r="R1576" s="147"/>
      <c r="S1576" s="147" t="s">
        <v>1766</v>
      </c>
      <c r="T1576" s="147">
        <v>0</v>
      </c>
      <c r="U1576" s="147" t="s">
        <v>1767</v>
      </c>
      <c r="V1576" s="147" t="s">
        <v>2727</v>
      </c>
      <c r="AB1576" s="147" t="s">
        <v>3731</v>
      </c>
      <c r="AC1576" s="147">
        <v>222</v>
      </c>
      <c r="AD1576" s="223">
        <v>43311</v>
      </c>
      <c r="AE1576" s="223">
        <v>43395</v>
      </c>
      <c r="AF1576" s="147" t="s">
        <v>939</v>
      </c>
    </row>
    <row r="1577" spans="16:32" x14ac:dyDescent="0.25">
      <c r="P1577" s="147" t="s">
        <v>962</v>
      </c>
      <c r="Q1577" s="147">
        <v>194</v>
      </c>
      <c r="R1577" s="147"/>
      <c r="S1577" s="147" t="s">
        <v>1768</v>
      </c>
      <c r="T1577" s="147">
        <v>0</v>
      </c>
      <c r="U1577" s="147" t="s">
        <v>1769</v>
      </c>
      <c r="V1577" s="147" t="s">
        <v>2727</v>
      </c>
      <c r="AB1577" s="147" t="s">
        <v>5123</v>
      </c>
      <c r="AC1577" s="147">
        <v>222</v>
      </c>
      <c r="AD1577" s="223">
        <v>43311</v>
      </c>
      <c r="AE1577" s="223">
        <v>43395</v>
      </c>
      <c r="AF1577" s="147" t="s">
        <v>939</v>
      </c>
    </row>
    <row r="1578" spans="16:32" x14ac:dyDescent="0.25">
      <c r="P1578" s="147" t="s">
        <v>962</v>
      </c>
      <c r="Q1578" s="147">
        <v>194</v>
      </c>
      <c r="R1578" s="147"/>
      <c r="S1578" s="147" t="s">
        <v>2525</v>
      </c>
      <c r="T1578" s="147">
        <v>0</v>
      </c>
      <c r="U1578" s="147" t="s">
        <v>2526</v>
      </c>
      <c r="V1578" s="147" t="s">
        <v>2727</v>
      </c>
      <c r="AB1578" s="147" t="s">
        <v>5125</v>
      </c>
      <c r="AC1578" s="147">
        <v>222</v>
      </c>
      <c r="AD1578" s="223">
        <v>43311</v>
      </c>
      <c r="AE1578" s="223">
        <v>43395</v>
      </c>
      <c r="AF1578" s="147" t="s">
        <v>939</v>
      </c>
    </row>
    <row r="1579" spans="16:32" x14ac:dyDescent="0.25">
      <c r="P1579" s="147" t="s">
        <v>962</v>
      </c>
      <c r="Q1579" s="147">
        <v>194</v>
      </c>
      <c r="R1579" s="147"/>
      <c r="S1579" s="147" t="s">
        <v>2527</v>
      </c>
      <c r="T1579" s="147">
        <v>0</v>
      </c>
      <c r="U1579" s="147" t="s">
        <v>2528</v>
      </c>
      <c r="V1579" s="147" t="s">
        <v>2727</v>
      </c>
      <c r="AB1579" s="147" t="s">
        <v>5127</v>
      </c>
      <c r="AC1579" s="147">
        <v>222</v>
      </c>
      <c r="AD1579" s="223">
        <v>43311</v>
      </c>
      <c r="AE1579" s="223">
        <v>43395</v>
      </c>
      <c r="AF1579" s="147" t="s">
        <v>939</v>
      </c>
    </row>
    <row r="1580" spans="16:32" x14ac:dyDescent="0.25">
      <c r="P1580" s="147" t="s">
        <v>962</v>
      </c>
      <c r="Q1580" s="147">
        <v>194</v>
      </c>
      <c r="R1580" s="147"/>
      <c r="S1580" s="147" t="s">
        <v>1776</v>
      </c>
      <c r="T1580" s="147">
        <v>0</v>
      </c>
      <c r="U1580" s="147" t="s">
        <v>1777</v>
      </c>
      <c r="V1580" s="147" t="s">
        <v>2727</v>
      </c>
      <c r="AB1580" s="147" t="s">
        <v>5129</v>
      </c>
      <c r="AC1580" s="147">
        <v>222</v>
      </c>
      <c r="AD1580" s="223">
        <v>43311</v>
      </c>
      <c r="AE1580" s="223">
        <v>43395</v>
      </c>
      <c r="AF1580" s="147" t="s">
        <v>939</v>
      </c>
    </row>
    <row r="1581" spans="16:32" x14ac:dyDescent="0.25">
      <c r="P1581" s="147" t="s">
        <v>962</v>
      </c>
      <c r="Q1581" s="147">
        <v>194</v>
      </c>
      <c r="R1581" s="147"/>
      <c r="S1581" s="147" t="s">
        <v>1778</v>
      </c>
      <c r="T1581" s="147">
        <v>0</v>
      </c>
      <c r="U1581" s="147" t="s">
        <v>1779</v>
      </c>
      <c r="V1581" s="147" t="s">
        <v>2727</v>
      </c>
      <c r="AB1581" s="147" t="s">
        <v>2568</v>
      </c>
      <c r="AC1581" s="147">
        <v>215</v>
      </c>
      <c r="AD1581" s="223">
        <v>43250</v>
      </c>
      <c r="AE1581" s="223">
        <v>43334</v>
      </c>
      <c r="AF1581" s="147" t="s">
        <v>939</v>
      </c>
    </row>
    <row r="1582" spans="16:32" x14ac:dyDescent="0.25">
      <c r="P1582" s="147" t="s">
        <v>962</v>
      </c>
      <c r="Q1582" s="147">
        <v>194</v>
      </c>
      <c r="R1582" s="147"/>
      <c r="S1582" s="147" t="s">
        <v>1780</v>
      </c>
      <c r="T1582" s="147">
        <v>0</v>
      </c>
      <c r="U1582" s="147" t="s">
        <v>1781</v>
      </c>
      <c r="V1582" s="147" t="s">
        <v>2727</v>
      </c>
      <c r="AB1582" s="147" t="s">
        <v>2568</v>
      </c>
      <c r="AC1582" s="147">
        <v>219</v>
      </c>
      <c r="AD1582" s="223">
        <v>43280</v>
      </c>
      <c r="AE1582" s="223">
        <v>43364</v>
      </c>
      <c r="AF1582" s="147" t="s">
        <v>939</v>
      </c>
    </row>
    <row r="1583" spans="16:32" x14ac:dyDescent="0.25">
      <c r="P1583" s="147" t="s">
        <v>962</v>
      </c>
      <c r="Q1583" s="147">
        <v>194</v>
      </c>
      <c r="R1583" s="147"/>
      <c r="S1583" s="147" t="s">
        <v>1786</v>
      </c>
      <c r="T1583" s="147">
        <v>0</v>
      </c>
      <c r="U1583" s="147" t="s">
        <v>1787</v>
      </c>
      <c r="V1583" s="147" t="s">
        <v>2727</v>
      </c>
      <c r="AB1583" s="147" t="s">
        <v>2568</v>
      </c>
      <c r="AC1583" s="147">
        <v>222</v>
      </c>
      <c r="AD1583" s="223">
        <v>43311</v>
      </c>
      <c r="AE1583" s="223">
        <v>43395</v>
      </c>
      <c r="AF1583" s="147" t="s">
        <v>939</v>
      </c>
    </row>
    <row r="1584" spans="16:32" x14ac:dyDescent="0.25">
      <c r="P1584" s="147" t="s">
        <v>962</v>
      </c>
      <c r="Q1584" s="147">
        <v>194</v>
      </c>
      <c r="R1584" s="147"/>
      <c r="S1584" s="147" t="s">
        <v>1788</v>
      </c>
      <c r="T1584" s="147">
        <v>0</v>
      </c>
      <c r="U1584" s="147" t="s">
        <v>1789</v>
      </c>
      <c r="V1584" s="147" t="s">
        <v>2727</v>
      </c>
      <c r="AB1584" s="147" t="s">
        <v>3733</v>
      </c>
      <c r="AC1584" s="147">
        <v>208</v>
      </c>
      <c r="AD1584" s="223">
        <v>43216</v>
      </c>
      <c r="AE1584" s="223">
        <v>43300</v>
      </c>
      <c r="AF1584" s="147" t="s">
        <v>939</v>
      </c>
    </row>
    <row r="1585" spans="16:32" x14ac:dyDescent="0.25">
      <c r="P1585" s="147" t="s">
        <v>962</v>
      </c>
      <c r="Q1585" s="147">
        <v>194</v>
      </c>
      <c r="R1585" s="147"/>
      <c r="S1585" s="147" t="s">
        <v>2828</v>
      </c>
      <c r="T1585" s="147">
        <v>0</v>
      </c>
      <c r="U1585" s="147" t="s">
        <v>2829</v>
      </c>
      <c r="V1585" s="147" t="s">
        <v>2727</v>
      </c>
      <c r="AB1585" s="147" t="s">
        <v>3733</v>
      </c>
      <c r="AC1585" s="147">
        <v>219</v>
      </c>
      <c r="AD1585" s="223">
        <v>43280</v>
      </c>
      <c r="AE1585" s="223">
        <v>43364</v>
      </c>
      <c r="AF1585" s="147" t="s">
        <v>939</v>
      </c>
    </row>
    <row r="1586" spans="16:32" x14ac:dyDescent="0.25">
      <c r="P1586" s="147" t="s">
        <v>962</v>
      </c>
      <c r="Q1586" s="147">
        <v>194</v>
      </c>
      <c r="R1586" s="147"/>
      <c r="S1586" s="147" t="s">
        <v>2533</v>
      </c>
      <c r="T1586" s="147">
        <v>0</v>
      </c>
      <c r="U1586" s="147" t="s">
        <v>2534</v>
      </c>
      <c r="V1586" s="147" t="s">
        <v>2727</v>
      </c>
      <c r="AB1586" s="147" t="s">
        <v>3733</v>
      </c>
      <c r="AC1586" s="147">
        <v>222</v>
      </c>
      <c r="AD1586" s="223">
        <v>43311</v>
      </c>
      <c r="AE1586" s="223">
        <v>43395</v>
      </c>
      <c r="AF1586" s="147" t="s">
        <v>939</v>
      </c>
    </row>
    <row r="1587" spans="16:32" x14ac:dyDescent="0.25">
      <c r="P1587" s="147" t="s">
        <v>962</v>
      </c>
      <c r="Q1587" s="147">
        <v>194</v>
      </c>
      <c r="R1587" s="147"/>
      <c r="S1587" s="147" t="s">
        <v>1790</v>
      </c>
      <c r="T1587" s="147">
        <v>0</v>
      </c>
      <c r="U1587" s="147" t="s">
        <v>1791</v>
      </c>
      <c r="V1587" s="147" t="s">
        <v>2727</v>
      </c>
      <c r="AB1587" s="147" t="s">
        <v>3543</v>
      </c>
      <c r="AC1587" s="147">
        <v>222</v>
      </c>
      <c r="AD1587" s="223">
        <v>43311</v>
      </c>
      <c r="AE1587" s="223">
        <v>43395</v>
      </c>
      <c r="AF1587" s="147" t="s">
        <v>939</v>
      </c>
    </row>
    <row r="1588" spans="16:32" x14ac:dyDescent="0.25">
      <c r="P1588" s="147" t="s">
        <v>962</v>
      </c>
      <c r="Q1588" s="147">
        <v>194</v>
      </c>
      <c r="R1588" s="147"/>
      <c r="S1588" s="147" t="s">
        <v>1796</v>
      </c>
      <c r="T1588" s="147">
        <v>0</v>
      </c>
      <c r="U1588" s="147" t="s">
        <v>1797</v>
      </c>
      <c r="V1588" s="147" t="s">
        <v>2727</v>
      </c>
      <c r="AB1588" s="147" t="s">
        <v>1919</v>
      </c>
      <c r="AC1588" s="147">
        <v>219</v>
      </c>
      <c r="AD1588" s="223">
        <v>43280</v>
      </c>
      <c r="AE1588" s="223">
        <v>43364</v>
      </c>
      <c r="AF1588" s="147" t="s">
        <v>939</v>
      </c>
    </row>
    <row r="1589" spans="16:32" x14ac:dyDescent="0.25">
      <c r="P1589" s="147" t="s">
        <v>962</v>
      </c>
      <c r="Q1589" s="147">
        <v>194</v>
      </c>
      <c r="R1589" s="147"/>
      <c r="S1589" s="147" t="s">
        <v>2830</v>
      </c>
      <c r="T1589" s="147">
        <v>0</v>
      </c>
      <c r="U1589" s="147" t="s">
        <v>2831</v>
      </c>
      <c r="V1589" s="147" t="s">
        <v>2727</v>
      </c>
      <c r="AB1589" s="147" t="s">
        <v>1919</v>
      </c>
      <c r="AC1589" s="147">
        <v>222</v>
      </c>
      <c r="AD1589" s="223">
        <v>43311</v>
      </c>
      <c r="AE1589" s="223">
        <v>43395</v>
      </c>
      <c r="AF1589" s="147" t="s">
        <v>939</v>
      </c>
    </row>
    <row r="1590" spans="16:32" x14ac:dyDescent="0.25">
      <c r="P1590" s="147" t="s">
        <v>962</v>
      </c>
      <c r="Q1590" s="147">
        <v>194</v>
      </c>
      <c r="R1590" s="147"/>
      <c r="S1590" s="147" t="s">
        <v>2832</v>
      </c>
      <c r="T1590" s="147">
        <v>0</v>
      </c>
      <c r="U1590" s="147" t="s">
        <v>2833</v>
      </c>
      <c r="V1590" s="147" t="s">
        <v>2727</v>
      </c>
      <c r="AB1590" s="147" t="s">
        <v>3545</v>
      </c>
      <c r="AC1590" s="147">
        <v>222</v>
      </c>
      <c r="AD1590" s="223">
        <v>43311</v>
      </c>
      <c r="AE1590" s="223">
        <v>43395</v>
      </c>
      <c r="AF1590" s="147" t="s">
        <v>939</v>
      </c>
    </row>
    <row r="1591" spans="16:32" x14ac:dyDescent="0.25">
      <c r="P1591" s="147" t="s">
        <v>962</v>
      </c>
      <c r="Q1591" s="147">
        <v>194</v>
      </c>
      <c r="R1591" s="147"/>
      <c r="S1591" s="147" t="s">
        <v>2834</v>
      </c>
      <c r="T1591" s="147">
        <v>0</v>
      </c>
      <c r="U1591" s="147" t="s">
        <v>2835</v>
      </c>
      <c r="V1591" s="147" t="s">
        <v>2727</v>
      </c>
      <c r="AB1591" s="147" t="s">
        <v>1923</v>
      </c>
      <c r="AC1591" s="147">
        <v>222</v>
      </c>
      <c r="AD1591" s="223">
        <v>43311</v>
      </c>
      <c r="AE1591" s="223">
        <v>43395</v>
      </c>
      <c r="AF1591" s="147" t="s">
        <v>939</v>
      </c>
    </row>
    <row r="1592" spans="16:32" x14ac:dyDescent="0.25">
      <c r="P1592" s="147" t="s">
        <v>962</v>
      </c>
      <c r="Q1592" s="147">
        <v>194</v>
      </c>
      <c r="R1592" s="147"/>
      <c r="S1592" s="147" t="s">
        <v>2537</v>
      </c>
      <c r="T1592" s="147">
        <v>0</v>
      </c>
      <c r="U1592" s="147" t="s">
        <v>2538</v>
      </c>
      <c r="V1592" s="147" t="s">
        <v>2727</v>
      </c>
      <c r="AB1592" s="147" t="s">
        <v>5131</v>
      </c>
      <c r="AC1592" s="147">
        <v>222</v>
      </c>
      <c r="AD1592" s="223">
        <v>43311</v>
      </c>
      <c r="AE1592" s="223">
        <v>43395</v>
      </c>
      <c r="AF1592" s="147" t="s">
        <v>939</v>
      </c>
    </row>
    <row r="1593" spans="16:32" x14ac:dyDescent="0.25">
      <c r="P1593" s="147" t="s">
        <v>962</v>
      </c>
      <c r="Q1593" s="147">
        <v>194</v>
      </c>
      <c r="R1593" s="147"/>
      <c r="S1593" s="147" t="s">
        <v>1812</v>
      </c>
      <c r="T1593" s="147">
        <v>0</v>
      </c>
      <c r="U1593" s="147" t="s">
        <v>1813</v>
      </c>
      <c r="V1593" s="147" t="s">
        <v>2727</v>
      </c>
      <c r="AB1593" s="147" t="s">
        <v>4089</v>
      </c>
      <c r="AC1593" s="147">
        <v>208</v>
      </c>
      <c r="AD1593" s="223">
        <v>43216</v>
      </c>
      <c r="AE1593" s="223">
        <v>43300</v>
      </c>
      <c r="AF1593" s="147" t="s">
        <v>939</v>
      </c>
    </row>
    <row r="1594" spans="16:32" x14ac:dyDescent="0.25">
      <c r="P1594" s="147" t="s">
        <v>962</v>
      </c>
      <c r="Q1594" s="147">
        <v>194</v>
      </c>
      <c r="R1594" s="147"/>
      <c r="S1594" s="147" t="s">
        <v>1816</v>
      </c>
      <c r="T1594" s="147">
        <v>0</v>
      </c>
      <c r="U1594" s="147" t="s">
        <v>1817</v>
      </c>
      <c r="V1594" s="147" t="s">
        <v>2727</v>
      </c>
      <c r="AB1594" s="147" t="s">
        <v>4380</v>
      </c>
      <c r="AC1594" s="147">
        <v>208</v>
      </c>
      <c r="AD1594" s="223">
        <v>43216</v>
      </c>
      <c r="AE1594" s="223">
        <v>43300</v>
      </c>
      <c r="AF1594" s="147" t="s">
        <v>939</v>
      </c>
    </row>
    <row r="1595" spans="16:32" x14ac:dyDescent="0.25">
      <c r="P1595" s="147" t="s">
        <v>962</v>
      </c>
      <c r="Q1595" s="147">
        <v>194</v>
      </c>
      <c r="R1595" s="147"/>
      <c r="S1595" s="147" t="s">
        <v>1818</v>
      </c>
      <c r="T1595" s="147">
        <v>0</v>
      </c>
      <c r="U1595" s="147" t="s">
        <v>1819</v>
      </c>
      <c r="V1595" s="147" t="s">
        <v>2727</v>
      </c>
      <c r="AB1595" s="147" t="s">
        <v>3547</v>
      </c>
      <c r="AC1595" s="147">
        <v>208</v>
      </c>
      <c r="AD1595" s="223">
        <v>43216</v>
      </c>
      <c r="AE1595" s="223">
        <v>43300</v>
      </c>
      <c r="AF1595" s="147" t="s">
        <v>939</v>
      </c>
    </row>
    <row r="1596" spans="16:32" x14ac:dyDescent="0.25">
      <c r="P1596" s="147" t="s">
        <v>962</v>
      </c>
      <c r="Q1596" s="147">
        <v>194</v>
      </c>
      <c r="R1596" s="147"/>
      <c r="S1596" s="147" t="s">
        <v>1820</v>
      </c>
      <c r="T1596" s="147">
        <v>0</v>
      </c>
      <c r="U1596" s="147" t="s">
        <v>1821</v>
      </c>
      <c r="V1596" s="147" t="s">
        <v>2727</v>
      </c>
      <c r="AB1596" s="147" t="s">
        <v>4998</v>
      </c>
      <c r="AC1596" s="147">
        <v>221</v>
      </c>
      <c r="AD1596" s="223">
        <v>43297</v>
      </c>
      <c r="AE1596" s="223">
        <v>43353</v>
      </c>
      <c r="AF1596" s="147" t="s">
        <v>939</v>
      </c>
    </row>
    <row r="1597" spans="16:32" x14ac:dyDescent="0.25">
      <c r="P1597" s="147" t="s">
        <v>962</v>
      </c>
      <c r="Q1597" s="147">
        <v>194</v>
      </c>
      <c r="R1597" s="147"/>
      <c r="S1597" s="147" t="s">
        <v>1826</v>
      </c>
      <c r="T1597" s="147">
        <v>0</v>
      </c>
      <c r="U1597" s="147" t="s">
        <v>1827</v>
      </c>
      <c r="V1597" s="147" t="s">
        <v>2727</v>
      </c>
      <c r="AB1597" s="147" t="s">
        <v>5133</v>
      </c>
      <c r="AC1597" s="147">
        <v>222</v>
      </c>
      <c r="AD1597" s="223">
        <v>43311</v>
      </c>
      <c r="AE1597" s="223">
        <v>43395</v>
      </c>
      <c r="AF1597" s="147" t="s">
        <v>939</v>
      </c>
    </row>
    <row r="1598" spans="16:32" x14ac:dyDescent="0.25">
      <c r="P1598" s="147" t="s">
        <v>962</v>
      </c>
      <c r="Q1598" s="147">
        <v>194</v>
      </c>
      <c r="R1598" s="147"/>
      <c r="S1598" s="147" t="s">
        <v>1828</v>
      </c>
      <c r="T1598" s="147">
        <v>0</v>
      </c>
      <c r="U1598" s="147" t="s">
        <v>1829</v>
      </c>
      <c r="V1598" s="147" t="s">
        <v>2727</v>
      </c>
      <c r="AB1598" s="147" t="s">
        <v>1927</v>
      </c>
      <c r="AC1598" s="147">
        <v>208</v>
      </c>
      <c r="AD1598" s="223">
        <v>43216</v>
      </c>
      <c r="AE1598" s="223">
        <v>43300</v>
      </c>
      <c r="AF1598" s="147" t="s">
        <v>939</v>
      </c>
    </row>
    <row r="1599" spans="16:32" x14ac:dyDescent="0.25">
      <c r="P1599" s="147" t="s">
        <v>962</v>
      </c>
      <c r="Q1599" s="147">
        <v>194</v>
      </c>
      <c r="R1599" s="147"/>
      <c r="S1599" s="147" t="s">
        <v>1834</v>
      </c>
      <c r="T1599" s="147">
        <v>0</v>
      </c>
      <c r="U1599" s="147" t="s">
        <v>1835</v>
      </c>
      <c r="V1599" s="147" t="s">
        <v>2727</v>
      </c>
      <c r="AB1599" s="147" t="s">
        <v>1927</v>
      </c>
      <c r="AC1599" s="147">
        <v>222</v>
      </c>
      <c r="AD1599" s="223">
        <v>43311</v>
      </c>
      <c r="AE1599" s="223">
        <v>43395</v>
      </c>
      <c r="AF1599" s="147" t="s">
        <v>939</v>
      </c>
    </row>
    <row r="1600" spans="16:32" x14ac:dyDescent="0.25">
      <c r="P1600" s="147" t="s">
        <v>962</v>
      </c>
      <c r="Q1600" s="147">
        <v>194</v>
      </c>
      <c r="R1600" s="147"/>
      <c r="S1600" s="147" t="s">
        <v>1838</v>
      </c>
      <c r="T1600" s="147">
        <v>0</v>
      </c>
      <c r="U1600" s="147" t="s">
        <v>1839</v>
      </c>
      <c r="V1600" s="147" t="s">
        <v>2727</v>
      </c>
      <c r="AB1600" s="147" t="s">
        <v>3902</v>
      </c>
      <c r="AC1600" s="147">
        <v>208</v>
      </c>
      <c r="AD1600" s="223">
        <v>43216</v>
      </c>
      <c r="AE1600" s="223">
        <v>43300</v>
      </c>
      <c r="AF1600" s="147" t="s">
        <v>939</v>
      </c>
    </row>
    <row r="1601" spans="16:32" x14ac:dyDescent="0.25">
      <c r="P1601" s="147" t="s">
        <v>962</v>
      </c>
      <c r="Q1601" s="147">
        <v>194</v>
      </c>
      <c r="R1601" s="147"/>
      <c r="S1601" s="147" t="s">
        <v>1840</v>
      </c>
      <c r="T1601" s="147">
        <v>0</v>
      </c>
      <c r="U1601" s="147" t="s">
        <v>1841</v>
      </c>
      <c r="V1601" s="147" t="s">
        <v>2727</v>
      </c>
      <c r="AB1601" s="147" t="s">
        <v>3902</v>
      </c>
      <c r="AC1601" s="147">
        <v>219</v>
      </c>
      <c r="AD1601" s="223">
        <v>43280</v>
      </c>
      <c r="AE1601" s="223">
        <v>43364</v>
      </c>
      <c r="AF1601" s="147" t="s">
        <v>939</v>
      </c>
    </row>
    <row r="1602" spans="16:32" x14ac:dyDescent="0.25">
      <c r="P1602" s="147" t="s">
        <v>962</v>
      </c>
      <c r="Q1602" s="147">
        <v>194</v>
      </c>
      <c r="R1602" s="147"/>
      <c r="S1602" s="147" t="s">
        <v>2836</v>
      </c>
      <c r="T1602" s="147">
        <v>0</v>
      </c>
      <c r="U1602" s="147" t="s">
        <v>2837</v>
      </c>
      <c r="V1602" s="147" t="s">
        <v>2727</v>
      </c>
      <c r="AB1602" s="147" t="s">
        <v>3902</v>
      </c>
      <c r="AC1602" s="147">
        <v>222</v>
      </c>
      <c r="AD1602" s="223">
        <v>43311</v>
      </c>
      <c r="AE1602" s="223">
        <v>43395</v>
      </c>
      <c r="AF1602" s="147" t="s">
        <v>939</v>
      </c>
    </row>
    <row r="1603" spans="16:32" x14ac:dyDescent="0.25">
      <c r="P1603" s="147" t="s">
        <v>962</v>
      </c>
      <c r="Q1603" s="147">
        <v>194</v>
      </c>
      <c r="R1603" s="147"/>
      <c r="S1603" s="147" t="s">
        <v>2838</v>
      </c>
      <c r="T1603" s="147">
        <v>0</v>
      </c>
      <c r="U1603" s="147" t="s">
        <v>2839</v>
      </c>
      <c r="V1603" s="147" t="s">
        <v>2727</v>
      </c>
      <c r="AB1603" s="147" t="s">
        <v>5135</v>
      </c>
      <c r="AC1603" s="147">
        <v>222</v>
      </c>
      <c r="AD1603" s="223">
        <v>43311</v>
      </c>
      <c r="AE1603" s="223">
        <v>43395</v>
      </c>
      <c r="AF1603" s="147" t="s">
        <v>939</v>
      </c>
    </row>
    <row r="1604" spans="16:32" x14ac:dyDescent="0.25">
      <c r="P1604" s="147" t="s">
        <v>962</v>
      </c>
      <c r="Q1604" s="147">
        <v>194</v>
      </c>
      <c r="R1604" s="147"/>
      <c r="S1604" s="147" t="s">
        <v>2840</v>
      </c>
      <c r="T1604" s="147">
        <v>0</v>
      </c>
      <c r="U1604" s="147" t="s">
        <v>2841</v>
      </c>
      <c r="V1604" s="147" t="s">
        <v>2727</v>
      </c>
      <c r="AB1604" s="147" t="s">
        <v>2871</v>
      </c>
      <c r="AC1604" s="147">
        <v>222</v>
      </c>
      <c r="AD1604" s="223">
        <v>43311</v>
      </c>
      <c r="AE1604" s="223">
        <v>43395</v>
      </c>
      <c r="AF1604" s="147" t="s">
        <v>939</v>
      </c>
    </row>
    <row r="1605" spans="16:32" x14ac:dyDescent="0.25">
      <c r="P1605" s="147" t="s">
        <v>962</v>
      </c>
      <c r="Q1605" s="147">
        <v>194</v>
      </c>
      <c r="R1605" s="147"/>
      <c r="S1605" s="147" t="s">
        <v>1844</v>
      </c>
      <c r="T1605" s="147">
        <v>0</v>
      </c>
      <c r="U1605" s="147" t="s">
        <v>1845</v>
      </c>
      <c r="V1605" s="147" t="s">
        <v>2727</v>
      </c>
      <c r="AB1605" s="147" t="s">
        <v>1929</v>
      </c>
      <c r="AC1605" s="147">
        <v>208</v>
      </c>
      <c r="AD1605" s="223">
        <v>43216</v>
      </c>
      <c r="AE1605" s="223">
        <v>43300</v>
      </c>
      <c r="AF1605" s="147" t="s">
        <v>939</v>
      </c>
    </row>
    <row r="1606" spans="16:32" x14ac:dyDescent="0.25">
      <c r="P1606" s="147" t="s">
        <v>962</v>
      </c>
      <c r="Q1606" s="147">
        <v>194</v>
      </c>
      <c r="R1606" s="147"/>
      <c r="S1606" s="147" t="s">
        <v>1846</v>
      </c>
      <c r="T1606" s="147">
        <v>0</v>
      </c>
      <c r="U1606" s="147" t="s">
        <v>1847</v>
      </c>
      <c r="V1606" s="147" t="s">
        <v>2727</v>
      </c>
      <c r="AB1606" s="147" t="s">
        <v>2873</v>
      </c>
      <c r="AC1606" s="147">
        <v>222</v>
      </c>
      <c r="AD1606" s="223">
        <v>43311</v>
      </c>
      <c r="AE1606" s="223">
        <v>43395</v>
      </c>
      <c r="AF1606" s="147" t="s">
        <v>939</v>
      </c>
    </row>
    <row r="1607" spans="16:32" x14ac:dyDescent="0.25">
      <c r="P1607" s="147" t="s">
        <v>962</v>
      </c>
      <c r="Q1607" s="147">
        <v>194</v>
      </c>
      <c r="R1607" s="147"/>
      <c r="S1607" s="147" t="s">
        <v>1848</v>
      </c>
      <c r="T1607" s="147">
        <v>0</v>
      </c>
      <c r="U1607" s="147" t="s">
        <v>1849</v>
      </c>
      <c r="V1607" s="147" t="s">
        <v>2727</v>
      </c>
      <c r="AB1607" s="147" t="s">
        <v>4884</v>
      </c>
      <c r="AC1607" s="147">
        <v>219</v>
      </c>
      <c r="AD1607" s="223">
        <v>43280</v>
      </c>
      <c r="AE1607" s="223">
        <v>43364</v>
      </c>
      <c r="AF1607" s="147" t="s">
        <v>939</v>
      </c>
    </row>
    <row r="1608" spans="16:32" x14ac:dyDescent="0.25">
      <c r="P1608" s="147" t="s">
        <v>962</v>
      </c>
      <c r="Q1608" s="147">
        <v>194</v>
      </c>
      <c r="R1608" s="147"/>
      <c r="S1608" s="147" t="s">
        <v>1850</v>
      </c>
      <c r="T1608" s="147">
        <v>0</v>
      </c>
      <c r="U1608" s="147" t="s">
        <v>1851</v>
      </c>
      <c r="V1608" s="147" t="s">
        <v>2727</v>
      </c>
      <c r="AB1608" s="147" t="s">
        <v>4884</v>
      </c>
      <c r="AC1608" s="147">
        <v>222</v>
      </c>
      <c r="AD1608" s="223">
        <v>43311</v>
      </c>
      <c r="AE1608" s="223">
        <v>43395</v>
      </c>
      <c r="AF1608" s="147" t="s">
        <v>939</v>
      </c>
    </row>
    <row r="1609" spans="16:32" x14ac:dyDescent="0.25">
      <c r="P1609" s="147" t="s">
        <v>962</v>
      </c>
      <c r="Q1609" s="147">
        <v>194</v>
      </c>
      <c r="R1609" s="147"/>
      <c r="S1609" s="147" t="s">
        <v>1854</v>
      </c>
      <c r="T1609" s="147">
        <v>0</v>
      </c>
      <c r="U1609" s="147" t="s">
        <v>1855</v>
      </c>
      <c r="V1609" s="147" t="s">
        <v>2727</v>
      </c>
      <c r="AB1609" s="147" t="s">
        <v>1931</v>
      </c>
      <c r="AC1609" s="147">
        <v>215</v>
      </c>
      <c r="AD1609" s="223">
        <v>43250</v>
      </c>
      <c r="AE1609" s="223">
        <v>43334</v>
      </c>
      <c r="AF1609" s="147" t="s">
        <v>939</v>
      </c>
    </row>
    <row r="1610" spans="16:32" x14ac:dyDescent="0.25">
      <c r="P1610" s="147" t="s">
        <v>962</v>
      </c>
      <c r="Q1610" s="147">
        <v>194</v>
      </c>
      <c r="R1610" s="147"/>
      <c r="S1610" s="147" t="s">
        <v>2541</v>
      </c>
      <c r="T1610" s="147">
        <v>0</v>
      </c>
      <c r="U1610" s="147" t="s">
        <v>2542</v>
      </c>
      <c r="V1610" s="147" t="s">
        <v>2727</v>
      </c>
      <c r="AB1610" s="147" t="s">
        <v>2877</v>
      </c>
      <c r="AC1610" s="147">
        <v>222</v>
      </c>
      <c r="AD1610" s="223">
        <v>43311</v>
      </c>
      <c r="AE1610" s="223">
        <v>43395</v>
      </c>
      <c r="AF1610" s="147" t="s">
        <v>939</v>
      </c>
    </row>
    <row r="1611" spans="16:32" x14ac:dyDescent="0.25">
      <c r="P1611" s="147" t="s">
        <v>962</v>
      </c>
      <c r="Q1611" s="147">
        <v>194</v>
      </c>
      <c r="R1611" s="147"/>
      <c r="S1611" s="147" t="s">
        <v>1858</v>
      </c>
      <c r="T1611" s="147">
        <v>0</v>
      </c>
      <c r="U1611" s="147" t="s">
        <v>1859</v>
      </c>
      <c r="V1611" s="147" t="s">
        <v>2727</v>
      </c>
      <c r="AB1611" s="147" t="s">
        <v>5137</v>
      </c>
      <c r="AC1611" s="147">
        <v>222</v>
      </c>
      <c r="AD1611" s="223">
        <v>43311</v>
      </c>
      <c r="AE1611" s="223">
        <v>43395</v>
      </c>
      <c r="AF1611" s="147" t="s">
        <v>939</v>
      </c>
    </row>
    <row r="1612" spans="16:32" x14ac:dyDescent="0.25">
      <c r="P1612" s="147" t="s">
        <v>962</v>
      </c>
      <c r="Q1612" s="147">
        <v>194</v>
      </c>
      <c r="R1612" s="147"/>
      <c r="S1612" s="147" t="s">
        <v>1860</v>
      </c>
      <c r="T1612" s="147">
        <v>0</v>
      </c>
      <c r="U1612" s="147" t="s">
        <v>1861</v>
      </c>
      <c r="V1612" s="147" t="s">
        <v>2727</v>
      </c>
      <c r="AB1612" s="147" t="s">
        <v>4382</v>
      </c>
      <c r="AC1612" s="147">
        <v>208</v>
      </c>
      <c r="AD1612" s="223">
        <v>43216</v>
      </c>
      <c r="AE1612" s="223">
        <v>43300</v>
      </c>
      <c r="AF1612" s="147" t="s">
        <v>939</v>
      </c>
    </row>
    <row r="1613" spans="16:32" x14ac:dyDescent="0.25">
      <c r="P1613" s="147" t="s">
        <v>962</v>
      </c>
      <c r="Q1613" s="147">
        <v>194</v>
      </c>
      <c r="R1613" s="147"/>
      <c r="S1613" s="147" t="s">
        <v>2842</v>
      </c>
      <c r="T1613" s="147">
        <v>0</v>
      </c>
      <c r="U1613" s="147" t="s">
        <v>2843</v>
      </c>
      <c r="V1613" s="147" t="s">
        <v>2727</v>
      </c>
      <c r="AB1613" s="147" t="s">
        <v>4382</v>
      </c>
      <c r="AC1613" s="147">
        <v>222</v>
      </c>
      <c r="AD1613" s="223">
        <v>43311</v>
      </c>
      <c r="AE1613" s="223">
        <v>43395</v>
      </c>
      <c r="AF1613" s="147" t="s">
        <v>939</v>
      </c>
    </row>
    <row r="1614" spans="16:32" x14ac:dyDescent="0.25">
      <c r="P1614" s="147" t="s">
        <v>962</v>
      </c>
      <c r="Q1614" s="147">
        <v>194</v>
      </c>
      <c r="R1614" s="147"/>
      <c r="S1614" s="147" t="s">
        <v>2543</v>
      </c>
      <c r="T1614" s="147">
        <v>0</v>
      </c>
      <c r="U1614" s="147" t="s">
        <v>2544</v>
      </c>
      <c r="V1614" s="147" t="s">
        <v>2727</v>
      </c>
      <c r="AB1614" s="147" t="s">
        <v>4091</v>
      </c>
      <c r="AC1614" s="147">
        <v>208</v>
      </c>
      <c r="AD1614" s="223">
        <v>43216</v>
      </c>
      <c r="AE1614" s="223">
        <v>43300</v>
      </c>
      <c r="AF1614" s="147" t="s">
        <v>939</v>
      </c>
    </row>
    <row r="1615" spans="16:32" x14ac:dyDescent="0.25">
      <c r="P1615" s="147" t="s">
        <v>962</v>
      </c>
      <c r="Q1615" s="147">
        <v>194</v>
      </c>
      <c r="R1615" s="147"/>
      <c r="S1615" s="147" t="s">
        <v>2844</v>
      </c>
      <c r="T1615" s="147">
        <v>0</v>
      </c>
      <c r="U1615" s="147" t="s">
        <v>2845</v>
      </c>
      <c r="V1615" s="147" t="s">
        <v>2727</v>
      </c>
      <c r="AB1615" s="147" t="s">
        <v>4091</v>
      </c>
      <c r="AC1615" s="147">
        <v>215</v>
      </c>
      <c r="AD1615" s="223">
        <v>43250</v>
      </c>
      <c r="AE1615" s="223">
        <v>43334</v>
      </c>
      <c r="AF1615" s="147" t="s">
        <v>939</v>
      </c>
    </row>
    <row r="1616" spans="16:32" x14ac:dyDescent="0.25">
      <c r="P1616" s="147" t="s">
        <v>962</v>
      </c>
      <c r="Q1616" s="147">
        <v>194</v>
      </c>
      <c r="R1616" s="147"/>
      <c r="S1616" s="147" t="s">
        <v>2545</v>
      </c>
      <c r="T1616" s="147">
        <v>0</v>
      </c>
      <c r="U1616" s="147" t="s">
        <v>2546</v>
      </c>
      <c r="V1616" s="147" t="s">
        <v>2727</v>
      </c>
      <c r="AB1616" s="147" t="s">
        <v>4091</v>
      </c>
      <c r="AC1616" s="147">
        <v>219</v>
      </c>
      <c r="AD1616" s="223">
        <v>43280</v>
      </c>
      <c r="AE1616" s="223">
        <v>43364</v>
      </c>
      <c r="AF1616" s="147" t="s">
        <v>939</v>
      </c>
    </row>
    <row r="1617" spans="16:32" x14ac:dyDescent="0.25">
      <c r="P1617" s="147" t="s">
        <v>962</v>
      </c>
      <c r="Q1617" s="147">
        <v>194</v>
      </c>
      <c r="R1617" s="147"/>
      <c r="S1617" s="147" t="s">
        <v>1866</v>
      </c>
      <c r="T1617" s="147">
        <v>0</v>
      </c>
      <c r="U1617" s="147" t="s">
        <v>1867</v>
      </c>
      <c r="V1617" s="147" t="s">
        <v>2727</v>
      </c>
      <c r="AB1617" s="147" t="s">
        <v>4091</v>
      </c>
      <c r="AC1617" s="147">
        <v>222</v>
      </c>
      <c r="AD1617" s="223">
        <v>43311</v>
      </c>
      <c r="AE1617" s="223">
        <v>43395</v>
      </c>
      <c r="AF1617" s="147" t="s">
        <v>939</v>
      </c>
    </row>
    <row r="1618" spans="16:32" x14ac:dyDescent="0.25">
      <c r="P1618" s="147" t="s">
        <v>962</v>
      </c>
      <c r="Q1618" s="147">
        <v>194</v>
      </c>
      <c r="R1618" s="147"/>
      <c r="S1618" s="147" t="s">
        <v>1868</v>
      </c>
      <c r="T1618" s="147">
        <v>0</v>
      </c>
      <c r="U1618" s="147" t="s">
        <v>1869</v>
      </c>
      <c r="V1618" s="147" t="s">
        <v>2727</v>
      </c>
      <c r="AB1618" s="147" t="s">
        <v>1933</v>
      </c>
      <c r="AC1618" s="147">
        <v>208</v>
      </c>
      <c r="AD1618" s="223">
        <v>43216</v>
      </c>
      <c r="AE1618" s="223">
        <v>43300</v>
      </c>
      <c r="AF1618" s="147" t="s">
        <v>939</v>
      </c>
    </row>
    <row r="1619" spans="16:32" x14ac:dyDescent="0.25">
      <c r="P1619" s="147" t="s">
        <v>962</v>
      </c>
      <c r="Q1619" s="147">
        <v>194</v>
      </c>
      <c r="R1619" s="147"/>
      <c r="S1619" s="147" t="s">
        <v>2547</v>
      </c>
      <c r="T1619" s="147">
        <v>0</v>
      </c>
      <c r="U1619" s="147" t="s">
        <v>2548</v>
      </c>
      <c r="V1619" s="147" t="s">
        <v>2727</v>
      </c>
      <c r="AB1619" s="147" t="s">
        <v>1933</v>
      </c>
      <c r="AC1619" s="147">
        <v>222</v>
      </c>
      <c r="AD1619" s="223">
        <v>43311</v>
      </c>
      <c r="AE1619" s="223">
        <v>43395</v>
      </c>
      <c r="AF1619" s="147" t="s">
        <v>939</v>
      </c>
    </row>
    <row r="1620" spans="16:32" x14ac:dyDescent="0.25">
      <c r="P1620" s="147" t="s">
        <v>962</v>
      </c>
      <c r="Q1620" s="147">
        <v>194</v>
      </c>
      <c r="R1620" s="147"/>
      <c r="S1620" s="147" t="s">
        <v>1876</v>
      </c>
      <c r="T1620" s="147">
        <v>0</v>
      </c>
      <c r="U1620" s="147" t="s">
        <v>1877</v>
      </c>
      <c r="V1620" s="147" t="s">
        <v>2727</v>
      </c>
      <c r="AB1620" s="147" t="s">
        <v>3385</v>
      </c>
      <c r="AC1620" s="147">
        <v>208</v>
      </c>
      <c r="AD1620" s="223">
        <v>43216</v>
      </c>
      <c r="AE1620" s="223">
        <v>43300</v>
      </c>
      <c r="AF1620" s="147" t="s">
        <v>939</v>
      </c>
    </row>
    <row r="1621" spans="16:32" x14ac:dyDescent="0.25">
      <c r="P1621" s="147" t="s">
        <v>962</v>
      </c>
      <c r="Q1621" s="147">
        <v>194</v>
      </c>
      <c r="R1621" s="147"/>
      <c r="S1621" s="147" t="s">
        <v>1878</v>
      </c>
      <c r="T1621" s="147">
        <v>0</v>
      </c>
      <c r="U1621" s="147" t="s">
        <v>1879</v>
      </c>
      <c r="V1621" s="147" t="s">
        <v>2727</v>
      </c>
      <c r="AB1621" s="147" t="s">
        <v>3385</v>
      </c>
      <c r="AC1621" s="147">
        <v>215</v>
      </c>
      <c r="AD1621" s="223">
        <v>43250</v>
      </c>
      <c r="AE1621" s="223">
        <v>43334</v>
      </c>
      <c r="AF1621" s="147" t="s">
        <v>939</v>
      </c>
    </row>
    <row r="1622" spans="16:32" x14ac:dyDescent="0.25">
      <c r="P1622" s="147" t="s">
        <v>962</v>
      </c>
      <c r="Q1622" s="147">
        <v>194</v>
      </c>
      <c r="R1622" s="147"/>
      <c r="S1622" s="147" t="s">
        <v>2846</v>
      </c>
      <c r="T1622" s="147">
        <v>0</v>
      </c>
      <c r="U1622" s="147" t="s">
        <v>2847</v>
      </c>
      <c r="V1622" s="147" t="s">
        <v>2727</v>
      </c>
      <c r="AB1622" s="147" t="s">
        <v>3385</v>
      </c>
      <c r="AC1622" s="147">
        <v>219</v>
      </c>
      <c r="AD1622" s="223">
        <v>43280</v>
      </c>
      <c r="AE1622" s="223">
        <v>43364</v>
      </c>
      <c r="AF1622" s="147" t="s">
        <v>939</v>
      </c>
    </row>
    <row r="1623" spans="16:32" x14ac:dyDescent="0.25">
      <c r="P1623" s="147" t="s">
        <v>962</v>
      </c>
      <c r="Q1623" s="147">
        <v>194</v>
      </c>
      <c r="R1623" s="147"/>
      <c r="S1623" s="147" t="s">
        <v>2848</v>
      </c>
      <c r="T1623" s="147">
        <v>0</v>
      </c>
      <c r="U1623" s="147" t="s">
        <v>2849</v>
      </c>
      <c r="V1623" s="147" t="s">
        <v>2727</v>
      </c>
      <c r="AB1623" s="147" t="s">
        <v>3385</v>
      </c>
      <c r="AC1623" s="147">
        <v>222</v>
      </c>
      <c r="AD1623" s="223">
        <v>43311</v>
      </c>
      <c r="AE1623" s="223">
        <v>43395</v>
      </c>
      <c r="AF1623" s="147" t="s">
        <v>939</v>
      </c>
    </row>
    <row r="1624" spans="16:32" x14ac:dyDescent="0.25">
      <c r="P1624" s="147" t="s">
        <v>962</v>
      </c>
      <c r="Q1624" s="147">
        <v>194</v>
      </c>
      <c r="R1624" s="147"/>
      <c r="S1624" s="147" t="s">
        <v>2850</v>
      </c>
      <c r="T1624" s="147">
        <v>0</v>
      </c>
      <c r="U1624" s="147" t="s">
        <v>2851</v>
      </c>
      <c r="V1624" s="147" t="s">
        <v>2727</v>
      </c>
      <c r="AB1624" s="147" t="s">
        <v>4886</v>
      </c>
      <c r="AC1624" s="147">
        <v>219</v>
      </c>
      <c r="AD1624" s="223">
        <v>43280</v>
      </c>
      <c r="AE1624" s="223">
        <v>43364</v>
      </c>
      <c r="AF1624" s="147" t="s">
        <v>939</v>
      </c>
    </row>
    <row r="1625" spans="16:32" x14ac:dyDescent="0.25">
      <c r="P1625" s="147" t="s">
        <v>962</v>
      </c>
      <c r="Q1625" s="147">
        <v>194</v>
      </c>
      <c r="R1625" s="147"/>
      <c r="S1625" s="147" t="s">
        <v>1886</v>
      </c>
      <c r="T1625" s="147">
        <v>0</v>
      </c>
      <c r="U1625" s="147" t="s">
        <v>1887</v>
      </c>
      <c r="V1625" s="147" t="s">
        <v>2727</v>
      </c>
      <c r="AB1625" s="147" t="s">
        <v>4886</v>
      </c>
      <c r="AC1625" s="147">
        <v>222</v>
      </c>
      <c r="AD1625" s="223">
        <v>43311</v>
      </c>
      <c r="AE1625" s="223">
        <v>43395</v>
      </c>
      <c r="AF1625" s="147" t="s">
        <v>939</v>
      </c>
    </row>
    <row r="1626" spans="16:32" x14ac:dyDescent="0.25">
      <c r="P1626" s="147" t="s">
        <v>962</v>
      </c>
      <c r="Q1626" s="147">
        <v>194</v>
      </c>
      <c r="R1626" s="147"/>
      <c r="S1626" s="147" t="s">
        <v>1888</v>
      </c>
      <c r="T1626" s="147">
        <v>0</v>
      </c>
      <c r="U1626" s="147" t="s">
        <v>1889</v>
      </c>
      <c r="V1626" s="147" t="s">
        <v>2727</v>
      </c>
      <c r="AB1626" s="147" t="s">
        <v>4888</v>
      </c>
      <c r="AC1626" s="147">
        <v>219</v>
      </c>
      <c r="AD1626" s="223">
        <v>43280</v>
      </c>
      <c r="AE1626" s="223">
        <v>43364</v>
      </c>
      <c r="AF1626" s="147" t="s">
        <v>939</v>
      </c>
    </row>
    <row r="1627" spans="16:32" x14ac:dyDescent="0.25">
      <c r="P1627" s="147" t="s">
        <v>962</v>
      </c>
      <c r="Q1627" s="147">
        <v>194</v>
      </c>
      <c r="R1627" s="147"/>
      <c r="S1627" s="147" t="s">
        <v>1890</v>
      </c>
      <c r="T1627" s="147">
        <v>0</v>
      </c>
      <c r="U1627" s="147" t="s">
        <v>1891</v>
      </c>
      <c r="V1627" s="147" t="s">
        <v>2727</v>
      </c>
      <c r="AB1627" s="147" t="s">
        <v>4888</v>
      </c>
      <c r="AC1627" s="147">
        <v>222</v>
      </c>
      <c r="AD1627" s="223">
        <v>43311</v>
      </c>
      <c r="AE1627" s="223">
        <v>43395</v>
      </c>
      <c r="AF1627" s="147" t="s">
        <v>939</v>
      </c>
    </row>
    <row r="1628" spans="16:32" x14ac:dyDescent="0.25">
      <c r="P1628" s="147" t="s">
        <v>962</v>
      </c>
      <c r="Q1628" s="147">
        <v>194</v>
      </c>
      <c r="R1628" s="147"/>
      <c r="S1628" s="147" t="s">
        <v>2852</v>
      </c>
      <c r="T1628" s="147">
        <v>0</v>
      </c>
      <c r="U1628" s="147" t="s">
        <v>2853</v>
      </c>
      <c r="V1628" s="147" t="s">
        <v>2727</v>
      </c>
      <c r="AB1628" s="147" t="s">
        <v>4890</v>
      </c>
      <c r="AC1628" s="147">
        <v>219</v>
      </c>
      <c r="AD1628" s="223">
        <v>43280</v>
      </c>
      <c r="AE1628" s="223">
        <v>43364</v>
      </c>
      <c r="AF1628" s="147" t="s">
        <v>939</v>
      </c>
    </row>
    <row r="1629" spans="16:32" x14ac:dyDescent="0.25">
      <c r="P1629" s="147" t="s">
        <v>962</v>
      </c>
      <c r="Q1629" s="147">
        <v>194</v>
      </c>
      <c r="R1629" s="147"/>
      <c r="S1629" s="147" t="s">
        <v>1894</v>
      </c>
      <c r="T1629" s="147">
        <v>0</v>
      </c>
      <c r="U1629" s="147" t="s">
        <v>1895</v>
      </c>
      <c r="V1629" s="147" t="s">
        <v>2727</v>
      </c>
      <c r="AB1629" s="147" t="s">
        <v>4890</v>
      </c>
      <c r="AC1629" s="147">
        <v>222</v>
      </c>
      <c r="AD1629" s="223">
        <v>43311</v>
      </c>
      <c r="AE1629" s="223">
        <v>43395</v>
      </c>
      <c r="AF1629" s="147" t="s">
        <v>939</v>
      </c>
    </row>
    <row r="1630" spans="16:32" x14ac:dyDescent="0.25">
      <c r="P1630" s="147" t="s">
        <v>962</v>
      </c>
      <c r="Q1630" s="147">
        <v>194</v>
      </c>
      <c r="R1630" s="147"/>
      <c r="S1630" s="147" t="s">
        <v>2854</v>
      </c>
      <c r="T1630" s="147">
        <v>0</v>
      </c>
      <c r="U1630" s="147" t="s">
        <v>2855</v>
      </c>
      <c r="V1630" s="147" t="s">
        <v>2727</v>
      </c>
      <c r="AB1630" s="147" t="s">
        <v>4892</v>
      </c>
      <c r="AC1630" s="147">
        <v>219</v>
      </c>
      <c r="AD1630" s="223">
        <v>43280</v>
      </c>
      <c r="AE1630" s="223">
        <v>43364</v>
      </c>
      <c r="AF1630" s="147" t="s">
        <v>939</v>
      </c>
    </row>
    <row r="1631" spans="16:32" x14ac:dyDescent="0.25">
      <c r="P1631" s="147" t="s">
        <v>962</v>
      </c>
      <c r="Q1631" s="147">
        <v>194</v>
      </c>
      <c r="R1631" s="147"/>
      <c r="S1631" s="147" t="s">
        <v>2856</v>
      </c>
      <c r="T1631" s="147">
        <v>0</v>
      </c>
      <c r="U1631" s="147" t="s">
        <v>2857</v>
      </c>
      <c r="V1631" s="147" t="s">
        <v>2727</v>
      </c>
      <c r="AB1631" s="147" t="s">
        <v>4892</v>
      </c>
      <c r="AC1631" s="147">
        <v>222</v>
      </c>
      <c r="AD1631" s="223">
        <v>43311</v>
      </c>
      <c r="AE1631" s="223">
        <v>43395</v>
      </c>
      <c r="AF1631" s="147" t="s">
        <v>939</v>
      </c>
    </row>
    <row r="1632" spans="16:32" x14ac:dyDescent="0.25">
      <c r="P1632" s="147" t="s">
        <v>962</v>
      </c>
      <c r="Q1632" s="147">
        <v>194</v>
      </c>
      <c r="R1632" s="147"/>
      <c r="S1632" s="147" t="s">
        <v>2557</v>
      </c>
      <c r="T1632" s="147">
        <v>0</v>
      </c>
      <c r="U1632" s="147" t="s">
        <v>2558</v>
      </c>
      <c r="V1632" s="147" t="s">
        <v>2727</v>
      </c>
      <c r="AB1632" s="147" t="s">
        <v>4894</v>
      </c>
      <c r="AC1632" s="147">
        <v>219</v>
      </c>
      <c r="AD1632" s="223">
        <v>43280</v>
      </c>
      <c r="AE1632" s="223">
        <v>43364</v>
      </c>
      <c r="AF1632" s="147" t="s">
        <v>939</v>
      </c>
    </row>
    <row r="1633" spans="16:32" x14ac:dyDescent="0.25">
      <c r="P1633" s="147" t="s">
        <v>962</v>
      </c>
      <c r="Q1633" s="147">
        <v>194</v>
      </c>
      <c r="R1633" s="147"/>
      <c r="S1633" s="147" t="s">
        <v>2858</v>
      </c>
      <c r="T1633" s="147">
        <v>0</v>
      </c>
      <c r="U1633" s="147" t="s">
        <v>2859</v>
      </c>
      <c r="V1633" s="147" t="s">
        <v>2727</v>
      </c>
      <c r="AB1633" s="147" t="s">
        <v>4894</v>
      </c>
      <c r="AC1633" s="147">
        <v>222</v>
      </c>
      <c r="AD1633" s="223">
        <v>43311</v>
      </c>
      <c r="AE1633" s="223">
        <v>43395</v>
      </c>
      <c r="AF1633" s="147" t="s">
        <v>939</v>
      </c>
    </row>
    <row r="1634" spans="16:32" x14ac:dyDescent="0.25">
      <c r="P1634" s="147" t="s">
        <v>962</v>
      </c>
      <c r="Q1634" s="147">
        <v>194</v>
      </c>
      <c r="R1634" s="147"/>
      <c r="S1634" s="147" t="s">
        <v>2559</v>
      </c>
      <c r="T1634" s="147">
        <v>0</v>
      </c>
      <c r="U1634" s="147" t="s">
        <v>2560</v>
      </c>
      <c r="V1634" s="147" t="s">
        <v>2727</v>
      </c>
      <c r="AB1634" s="147" t="s">
        <v>4896</v>
      </c>
      <c r="AC1634" s="147">
        <v>219</v>
      </c>
      <c r="AD1634" s="223">
        <v>43280</v>
      </c>
      <c r="AE1634" s="223">
        <v>43364</v>
      </c>
      <c r="AF1634" s="147" t="s">
        <v>939</v>
      </c>
    </row>
    <row r="1635" spans="16:32" x14ac:dyDescent="0.25">
      <c r="P1635" s="147" t="s">
        <v>962</v>
      </c>
      <c r="Q1635" s="147">
        <v>194</v>
      </c>
      <c r="R1635" s="147"/>
      <c r="S1635" s="147" t="s">
        <v>2860</v>
      </c>
      <c r="T1635" s="147">
        <v>0</v>
      </c>
      <c r="U1635" s="147" t="s">
        <v>2861</v>
      </c>
      <c r="V1635" s="147" t="s">
        <v>2727</v>
      </c>
      <c r="AB1635" s="147" t="s">
        <v>4896</v>
      </c>
      <c r="AC1635" s="147">
        <v>222</v>
      </c>
      <c r="AD1635" s="223">
        <v>43311</v>
      </c>
      <c r="AE1635" s="223">
        <v>43395</v>
      </c>
      <c r="AF1635" s="147" t="s">
        <v>939</v>
      </c>
    </row>
    <row r="1636" spans="16:32" x14ac:dyDescent="0.25">
      <c r="P1636" s="147" t="s">
        <v>962</v>
      </c>
      <c r="Q1636" s="147">
        <v>194</v>
      </c>
      <c r="R1636" s="147"/>
      <c r="S1636" s="147" t="s">
        <v>2565</v>
      </c>
      <c r="T1636" s="147">
        <v>0</v>
      </c>
      <c r="U1636" s="147" t="s">
        <v>2566</v>
      </c>
      <c r="V1636" s="147" t="s">
        <v>2727</v>
      </c>
      <c r="AB1636" s="147" t="s">
        <v>4898</v>
      </c>
      <c r="AC1636" s="147">
        <v>219</v>
      </c>
      <c r="AD1636" s="223">
        <v>43280</v>
      </c>
      <c r="AE1636" s="223">
        <v>43364</v>
      </c>
      <c r="AF1636" s="147" t="s">
        <v>939</v>
      </c>
    </row>
    <row r="1637" spans="16:32" x14ac:dyDescent="0.25">
      <c r="P1637" s="147" t="s">
        <v>962</v>
      </c>
      <c r="Q1637" s="147">
        <v>194</v>
      </c>
      <c r="R1637" s="147"/>
      <c r="S1637" s="147" t="s">
        <v>1914</v>
      </c>
      <c r="T1637" s="147">
        <v>0</v>
      </c>
      <c r="U1637" s="147" t="s">
        <v>1915</v>
      </c>
      <c r="V1637" s="147" t="s">
        <v>2727</v>
      </c>
      <c r="AB1637" s="147" t="s">
        <v>4898</v>
      </c>
      <c r="AC1637" s="147">
        <v>222</v>
      </c>
      <c r="AD1637" s="223">
        <v>43311</v>
      </c>
      <c r="AE1637" s="223">
        <v>43395</v>
      </c>
      <c r="AF1637" s="147" t="s">
        <v>939</v>
      </c>
    </row>
    <row r="1638" spans="16:32" x14ac:dyDescent="0.25">
      <c r="P1638" s="147" t="s">
        <v>962</v>
      </c>
      <c r="Q1638" s="147">
        <v>194</v>
      </c>
      <c r="R1638" s="147"/>
      <c r="S1638" s="147" t="s">
        <v>2862</v>
      </c>
      <c r="T1638" s="147">
        <v>0</v>
      </c>
      <c r="U1638" s="147" t="s">
        <v>2863</v>
      </c>
      <c r="V1638" s="147" t="s">
        <v>2727</v>
      </c>
      <c r="AB1638" s="147" t="s">
        <v>1937</v>
      </c>
      <c r="AC1638" s="147">
        <v>208</v>
      </c>
      <c r="AD1638" s="223">
        <v>43216</v>
      </c>
      <c r="AE1638" s="223">
        <v>43300</v>
      </c>
      <c r="AF1638" s="147" t="s">
        <v>939</v>
      </c>
    </row>
    <row r="1639" spans="16:32" x14ac:dyDescent="0.25">
      <c r="P1639" s="147" t="s">
        <v>962</v>
      </c>
      <c r="Q1639" s="147">
        <v>194</v>
      </c>
      <c r="R1639" s="147"/>
      <c r="S1639" s="147" t="s">
        <v>2864</v>
      </c>
      <c r="T1639" s="147">
        <v>0</v>
      </c>
      <c r="U1639" s="147" t="s">
        <v>2865</v>
      </c>
      <c r="V1639" s="147" t="s">
        <v>2727</v>
      </c>
      <c r="AB1639" s="147" t="s">
        <v>1937</v>
      </c>
      <c r="AC1639" s="147">
        <v>215</v>
      </c>
      <c r="AD1639" s="223">
        <v>43250</v>
      </c>
      <c r="AE1639" s="223">
        <v>43334</v>
      </c>
      <c r="AF1639" s="147" t="s">
        <v>939</v>
      </c>
    </row>
    <row r="1640" spans="16:32" x14ac:dyDescent="0.25">
      <c r="P1640" s="147" t="s">
        <v>962</v>
      </c>
      <c r="Q1640" s="147">
        <v>194</v>
      </c>
      <c r="R1640" s="147"/>
      <c r="S1640" s="147" t="s">
        <v>2567</v>
      </c>
      <c r="T1640" s="147">
        <v>0</v>
      </c>
      <c r="U1640" s="147" t="s">
        <v>2568</v>
      </c>
      <c r="V1640" s="147" t="s">
        <v>2727</v>
      </c>
      <c r="AB1640" s="147" t="s">
        <v>1937</v>
      </c>
      <c r="AC1640" s="147">
        <v>219</v>
      </c>
      <c r="AD1640" s="223">
        <v>43280</v>
      </c>
      <c r="AE1640" s="223">
        <v>43364</v>
      </c>
      <c r="AF1640" s="147" t="s">
        <v>939</v>
      </c>
    </row>
    <row r="1641" spans="16:32" x14ac:dyDescent="0.25">
      <c r="P1641" s="147" t="s">
        <v>962</v>
      </c>
      <c r="Q1641" s="147">
        <v>194</v>
      </c>
      <c r="R1641" s="147"/>
      <c r="S1641" s="147" t="s">
        <v>2866</v>
      </c>
      <c r="T1641" s="147">
        <v>0</v>
      </c>
      <c r="U1641" s="147" t="s">
        <v>2867</v>
      </c>
      <c r="V1641" s="147" t="s">
        <v>2727</v>
      </c>
      <c r="AB1641" s="147" t="s">
        <v>1937</v>
      </c>
      <c r="AC1641" s="147">
        <v>222</v>
      </c>
      <c r="AD1641" s="223">
        <v>43311</v>
      </c>
      <c r="AE1641" s="223">
        <v>43395</v>
      </c>
      <c r="AF1641" s="147" t="s">
        <v>939</v>
      </c>
    </row>
    <row r="1642" spans="16:32" x14ac:dyDescent="0.25">
      <c r="P1642" s="147" t="s">
        <v>962</v>
      </c>
      <c r="Q1642" s="147">
        <v>194</v>
      </c>
      <c r="R1642" s="147"/>
      <c r="S1642" s="147" t="s">
        <v>1922</v>
      </c>
      <c r="T1642" s="147">
        <v>0</v>
      </c>
      <c r="U1642" s="147" t="s">
        <v>1923</v>
      </c>
      <c r="V1642" s="147" t="s">
        <v>2727</v>
      </c>
      <c r="AB1642" s="147" t="s">
        <v>3735</v>
      </c>
      <c r="AC1642" s="147">
        <v>215</v>
      </c>
      <c r="AD1642" s="223">
        <v>43250</v>
      </c>
      <c r="AE1642" s="223">
        <v>43334</v>
      </c>
      <c r="AF1642" s="147" t="s">
        <v>939</v>
      </c>
    </row>
    <row r="1643" spans="16:32" x14ac:dyDescent="0.25">
      <c r="P1643" s="147" t="s">
        <v>962</v>
      </c>
      <c r="Q1643" s="147">
        <v>194</v>
      </c>
      <c r="R1643" s="147"/>
      <c r="S1643" s="147" t="s">
        <v>2868</v>
      </c>
      <c r="T1643" s="147">
        <v>0</v>
      </c>
      <c r="U1643" s="147" t="s">
        <v>2869</v>
      </c>
      <c r="V1643" s="147" t="s">
        <v>2727</v>
      </c>
      <c r="AB1643" s="147" t="s">
        <v>1941</v>
      </c>
      <c r="AC1643" s="147">
        <v>222</v>
      </c>
      <c r="AD1643" s="223">
        <v>43311</v>
      </c>
      <c r="AE1643" s="223">
        <v>43395</v>
      </c>
      <c r="AF1643" s="147" t="s">
        <v>939</v>
      </c>
    </row>
    <row r="1644" spans="16:32" x14ac:dyDescent="0.25">
      <c r="P1644" s="147" t="s">
        <v>962</v>
      </c>
      <c r="Q1644" s="147">
        <v>194</v>
      </c>
      <c r="R1644" s="147"/>
      <c r="S1644" s="147" t="s">
        <v>1926</v>
      </c>
      <c r="T1644" s="147">
        <v>0</v>
      </c>
      <c r="U1644" s="147" t="s">
        <v>1927</v>
      </c>
      <c r="V1644" s="147" t="s">
        <v>2727</v>
      </c>
      <c r="AB1644" s="147" t="s">
        <v>3737</v>
      </c>
      <c r="AC1644" s="147">
        <v>208</v>
      </c>
      <c r="AD1644" s="223">
        <v>43216</v>
      </c>
      <c r="AE1644" s="223">
        <v>43300</v>
      </c>
      <c r="AF1644" s="147" t="s">
        <v>939</v>
      </c>
    </row>
    <row r="1645" spans="16:32" x14ac:dyDescent="0.25">
      <c r="P1645" s="147" t="s">
        <v>962</v>
      </c>
      <c r="Q1645" s="147">
        <v>194</v>
      </c>
      <c r="R1645" s="147"/>
      <c r="S1645" s="147" t="s">
        <v>2870</v>
      </c>
      <c r="T1645" s="147">
        <v>0</v>
      </c>
      <c r="U1645" s="147" t="s">
        <v>2871</v>
      </c>
      <c r="V1645" s="147" t="s">
        <v>2727</v>
      </c>
      <c r="AB1645" s="147" t="s">
        <v>3737</v>
      </c>
      <c r="AC1645" s="147">
        <v>215</v>
      </c>
      <c r="AD1645" s="223">
        <v>43250</v>
      </c>
      <c r="AE1645" s="223">
        <v>43334</v>
      </c>
      <c r="AF1645" s="147" t="s">
        <v>939</v>
      </c>
    </row>
    <row r="1646" spans="16:32" x14ac:dyDescent="0.25">
      <c r="P1646" s="147" t="s">
        <v>962</v>
      </c>
      <c r="Q1646" s="147">
        <v>194</v>
      </c>
      <c r="R1646" s="147"/>
      <c r="S1646" s="147" t="s">
        <v>2872</v>
      </c>
      <c r="T1646" s="147">
        <v>0</v>
      </c>
      <c r="U1646" s="147" t="s">
        <v>2873</v>
      </c>
      <c r="V1646" s="147" t="s">
        <v>2727</v>
      </c>
      <c r="AB1646" s="147" t="s">
        <v>3737</v>
      </c>
      <c r="AC1646" s="147">
        <v>219</v>
      </c>
      <c r="AD1646" s="223">
        <v>43280</v>
      </c>
      <c r="AE1646" s="223">
        <v>43364</v>
      </c>
      <c r="AF1646" s="147" t="s">
        <v>939</v>
      </c>
    </row>
    <row r="1647" spans="16:32" x14ac:dyDescent="0.25">
      <c r="P1647" s="147" t="s">
        <v>962</v>
      </c>
      <c r="Q1647" s="147">
        <v>194</v>
      </c>
      <c r="R1647" s="147"/>
      <c r="S1647" s="147" t="s">
        <v>2571</v>
      </c>
      <c r="T1647" s="147">
        <v>0</v>
      </c>
      <c r="U1647" s="147" t="s">
        <v>2572</v>
      </c>
      <c r="V1647" s="147" t="s">
        <v>2727</v>
      </c>
      <c r="AB1647" s="147" t="s">
        <v>3737</v>
      </c>
      <c r="AC1647" s="147">
        <v>222</v>
      </c>
      <c r="AD1647" s="223">
        <v>43311</v>
      </c>
      <c r="AE1647" s="223">
        <v>43395</v>
      </c>
      <c r="AF1647" s="147" t="s">
        <v>939</v>
      </c>
    </row>
    <row r="1648" spans="16:32" x14ac:dyDescent="0.25">
      <c r="P1648" s="147" t="s">
        <v>962</v>
      </c>
      <c r="Q1648" s="147">
        <v>194</v>
      </c>
      <c r="R1648" s="147"/>
      <c r="S1648" s="147" t="s">
        <v>2874</v>
      </c>
      <c r="T1648" s="147">
        <v>0</v>
      </c>
      <c r="U1648" s="147" t="s">
        <v>2875</v>
      </c>
      <c r="V1648" s="147" t="s">
        <v>2727</v>
      </c>
      <c r="AB1648" s="147" t="s">
        <v>1943</v>
      </c>
      <c r="AC1648" s="147">
        <v>208</v>
      </c>
      <c r="AD1648" s="223">
        <v>43216</v>
      </c>
      <c r="AE1648" s="223">
        <v>43300</v>
      </c>
      <c r="AF1648" s="147" t="s">
        <v>939</v>
      </c>
    </row>
    <row r="1649" spans="16:32" x14ac:dyDescent="0.25">
      <c r="P1649" s="147" t="s">
        <v>962</v>
      </c>
      <c r="Q1649" s="147">
        <v>194</v>
      </c>
      <c r="R1649" s="147"/>
      <c r="S1649" s="147" t="s">
        <v>2876</v>
      </c>
      <c r="T1649" s="147">
        <v>0</v>
      </c>
      <c r="U1649" s="147" t="s">
        <v>2877</v>
      </c>
      <c r="V1649" s="147" t="s">
        <v>2727</v>
      </c>
      <c r="AB1649" s="147" t="s">
        <v>1945</v>
      </c>
      <c r="AC1649" s="147">
        <v>208</v>
      </c>
      <c r="AD1649" s="223">
        <v>43216</v>
      </c>
      <c r="AE1649" s="223">
        <v>43300</v>
      </c>
      <c r="AF1649" s="147" t="s">
        <v>939</v>
      </c>
    </row>
    <row r="1650" spans="16:32" x14ac:dyDescent="0.25">
      <c r="P1650" s="147" t="s">
        <v>962</v>
      </c>
      <c r="Q1650" s="147">
        <v>194</v>
      </c>
      <c r="R1650" s="147"/>
      <c r="S1650" s="147" t="s">
        <v>1932</v>
      </c>
      <c r="T1650" s="147">
        <v>0</v>
      </c>
      <c r="U1650" s="147" t="s">
        <v>1933</v>
      </c>
      <c r="V1650" s="147" t="s">
        <v>2727</v>
      </c>
      <c r="AB1650" s="147" t="s">
        <v>1945</v>
      </c>
      <c r="AC1650" s="147">
        <v>215</v>
      </c>
      <c r="AD1650" s="223">
        <v>43250</v>
      </c>
      <c r="AE1650" s="223">
        <v>43334</v>
      </c>
      <c r="AF1650" s="147" t="s">
        <v>939</v>
      </c>
    </row>
    <row r="1651" spans="16:32" x14ac:dyDescent="0.25">
      <c r="P1651" s="147" t="s">
        <v>962</v>
      </c>
      <c r="Q1651" s="147">
        <v>194</v>
      </c>
      <c r="R1651" s="147"/>
      <c r="S1651" s="147" t="s">
        <v>1934</v>
      </c>
      <c r="T1651" s="147">
        <v>0</v>
      </c>
      <c r="U1651" s="147" t="s">
        <v>1935</v>
      </c>
      <c r="V1651" s="147" t="s">
        <v>2727</v>
      </c>
      <c r="AB1651" s="147" t="s">
        <v>1945</v>
      </c>
      <c r="AC1651" s="147">
        <v>222</v>
      </c>
      <c r="AD1651" s="223">
        <v>43311</v>
      </c>
      <c r="AE1651" s="223">
        <v>43395</v>
      </c>
      <c r="AF1651" s="147" t="s">
        <v>939</v>
      </c>
    </row>
    <row r="1652" spans="16:32" x14ac:dyDescent="0.25">
      <c r="P1652" s="147" t="s">
        <v>962</v>
      </c>
      <c r="Q1652" s="147">
        <v>194</v>
      </c>
      <c r="R1652" s="147"/>
      <c r="S1652" s="147" t="s">
        <v>1938</v>
      </c>
      <c r="T1652" s="147">
        <v>0</v>
      </c>
      <c r="U1652" s="147" t="s">
        <v>1939</v>
      </c>
      <c r="V1652" s="147" t="s">
        <v>2727</v>
      </c>
      <c r="AB1652" s="147" t="s">
        <v>4144</v>
      </c>
      <c r="AC1652" s="147">
        <v>208</v>
      </c>
      <c r="AD1652" s="223">
        <v>43216</v>
      </c>
      <c r="AE1652" s="223">
        <v>43300</v>
      </c>
      <c r="AF1652" s="147" t="s">
        <v>939</v>
      </c>
    </row>
    <row r="1653" spans="16:32" x14ac:dyDescent="0.25">
      <c r="P1653" s="147" t="s">
        <v>962</v>
      </c>
      <c r="Q1653" s="147">
        <v>194</v>
      </c>
      <c r="R1653" s="147"/>
      <c r="S1653" s="147" t="s">
        <v>1944</v>
      </c>
      <c r="T1653" s="147">
        <v>0</v>
      </c>
      <c r="U1653" s="147" t="s">
        <v>1945</v>
      </c>
      <c r="V1653" s="147" t="s">
        <v>2727</v>
      </c>
      <c r="AB1653" s="147" t="s">
        <v>4144</v>
      </c>
      <c r="AC1653" s="147">
        <v>215</v>
      </c>
      <c r="AD1653" s="223">
        <v>43250</v>
      </c>
      <c r="AE1653" s="223">
        <v>43334</v>
      </c>
      <c r="AF1653" s="147" t="s">
        <v>939</v>
      </c>
    </row>
    <row r="1654" spans="16:32" x14ac:dyDescent="0.25">
      <c r="P1654" s="147" t="s">
        <v>962</v>
      </c>
      <c r="Q1654" s="147">
        <v>194</v>
      </c>
      <c r="R1654" s="147"/>
      <c r="S1654" s="147" t="s">
        <v>2573</v>
      </c>
      <c r="T1654" s="147">
        <v>0</v>
      </c>
      <c r="U1654" s="147" t="s">
        <v>2574</v>
      </c>
      <c r="V1654" s="147" t="s">
        <v>2727</v>
      </c>
      <c r="AB1654" s="147" t="s">
        <v>4144</v>
      </c>
      <c r="AC1654" s="147">
        <v>219</v>
      </c>
      <c r="AD1654" s="223">
        <v>43280</v>
      </c>
      <c r="AE1654" s="223">
        <v>43364</v>
      </c>
      <c r="AF1654" s="147" t="s">
        <v>939</v>
      </c>
    </row>
    <row r="1655" spans="16:32" x14ac:dyDescent="0.25">
      <c r="P1655" s="147" t="s">
        <v>962</v>
      </c>
      <c r="Q1655" s="147">
        <v>194</v>
      </c>
      <c r="R1655" s="147"/>
      <c r="S1655" s="147" t="s">
        <v>2878</v>
      </c>
      <c r="T1655" s="147">
        <v>0</v>
      </c>
      <c r="U1655" s="147" t="s">
        <v>2879</v>
      </c>
      <c r="V1655" s="147" t="s">
        <v>2727</v>
      </c>
      <c r="AB1655" s="147" t="s">
        <v>4144</v>
      </c>
      <c r="AC1655" s="147">
        <v>222</v>
      </c>
      <c r="AD1655" s="223">
        <v>43311</v>
      </c>
      <c r="AE1655" s="223">
        <v>43395</v>
      </c>
      <c r="AF1655" s="147" t="s">
        <v>939</v>
      </c>
    </row>
    <row r="1656" spans="16:32" x14ac:dyDescent="0.25">
      <c r="P1656" s="147" t="s">
        <v>962</v>
      </c>
      <c r="Q1656" s="147">
        <v>194</v>
      </c>
      <c r="R1656" s="147"/>
      <c r="S1656" s="147" t="s">
        <v>1948</v>
      </c>
      <c r="T1656" s="147">
        <v>0</v>
      </c>
      <c r="U1656" s="147" t="s">
        <v>1949</v>
      </c>
      <c r="V1656" s="147" t="s">
        <v>2727</v>
      </c>
      <c r="AB1656" s="147" t="s">
        <v>3387</v>
      </c>
      <c r="AC1656" s="147">
        <v>208</v>
      </c>
      <c r="AD1656" s="223">
        <v>43216</v>
      </c>
      <c r="AE1656" s="223">
        <v>43300</v>
      </c>
      <c r="AF1656" s="147" t="s">
        <v>939</v>
      </c>
    </row>
    <row r="1657" spans="16:32" x14ac:dyDescent="0.25">
      <c r="P1657" s="147" t="s">
        <v>962</v>
      </c>
      <c r="Q1657" s="147">
        <v>194</v>
      </c>
      <c r="R1657" s="147"/>
      <c r="S1657" s="147" t="s">
        <v>1952</v>
      </c>
      <c r="T1657" s="147">
        <v>0</v>
      </c>
      <c r="U1657" s="147" t="s">
        <v>1953</v>
      </c>
      <c r="V1657" s="147" t="s">
        <v>2727</v>
      </c>
      <c r="AB1657" s="147" t="s">
        <v>3387</v>
      </c>
      <c r="AC1657" s="147">
        <v>215</v>
      </c>
      <c r="AD1657" s="223">
        <v>43250</v>
      </c>
      <c r="AE1657" s="223">
        <v>43334</v>
      </c>
      <c r="AF1657" s="147" t="s">
        <v>939</v>
      </c>
    </row>
    <row r="1658" spans="16:32" x14ac:dyDescent="0.25">
      <c r="P1658" s="147" t="s">
        <v>962</v>
      </c>
      <c r="Q1658" s="147">
        <v>194</v>
      </c>
      <c r="R1658" s="147"/>
      <c r="S1658" s="147" t="s">
        <v>1954</v>
      </c>
      <c r="T1658" s="147">
        <v>0</v>
      </c>
      <c r="U1658" s="147" t="s">
        <v>1955</v>
      </c>
      <c r="V1658" s="147" t="s">
        <v>2727</v>
      </c>
      <c r="AB1658" s="147" t="s">
        <v>3387</v>
      </c>
      <c r="AC1658" s="147">
        <v>219</v>
      </c>
      <c r="AD1658" s="223">
        <v>43280</v>
      </c>
      <c r="AE1658" s="223">
        <v>43364</v>
      </c>
      <c r="AF1658" s="147" t="s">
        <v>939</v>
      </c>
    </row>
    <row r="1659" spans="16:32" x14ac:dyDescent="0.25">
      <c r="P1659" s="147" t="s">
        <v>962</v>
      </c>
      <c r="Q1659" s="147">
        <v>194</v>
      </c>
      <c r="R1659" s="147"/>
      <c r="S1659" s="147" t="s">
        <v>1956</v>
      </c>
      <c r="T1659" s="147">
        <v>0</v>
      </c>
      <c r="U1659" s="147" t="s">
        <v>1957</v>
      </c>
      <c r="V1659" s="147" t="s">
        <v>2727</v>
      </c>
      <c r="AB1659" s="147" t="s">
        <v>3387</v>
      </c>
      <c r="AC1659" s="147">
        <v>222</v>
      </c>
      <c r="AD1659" s="223">
        <v>43311</v>
      </c>
      <c r="AE1659" s="223">
        <v>43395</v>
      </c>
      <c r="AF1659" s="147" t="s">
        <v>939</v>
      </c>
    </row>
    <row r="1660" spans="16:32" x14ac:dyDescent="0.25">
      <c r="P1660" s="147" t="s">
        <v>962</v>
      </c>
      <c r="Q1660" s="147">
        <v>194</v>
      </c>
      <c r="R1660" s="147"/>
      <c r="S1660" s="147" t="s">
        <v>1960</v>
      </c>
      <c r="T1660" s="147">
        <v>0</v>
      </c>
      <c r="U1660" s="147" t="s">
        <v>1961</v>
      </c>
      <c r="V1660" s="147" t="s">
        <v>2727</v>
      </c>
      <c r="AB1660" s="147" t="s">
        <v>1947</v>
      </c>
      <c r="AC1660" s="147">
        <v>208</v>
      </c>
      <c r="AD1660" s="223">
        <v>43216</v>
      </c>
      <c r="AE1660" s="223">
        <v>43300</v>
      </c>
      <c r="AF1660" s="147" t="s">
        <v>939</v>
      </c>
    </row>
    <row r="1661" spans="16:32" x14ac:dyDescent="0.25">
      <c r="P1661" s="147" t="s">
        <v>962</v>
      </c>
      <c r="Q1661" s="147">
        <v>194</v>
      </c>
      <c r="R1661" s="147"/>
      <c r="S1661" s="147" t="s">
        <v>2880</v>
      </c>
      <c r="T1661" s="147">
        <v>0</v>
      </c>
      <c r="U1661" s="147" t="s">
        <v>2881</v>
      </c>
      <c r="V1661" s="147" t="s">
        <v>2727</v>
      </c>
      <c r="AB1661" s="147" t="s">
        <v>1947</v>
      </c>
      <c r="AC1661" s="147">
        <v>219</v>
      </c>
      <c r="AD1661" s="223">
        <v>43280</v>
      </c>
      <c r="AE1661" s="223">
        <v>43364</v>
      </c>
      <c r="AF1661" s="147" t="s">
        <v>939</v>
      </c>
    </row>
    <row r="1662" spans="16:32" x14ac:dyDescent="0.25">
      <c r="P1662" s="147" t="s">
        <v>962</v>
      </c>
      <c r="Q1662" s="147">
        <v>194</v>
      </c>
      <c r="R1662" s="147"/>
      <c r="S1662" s="147" t="s">
        <v>1968</v>
      </c>
      <c r="T1662" s="147">
        <v>0</v>
      </c>
      <c r="U1662" s="147" t="s">
        <v>1969</v>
      </c>
      <c r="V1662" s="147" t="s">
        <v>2727</v>
      </c>
      <c r="AB1662" s="147" t="s">
        <v>1947</v>
      </c>
      <c r="AC1662" s="147">
        <v>222</v>
      </c>
      <c r="AD1662" s="223">
        <v>43311</v>
      </c>
      <c r="AE1662" s="223">
        <v>43395</v>
      </c>
      <c r="AF1662" s="147" t="s">
        <v>939</v>
      </c>
    </row>
    <row r="1663" spans="16:32" x14ac:dyDescent="0.25">
      <c r="P1663" s="147" t="s">
        <v>962</v>
      </c>
      <c r="Q1663" s="147">
        <v>194</v>
      </c>
      <c r="R1663" s="147"/>
      <c r="S1663" s="147" t="s">
        <v>1972</v>
      </c>
      <c r="T1663" s="147">
        <v>0</v>
      </c>
      <c r="U1663" s="147" t="s">
        <v>1973</v>
      </c>
      <c r="V1663" s="147" t="s">
        <v>2727</v>
      </c>
      <c r="AB1663" s="147" t="s">
        <v>1953</v>
      </c>
      <c r="AC1663" s="147">
        <v>208</v>
      </c>
      <c r="AD1663" s="223">
        <v>43216</v>
      </c>
      <c r="AE1663" s="223">
        <v>43300</v>
      </c>
      <c r="AF1663" s="147" t="s">
        <v>939</v>
      </c>
    </row>
    <row r="1664" spans="16:32" x14ac:dyDescent="0.25">
      <c r="P1664" s="147" t="s">
        <v>962</v>
      </c>
      <c r="Q1664" s="147">
        <v>194</v>
      </c>
      <c r="R1664" s="147"/>
      <c r="S1664" s="147" t="s">
        <v>1974</v>
      </c>
      <c r="T1664" s="147">
        <v>0</v>
      </c>
      <c r="U1664" s="147" t="s">
        <v>1975</v>
      </c>
      <c r="V1664" s="147" t="s">
        <v>2727</v>
      </c>
      <c r="AB1664" s="147" t="s">
        <v>1953</v>
      </c>
      <c r="AC1664" s="147">
        <v>215</v>
      </c>
      <c r="AD1664" s="223">
        <v>43250</v>
      </c>
      <c r="AE1664" s="223">
        <v>43334</v>
      </c>
      <c r="AF1664" s="147" t="s">
        <v>939</v>
      </c>
    </row>
    <row r="1665" spans="16:32" x14ac:dyDescent="0.25">
      <c r="P1665" s="147" t="s">
        <v>962</v>
      </c>
      <c r="Q1665" s="147">
        <v>194</v>
      </c>
      <c r="R1665" s="147"/>
      <c r="S1665" s="147" t="s">
        <v>1976</v>
      </c>
      <c r="T1665" s="147">
        <v>0</v>
      </c>
      <c r="U1665" s="147" t="s">
        <v>1977</v>
      </c>
      <c r="V1665" s="147" t="s">
        <v>2727</v>
      </c>
      <c r="AB1665" s="147" t="s">
        <v>1953</v>
      </c>
      <c r="AC1665" s="147">
        <v>219</v>
      </c>
      <c r="AD1665" s="223">
        <v>43280</v>
      </c>
      <c r="AE1665" s="223">
        <v>43364</v>
      </c>
      <c r="AF1665" s="147" t="s">
        <v>939</v>
      </c>
    </row>
    <row r="1666" spans="16:32" x14ac:dyDescent="0.25">
      <c r="P1666" s="147" t="s">
        <v>962</v>
      </c>
      <c r="Q1666" s="147">
        <v>194</v>
      </c>
      <c r="R1666" s="147"/>
      <c r="S1666" s="147" t="s">
        <v>1978</v>
      </c>
      <c r="T1666" s="147">
        <v>0</v>
      </c>
      <c r="U1666" s="147" t="s">
        <v>1979</v>
      </c>
      <c r="V1666" s="147" t="s">
        <v>2727</v>
      </c>
      <c r="AB1666" s="147" t="s">
        <v>1953</v>
      </c>
      <c r="AC1666" s="147">
        <v>222</v>
      </c>
      <c r="AD1666" s="223">
        <v>43311</v>
      </c>
      <c r="AE1666" s="223">
        <v>43395</v>
      </c>
      <c r="AF1666" s="147" t="s">
        <v>939</v>
      </c>
    </row>
    <row r="1667" spans="16:32" x14ac:dyDescent="0.25">
      <c r="P1667" s="147" t="s">
        <v>962</v>
      </c>
      <c r="Q1667" s="147">
        <v>194</v>
      </c>
      <c r="R1667" s="147"/>
      <c r="S1667" s="147" t="s">
        <v>1980</v>
      </c>
      <c r="T1667" s="147">
        <v>0</v>
      </c>
      <c r="U1667" s="147" t="s">
        <v>1981</v>
      </c>
      <c r="V1667" s="147" t="s">
        <v>2727</v>
      </c>
      <c r="AB1667" s="147" t="s">
        <v>1957</v>
      </c>
      <c r="AC1667" s="147">
        <v>208</v>
      </c>
      <c r="AD1667" s="223">
        <v>43216</v>
      </c>
      <c r="AE1667" s="223">
        <v>43300</v>
      </c>
      <c r="AF1667" s="147" t="s">
        <v>939</v>
      </c>
    </row>
    <row r="1668" spans="16:32" x14ac:dyDescent="0.25">
      <c r="P1668" s="147" t="s">
        <v>962</v>
      </c>
      <c r="Q1668" s="147">
        <v>194</v>
      </c>
      <c r="R1668" s="147"/>
      <c r="S1668" s="147" t="s">
        <v>1984</v>
      </c>
      <c r="T1668" s="147">
        <v>0</v>
      </c>
      <c r="U1668" s="147" t="s">
        <v>1985</v>
      </c>
      <c r="V1668" s="147" t="s">
        <v>2727</v>
      </c>
      <c r="AB1668" s="147" t="s">
        <v>1959</v>
      </c>
      <c r="AC1668" s="147">
        <v>222</v>
      </c>
      <c r="AD1668" s="223">
        <v>43311</v>
      </c>
      <c r="AE1668" s="223">
        <v>43395</v>
      </c>
      <c r="AF1668" s="147" t="s">
        <v>939</v>
      </c>
    </row>
    <row r="1669" spans="16:32" x14ac:dyDescent="0.25">
      <c r="P1669" s="147" t="s">
        <v>962</v>
      </c>
      <c r="Q1669" s="147">
        <v>194</v>
      </c>
      <c r="R1669" s="147"/>
      <c r="S1669" s="147" t="s">
        <v>1986</v>
      </c>
      <c r="T1669" s="147">
        <v>0</v>
      </c>
      <c r="U1669" s="147" t="s">
        <v>1987</v>
      </c>
      <c r="V1669" s="147" t="s">
        <v>2727</v>
      </c>
      <c r="AB1669" s="147" t="s">
        <v>4900</v>
      </c>
      <c r="AC1669" s="147">
        <v>219</v>
      </c>
      <c r="AD1669" s="223">
        <v>43280</v>
      </c>
      <c r="AE1669" s="223">
        <v>43364</v>
      </c>
      <c r="AF1669" s="147" t="s">
        <v>939</v>
      </c>
    </row>
    <row r="1670" spans="16:32" x14ac:dyDescent="0.25">
      <c r="P1670" s="147" t="s">
        <v>962</v>
      </c>
      <c r="Q1670" s="147">
        <v>194</v>
      </c>
      <c r="R1670" s="147"/>
      <c r="S1670" s="147" t="s">
        <v>1988</v>
      </c>
      <c r="T1670" s="147">
        <v>0</v>
      </c>
      <c r="U1670" s="147" t="s">
        <v>1989</v>
      </c>
      <c r="V1670" s="147" t="s">
        <v>2727</v>
      </c>
      <c r="AB1670" s="147" t="s">
        <v>4900</v>
      </c>
      <c r="AC1670" s="147">
        <v>222</v>
      </c>
      <c r="AD1670" s="223">
        <v>43311</v>
      </c>
      <c r="AE1670" s="223">
        <v>43395</v>
      </c>
      <c r="AF1670" s="147" t="s">
        <v>939</v>
      </c>
    </row>
    <row r="1671" spans="16:32" x14ac:dyDescent="0.25">
      <c r="P1671" s="147" t="s">
        <v>962</v>
      </c>
      <c r="Q1671" s="147">
        <v>194</v>
      </c>
      <c r="R1671" s="147"/>
      <c r="S1671" s="147" t="s">
        <v>2882</v>
      </c>
      <c r="T1671" s="147">
        <v>0</v>
      </c>
      <c r="U1671" s="147" t="s">
        <v>2883</v>
      </c>
      <c r="V1671" s="147" t="s">
        <v>2727</v>
      </c>
      <c r="AB1671" s="147" t="s">
        <v>1961</v>
      </c>
      <c r="AC1671" s="147">
        <v>222</v>
      </c>
      <c r="AD1671" s="223">
        <v>43311</v>
      </c>
      <c r="AE1671" s="223">
        <v>43395</v>
      </c>
      <c r="AF1671" s="147" t="s">
        <v>939</v>
      </c>
    </row>
    <row r="1672" spans="16:32" x14ac:dyDescent="0.25">
      <c r="P1672" s="147" t="s">
        <v>962</v>
      </c>
      <c r="Q1672" s="147">
        <v>194</v>
      </c>
      <c r="R1672" s="147"/>
      <c r="S1672" s="147" t="s">
        <v>1998</v>
      </c>
      <c r="T1672" s="147">
        <v>0</v>
      </c>
      <c r="U1672" s="147" t="s">
        <v>1999</v>
      </c>
      <c r="V1672" s="147" t="s">
        <v>2727</v>
      </c>
      <c r="AB1672" s="147" t="s">
        <v>5000</v>
      </c>
      <c r="AC1672" s="147">
        <v>221</v>
      </c>
      <c r="AD1672" s="223">
        <v>43297</v>
      </c>
      <c r="AE1672" s="223">
        <v>43353</v>
      </c>
      <c r="AF1672" s="147" t="s">
        <v>939</v>
      </c>
    </row>
    <row r="1673" spans="16:32" x14ac:dyDescent="0.25">
      <c r="P1673" s="147" t="s">
        <v>962</v>
      </c>
      <c r="Q1673" s="147">
        <v>194</v>
      </c>
      <c r="R1673" s="147"/>
      <c r="S1673" s="147" t="s">
        <v>2002</v>
      </c>
      <c r="T1673" s="147">
        <v>0</v>
      </c>
      <c r="U1673" s="147" t="s">
        <v>2003</v>
      </c>
      <c r="V1673" s="147" t="s">
        <v>2727</v>
      </c>
      <c r="AB1673" s="147" t="s">
        <v>5139</v>
      </c>
      <c r="AC1673" s="147">
        <v>222</v>
      </c>
      <c r="AD1673" s="223">
        <v>43311</v>
      </c>
      <c r="AE1673" s="223">
        <v>43395</v>
      </c>
      <c r="AF1673" s="147" t="s">
        <v>939</v>
      </c>
    </row>
    <row r="1674" spans="16:32" x14ac:dyDescent="0.25">
      <c r="P1674" s="147" t="s">
        <v>962</v>
      </c>
      <c r="Q1674" s="147">
        <v>194</v>
      </c>
      <c r="R1674" s="147"/>
      <c r="S1674" s="147" t="s">
        <v>2579</v>
      </c>
      <c r="T1674" s="147">
        <v>0</v>
      </c>
      <c r="U1674" s="147" t="s">
        <v>2580</v>
      </c>
      <c r="V1674" s="147" t="s">
        <v>2727</v>
      </c>
      <c r="AB1674" s="147" t="s">
        <v>4273</v>
      </c>
      <c r="AC1674" s="147">
        <v>221</v>
      </c>
      <c r="AD1674" s="223">
        <v>43297</v>
      </c>
      <c r="AE1674" s="223">
        <v>43353</v>
      </c>
      <c r="AF1674" s="147" t="s">
        <v>939</v>
      </c>
    </row>
    <row r="1675" spans="16:32" x14ac:dyDescent="0.25">
      <c r="P1675" s="147" t="s">
        <v>962</v>
      </c>
      <c r="Q1675" s="147">
        <v>194</v>
      </c>
      <c r="R1675" s="147"/>
      <c r="S1675" s="147" t="s">
        <v>2014</v>
      </c>
      <c r="T1675" s="147">
        <v>0</v>
      </c>
      <c r="U1675" s="147" t="s">
        <v>2015</v>
      </c>
      <c r="V1675" s="147" t="s">
        <v>2727</v>
      </c>
      <c r="AB1675" s="147" t="s">
        <v>5002</v>
      </c>
      <c r="AC1675" s="147">
        <v>221</v>
      </c>
      <c r="AD1675" s="223">
        <v>43297</v>
      </c>
      <c r="AE1675" s="223">
        <v>43353</v>
      </c>
      <c r="AF1675" s="147" t="s">
        <v>939</v>
      </c>
    </row>
    <row r="1676" spans="16:32" x14ac:dyDescent="0.25">
      <c r="P1676" s="147" t="s">
        <v>962</v>
      </c>
      <c r="Q1676" s="147">
        <v>194</v>
      </c>
      <c r="R1676" s="147"/>
      <c r="S1676" s="147" t="s">
        <v>2016</v>
      </c>
      <c r="T1676" s="147">
        <v>0</v>
      </c>
      <c r="U1676" s="147" t="s">
        <v>2017</v>
      </c>
      <c r="V1676" s="147" t="s">
        <v>2727</v>
      </c>
      <c r="AB1676" s="147" t="s">
        <v>1963</v>
      </c>
      <c r="AC1676" s="147">
        <v>222</v>
      </c>
      <c r="AD1676" s="223">
        <v>43311</v>
      </c>
      <c r="AE1676" s="223">
        <v>43395</v>
      </c>
      <c r="AF1676" s="147" t="s">
        <v>939</v>
      </c>
    </row>
    <row r="1677" spans="16:32" x14ac:dyDescent="0.25">
      <c r="P1677" s="147" t="s">
        <v>962</v>
      </c>
      <c r="Q1677" s="147">
        <v>194</v>
      </c>
      <c r="R1677" s="147"/>
      <c r="S1677" s="147" t="s">
        <v>2020</v>
      </c>
      <c r="T1677" s="147">
        <v>0</v>
      </c>
      <c r="U1677" s="147" t="s">
        <v>2021</v>
      </c>
      <c r="V1677" s="147" t="s">
        <v>2727</v>
      </c>
      <c r="AB1677" s="147" t="s">
        <v>1965</v>
      </c>
      <c r="AC1677" s="147">
        <v>219</v>
      </c>
      <c r="AD1677" s="223">
        <v>43280</v>
      </c>
      <c r="AE1677" s="223">
        <v>43364</v>
      </c>
      <c r="AF1677" s="147" t="s">
        <v>939</v>
      </c>
    </row>
    <row r="1678" spans="16:32" x14ac:dyDescent="0.25">
      <c r="P1678" s="147" t="s">
        <v>962</v>
      </c>
      <c r="Q1678" s="147">
        <v>194</v>
      </c>
      <c r="R1678" s="147"/>
      <c r="S1678" s="147" t="s">
        <v>2030</v>
      </c>
      <c r="T1678" s="147">
        <v>0</v>
      </c>
      <c r="U1678" s="147" t="s">
        <v>2031</v>
      </c>
      <c r="V1678" s="147" t="s">
        <v>2727</v>
      </c>
      <c r="AB1678" s="147" t="s">
        <v>1965</v>
      </c>
      <c r="AC1678" s="147">
        <v>222</v>
      </c>
      <c r="AD1678" s="223">
        <v>43311</v>
      </c>
      <c r="AE1678" s="223">
        <v>43395</v>
      </c>
      <c r="AF1678" s="147" t="s">
        <v>939</v>
      </c>
    </row>
    <row r="1679" spans="16:32" x14ac:dyDescent="0.25">
      <c r="P1679" s="147" t="s">
        <v>962</v>
      </c>
      <c r="Q1679" s="147">
        <v>194</v>
      </c>
      <c r="R1679" s="147"/>
      <c r="S1679" s="147" t="s">
        <v>2884</v>
      </c>
      <c r="T1679" s="147">
        <v>0</v>
      </c>
      <c r="U1679" s="147" t="s">
        <v>2885</v>
      </c>
      <c r="V1679" s="147" t="s">
        <v>2727</v>
      </c>
      <c r="AB1679" s="147" t="s">
        <v>1967</v>
      </c>
      <c r="AC1679" s="147">
        <v>222</v>
      </c>
      <c r="AD1679" s="223">
        <v>43311</v>
      </c>
      <c r="AE1679" s="223">
        <v>43395</v>
      </c>
      <c r="AF1679" s="147" t="s">
        <v>939</v>
      </c>
    </row>
    <row r="1680" spans="16:32" x14ac:dyDescent="0.25">
      <c r="P1680" s="147" t="s">
        <v>962</v>
      </c>
      <c r="Q1680" s="147">
        <v>194</v>
      </c>
      <c r="R1680" s="147"/>
      <c r="S1680" s="147" t="s">
        <v>2032</v>
      </c>
      <c r="T1680" s="147">
        <v>0</v>
      </c>
      <c r="U1680" s="147" t="s">
        <v>2033</v>
      </c>
      <c r="V1680" s="147" t="s">
        <v>2727</v>
      </c>
      <c r="AB1680" s="147" t="s">
        <v>2576</v>
      </c>
      <c r="AC1680" s="147">
        <v>219</v>
      </c>
      <c r="AD1680" s="223">
        <v>43280</v>
      </c>
      <c r="AE1680" s="223">
        <v>43364</v>
      </c>
      <c r="AF1680" s="147" t="s">
        <v>939</v>
      </c>
    </row>
    <row r="1681" spans="16:32" x14ac:dyDescent="0.25">
      <c r="P1681" s="147" t="s">
        <v>962</v>
      </c>
      <c r="Q1681" s="147">
        <v>194</v>
      </c>
      <c r="R1681" s="147"/>
      <c r="S1681" s="147" t="s">
        <v>2036</v>
      </c>
      <c r="T1681" s="147">
        <v>0</v>
      </c>
      <c r="U1681" s="147" t="s">
        <v>2037</v>
      </c>
      <c r="V1681" s="147" t="s">
        <v>2727</v>
      </c>
      <c r="AB1681" s="147" t="s">
        <v>2576</v>
      </c>
      <c r="AC1681" s="147">
        <v>222</v>
      </c>
      <c r="AD1681" s="223">
        <v>43311</v>
      </c>
      <c r="AE1681" s="223">
        <v>43395</v>
      </c>
      <c r="AF1681" s="147" t="s">
        <v>939</v>
      </c>
    </row>
    <row r="1682" spans="16:32" x14ac:dyDescent="0.25">
      <c r="P1682" s="147" t="s">
        <v>962</v>
      </c>
      <c r="Q1682" s="147">
        <v>194</v>
      </c>
      <c r="R1682" s="147"/>
      <c r="S1682" s="147" t="s">
        <v>2038</v>
      </c>
      <c r="T1682" s="147">
        <v>0</v>
      </c>
      <c r="U1682" s="147" t="s">
        <v>2039</v>
      </c>
      <c r="V1682" s="147" t="s">
        <v>2727</v>
      </c>
      <c r="AB1682" s="147" t="s">
        <v>4146</v>
      </c>
      <c r="AC1682" s="147">
        <v>208</v>
      </c>
      <c r="AD1682" s="223">
        <v>43216</v>
      </c>
      <c r="AE1682" s="223">
        <v>43300</v>
      </c>
      <c r="AF1682" s="147" t="s">
        <v>939</v>
      </c>
    </row>
    <row r="1683" spans="16:32" x14ac:dyDescent="0.25">
      <c r="P1683" s="147" t="s">
        <v>962</v>
      </c>
      <c r="Q1683" s="147">
        <v>194</v>
      </c>
      <c r="R1683" s="147"/>
      <c r="S1683" s="147" t="s">
        <v>2042</v>
      </c>
      <c r="T1683" s="147">
        <v>0</v>
      </c>
      <c r="U1683" s="147" t="s">
        <v>2043</v>
      </c>
      <c r="V1683" s="147" t="s">
        <v>2727</v>
      </c>
      <c r="AB1683" s="147" t="s">
        <v>1973</v>
      </c>
      <c r="AC1683" s="147">
        <v>222</v>
      </c>
      <c r="AD1683" s="223">
        <v>43311</v>
      </c>
      <c r="AE1683" s="223">
        <v>43395</v>
      </c>
      <c r="AF1683" s="147" t="s">
        <v>939</v>
      </c>
    </row>
    <row r="1684" spans="16:32" x14ac:dyDescent="0.25">
      <c r="P1684" s="147" t="s">
        <v>962</v>
      </c>
      <c r="Q1684" s="147">
        <v>194</v>
      </c>
      <c r="R1684" s="147"/>
      <c r="S1684" s="147" t="s">
        <v>2886</v>
      </c>
      <c r="T1684" s="147">
        <v>0</v>
      </c>
      <c r="U1684" s="147" t="s">
        <v>2887</v>
      </c>
      <c r="V1684" s="147" t="s">
        <v>2727</v>
      </c>
      <c r="AB1684" s="147" t="s">
        <v>1975</v>
      </c>
      <c r="AC1684" s="147">
        <v>222</v>
      </c>
      <c r="AD1684" s="223">
        <v>43311</v>
      </c>
      <c r="AE1684" s="223">
        <v>43395</v>
      </c>
      <c r="AF1684" s="147" t="s">
        <v>939</v>
      </c>
    </row>
    <row r="1685" spans="16:32" x14ac:dyDescent="0.25">
      <c r="P1685" s="147" t="s">
        <v>962</v>
      </c>
      <c r="Q1685" s="147">
        <v>194</v>
      </c>
      <c r="R1685" s="147"/>
      <c r="S1685" s="147" t="s">
        <v>2888</v>
      </c>
      <c r="T1685" s="147">
        <v>0</v>
      </c>
      <c r="U1685" s="147" t="s">
        <v>2889</v>
      </c>
      <c r="V1685" s="147" t="s">
        <v>2727</v>
      </c>
      <c r="AB1685" s="147" t="s">
        <v>1977</v>
      </c>
      <c r="AC1685" s="147">
        <v>215</v>
      </c>
      <c r="AD1685" s="223">
        <v>43250</v>
      </c>
      <c r="AE1685" s="223">
        <v>43334</v>
      </c>
      <c r="AF1685" s="147" t="s">
        <v>939</v>
      </c>
    </row>
    <row r="1686" spans="16:32" x14ac:dyDescent="0.25">
      <c r="P1686" s="147" t="s">
        <v>962</v>
      </c>
      <c r="Q1686" s="147">
        <v>194</v>
      </c>
      <c r="R1686" s="147"/>
      <c r="S1686" s="147" t="s">
        <v>2890</v>
      </c>
      <c r="T1686" s="147">
        <v>0</v>
      </c>
      <c r="U1686" s="147" t="s">
        <v>2891</v>
      </c>
      <c r="V1686" s="147" t="s">
        <v>2727</v>
      </c>
      <c r="AB1686" s="147" t="s">
        <v>1977</v>
      </c>
      <c r="AC1686" s="147">
        <v>219</v>
      </c>
      <c r="AD1686" s="223">
        <v>43280</v>
      </c>
      <c r="AE1686" s="223">
        <v>43364</v>
      </c>
      <c r="AF1686" s="147" t="s">
        <v>939</v>
      </c>
    </row>
    <row r="1687" spans="16:32" x14ac:dyDescent="0.25">
      <c r="P1687" s="147" t="s">
        <v>962</v>
      </c>
      <c r="Q1687" s="147">
        <v>194</v>
      </c>
      <c r="R1687" s="147"/>
      <c r="S1687" s="147" t="s">
        <v>2048</v>
      </c>
      <c r="T1687" s="147">
        <v>0</v>
      </c>
      <c r="U1687" s="147" t="s">
        <v>2049</v>
      </c>
      <c r="V1687" s="147" t="s">
        <v>2727</v>
      </c>
      <c r="AB1687" s="147" t="s">
        <v>1977</v>
      </c>
      <c r="AC1687" s="147">
        <v>222</v>
      </c>
      <c r="AD1687" s="223">
        <v>43311</v>
      </c>
      <c r="AE1687" s="223">
        <v>43395</v>
      </c>
      <c r="AF1687" s="147" t="s">
        <v>939</v>
      </c>
    </row>
    <row r="1688" spans="16:32" x14ac:dyDescent="0.25">
      <c r="P1688" s="147" t="s">
        <v>962</v>
      </c>
      <c r="Q1688" s="147">
        <v>194</v>
      </c>
      <c r="R1688" s="147"/>
      <c r="S1688" s="147" t="s">
        <v>2050</v>
      </c>
      <c r="T1688" s="147">
        <v>0</v>
      </c>
      <c r="U1688" s="147" t="s">
        <v>2051</v>
      </c>
      <c r="V1688" s="147" t="s">
        <v>2727</v>
      </c>
      <c r="AB1688" s="147" t="s">
        <v>4277</v>
      </c>
      <c r="AC1688" s="147">
        <v>221</v>
      </c>
      <c r="AD1688" s="223">
        <v>43297</v>
      </c>
      <c r="AE1688" s="223">
        <v>43353</v>
      </c>
      <c r="AF1688" s="147" t="s">
        <v>939</v>
      </c>
    </row>
    <row r="1689" spans="16:32" x14ac:dyDescent="0.25">
      <c r="P1689" s="147" t="s">
        <v>962</v>
      </c>
      <c r="Q1689" s="147">
        <v>194</v>
      </c>
      <c r="R1689" s="147"/>
      <c r="S1689" s="147" t="s">
        <v>2054</v>
      </c>
      <c r="T1689" s="147">
        <v>0</v>
      </c>
      <c r="U1689" s="147" t="s">
        <v>2055</v>
      </c>
      <c r="V1689" s="147" t="s">
        <v>2727</v>
      </c>
      <c r="AB1689" s="147" t="s">
        <v>4279</v>
      </c>
      <c r="AC1689" s="147">
        <v>221</v>
      </c>
      <c r="AD1689" s="223">
        <v>43297</v>
      </c>
      <c r="AE1689" s="223">
        <v>43353</v>
      </c>
      <c r="AF1689" s="147" t="s">
        <v>939</v>
      </c>
    </row>
    <row r="1690" spans="16:32" x14ac:dyDescent="0.25">
      <c r="P1690" s="147" t="s">
        <v>962</v>
      </c>
      <c r="Q1690" s="147">
        <v>194</v>
      </c>
      <c r="R1690" s="147"/>
      <c r="S1690" s="147" t="s">
        <v>2056</v>
      </c>
      <c r="T1690" s="147">
        <v>0</v>
      </c>
      <c r="U1690" s="147" t="s">
        <v>2057</v>
      </c>
      <c r="V1690" s="147" t="s">
        <v>2727</v>
      </c>
      <c r="AB1690" s="147" t="s">
        <v>5004</v>
      </c>
      <c r="AC1690" s="147">
        <v>221</v>
      </c>
      <c r="AD1690" s="223">
        <v>43297</v>
      </c>
      <c r="AE1690" s="223">
        <v>43353</v>
      </c>
      <c r="AF1690" s="147" t="s">
        <v>939</v>
      </c>
    </row>
    <row r="1691" spans="16:32" x14ac:dyDescent="0.25">
      <c r="P1691" s="147" t="s">
        <v>962</v>
      </c>
      <c r="Q1691" s="147">
        <v>194</v>
      </c>
      <c r="R1691" s="147"/>
      <c r="S1691" s="147" t="s">
        <v>2892</v>
      </c>
      <c r="T1691" s="147">
        <v>0</v>
      </c>
      <c r="U1691" s="147" t="s">
        <v>2893</v>
      </c>
      <c r="V1691" s="147" t="s">
        <v>2727</v>
      </c>
      <c r="AB1691" s="147" t="s">
        <v>5006</v>
      </c>
      <c r="AC1691" s="147">
        <v>221</v>
      </c>
      <c r="AD1691" s="223">
        <v>43297</v>
      </c>
      <c r="AE1691" s="223">
        <v>43353</v>
      </c>
      <c r="AF1691" s="147" t="s">
        <v>939</v>
      </c>
    </row>
    <row r="1692" spans="16:32" x14ac:dyDescent="0.25">
      <c r="P1692" s="147" t="s">
        <v>962</v>
      </c>
      <c r="Q1692" s="147">
        <v>194</v>
      </c>
      <c r="R1692" s="147"/>
      <c r="S1692" s="147" t="s">
        <v>2062</v>
      </c>
      <c r="T1692" s="147">
        <v>0</v>
      </c>
      <c r="U1692" s="147" t="s">
        <v>2063</v>
      </c>
      <c r="V1692" s="147" t="s">
        <v>2727</v>
      </c>
      <c r="AB1692" s="147" t="s">
        <v>4384</v>
      </c>
      <c r="AC1692" s="147">
        <v>208</v>
      </c>
      <c r="AD1692" s="223">
        <v>43216</v>
      </c>
      <c r="AE1692" s="223">
        <v>43300</v>
      </c>
      <c r="AF1692" s="147" t="s">
        <v>939</v>
      </c>
    </row>
    <row r="1693" spans="16:32" x14ac:dyDescent="0.25">
      <c r="P1693" s="147" t="s">
        <v>962</v>
      </c>
      <c r="Q1693" s="147">
        <v>194</v>
      </c>
      <c r="R1693" s="147"/>
      <c r="S1693" s="147" t="s">
        <v>2064</v>
      </c>
      <c r="T1693" s="147">
        <v>0</v>
      </c>
      <c r="U1693" s="147" t="s">
        <v>2065</v>
      </c>
      <c r="V1693" s="147" t="s">
        <v>2727</v>
      </c>
      <c r="AB1693" s="147" t="s">
        <v>4384</v>
      </c>
      <c r="AC1693" s="147">
        <v>215</v>
      </c>
      <c r="AD1693" s="223">
        <v>43250</v>
      </c>
      <c r="AE1693" s="223">
        <v>43334</v>
      </c>
      <c r="AF1693" s="147" t="s">
        <v>939</v>
      </c>
    </row>
    <row r="1694" spans="16:32" x14ac:dyDescent="0.25">
      <c r="P1694" s="147" t="s">
        <v>962</v>
      </c>
      <c r="Q1694" s="147">
        <v>194</v>
      </c>
      <c r="R1694" s="147"/>
      <c r="S1694" s="147" t="s">
        <v>2066</v>
      </c>
      <c r="T1694" s="147">
        <v>0</v>
      </c>
      <c r="U1694" s="147" t="s">
        <v>2067</v>
      </c>
      <c r="V1694" s="147" t="s">
        <v>2727</v>
      </c>
      <c r="AB1694" s="147" t="s">
        <v>4384</v>
      </c>
      <c r="AC1694" s="147">
        <v>219</v>
      </c>
      <c r="AD1694" s="223">
        <v>43280</v>
      </c>
      <c r="AE1694" s="223">
        <v>43364</v>
      </c>
      <c r="AF1694" s="147" t="s">
        <v>939</v>
      </c>
    </row>
    <row r="1695" spans="16:32" x14ac:dyDescent="0.25">
      <c r="P1695" s="147" t="s">
        <v>962</v>
      </c>
      <c r="Q1695" s="147">
        <v>194</v>
      </c>
      <c r="R1695" s="147"/>
      <c r="S1695" s="147" t="s">
        <v>2068</v>
      </c>
      <c r="T1695" s="147">
        <v>0</v>
      </c>
      <c r="U1695" s="147" t="s">
        <v>2069</v>
      </c>
      <c r="V1695" s="147" t="s">
        <v>2727</v>
      </c>
      <c r="AB1695" s="147" t="s">
        <v>4384</v>
      </c>
      <c r="AC1695" s="147">
        <v>222</v>
      </c>
      <c r="AD1695" s="223">
        <v>43311</v>
      </c>
      <c r="AE1695" s="223">
        <v>43395</v>
      </c>
      <c r="AF1695" s="147" t="s">
        <v>939</v>
      </c>
    </row>
    <row r="1696" spans="16:32" x14ac:dyDescent="0.25">
      <c r="P1696" s="147" t="s">
        <v>962</v>
      </c>
      <c r="Q1696" s="147">
        <v>194</v>
      </c>
      <c r="R1696" s="147"/>
      <c r="S1696" s="147" t="s">
        <v>2894</v>
      </c>
      <c r="T1696" s="147">
        <v>0</v>
      </c>
      <c r="U1696" s="147" t="s">
        <v>2895</v>
      </c>
      <c r="V1696" s="147" t="s">
        <v>2727</v>
      </c>
      <c r="AB1696" s="147" t="s">
        <v>5141</v>
      </c>
      <c r="AC1696" s="147">
        <v>222</v>
      </c>
      <c r="AD1696" s="223">
        <v>43311</v>
      </c>
      <c r="AE1696" s="223">
        <v>43395</v>
      </c>
      <c r="AF1696" s="147" t="s">
        <v>939</v>
      </c>
    </row>
    <row r="1697" spans="16:32" x14ac:dyDescent="0.25">
      <c r="P1697" s="147" t="s">
        <v>962</v>
      </c>
      <c r="Q1697" s="147">
        <v>194</v>
      </c>
      <c r="R1697" s="147"/>
      <c r="S1697" s="147" t="s">
        <v>2585</v>
      </c>
      <c r="T1697" s="147">
        <v>0</v>
      </c>
      <c r="U1697" s="147" t="s">
        <v>2586</v>
      </c>
      <c r="V1697" s="147" t="s">
        <v>2727</v>
      </c>
      <c r="AB1697" s="147" t="s">
        <v>4902</v>
      </c>
      <c r="AC1697" s="147">
        <v>219</v>
      </c>
      <c r="AD1697" s="223">
        <v>43280</v>
      </c>
      <c r="AE1697" s="223">
        <v>43364</v>
      </c>
      <c r="AF1697" s="147" t="s">
        <v>939</v>
      </c>
    </row>
    <row r="1698" spans="16:32" x14ac:dyDescent="0.25">
      <c r="P1698" s="147" t="s">
        <v>962</v>
      </c>
      <c r="Q1698" s="147">
        <v>194</v>
      </c>
      <c r="R1698" s="147"/>
      <c r="S1698" s="147" t="s">
        <v>2080</v>
      </c>
      <c r="T1698" s="147">
        <v>0</v>
      </c>
      <c r="U1698" s="147" t="s">
        <v>2081</v>
      </c>
      <c r="V1698" s="147" t="s">
        <v>2727</v>
      </c>
      <c r="AB1698" s="147" t="s">
        <v>4902</v>
      </c>
      <c r="AC1698" s="147">
        <v>222</v>
      </c>
      <c r="AD1698" s="223">
        <v>43311</v>
      </c>
      <c r="AE1698" s="223">
        <v>43395</v>
      </c>
      <c r="AF1698" s="147" t="s">
        <v>939</v>
      </c>
    </row>
    <row r="1699" spans="16:32" x14ac:dyDescent="0.25">
      <c r="P1699" s="147" t="s">
        <v>962</v>
      </c>
      <c r="Q1699" s="147">
        <v>194</v>
      </c>
      <c r="R1699" s="147"/>
      <c r="S1699" s="147" t="s">
        <v>2896</v>
      </c>
      <c r="T1699" s="147">
        <v>0</v>
      </c>
      <c r="U1699" s="147" t="s">
        <v>2897</v>
      </c>
      <c r="V1699" s="147" t="s">
        <v>2727</v>
      </c>
      <c r="AB1699" s="147" t="s">
        <v>1979</v>
      </c>
      <c r="AC1699" s="147">
        <v>208</v>
      </c>
      <c r="AD1699" s="223">
        <v>43216</v>
      </c>
      <c r="AE1699" s="223">
        <v>43300</v>
      </c>
      <c r="AF1699" s="147" t="s">
        <v>939</v>
      </c>
    </row>
    <row r="1700" spans="16:32" x14ac:dyDescent="0.25">
      <c r="P1700" s="147" t="s">
        <v>962</v>
      </c>
      <c r="Q1700" s="147">
        <v>194</v>
      </c>
      <c r="R1700" s="147"/>
      <c r="S1700" s="147" t="s">
        <v>2082</v>
      </c>
      <c r="T1700" s="147">
        <v>0</v>
      </c>
      <c r="U1700" s="147" t="s">
        <v>2083</v>
      </c>
      <c r="V1700" s="147" t="s">
        <v>2727</v>
      </c>
      <c r="AB1700" s="147" t="s">
        <v>1979</v>
      </c>
      <c r="AC1700" s="147">
        <v>215</v>
      </c>
      <c r="AD1700" s="223">
        <v>43250</v>
      </c>
      <c r="AE1700" s="223">
        <v>43334</v>
      </c>
      <c r="AF1700" s="147" t="s">
        <v>939</v>
      </c>
    </row>
    <row r="1701" spans="16:32" x14ac:dyDescent="0.25">
      <c r="P1701" s="147" t="s">
        <v>962</v>
      </c>
      <c r="Q1701" s="147">
        <v>194</v>
      </c>
      <c r="R1701" s="147"/>
      <c r="S1701" s="147" t="s">
        <v>2086</v>
      </c>
      <c r="T1701" s="147">
        <v>0</v>
      </c>
      <c r="U1701" s="147" t="s">
        <v>2087</v>
      </c>
      <c r="V1701" s="147" t="s">
        <v>2727</v>
      </c>
      <c r="AB1701" s="147" t="s">
        <v>1979</v>
      </c>
      <c r="AC1701" s="147">
        <v>219</v>
      </c>
      <c r="AD1701" s="223">
        <v>43280</v>
      </c>
      <c r="AE1701" s="223">
        <v>43364</v>
      </c>
      <c r="AF1701" s="147" t="s">
        <v>939</v>
      </c>
    </row>
    <row r="1702" spans="16:32" x14ac:dyDescent="0.25">
      <c r="P1702" s="147" t="s">
        <v>962</v>
      </c>
      <c r="Q1702" s="147">
        <v>194</v>
      </c>
      <c r="R1702" s="147"/>
      <c r="S1702" s="147" t="s">
        <v>2088</v>
      </c>
      <c r="T1702" s="147">
        <v>0</v>
      </c>
      <c r="U1702" s="147" t="s">
        <v>2089</v>
      </c>
      <c r="V1702" s="147" t="s">
        <v>2727</v>
      </c>
      <c r="AB1702" s="147" t="s">
        <v>1979</v>
      </c>
      <c r="AC1702" s="147">
        <v>222</v>
      </c>
      <c r="AD1702" s="223">
        <v>43311</v>
      </c>
      <c r="AE1702" s="223">
        <v>43395</v>
      </c>
      <c r="AF1702" s="147" t="s">
        <v>939</v>
      </c>
    </row>
    <row r="1703" spans="16:32" x14ac:dyDescent="0.25">
      <c r="P1703" s="147" t="s">
        <v>962</v>
      </c>
      <c r="Q1703" s="147">
        <v>194</v>
      </c>
      <c r="R1703" s="147"/>
      <c r="S1703" s="147" t="s">
        <v>2587</v>
      </c>
      <c r="T1703" s="147">
        <v>0</v>
      </c>
      <c r="U1703" s="147" t="s">
        <v>2588</v>
      </c>
      <c r="V1703" s="147" t="s">
        <v>2727</v>
      </c>
      <c r="AB1703" s="147" t="s">
        <v>1985</v>
      </c>
      <c r="AC1703" s="147">
        <v>219</v>
      </c>
      <c r="AD1703" s="223">
        <v>43280</v>
      </c>
      <c r="AE1703" s="223">
        <v>43364</v>
      </c>
      <c r="AF1703" s="147" t="s">
        <v>939</v>
      </c>
    </row>
    <row r="1704" spans="16:32" x14ac:dyDescent="0.25">
      <c r="P1704" s="147" t="s">
        <v>962</v>
      </c>
      <c r="Q1704" s="147">
        <v>194</v>
      </c>
      <c r="R1704" s="147"/>
      <c r="S1704" s="147" t="s">
        <v>2092</v>
      </c>
      <c r="T1704" s="147">
        <v>0</v>
      </c>
      <c r="U1704" s="147" t="s">
        <v>2093</v>
      </c>
      <c r="V1704" s="147" t="s">
        <v>2727</v>
      </c>
      <c r="AB1704" s="147" t="s">
        <v>1985</v>
      </c>
      <c r="AC1704" s="147">
        <v>222</v>
      </c>
      <c r="AD1704" s="223">
        <v>43311</v>
      </c>
      <c r="AE1704" s="223">
        <v>43395</v>
      </c>
      <c r="AF1704" s="147" t="s">
        <v>939</v>
      </c>
    </row>
    <row r="1705" spans="16:32" x14ac:dyDescent="0.25">
      <c r="P1705" s="147" t="s">
        <v>962</v>
      </c>
      <c r="Q1705" s="147">
        <v>194</v>
      </c>
      <c r="R1705" s="147"/>
      <c r="S1705" s="147" t="s">
        <v>2096</v>
      </c>
      <c r="T1705" s="147">
        <v>0</v>
      </c>
      <c r="U1705" s="147" t="s">
        <v>2097</v>
      </c>
      <c r="V1705" s="147" t="s">
        <v>2727</v>
      </c>
      <c r="AB1705" s="147" t="s">
        <v>1987</v>
      </c>
      <c r="AC1705" s="147">
        <v>215</v>
      </c>
      <c r="AD1705" s="223">
        <v>43250</v>
      </c>
      <c r="AE1705" s="223">
        <v>43334</v>
      </c>
      <c r="AF1705" s="147" t="s">
        <v>939</v>
      </c>
    </row>
    <row r="1706" spans="16:32" x14ac:dyDescent="0.25">
      <c r="P1706" s="147" t="s">
        <v>962</v>
      </c>
      <c r="Q1706" s="147">
        <v>194</v>
      </c>
      <c r="R1706" s="147"/>
      <c r="S1706" s="147" t="s">
        <v>2898</v>
      </c>
      <c r="T1706" s="147">
        <v>0</v>
      </c>
      <c r="U1706" s="147" t="s">
        <v>2899</v>
      </c>
      <c r="V1706" s="147" t="s">
        <v>2727</v>
      </c>
      <c r="AB1706" s="147" t="s">
        <v>1987</v>
      </c>
      <c r="AC1706" s="147">
        <v>219</v>
      </c>
      <c r="AD1706" s="223">
        <v>43280</v>
      </c>
      <c r="AE1706" s="223">
        <v>43364</v>
      </c>
      <c r="AF1706" s="147" t="s">
        <v>939</v>
      </c>
    </row>
    <row r="1707" spans="16:32" x14ac:dyDescent="0.25">
      <c r="P1707" s="147" t="s">
        <v>962</v>
      </c>
      <c r="Q1707" s="147">
        <v>194</v>
      </c>
      <c r="R1707" s="147"/>
      <c r="S1707" s="147" t="s">
        <v>2102</v>
      </c>
      <c r="T1707" s="147">
        <v>0</v>
      </c>
      <c r="U1707" s="147" t="s">
        <v>2103</v>
      </c>
      <c r="V1707" s="147" t="s">
        <v>2727</v>
      </c>
      <c r="AB1707" s="147" t="s">
        <v>1987</v>
      </c>
      <c r="AC1707" s="147">
        <v>222</v>
      </c>
      <c r="AD1707" s="223">
        <v>43311</v>
      </c>
      <c r="AE1707" s="223">
        <v>43395</v>
      </c>
      <c r="AF1707" s="147" t="s">
        <v>939</v>
      </c>
    </row>
    <row r="1708" spans="16:32" x14ac:dyDescent="0.25">
      <c r="P1708" s="147" t="s">
        <v>962</v>
      </c>
      <c r="Q1708" s="147">
        <v>194</v>
      </c>
      <c r="R1708" s="147"/>
      <c r="S1708" s="147" t="s">
        <v>2104</v>
      </c>
      <c r="T1708" s="147">
        <v>0</v>
      </c>
      <c r="U1708" s="147" t="s">
        <v>2105</v>
      </c>
      <c r="V1708" s="147" t="s">
        <v>2727</v>
      </c>
      <c r="AB1708" s="147" t="s">
        <v>1989</v>
      </c>
      <c r="AC1708" s="147">
        <v>215</v>
      </c>
      <c r="AD1708" s="223">
        <v>43250</v>
      </c>
      <c r="AE1708" s="223">
        <v>43334</v>
      </c>
      <c r="AF1708" s="147" t="s">
        <v>939</v>
      </c>
    </row>
    <row r="1709" spans="16:32" x14ac:dyDescent="0.25">
      <c r="P1709" s="147" t="s">
        <v>962</v>
      </c>
      <c r="Q1709" s="147">
        <v>194</v>
      </c>
      <c r="R1709" s="147"/>
      <c r="S1709" s="147" t="s">
        <v>2900</v>
      </c>
      <c r="T1709" s="147">
        <v>0</v>
      </c>
      <c r="U1709" s="147" t="s">
        <v>2901</v>
      </c>
      <c r="V1709" s="147" t="s">
        <v>2727</v>
      </c>
      <c r="AB1709" s="147" t="s">
        <v>1989</v>
      </c>
      <c r="AC1709" s="147">
        <v>219</v>
      </c>
      <c r="AD1709" s="223">
        <v>43280</v>
      </c>
      <c r="AE1709" s="223">
        <v>43364</v>
      </c>
      <c r="AF1709" s="147" t="s">
        <v>939</v>
      </c>
    </row>
    <row r="1710" spans="16:32" x14ac:dyDescent="0.25">
      <c r="P1710" s="147" t="s">
        <v>962</v>
      </c>
      <c r="Q1710" s="147">
        <v>194</v>
      </c>
      <c r="R1710" s="147"/>
      <c r="S1710" s="147" t="s">
        <v>2902</v>
      </c>
      <c r="T1710" s="147">
        <v>0</v>
      </c>
      <c r="U1710" s="147" t="s">
        <v>2903</v>
      </c>
      <c r="V1710" s="147" t="s">
        <v>2727</v>
      </c>
      <c r="AB1710" s="147" t="s">
        <v>1989</v>
      </c>
      <c r="AC1710" s="147">
        <v>222</v>
      </c>
      <c r="AD1710" s="223">
        <v>43311</v>
      </c>
      <c r="AE1710" s="223">
        <v>43395</v>
      </c>
      <c r="AF1710" s="147" t="s">
        <v>939</v>
      </c>
    </row>
    <row r="1711" spans="16:32" x14ac:dyDescent="0.25">
      <c r="P1711" s="147" t="s">
        <v>962</v>
      </c>
      <c r="Q1711" s="147">
        <v>194</v>
      </c>
      <c r="R1711" s="147"/>
      <c r="S1711" s="147" t="s">
        <v>2904</v>
      </c>
      <c r="T1711" s="147">
        <v>0</v>
      </c>
      <c r="U1711" s="147" t="s">
        <v>2905</v>
      </c>
      <c r="V1711" s="147" t="s">
        <v>2727</v>
      </c>
      <c r="AB1711" s="147" t="s">
        <v>1991</v>
      </c>
      <c r="AC1711" s="147">
        <v>208</v>
      </c>
      <c r="AD1711" s="223">
        <v>43216</v>
      </c>
      <c r="AE1711" s="223">
        <v>43300</v>
      </c>
      <c r="AF1711" s="147" t="s">
        <v>939</v>
      </c>
    </row>
    <row r="1712" spans="16:32" x14ac:dyDescent="0.25">
      <c r="P1712" s="147" t="s">
        <v>962</v>
      </c>
      <c r="Q1712" s="147">
        <v>194</v>
      </c>
      <c r="R1712" s="147"/>
      <c r="S1712" s="147" t="s">
        <v>2108</v>
      </c>
      <c r="T1712" s="147">
        <v>0</v>
      </c>
      <c r="U1712" s="147" t="s">
        <v>2109</v>
      </c>
      <c r="V1712" s="147" t="s">
        <v>2727</v>
      </c>
      <c r="AB1712" s="147" t="s">
        <v>1991</v>
      </c>
      <c r="AC1712" s="147">
        <v>215</v>
      </c>
      <c r="AD1712" s="223">
        <v>43250</v>
      </c>
      <c r="AE1712" s="223">
        <v>43334</v>
      </c>
      <c r="AF1712" s="147" t="s">
        <v>939</v>
      </c>
    </row>
    <row r="1713" spans="16:32" x14ac:dyDescent="0.25">
      <c r="P1713" s="147" t="s">
        <v>962</v>
      </c>
      <c r="Q1713" s="147">
        <v>194</v>
      </c>
      <c r="R1713" s="147"/>
      <c r="S1713" s="147" t="s">
        <v>2906</v>
      </c>
      <c r="T1713" s="147">
        <v>0</v>
      </c>
      <c r="U1713" s="147" t="s">
        <v>2907</v>
      </c>
      <c r="V1713" s="147" t="s">
        <v>2727</v>
      </c>
      <c r="AB1713" s="147" t="s">
        <v>1991</v>
      </c>
      <c r="AC1713" s="147">
        <v>219</v>
      </c>
      <c r="AD1713" s="223">
        <v>43280</v>
      </c>
      <c r="AE1713" s="223">
        <v>43364</v>
      </c>
      <c r="AF1713" s="147" t="s">
        <v>939</v>
      </c>
    </row>
    <row r="1714" spans="16:32" x14ac:dyDescent="0.25">
      <c r="P1714" s="147" t="s">
        <v>962</v>
      </c>
      <c r="Q1714" s="147">
        <v>194</v>
      </c>
      <c r="R1714" s="147"/>
      <c r="S1714" s="147" t="s">
        <v>2110</v>
      </c>
      <c r="T1714" s="147">
        <v>0</v>
      </c>
      <c r="U1714" s="147" t="s">
        <v>2111</v>
      </c>
      <c r="V1714" s="147" t="s">
        <v>2727</v>
      </c>
      <c r="AB1714" s="147" t="s">
        <v>1991</v>
      </c>
      <c r="AC1714" s="147">
        <v>222</v>
      </c>
      <c r="AD1714" s="223">
        <v>43311</v>
      </c>
      <c r="AE1714" s="223">
        <v>43395</v>
      </c>
      <c r="AF1714" s="147" t="s">
        <v>939</v>
      </c>
    </row>
    <row r="1715" spans="16:32" x14ac:dyDescent="0.25">
      <c r="P1715" s="147" t="s">
        <v>962</v>
      </c>
      <c r="Q1715" s="147">
        <v>194</v>
      </c>
      <c r="R1715" s="147"/>
      <c r="S1715" s="147" t="s">
        <v>2124</v>
      </c>
      <c r="T1715" s="147">
        <v>0</v>
      </c>
      <c r="U1715" s="147" t="s">
        <v>2125</v>
      </c>
      <c r="V1715" s="147" t="s">
        <v>2727</v>
      </c>
      <c r="AB1715" s="147" t="s">
        <v>1993</v>
      </c>
      <c r="AC1715" s="147">
        <v>222</v>
      </c>
      <c r="AD1715" s="223">
        <v>43311</v>
      </c>
      <c r="AE1715" s="223">
        <v>43395</v>
      </c>
      <c r="AF1715" s="147" t="s">
        <v>939</v>
      </c>
    </row>
    <row r="1716" spans="16:32" x14ac:dyDescent="0.25">
      <c r="P1716" s="147" t="s">
        <v>962</v>
      </c>
      <c r="Q1716" s="147">
        <v>194</v>
      </c>
      <c r="R1716" s="147"/>
      <c r="S1716" s="147" t="s">
        <v>2593</v>
      </c>
      <c r="T1716" s="147">
        <v>0</v>
      </c>
      <c r="U1716" s="147" t="s">
        <v>2594</v>
      </c>
      <c r="V1716" s="147" t="s">
        <v>2727</v>
      </c>
      <c r="AB1716" s="147" t="s">
        <v>3741</v>
      </c>
      <c r="AC1716" s="147">
        <v>208</v>
      </c>
      <c r="AD1716" s="223">
        <v>43216</v>
      </c>
      <c r="AE1716" s="223">
        <v>43300</v>
      </c>
      <c r="AF1716" s="147" t="s">
        <v>939</v>
      </c>
    </row>
    <row r="1717" spans="16:32" x14ac:dyDescent="0.25">
      <c r="P1717" s="147" t="s">
        <v>962</v>
      </c>
      <c r="Q1717" s="147">
        <v>194</v>
      </c>
      <c r="R1717" s="147"/>
      <c r="S1717" s="147" t="s">
        <v>2134</v>
      </c>
      <c r="T1717" s="147">
        <v>0</v>
      </c>
      <c r="U1717" s="147" t="s">
        <v>2135</v>
      </c>
      <c r="V1717" s="147" t="s">
        <v>2727</v>
      </c>
      <c r="AB1717" s="147" t="s">
        <v>3741</v>
      </c>
      <c r="AC1717" s="147">
        <v>222</v>
      </c>
      <c r="AD1717" s="223">
        <v>43311</v>
      </c>
      <c r="AE1717" s="223">
        <v>43395</v>
      </c>
      <c r="AF1717" s="147" t="s">
        <v>939</v>
      </c>
    </row>
    <row r="1718" spans="16:32" x14ac:dyDescent="0.25">
      <c r="P1718" s="147" t="s">
        <v>962</v>
      </c>
      <c r="Q1718" s="147">
        <v>194</v>
      </c>
      <c r="R1718" s="147"/>
      <c r="S1718" s="147" t="s">
        <v>2908</v>
      </c>
      <c r="T1718" s="147">
        <v>0</v>
      </c>
      <c r="U1718" s="147" t="s">
        <v>2909</v>
      </c>
      <c r="V1718" s="147" t="s">
        <v>2727</v>
      </c>
      <c r="AB1718" s="147" t="s">
        <v>1995</v>
      </c>
      <c r="AC1718" s="147">
        <v>208</v>
      </c>
      <c r="AD1718" s="223">
        <v>43216</v>
      </c>
      <c r="AE1718" s="223">
        <v>43300</v>
      </c>
      <c r="AF1718" s="147" t="s">
        <v>939</v>
      </c>
    </row>
    <row r="1719" spans="16:32" x14ac:dyDescent="0.25">
      <c r="P1719" s="147" t="s">
        <v>962</v>
      </c>
      <c r="Q1719" s="147">
        <v>194</v>
      </c>
      <c r="R1719" s="147"/>
      <c r="S1719" s="147" t="s">
        <v>2595</v>
      </c>
      <c r="T1719" s="147">
        <v>0</v>
      </c>
      <c r="U1719" s="147" t="s">
        <v>2596</v>
      </c>
      <c r="V1719" s="147" t="s">
        <v>2727</v>
      </c>
      <c r="AB1719" s="147" t="s">
        <v>1995</v>
      </c>
      <c r="AC1719" s="147">
        <v>219</v>
      </c>
      <c r="AD1719" s="223">
        <v>43280</v>
      </c>
      <c r="AE1719" s="223">
        <v>43364</v>
      </c>
      <c r="AF1719" s="147" t="s">
        <v>939</v>
      </c>
    </row>
    <row r="1720" spans="16:32" x14ac:dyDescent="0.25">
      <c r="P1720" s="147" t="s">
        <v>962</v>
      </c>
      <c r="Q1720" s="147">
        <v>194</v>
      </c>
      <c r="R1720" s="147"/>
      <c r="S1720" s="147" t="s">
        <v>2910</v>
      </c>
      <c r="T1720" s="147">
        <v>0</v>
      </c>
      <c r="U1720" s="147" t="s">
        <v>2911</v>
      </c>
      <c r="V1720" s="147" t="s">
        <v>2727</v>
      </c>
      <c r="AB1720" s="147" t="s">
        <v>1995</v>
      </c>
      <c r="AC1720" s="147">
        <v>222</v>
      </c>
      <c r="AD1720" s="223">
        <v>43311</v>
      </c>
      <c r="AE1720" s="223">
        <v>43395</v>
      </c>
      <c r="AF1720" s="147" t="s">
        <v>939</v>
      </c>
    </row>
    <row r="1721" spans="16:32" x14ac:dyDescent="0.25">
      <c r="P1721" s="147" t="s">
        <v>962</v>
      </c>
      <c r="Q1721" s="147">
        <v>194</v>
      </c>
      <c r="R1721" s="147"/>
      <c r="S1721" s="147" t="s">
        <v>2144</v>
      </c>
      <c r="T1721" s="147">
        <v>0</v>
      </c>
      <c r="U1721" s="147" t="s">
        <v>2145</v>
      </c>
      <c r="V1721" s="147" t="s">
        <v>2727</v>
      </c>
      <c r="AB1721" s="147" t="s">
        <v>1997</v>
      </c>
      <c r="AC1721" s="147">
        <v>208</v>
      </c>
      <c r="AD1721" s="223">
        <v>43216</v>
      </c>
      <c r="AE1721" s="223">
        <v>43300</v>
      </c>
      <c r="AF1721" s="147" t="s">
        <v>939</v>
      </c>
    </row>
    <row r="1722" spans="16:32" x14ac:dyDescent="0.25">
      <c r="P1722" s="147" t="s">
        <v>962</v>
      </c>
      <c r="Q1722" s="147">
        <v>194</v>
      </c>
      <c r="R1722" s="147"/>
      <c r="S1722" s="147" t="s">
        <v>2146</v>
      </c>
      <c r="T1722" s="147">
        <v>0</v>
      </c>
      <c r="U1722" s="147" t="s">
        <v>2147</v>
      </c>
      <c r="V1722" s="147" t="s">
        <v>2727</v>
      </c>
      <c r="AB1722" s="147" t="s">
        <v>1997</v>
      </c>
      <c r="AC1722" s="147">
        <v>215</v>
      </c>
      <c r="AD1722" s="223">
        <v>43250</v>
      </c>
      <c r="AE1722" s="223">
        <v>43334</v>
      </c>
      <c r="AF1722" s="147" t="s">
        <v>939</v>
      </c>
    </row>
    <row r="1723" spans="16:32" x14ac:dyDescent="0.25">
      <c r="P1723" s="147" t="s">
        <v>962</v>
      </c>
      <c r="Q1723" s="147">
        <v>194</v>
      </c>
      <c r="R1723" s="147"/>
      <c r="S1723" s="147" t="s">
        <v>2615</v>
      </c>
      <c r="T1723" s="147">
        <v>0</v>
      </c>
      <c r="U1723" s="147" t="s">
        <v>2616</v>
      </c>
      <c r="V1723" s="147" t="s">
        <v>2727</v>
      </c>
      <c r="AB1723" s="147" t="s">
        <v>1997</v>
      </c>
      <c r="AC1723" s="147">
        <v>219</v>
      </c>
      <c r="AD1723" s="223">
        <v>43280</v>
      </c>
      <c r="AE1723" s="223">
        <v>43364</v>
      </c>
      <c r="AF1723" s="147" t="s">
        <v>939</v>
      </c>
    </row>
    <row r="1724" spans="16:32" x14ac:dyDescent="0.25">
      <c r="P1724" s="147" t="s">
        <v>962</v>
      </c>
      <c r="Q1724" s="147">
        <v>194</v>
      </c>
      <c r="R1724" s="147"/>
      <c r="S1724" s="147" t="s">
        <v>2617</v>
      </c>
      <c r="T1724" s="147">
        <v>0</v>
      </c>
      <c r="U1724" s="147" t="s">
        <v>2618</v>
      </c>
      <c r="V1724" s="147" t="s">
        <v>2727</v>
      </c>
      <c r="AB1724" s="147" t="s">
        <v>1997</v>
      </c>
      <c r="AC1724" s="147">
        <v>222</v>
      </c>
      <c r="AD1724" s="223">
        <v>43311</v>
      </c>
      <c r="AE1724" s="223">
        <v>43395</v>
      </c>
      <c r="AF1724" s="147" t="s">
        <v>939</v>
      </c>
    </row>
    <row r="1725" spans="16:32" x14ac:dyDescent="0.25">
      <c r="P1725" s="147" t="s">
        <v>962</v>
      </c>
      <c r="Q1725" s="147">
        <v>194</v>
      </c>
      <c r="R1725" s="147"/>
      <c r="S1725" s="147" t="s">
        <v>2152</v>
      </c>
      <c r="T1725" s="147">
        <v>0</v>
      </c>
      <c r="U1725" s="147" t="s">
        <v>2153</v>
      </c>
      <c r="V1725" s="147" t="s">
        <v>2727</v>
      </c>
      <c r="AB1725" s="147" t="s">
        <v>1999</v>
      </c>
      <c r="AC1725" s="147">
        <v>208</v>
      </c>
      <c r="AD1725" s="223">
        <v>43216</v>
      </c>
      <c r="AE1725" s="223">
        <v>43300</v>
      </c>
      <c r="AF1725" s="147" t="s">
        <v>939</v>
      </c>
    </row>
    <row r="1726" spans="16:32" x14ac:dyDescent="0.25">
      <c r="P1726" s="147" t="s">
        <v>962</v>
      </c>
      <c r="Q1726" s="147">
        <v>194</v>
      </c>
      <c r="R1726" s="147"/>
      <c r="S1726" s="147" t="s">
        <v>2912</v>
      </c>
      <c r="T1726" s="147">
        <v>0</v>
      </c>
      <c r="U1726" s="147" t="s">
        <v>2913</v>
      </c>
      <c r="V1726" s="147" t="s">
        <v>2727</v>
      </c>
      <c r="AB1726" s="147" t="s">
        <v>1999</v>
      </c>
      <c r="AC1726" s="147">
        <v>222</v>
      </c>
      <c r="AD1726" s="223">
        <v>43311</v>
      </c>
      <c r="AE1726" s="223">
        <v>43395</v>
      </c>
      <c r="AF1726" s="147" t="s">
        <v>939</v>
      </c>
    </row>
    <row r="1727" spans="16:32" x14ac:dyDescent="0.25">
      <c r="P1727" s="147" t="s">
        <v>962</v>
      </c>
      <c r="Q1727" s="147">
        <v>194</v>
      </c>
      <c r="R1727" s="147"/>
      <c r="S1727" s="147" t="s">
        <v>2154</v>
      </c>
      <c r="T1727" s="147">
        <v>0</v>
      </c>
      <c r="U1727" s="147" t="s">
        <v>2155</v>
      </c>
      <c r="V1727" s="147" t="s">
        <v>2727</v>
      </c>
      <c r="AB1727" s="147" t="s">
        <v>2001</v>
      </c>
      <c r="AC1727" s="147">
        <v>219</v>
      </c>
      <c r="AD1727" s="223">
        <v>43280</v>
      </c>
      <c r="AE1727" s="223">
        <v>43364</v>
      </c>
      <c r="AF1727" s="147" t="s">
        <v>939</v>
      </c>
    </row>
    <row r="1728" spans="16:32" x14ac:dyDescent="0.25">
      <c r="P1728" s="147" t="s">
        <v>962</v>
      </c>
      <c r="Q1728" s="147">
        <v>194</v>
      </c>
      <c r="R1728" s="147"/>
      <c r="S1728" s="147" t="s">
        <v>2914</v>
      </c>
      <c r="T1728" s="147">
        <v>0</v>
      </c>
      <c r="U1728" s="147" t="s">
        <v>2915</v>
      </c>
      <c r="V1728" s="147" t="s">
        <v>2727</v>
      </c>
      <c r="AB1728" s="147" t="s">
        <v>2001</v>
      </c>
      <c r="AC1728" s="147">
        <v>222</v>
      </c>
      <c r="AD1728" s="223">
        <v>43311</v>
      </c>
      <c r="AE1728" s="223">
        <v>43395</v>
      </c>
      <c r="AF1728" s="147" t="s">
        <v>939</v>
      </c>
    </row>
    <row r="1729" spans="16:32" x14ac:dyDescent="0.25">
      <c r="P1729" s="147" t="s">
        <v>962</v>
      </c>
      <c r="Q1729" s="147">
        <v>194</v>
      </c>
      <c r="R1729" s="147"/>
      <c r="S1729" s="147" t="s">
        <v>2621</v>
      </c>
      <c r="T1729" s="147">
        <v>0</v>
      </c>
      <c r="U1729" s="147" t="s">
        <v>2622</v>
      </c>
      <c r="V1729" s="147" t="s">
        <v>2727</v>
      </c>
      <c r="AB1729" s="147" t="s">
        <v>2003</v>
      </c>
      <c r="AC1729" s="147">
        <v>208</v>
      </c>
      <c r="AD1729" s="223">
        <v>43216</v>
      </c>
      <c r="AE1729" s="223">
        <v>43300</v>
      </c>
      <c r="AF1729" s="147" t="s">
        <v>939</v>
      </c>
    </row>
    <row r="1730" spans="16:32" x14ac:dyDescent="0.25">
      <c r="P1730" s="147" t="s">
        <v>962</v>
      </c>
      <c r="Q1730" s="147">
        <v>194</v>
      </c>
      <c r="R1730" s="147"/>
      <c r="S1730" s="147" t="s">
        <v>2160</v>
      </c>
      <c r="T1730" s="147">
        <v>0</v>
      </c>
      <c r="U1730" s="147" t="s">
        <v>2161</v>
      </c>
      <c r="V1730" s="147" t="s">
        <v>2727</v>
      </c>
      <c r="AB1730" s="147" t="s">
        <v>2003</v>
      </c>
      <c r="AC1730" s="147">
        <v>222</v>
      </c>
      <c r="AD1730" s="223">
        <v>43311</v>
      </c>
      <c r="AE1730" s="223">
        <v>43395</v>
      </c>
      <c r="AF1730" s="147" t="s">
        <v>939</v>
      </c>
    </row>
    <row r="1731" spans="16:32" x14ac:dyDescent="0.25">
      <c r="P1731" s="147" t="s">
        <v>962</v>
      </c>
      <c r="Q1731" s="147">
        <v>194</v>
      </c>
      <c r="R1731" s="147"/>
      <c r="S1731" s="147" t="s">
        <v>2168</v>
      </c>
      <c r="T1731" s="147">
        <v>0</v>
      </c>
      <c r="U1731" s="147" t="s">
        <v>2169</v>
      </c>
      <c r="V1731" s="147" t="s">
        <v>2727</v>
      </c>
      <c r="AB1731" s="147" t="s">
        <v>3393</v>
      </c>
      <c r="AC1731" s="147">
        <v>208</v>
      </c>
      <c r="AD1731" s="223">
        <v>43216</v>
      </c>
      <c r="AE1731" s="223">
        <v>43300</v>
      </c>
      <c r="AF1731" s="147" t="s">
        <v>939</v>
      </c>
    </row>
    <row r="1732" spans="16:32" x14ac:dyDescent="0.25">
      <c r="P1732" s="147" t="s">
        <v>962</v>
      </c>
      <c r="Q1732" s="147">
        <v>194</v>
      </c>
      <c r="R1732" s="147"/>
      <c r="S1732" s="147" t="s">
        <v>2170</v>
      </c>
      <c r="T1732" s="147">
        <v>0</v>
      </c>
      <c r="U1732" s="147" t="s">
        <v>2171</v>
      </c>
      <c r="V1732" s="147" t="s">
        <v>2727</v>
      </c>
      <c r="AB1732" s="147" t="s">
        <v>2005</v>
      </c>
      <c r="AC1732" s="147">
        <v>208</v>
      </c>
      <c r="AD1732" s="223">
        <v>43216</v>
      </c>
      <c r="AE1732" s="223">
        <v>43300</v>
      </c>
      <c r="AF1732" s="147" t="s">
        <v>939</v>
      </c>
    </row>
    <row r="1733" spans="16:32" x14ac:dyDescent="0.25">
      <c r="P1733" s="147" t="s">
        <v>962</v>
      </c>
      <c r="Q1733" s="147">
        <v>194</v>
      </c>
      <c r="R1733" s="147"/>
      <c r="S1733" s="147" t="s">
        <v>2916</v>
      </c>
      <c r="T1733" s="147">
        <v>0</v>
      </c>
      <c r="U1733" s="147" t="s">
        <v>2917</v>
      </c>
      <c r="V1733" s="147" t="s">
        <v>2727</v>
      </c>
      <c r="AB1733" s="147" t="s">
        <v>2005</v>
      </c>
      <c r="AC1733" s="147">
        <v>215</v>
      </c>
      <c r="AD1733" s="223">
        <v>43250</v>
      </c>
      <c r="AE1733" s="223">
        <v>43334</v>
      </c>
      <c r="AF1733" s="147" t="s">
        <v>939</v>
      </c>
    </row>
    <row r="1734" spans="16:32" x14ac:dyDescent="0.25">
      <c r="P1734" s="147" t="s">
        <v>962</v>
      </c>
      <c r="Q1734" s="147">
        <v>194</v>
      </c>
      <c r="R1734" s="147"/>
      <c r="S1734" s="147" t="s">
        <v>2180</v>
      </c>
      <c r="T1734" s="147">
        <v>0</v>
      </c>
      <c r="U1734" s="147" t="s">
        <v>2181</v>
      </c>
      <c r="V1734" s="147" t="s">
        <v>2727</v>
      </c>
      <c r="AB1734" s="147" t="s">
        <v>2005</v>
      </c>
      <c r="AC1734" s="147">
        <v>219</v>
      </c>
      <c r="AD1734" s="223">
        <v>43280</v>
      </c>
      <c r="AE1734" s="223">
        <v>43364</v>
      </c>
      <c r="AF1734" s="147" t="s">
        <v>939</v>
      </c>
    </row>
    <row r="1735" spans="16:32" x14ac:dyDescent="0.25">
      <c r="P1735" s="147" t="s">
        <v>962</v>
      </c>
      <c r="Q1735" s="147">
        <v>194</v>
      </c>
      <c r="R1735" s="147"/>
      <c r="S1735" s="147" t="s">
        <v>2184</v>
      </c>
      <c r="T1735" s="147">
        <v>0</v>
      </c>
      <c r="U1735" s="147" t="s">
        <v>2185</v>
      </c>
      <c r="V1735" s="147" t="s">
        <v>2727</v>
      </c>
      <c r="AB1735" s="147" t="s">
        <v>2005</v>
      </c>
      <c r="AC1735" s="147">
        <v>222</v>
      </c>
      <c r="AD1735" s="223">
        <v>43311</v>
      </c>
      <c r="AE1735" s="223">
        <v>43395</v>
      </c>
      <c r="AF1735" s="147" t="s">
        <v>939</v>
      </c>
    </row>
    <row r="1736" spans="16:32" x14ac:dyDescent="0.25">
      <c r="P1736" s="147" t="s">
        <v>962</v>
      </c>
      <c r="Q1736" s="147">
        <v>194</v>
      </c>
      <c r="R1736" s="147"/>
      <c r="S1736" s="147" t="s">
        <v>2918</v>
      </c>
      <c r="T1736" s="147">
        <v>0</v>
      </c>
      <c r="U1736" s="147" t="s">
        <v>2919</v>
      </c>
      <c r="V1736" s="147" t="s">
        <v>2727</v>
      </c>
      <c r="AB1736" s="147" t="s">
        <v>2580</v>
      </c>
      <c r="AC1736" s="147">
        <v>215</v>
      </c>
      <c r="AD1736" s="223">
        <v>43250</v>
      </c>
      <c r="AE1736" s="223">
        <v>43334</v>
      </c>
      <c r="AF1736" s="147" t="s">
        <v>939</v>
      </c>
    </row>
    <row r="1737" spans="16:32" x14ac:dyDescent="0.25">
      <c r="P1737" s="147" t="s">
        <v>962</v>
      </c>
      <c r="Q1737" s="147">
        <v>194</v>
      </c>
      <c r="R1737" s="147"/>
      <c r="S1737" s="147" t="s">
        <v>2186</v>
      </c>
      <c r="T1737" s="147">
        <v>0</v>
      </c>
      <c r="U1737" s="147" t="s">
        <v>2187</v>
      </c>
      <c r="V1737" s="147" t="s">
        <v>2727</v>
      </c>
      <c r="AB1737" s="147" t="s">
        <v>2580</v>
      </c>
      <c r="AC1737" s="147">
        <v>219</v>
      </c>
      <c r="AD1737" s="223">
        <v>43280</v>
      </c>
      <c r="AE1737" s="223">
        <v>43364</v>
      </c>
      <c r="AF1737" s="147" t="s">
        <v>939</v>
      </c>
    </row>
    <row r="1738" spans="16:32" x14ac:dyDescent="0.25">
      <c r="P1738" s="147" t="s">
        <v>962</v>
      </c>
      <c r="Q1738" s="147">
        <v>194</v>
      </c>
      <c r="R1738" s="147"/>
      <c r="S1738" s="147" t="s">
        <v>2631</v>
      </c>
      <c r="T1738" s="147">
        <v>0</v>
      </c>
      <c r="U1738" s="147" t="s">
        <v>2632</v>
      </c>
      <c r="V1738" s="147" t="s">
        <v>2727</v>
      </c>
      <c r="AB1738" s="147" t="s">
        <v>2580</v>
      </c>
      <c r="AC1738" s="147">
        <v>222</v>
      </c>
      <c r="AD1738" s="223">
        <v>43311</v>
      </c>
      <c r="AE1738" s="223">
        <v>43395</v>
      </c>
      <c r="AF1738" s="147" t="s">
        <v>939</v>
      </c>
    </row>
    <row r="1739" spans="16:32" x14ac:dyDescent="0.25">
      <c r="P1739" s="147" t="s">
        <v>962</v>
      </c>
      <c r="Q1739" s="147">
        <v>194</v>
      </c>
      <c r="R1739" s="147"/>
      <c r="S1739" s="147" t="s">
        <v>2920</v>
      </c>
      <c r="T1739" s="147">
        <v>0</v>
      </c>
      <c r="U1739" s="147" t="s">
        <v>2921</v>
      </c>
      <c r="V1739" s="147" t="s">
        <v>2727</v>
      </c>
      <c r="AB1739" s="147" t="s">
        <v>2011</v>
      </c>
      <c r="AC1739" s="147">
        <v>208</v>
      </c>
      <c r="AD1739" s="223">
        <v>43216</v>
      </c>
      <c r="AE1739" s="223">
        <v>43300</v>
      </c>
      <c r="AF1739" s="147" t="s">
        <v>939</v>
      </c>
    </row>
    <row r="1740" spans="16:32" x14ac:dyDescent="0.25">
      <c r="P1740" s="147" t="s">
        <v>962</v>
      </c>
      <c r="Q1740" s="147">
        <v>194</v>
      </c>
      <c r="R1740" s="147"/>
      <c r="S1740" s="147" t="s">
        <v>2188</v>
      </c>
      <c r="T1740" s="147">
        <v>0</v>
      </c>
      <c r="U1740" s="147" t="s">
        <v>2189</v>
      </c>
      <c r="V1740" s="147" t="s">
        <v>2727</v>
      </c>
      <c r="AB1740" s="147" t="s">
        <v>2011</v>
      </c>
      <c r="AC1740" s="147">
        <v>215</v>
      </c>
      <c r="AD1740" s="223">
        <v>43250</v>
      </c>
      <c r="AE1740" s="223">
        <v>43334</v>
      </c>
      <c r="AF1740" s="147" t="s">
        <v>939</v>
      </c>
    </row>
    <row r="1741" spans="16:32" x14ac:dyDescent="0.25">
      <c r="P1741" s="147" t="s">
        <v>962</v>
      </c>
      <c r="Q1741" s="147">
        <v>194</v>
      </c>
      <c r="R1741" s="147"/>
      <c r="S1741" s="147" t="s">
        <v>2194</v>
      </c>
      <c r="T1741" s="147">
        <v>0</v>
      </c>
      <c r="U1741" s="147" t="s">
        <v>2195</v>
      </c>
      <c r="V1741" s="147" t="s">
        <v>2727</v>
      </c>
      <c r="AB1741" s="147" t="s">
        <v>2013</v>
      </c>
      <c r="AC1741" s="147">
        <v>208</v>
      </c>
      <c r="AD1741" s="223">
        <v>43216</v>
      </c>
      <c r="AE1741" s="223">
        <v>43300</v>
      </c>
      <c r="AF1741" s="147" t="s">
        <v>939</v>
      </c>
    </row>
    <row r="1742" spans="16:32" x14ac:dyDescent="0.25">
      <c r="P1742" s="147" t="s">
        <v>962</v>
      </c>
      <c r="Q1742" s="147">
        <v>194</v>
      </c>
      <c r="R1742" s="147"/>
      <c r="S1742" s="147" t="s">
        <v>2198</v>
      </c>
      <c r="T1742" s="147">
        <v>0</v>
      </c>
      <c r="U1742" s="147" t="s">
        <v>2199</v>
      </c>
      <c r="V1742" s="147" t="s">
        <v>2727</v>
      </c>
      <c r="AB1742" s="147" t="s">
        <v>2013</v>
      </c>
      <c r="AC1742" s="147">
        <v>215</v>
      </c>
      <c r="AD1742" s="223">
        <v>43250</v>
      </c>
      <c r="AE1742" s="223">
        <v>43334</v>
      </c>
      <c r="AF1742" s="147" t="s">
        <v>939</v>
      </c>
    </row>
    <row r="1743" spans="16:32" x14ac:dyDescent="0.25">
      <c r="P1743" s="147" t="s">
        <v>962</v>
      </c>
      <c r="Q1743" s="147">
        <v>194</v>
      </c>
      <c r="R1743" s="147"/>
      <c r="S1743" s="147" t="s">
        <v>2200</v>
      </c>
      <c r="T1743" s="147">
        <v>0</v>
      </c>
      <c r="U1743" s="147" t="s">
        <v>2201</v>
      </c>
      <c r="V1743" s="147" t="s">
        <v>2727</v>
      </c>
      <c r="AB1743" s="147" t="s">
        <v>2013</v>
      </c>
      <c r="AC1743" s="147">
        <v>219</v>
      </c>
      <c r="AD1743" s="223">
        <v>43280</v>
      </c>
      <c r="AE1743" s="223">
        <v>43364</v>
      </c>
      <c r="AF1743" s="147" t="s">
        <v>939</v>
      </c>
    </row>
    <row r="1744" spans="16:32" x14ac:dyDescent="0.25">
      <c r="P1744" s="147" t="s">
        <v>962</v>
      </c>
      <c r="Q1744" s="147">
        <v>194</v>
      </c>
      <c r="R1744" s="147"/>
      <c r="S1744" s="147" t="s">
        <v>2922</v>
      </c>
      <c r="T1744" s="147">
        <v>0</v>
      </c>
      <c r="U1744" s="147" t="s">
        <v>2923</v>
      </c>
      <c r="V1744" s="147" t="s">
        <v>2727</v>
      </c>
      <c r="AB1744" s="147" t="s">
        <v>2013</v>
      </c>
      <c r="AC1744" s="147">
        <v>222</v>
      </c>
      <c r="AD1744" s="223">
        <v>43311</v>
      </c>
      <c r="AE1744" s="223">
        <v>43395</v>
      </c>
      <c r="AF1744" s="147" t="s">
        <v>939</v>
      </c>
    </row>
    <row r="1745" spans="16:32" x14ac:dyDescent="0.25">
      <c r="P1745" s="147" t="s">
        <v>962</v>
      </c>
      <c r="Q1745" s="147">
        <v>194</v>
      </c>
      <c r="R1745" s="147"/>
      <c r="S1745" s="147" t="s">
        <v>2204</v>
      </c>
      <c r="T1745" s="147">
        <v>0</v>
      </c>
      <c r="U1745" s="147" t="s">
        <v>2205</v>
      </c>
      <c r="V1745" s="147" t="s">
        <v>2727</v>
      </c>
      <c r="AB1745" s="147" t="s">
        <v>3098</v>
      </c>
      <c r="AC1745" s="147">
        <v>208</v>
      </c>
      <c r="AD1745" s="223">
        <v>43216</v>
      </c>
      <c r="AE1745" s="223">
        <v>43300</v>
      </c>
      <c r="AF1745" s="147" t="s">
        <v>939</v>
      </c>
    </row>
    <row r="1746" spans="16:32" x14ac:dyDescent="0.25">
      <c r="P1746" s="147" t="s">
        <v>962</v>
      </c>
      <c r="Q1746" s="147">
        <v>194</v>
      </c>
      <c r="R1746" s="147"/>
      <c r="S1746" s="147" t="s">
        <v>2924</v>
      </c>
      <c r="T1746" s="147">
        <v>0</v>
      </c>
      <c r="U1746" s="147" t="s">
        <v>2925</v>
      </c>
      <c r="V1746" s="147" t="s">
        <v>2727</v>
      </c>
      <c r="AB1746" s="147" t="s">
        <v>2015</v>
      </c>
      <c r="AC1746" s="147">
        <v>219</v>
      </c>
      <c r="AD1746" s="223">
        <v>43280</v>
      </c>
      <c r="AE1746" s="223">
        <v>43364</v>
      </c>
      <c r="AF1746" s="147" t="s">
        <v>939</v>
      </c>
    </row>
    <row r="1747" spans="16:32" x14ac:dyDescent="0.25">
      <c r="P1747" s="147" t="s">
        <v>962</v>
      </c>
      <c r="Q1747" s="147">
        <v>194</v>
      </c>
      <c r="R1747" s="147"/>
      <c r="S1747" s="147" t="s">
        <v>2635</v>
      </c>
      <c r="T1747" s="147">
        <v>0</v>
      </c>
      <c r="U1747" s="147" t="s">
        <v>2636</v>
      </c>
      <c r="V1747" s="147" t="s">
        <v>2727</v>
      </c>
      <c r="AB1747" s="147" t="s">
        <v>2015</v>
      </c>
      <c r="AC1747" s="147">
        <v>222</v>
      </c>
      <c r="AD1747" s="223">
        <v>43311</v>
      </c>
      <c r="AE1747" s="223">
        <v>43395</v>
      </c>
      <c r="AF1747" s="147" t="s">
        <v>939</v>
      </c>
    </row>
    <row r="1748" spans="16:32" x14ac:dyDescent="0.25">
      <c r="P1748" s="147" t="s">
        <v>962</v>
      </c>
      <c r="Q1748" s="147">
        <v>194</v>
      </c>
      <c r="R1748" s="147"/>
      <c r="S1748" s="147" t="s">
        <v>2637</v>
      </c>
      <c r="T1748" s="147">
        <v>0</v>
      </c>
      <c r="U1748" s="147" t="s">
        <v>2638</v>
      </c>
      <c r="V1748" s="147" t="s">
        <v>2727</v>
      </c>
      <c r="AB1748" s="147" t="s">
        <v>3910</v>
      </c>
      <c r="AC1748" s="147">
        <v>208</v>
      </c>
      <c r="AD1748" s="223">
        <v>43216</v>
      </c>
      <c r="AE1748" s="223">
        <v>43300</v>
      </c>
      <c r="AF1748" s="147" t="s">
        <v>939</v>
      </c>
    </row>
    <row r="1749" spans="16:32" x14ac:dyDescent="0.25">
      <c r="P1749" s="147" t="s">
        <v>962</v>
      </c>
      <c r="Q1749" s="147">
        <v>194</v>
      </c>
      <c r="R1749" s="147"/>
      <c r="S1749" s="147" t="s">
        <v>2210</v>
      </c>
      <c r="T1749" s="147">
        <v>0</v>
      </c>
      <c r="U1749" s="147" t="s">
        <v>2211</v>
      </c>
      <c r="V1749" s="147" t="s">
        <v>2727</v>
      </c>
      <c r="AB1749" s="147" t="s">
        <v>3910</v>
      </c>
      <c r="AC1749" s="147">
        <v>215</v>
      </c>
      <c r="AD1749" s="223">
        <v>43250</v>
      </c>
      <c r="AE1749" s="223">
        <v>43334</v>
      </c>
      <c r="AF1749" s="147" t="s">
        <v>939</v>
      </c>
    </row>
    <row r="1750" spans="16:32" x14ac:dyDescent="0.25">
      <c r="P1750" s="147" t="s">
        <v>962</v>
      </c>
      <c r="Q1750" s="147">
        <v>194</v>
      </c>
      <c r="R1750" s="147"/>
      <c r="S1750" s="147" t="s">
        <v>2214</v>
      </c>
      <c r="T1750" s="147">
        <v>0</v>
      </c>
      <c r="U1750" s="147" t="s">
        <v>2215</v>
      </c>
      <c r="V1750" s="147" t="s">
        <v>2727</v>
      </c>
      <c r="AB1750" s="147" t="s">
        <v>3910</v>
      </c>
      <c r="AC1750" s="147">
        <v>219</v>
      </c>
      <c r="AD1750" s="223">
        <v>43280</v>
      </c>
      <c r="AE1750" s="223">
        <v>43364</v>
      </c>
      <c r="AF1750" s="147" t="s">
        <v>939</v>
      </c>
    </row>
    <row r="1751" spans="16:32" x14ac:dyDescent="0.25">
      <c r="P1751" s="147" t="s">
        <v>962</v>
      </c>
      <c r="Q1751" s="147">
        <v>194</v>
      </c>
      <c r="R1751" s="147"/>
      <c r="S1751" s="147" t="s">
        <v>2216</v>
      </c>
      <c r="T1751" s="147">
        <v>0</v>
      </c>
      <c r="U1751" s="147" t="s">
        <v>2217</v>
      </c>
      <c r="V1751" s="147" t="s">
        <v>2727</v>
      </c>
      <c r="AB1751" s="147" t="s">
        <v>3910</v>
      </c>
      <c r="AC1751" s="147">
        <v>222</v>
      </c>
      <c r="AD1751" s="223">
        <v>43311</v>
      </c>
      <c r="AE1751" s="223">
        <v>43395</v>
      </c>
      <c r="AF1751" s="147" t="s">
        <v>939</v>
      </c>
    </row>
    <row r="1752" spans="16:32" x14ac:dyDescent="0.25">
      <c r="P1752" s="147" t="s">
        <v>962</v>
      </c>
      <c r="Q1752" s="147">
        <v>194</v>
      </c>
      <c r="R1752" s="147"/>
      <c r="S1752" s="147" t="s">
        <v>2218</v>
      </c>
      <c r="T1752" s="147">
        <v>0</v>
      </c>
      <c r="U1752" s="147" t="s">
        <v>2219</v>
      </c>
      <c r="V1752" s="147" t="s">
        <v>2727</v>
      </c>
      <c r="AB1752" s="147" t="s">
        <v>3555</v>
      </c>
      <c r="AC1752" s="147">
        <v>208</v>
      </c>
      <c r="AD1752" s="223">
        <v>43216</v>
      </c>
      <c r="AE1752" s="223">
        <v>43300</v>
      </c>
      <c r="AF1752" s="147" t="s">
        <v>939</v>
      </c>
    </row>
    <row r="1753" spans="16:32" x14ac:dyDescent="0.25">
      <c r="P1753" s="147" t="s">
        <v>962</v>
      </c>
      <c r="Q1753" s="147">
        <v>194</v>
      </c>
      <c r="R1753" s="147"/>
      <c r="S1753" s="147" t="s">
        <v>2220</v>
      </c>
      <c r="T1753" s="147">
        <v>0</v>
      </c>
      <c r="U1753" s="147" t="s">
        <v>2221</v>
      </c>
      <c r="V1753" s="147" t="s">
        <v>2727</v>
      </c>
      <c r="AB1753" s="147" t="s">
        <v>2019</v>
      </c>
      <c r="AC1753" s="147">
        <v>208</v>
      </c>
      <c r="AD1753" s="223">
        <v>43216</v>
      </c>
      <c r="AE1753" s="223">
        <v>43300</v>
      </c>
      <c r="AF1753" s="147" t="s">
        <v>939</v>
      </c>
    </row>
    <row r="1754" spans="16:32" x14ac:dyDescent="0.25">
      <c r="P1754" s="147" t="s">
        <v>962</v>
      </c>
      <c r="Q1754" s="147">
        <v>194</v>
      </c>
      <c r="R1754" s="147"/>
      <c r="S1754" s="147" t="s">
        <v>2926</v>
      </c>
      <c r="T1754" s="147">
        <v>0</v>
      </c>
      <c r="U1754" s="147" t="s">
        <v>2927</v>
      </c>
      <c r="V1754" s="147" t="s">
        <v>2727</v>
      </c>
      <c r="AB1754" s="147" t="s">
        <v>2019</v>
      </c>
      <c r="AC1754" s="147">
        <v>215</v>
      </c>
      <c r="AD1754" s="223">
        <v>43250</v>
      </c>
      <c r="AE1754" s="223">
        <v>43334</v>
      </c>
      <c r="AF1754" s="147" t="s">
        <v>939</v>
      </c>
    </row>
    <row r="1755" spans="16:32" x14ac:dyDescent="0.25">
      <c r="P1755" s="147" t="s">
        <v>962</v>
      </c>
      <c r="Q1755" s="147">
        <v>194</v>
      </c>
      <c r="R1755" s="147"/>
      <c r="S1755" s="147" t="s">
        <v>2224</v>
      </c>
      <c r="T1755" s="147">
        <v>0</v>
      </c>
      <c r="U1755" s="147" t="s">
        <v>2225</v>
      </c>
      <c r="V1755" s="147" t="s">
        <v>2727</v>
      </c>
      <c r="AB1755" s="147" t="s">
        <v>2021</v>
      </c>
      <c r="AC1755" s="147">
        <v>208</v>
      </c>
      <c r="AD1755" s="223">
        <v>43216</v>
      </c>
      <c r="AE1755" s="223">
        <v>43300</v>
      </c>
      <c r="AF1755" s="147" t="s">
        <v>939</v>
      </c>
    </row>
    <row r="1756" spans="16:32" x14ac:dyDescent="0.25">
      <c r="P1756" s="147" t="s">
        <v>962</v>
      </c>
      <c r="Q1756" s="147">
        <v>194</v>
      </c>
      <c r="R1756" s="147"/>
      <c r="S1756" s="147" t="s">
        <v>2639</v>
      </c>
      <c r="T1756" s="147">
        <v>0</v>
      </c>
      <c r="U1756" s="147" t="s">
        <v>2640</v>
      </c>
      <c r="V1756" s="147" t="s">
        <v>2727</v>
      </c>
      <c r="AB1756" s="147" t="s">
        <v>2021</v>
      </c>
      <c r="AC1756" s="147">
        <v>215</v>
      </c>
      <c r="AD1756" s="223">
        <v>43250</v>
      </c>
      <c r="AE1756" s="223">
        <v>43334</v>
      </c>
      <c r="AF1756" s="147" t="s">
        <v>939</v>
      </c>
    </row>
    <row r="1757" spans="16:32" x14ac:dyDescent="0.25">
      <c r="P1757" s="147" t="s">
        <v>962</v>
      </c>
      <c r="Q1757" s="147">
        <v>194</v>
      </c>
      <c r="R1757" s="147"/>
      <c r="S1757" s="147" t="s">
        <v>2226</v>
      </c>
      <c r="T1757" s="147">
        <v>0</v>
      </c>
      <c r="U1757" s="147" t="s">
        <v>2227</v>
      </c>
      <c r="V1757" s="147" t="s">
        <v>2727</v>
      </c>
      <c r="AB1757" s="147" t="s">
        <v>2021</v>
      </c>
      <c r="AC1757" s="147">
        <v>222</v>
      </c>
      <c r="AD1757" s="223">
        <v>43311</v>
      </c>
      <c r="AE1757" s="223">
        <v>43395</v>
      </c>
      <c r="AF1757" s="147" t="s">
        <v>939</v>
      </c>
    </row>
    <row r="1758" spans="16:32" x14ac:dyDescent="0.25">
      <c r="P1758" s="147" t="s">
        <v>962</v>
      </c>
      <c r="Q1758" s="147">
        <v>194</v>
      </c>
      <c r="R1758" s="147"/>
      <c r="S1758" s="147" t="s">
        <v>2928</v>
      </c>
      <c r="T1758" s="147">
        <v>0</v>
      </c>
      <c r="U1758" s="147" t="s">
        <v>2929</v>
      </c>
      <c r="V1758" s="147" t="s">
        <v>2727</v>
      </c>
      <c r="AB1758" s="147" t="s">
        <v>3395</v>
      </c>
      <c r="AC1758" s="147">
        <v>208</v>
      </c>
      <c r="AD1758" s="223">
        <v>43216</v>
      </c>
      <c r="AE1758" s="223">
        <v>43300</v>
      </c>
      <c r="AF1758" s="147" t="s">
        <v>939</v>
      </c>
    </row>
    <row r="1759" spans="16:32" x14ac:dyDescent="0.25">
      <c r="P1759" s="147" t="s">
        <v>962</v>
      </c>
      <c r="Q1759" s="147">
        <v>194</v>
      </c>
      <c r="R1759" s="147"/>
      <c r="S1759" s="147" t="s">
        <v>2930</v>
      </c>
      <c r="T1759" s="147">
        <v>0</v>
      </c>
      <c r="U1759" s="147" t="s">
        <v>2931</v>
      </c>
      <c r="V1759" s="147" t="s">
        <v>2727</v>
      </c>
      <c r="AB1759" s="147" t="s">
        <v>3395</v>
      </c>
      <c r="AC1759" s="147">
        <v>215</v>
      </c>
      <c r="AD1759" s="223">
        <v>43250</v>
      </c>
      <c r="AE1759" s="223">
        <v>43334</v>
      </c>
      <c r="AF1759" s="147" t="s">
        <v>939</v>
      </c>
    </row>
    <row r="1760" spans="16:32" x14ac:dyDescent="0.25">
      <c r="P1760" s="147" t="s">
        <v>962</v>
      </c>
      <c r="Q1760" s="147">
        <v>194</v>
      </c>
      <c r="R1760" s="147"/>
      <c r="S1760" s="147" t="s">
        <v>2932</v>
      </c>
      <c r="T1760" s="147">
        <v>0</v>
      </c>
      <c r="U1760" s="147" t="s">
        <v>2933</v>
      </c>
      <c r="V1760" s="147" t="s">
        <v>2727</v>
      </c>
      <c r="AB1760" s="147" t="s">
        <v>2025</v>
      </c>
      <c r="AC1760" s="147">
        <v>208</v>
      </c>
      <c r="AD1760" s="223">
        <v>43216</v>
      </c>
      <c r="AE1760" s="223">
        <v>43300</v>
      </c>
      <c r="AF1760" s="147" t="s">
        <v>939</v>
      </c>
    </row>
    <row r="1761" spans="16:32" x14ac:dyDescent="0.25">
      <c r="P1761" s="147" t="s">
        <v>962</v>
      </c>
      <c r="Q1761" s="147">
        <v>194</v>
      </c>
      <c r="R1761" s="147"/>
      <c r="S1761" s="147" t="s">
        <v>2645</v>
      </c>
      <c r="T1761" s="147">
        <v>0</v>
      </c>
      <c r="U1761" s="147" t="s">
        <v>2646</v>
      </c>
      <c r="V1761" s="147" t="s">
        <v>2727</v>
      </c>
      <c r="AB1761" s="147" t="s">
        <v>2027</v>
      </c>
      <c r="AC1761" s="147">
        <v>208</v>
      </c>
      <c r="AD1761" s="223">
        <v>43216</v>
      </c>
      <c r="AE1761" s="223">
        <v>43300</v>
      </c>
      <c r="AF1761" s="147" t="s">
        <v>939</v>
      </c>
    </row>
    <row r="1762" spans="16:32" x14ac:dyDescent="0.25">
      <c r="P1762" s="147" t="s">
        <v>962</v>
      </c>
      <c r="Q1762" s="147">
        <v>194</v>
      </c>
      <c r="R1762" s="147"/>
      <c r="S1762" s="147" t="s">
        <v>2934</v>
      </c>
      <c r="T1762" s="147">
        <v>0</v>
      </c>
      <c r="U1762" s="147" t="s">
        <v>2935</v>
      </c>
      <c r="V1762" s="147" t="s">
        <v>2727</v>
      </c>
      <c r="AB1762" s="147" t="s">
        <v>2027</v>
      </c>
      <c r="AC1762" s="147">
        <v>215</v>
      </c>
      <c r="AD1762" s="223">
        <v>43250</v>
      </c>
      <c r="AE1762" s="223">
        <v>43334</v>
      </c>
      <c r="AF1762" s="147" t="s">
        <v>939</v>
      </c>
    </row>
    <row r="1763" spans="16:32" x14ac:dyDescent="0.25">
      <c r="P1763" s="147" t="s">
        <v>962</v>
      </c>
      <c r="Q1763" s="147">
        <v>194</v>
      </c>
      <c r="R1763" s="147"/>
      <c r="S1763" s="147" t="s">
        <v>2238</v>
      </c>
      <c r="T1763" s="147">
        <v>0</v>
      </c>
      <c r="U1763" s="147" t="s">
        <v>2239</v>
      </c>
      <c r="V1763" s="147" t="s">
        <v>2727</v>
      </c>
      <c r="AB1763" s="147" t="s">
        <v>2027</v>
      </c>
      <c r="AC1763" s="147">
        <v>219</v>
      </c>
      <c r="AD1763" s="223">
        <v>43280</v>
      </c>
      <c r="AE1763" s="223">
        <v>43364</v>
      </c>
      <c r="AF1763" s="147" t="s">
        <v>939</v>
      </c>
    </row>
    <row r="1764" spans="16:32" x14ac:dyDescent="0.25">
      <c r="P1764" s="147" t="s">
        <v>962</v>
      </c>
      <c r="Q1764" s="147">
        <v>194</v>
      </c>
      <c r="R1764" s="147"/>
      <c r="S1764" s="147" t="s">
        <v>2248</v>
      </c>
      <c r="T1764" s="147">
        <v>0</v>
      </c>
      <c r="U1764" s="147" t="s">
        <v>2249</v>
      </c>
      <c r="V1764" s="147" t="s">
        <v>2727</v>
      </c>
      <c r="AB1764" s="147" t="s">
        <v>2027</v>
      </c>
      <c r="AC1764" s="147">
        <v>222</v>
      </c>
      <c r="AD1764" s="223">
        <v>43311</v>
      </c>
      <c r="AE1764" s="223">
        <v>43395</v>
      </c>
      <c r="AF1764" s="147" t="s">
        <v>939</v>
      </c>
    </row>
    <row r="1765" spans="16:32" x14ac:dyDescent="0.25">
      <c r="P1765" s="147" t="s">
        <v>962</v>
      </c>
      <c r="Q1765" s="147">
        <v>194</v>
      </c>
      <c r="R1765" s="147"/>
      <c r="S1765" s="147" t="s">
        <v>2649</v>
      </c>
      <c r="T1765" s="147">
        <v>0</v>
      </c>
      <c r="U1765" s="147" t="s">
        <v>2650</v>
      </c>
      <c r="V1765" s="147" t="s">
        <v>2727</v>
      </c>
      <c r="AB1765" s="147" t="s">
        <v>3397</v>
      </c>
      <c r="AC1765" s="147">
        <v>208</v>
      </c>
      <c r="AD1765" s="223">
        <v>43216</v>
      </c>
      <c r="AE1765" s="223">
        <v>43300</v>
      </c>
      <c r="AF1765" s="147" t="s">
        <v>939</v>
      </c>
    </row>
    <row r="1766" spans="16:32" x14ac:dyDescent="0.25">
      <c r="P1766" s="147" t="s">
        <v>962</v>
      </c>
      <c r="Q1766" s="147">
        <v>194</v>
      </c>
      <c r="R1766" s="147"/>
      <c r="S1766" s="147" t="s">
        <v>2936</v>
      </c>
      <c r="T1766" s="147">
        <v>0</v>
      </c>
      <c r="U1766" s="147" t="s">
        <v>2937</v>
      </c>
      <c r="V1766" s="147" t="s">
        <v>2727</v>
      </c>
      <c r="AB1766" s="147" t="s">
        <v>2029</v>
      </c>
      <c r="AC1766" s="147">
        <v>208</v>
      </c>
      <c r="AD1766" s="223">
        <v>43216</v>
      </c>
      <c r="AE1766" s="223">
        <v>43300</v>
      </c>
      <c r="AF1766" s="147" t="s">
        <v>939</v>
      </c>
    </row>
    <row r="1767" spans="16:32" x14ac:dyDescent="0.25">
      <c r="P1767" s="147" t="s">
        <v>962</v>
      </c>
      <c r="Q1767" s="147">
        <v>194</v>
      </c>
      <c r="R1767" s="147"/>
      <c r="S1767" s="147" t="s">
        <v>2938</v>
      </c>
      <c r="T1767" s="147">
        <v>0</v>
      </c>
      <c r="U1767" s="147" t="s">
        <v>2939</v>
      </c>
      <c r="V1767" s="147" t="s">
        <v>2727</v>
      </c>
      <c r="AB1767" s="147" t="s">
        <v>2029</v>
      </c>
      <c r="AC1767" s="147">
        <v>215</v>
      </c>
      <c r="AD1767" s="223">
        <v>43250</v>
      </c>
      <c r="AE1767" s="223">
        <v>43334</v>
      </c>
      <c r="AF1767" s="147" t="s">
        <v>939</v>
      </c>
    </row>
    <row r="1768" spans="16:32" x14ac:dyDescent="0.25">
      <c r="P1768" s="147" t="s">
        <v>962</v>
      </c>
      <c r="Q1768" s="147">
        <v>194</v>
      </c>
      <c r="R1768" s="147"/>
      <c r="S1768" s="147" t="s">
        <v>2940</v>
      </c>
      <c r="T1768" s="147">
        <v>0</v>
      </c>
      <c r="U1768" s="147" t="s">
        <v>2941</v>
      </c>
      <c r="V1768" s="147" t="s">
        <v>2727</v>
      </c>
      <c r="AB1768" s="147" t="s">
        <v>2029</v>
      </c>
      <c r="AC1768" s="147">
        <v>219</v>
      </c>
      <c r="AD1768" s="223">
        <v>43280</v>
      </c>
      <c r="AE1768" s="223">
        <v>43364</v>
      </c>
      <c r="AF1768" s="147" t="s">
        <v>939</v>
      </c>
    </row>
    <row r="1769" spans="16:32" x14ac:dyDescent="0.25">
      <c r="P1769" s="147" t="s">
        <v>962</v>
      </c>
      <c r="Q1769" s="147">
        <v>194</v>
      </c>
      <c r="R1769" s="147"/>
      <c r="S1769" s="147" t="s">
        <v>2655</v>
      </c>
      <c r="T1769" s="147">
        <v>0</v>
      </c>
      <c r="U1769" s="147" t="s">
        <v>2656</v>
      </c>
      <c r="V1769" s="147" t="s">
        <v>2727</v>
      </c>
      <c r="AB1769" s="147" t="s">
        <v>2029</v>
      </c>
      <c r="AC1769" s="147">
        <v>222</v>
      </c>
      <c r="AD1769" s="223">
        <v>43311</v>
      </c>
      <c r="AE1769" s="223">
        <v>43395</v>
      </c>
      <c r="AF1769" s="147" t="s">
        <v>939</v>
      </c>
    </row>
    <row r="1770" spans="16:32" x14ac:dyDescent="0.25">
      <c r="P1770" s="147" t="s">
        <v>962</v>
      </c>
      <c r="Q1770" s="147">
        <v>194</v>
      </c>
      <c r="R1770" s="147"/>
      <c r="S1770" s="147" t="s">
        <v>2254</v>
      </c>
      <c r="T1770" s="147">
        <v>0</v>
      </c>
      <c r="U1770" s="147" t="s">
        <v>2255</v>
      </c>
      <c r="V1770" s="147" t="s">
        <v>2727</v>
      </c>
      <c r="AB1770" s="147" t="s">
        <v>2031</v>
      </c>
      <c r="AC1770" s="147">
        <v>219</v>
      </c>
      <c r="AD1770" s="223">
        <v>43280</v>
      </c>
      <c r="AE1770" s="223">
        <v>43364</v>
      </c>
      <c r="AF1770" s="147" t="s">
        <v>939</v>
      </c>
    </row>
    <row r="1771" spans="16:32" x14ac:dyDescent="0.25">
      <c r="P1771" s="147" t="s">
        <v>962</v>
      </c>
      <c r="Q1771" s="147">
        <v>194</v>
      </c>
      <c r="R1771" s="147"/>
      <c r="S1771" s="147" t="s">
        <v>2256</v>
      </c>
      <c r="T1771" s="147">
        <v>0</v>
      </c>
      <c r="U1771" s="147" t="s">
        <v>2257</v>
      </c>
      <c r="V1771" s="147" t="s">
        <v>2727</v>
      </c>
      <c r="AB1771" s="147" t="s">
        <v>2031</v>
      </c>
      <c r="AC1771" s="147">
        <v>222</v>
      </c>
      <c r="AD1771" s="223">
        <v>43311</v>
      </c>
      <c r="AE1771" s="223">
        <v>43395</v>
      </c>
      <c r="AF1771" s="147" t="s">
        <v>939</v>
      </c>
    </row>
    <row r="1772" spans="16:32" x14ac:dyDescent="0.25">
      <c r="P1772" s="147" t="s">
        <v>962</v>
      </c>
      <c r="Q1772" s="147">
        <v>194</v>
      </c>
      <c r="R1772" s="147"/>
      <c r="S1772" s="147" t="s">
        <v>2942</v>
      </c>
      <c r="T1772" s="147">
        <v>0</v>
      </c>
      <c r="U1772" s="147" t="s">
        <v>2943</v>
      </c>
      <c r="V1772" s="147" t="s">
        <v>2727</v>
      </c>
      <c r="AB1772" s="147" t="s">
        <v>3399</v>
      </c>
      <c r="AC1772" s="147">
        <v>222</v>
      </c>
      <c r="AD1772" s="223">
        <v>43311</v>
      </c>
      <c r="AE1772" s="223">
        <v>43395</v>
      </c>
      <c r="AF1772" s="147" t="s">
        <v>939</v>
      </c>
    </row>
    <row r="1773" spans="16:32" x14ac:dyDescent="0.25">
      <c r="P1773" s="147" t="s">
        <v>962</v>
      </c>
      <c r="Q1773" s="147">
        <v>194</v>
      </c>
      <c r="R1773" s="147"/>
      <c r="S1773" s="147" t="s">
        <v>2262</v>
      </c>
      <c r="T1773" s="147">
        <v>0</v>
      </c>
      <c r="U1773" s="147" t="s">
        <v>2263</v>
      </c>
      <c r="V1773" s="147" t="s">
        <v>2727</v>
      </c>
      <c r="AB1773" s="147" t="s">
        <v>2035</v>
      </c>
      <c r="AC1773" s="147">
        <v>208</v>
      </c>
      <c r="AD1773" s="223">
        <v>43216</v>
      </c>
      <c r="AE1773" s="223">
        <v>43300</v>
      </c>
      <c r="AF1773" s="147" t="s">
        <v>939</v>
      </c>
    </row>
    <row r="1774" spans="16:32" x14ac:dyDescent="0.25">
      <c r="P1774" s="147" t="s">
        <v>962</v>
      </c>
      <c r="Q1774" s="147">
        <v>194</v>
      </c>
      <c r="R1774" s="147"/>
      <c r="S1774" s="147" t="s">
        <v>2944</v>
      </c>
      <c r="T1774" s="147">
        <v>0</v>
      </c>
      <c r="U1774" s="147" t="s">
        <v>2945</v>
      </c>
      <c r="V1774" s="147" t="s">
        <v>2727</v>
      </c>
      <c r="AB1774" s="147" t="s">
        <v>2035</v>
      </c>
      <c r="AC1774" s="147">
        <v>222</v>
      </c>
      <c r="AD1774" s="223">
        <v>43311</v>
      </c>
      <c r="AE1774" s="223">
        <v>43395</v>
      </c>
      <c r="AF1774" s="147" t="s">
        <v>939</v>
      </c>
    </row>
    <row r="1775" spans="16:32" x14ac:dyDescent="0.25">
      <c r="P1775" s="147" t="s">
        <v>962</v>
      </c>
      <c r="Q1775" s="147">
        <v>194</v>
      </c>
      <c r="R1775" s="147"/>
      <c r="S1775" s="147" t="s">
        <v>2946</v>
      </c>
      <c r="T1775" s="147">
        <v>0</v>
      </c>
      <c r="U1775" s="147" t="s">
        <v>2947</v>
      </c>
      <c r="V1775" s="147" t="s">
        <v>2727</v>
      </c>
      <c r="AB1775" s="147" t="s">
        <v>3100</v>
      </c>
      <c r="AC1775" s="147">
        <v>219</v>
      </c>
      <c r="AD1775" s="223">
        <v>43280</v>
      </c>
      <c r="AE1775" s="223">
        <v>43364</v>
      </c>
      <c r="AF1775" s="147" t="s">
        <v>939</v>
      </c>
    </row>
    <row r="1776" spans="16:32" x14ac:dyDescent="0.25">
      <c r="P1776" s="147" t="s">
        <v>962</v>
      </c>
      <c r="Q1776" s="147">
        <v>194</v>
      </c>
      <c r="R1776" s="147"/>
      <c r="S1776" s="147" t="s">
        <v>2948</v>
      </c>
      <c r="T1776" s="147">
        <v>0</v>
      </c>
      <c r="U1776" s="147" t="s">
        <v>2949</v>
      </c>
      <c r="V1776" s="147" t="s">
        <v>2727</v>
      </c>
      <c r="AB1776" s="147" t="s">
        <v>3100</v>
      </c>
      <c r="AC1776" s="147">
        <v>222</v>
      </c>
      <c r="AD1776" s="223">
        <v>43311</v>
      </c>
      <c r="AE1776" s="223">
        <v>43395</v>
      </c>
      <c r="AF1776" s="147" t="s">
        <v>939</v>
      </c>
    </row>
    <row r="1777" spans="16:32" x14ac:dyDescent="0.25">
      <c r="P1777" s="147" t="s">
        <v>962</v>
      </c>
      <c r="Q1777" s="147">
        <v>194</v>
      </c>
      <c r="R1777" s="147"/>
      <c r="S1777" s="147" t="s">
        <v>2950</v>
      </c>
      <c r="T1777" s="147">
        <v>0</v>
      </c>
      <c r="U1777" s="147" t="s">
        <v>2951</v>
      </c>
      <c r="V1777" s="147" t="s">
        <v>2727</v>
      </c>
      <c r="AB1777" s="147" t="s">
        <v>3102</v>
      </c>
      <c r="AC1777" s="147">
        <v>208</v>
      </c>
      <c r="AD1777" s="223">
        <v>43216</v>
      </c>
      <c r="AE1777" s="223">
        <v>43300</v>
      </c>
      <c r="AF1777" s="147" t="s">
        <v>939</v>
      </c>
    </row>
    <row r="1778" spans="16:32" x14ac:dyDescent="0.25">
      <c r="P1778" s="147" t="s">
        <v>962</v>
      </c>
      <c r="Q1778" s="147">
        <v>194</v>
      </c>
      <c r="R1778" s="147"/>
      <c r="S1778" s="147" t="s">
        <v>2284</v>
      </c>
      <c r="T1778" s="147">
        <v>0</v>
      </c>
      <c r="U1778" s="147" t="s">
        <v>2285</v>
      </c>
      <c r="V1778" s="147" t="s">
        <v>2727</v>
      </c>
      <c r="AB1778" s="147" t="s">
        <v>3102</v>
      </c>
      <c r="AC1778" s="147">
        <v>215</v>
      </c>
      <c r="AD1778" s="223">
        <v>43250</v>
      </c>
      <c r="AE1778" s="223">
        <v>43334</v>
      </c>
      <c r="AF1778" s="147" t="s">
        <v>939</v>
      </c>
    </row>
    <row r="1779" spans="16:32" x14ac:dyDescent="0.25">
      <c r="P1779" s="147" t="s">
        <v>962</v>
      </c>
      <c r="Q1779" s="147">
        <v>194</v>
      </c>
      <c r="R1779" s="147"/>
      <c r="S1779" s="147" t="s">
        <v>2288</v>
      </c>
      <c r="T1779" s="147">
        <v>0</v>
      </c>
      <c r="U1779" s="147" t="s">
        <v>2289</v>
      </c>
      <c r="V1779" s="147" t="s">
        <v>2727</v>
      </c>
      <c r="AB1779" s="147" t="s">
        <v>3102</v>
      </c>
      <c r="AC1779" s="147">
        <v>219</v>
      </c>
      <c r="AD1779" s="223">
        <v>43280</v>
      </c>
      <c r="AE1779" s="223">
        <v>43364</v>
      </c>
      <c r="AF1779" s="147" t="s">
        <v>939</v>
      </c>
    </row>
    <row r="1780" spans="16:32" x14ac:dyDescent="0.25">
      <c r="P1780" s="147" t="s">
        <v>962</v>
      </c>
      <c r="Q1780" s="147">
        <v>194</v>
      </c>
      <c r="R1780" s="147"/>
      <c r="S1780" s="147" t="s">
        <v>2673</v>
      </c>
      <c r="T1780" s="147">
        <v>0</v>
      </c>
      <c r="U1780" s="147" t="s">
        <v>2674</v>
      </c>
      <c r="V1780" s="147" t="s">
        <v>2727</v>
      </c>
      <c r="AB1780" s="147" t="s">
        <v>3102</v>
      </c>
      <c r="AC1780" s="147">
        <v>222</v>
      </c>
      <c r="AD1780" s="223">
        <v>43311</v>
      </c>
      <c r="AE1780" s="223">
        <v>43395</v>
      </c>
      <c r="AF1780" s="147" t="s">
        <v>939</v>
      </c>
    </row>
    <row r="1781" spans="16:32" x14ac:dyDescent="0.25">
      <c r="P1781" s="147" t="s">
        <v>962</v>
      </c>
      <c r="Q1781" s="147">
        <v>194</v>
      </c>
      <c r="R1781" s="147"/>
      <c r="S1781" s="147" t="s">
        <v>2292</v>
      </c>
      <c r="T1781" s="147">
        <v>0</v>
      </c>
      <c r="U1781" s="147" t="s">
        <v>2293</v>
      </c>
      <c r="V1781" s="147" t="s">
        <v>2727</v>
      </c>
      <c r="AB1781" s="147" t="s">
        <v>2037</v>
      </c>
      <c r="AC1781" s="147">
        <v>208</v>
      </c>
      <c r="AD1781" s="223">
        <v>43216</v>
      </c>
      <c r="AE1781" s="223">
        <v>43300</v>
      </c>
      <c r="AF1781" s="147" t="s">
        <v>939</v>
      </c>
    </row>
    <row r="1782" spans="16:32" x14ac:dyDescent="0.25">
      <c r="P1782" s="147" t="s">
        <v>962</v>
      </c>
      <c r="Q1782" s="147">
        <v>194</v>
      </c>
      <c r="R1782" s="147"/>
      <c r="S1782" s="147" t="s">
        <v>2294</v>
      </c>
      <c r="T1782" s="147">
        <v>0</v>
      </c>
      <c r="U1782" s="147" t="s">
        <v>2295</v>
      </c>
      <c r="V1782" s="147" t="s">
        <v>2727</v>
      </c>
      <c r="AB1782" s="147" t="s">
        <v>2037</v>
      </c>
      <c r="AC1782" s="147">
        <v>215</v>
      </c>
      <c r="AD1782" s="223">
        <v>43250</v>
      </c>
      <c r="AE1782" s="223">
        <v>43334</v>
      </c>
      <c r="AF1782" s="147" t="s">
        <v>939</v>
      </c>
    </row>
    <row r="1783" spans="16:32" x14ac:dyDescent="0.25">
      <c r="P1783" s="147" t="s">
        <v>962</v>
      </c>
      <c r="Q1783" s="147">
        <v>194</v>
      </c>
      <c r="R1783" s="147"/>
      <c r="S1783" s="147" t="s">
        <v>2675</v>
      </c>
      <c r="T1783" s="147">
        <v>0</v>
      </c>
      <c r="U1783" s="147" t="s">
        <v>2676</v>
      </c>
      <c r="V1783" s="147" t="s">
        <v>2727</v>
      </c>
      <c r="AB1783" s="147" t="s">
        <v>3914</v>
      </c>
      <c r="AC1783" s="147">
        <v>208</v>
      </c>
      <c r="AD1783" s="223">
        <v>43216</v>
      </c>
      <c r="AE1783" s="223">
        <v>43300</v>
      </c>
      <c r="AF1783" s="147" t="s">
        <v>939</v>
      </c>
    </row>
    <row r="1784" spans="16:32" x14ac:dyDescent="0.25">
      <c r="P1784" s="147" t="s">
        <v>962</v>
      </c>
      <c r="Q1784" s="147">
        <v>194</v>
      </c>
      <c r="R1784" s="147"/>
      <c r="S1784" s="147" t="s">
        <v>2952</v>
      </c>
      <c r="T1784" s="147">
        <v>0</v>
      </c>
      <c r="U1784" s="147" t="s">
        <v>2953</v>
      </c>
      <c r="V1784" s="147" t="s">
        <v>2727</v>
      </c>
      <c r="AB1784" s="147" t="s">
        <v>3914</v>
      </c>
      <c r="AC1784" s="147">
        <v>215</v>
      </c>
      <c r="AD1784" s="223">
        <v>43250</v>
      </c>
      <c r="AE1784" s="223">
        <v>43334</v>
      </c>
      <c r="AF1784" s="147" t="s">
        <v>939</v>
      </c>
    </row>
    <row r="1785" spans="16:32" x14ac:dyDescent="0.25">
      <c r="P1785" s="147" t="s">
        <v>962</v>
      </c>
      <c r="Q1785" s="147">
        <v>194</v>
      </c>
      <c r="R1785" s="147"/>
      <c r="S1785" s="147" t="s">
        <v>2677</v>
      </c>
      <c r="T1785" s="147">
        <v>0</v>
      </c>
      <c r="U1785" s="147" t="s">
        <v>2678</v>
      </c>
      <c r="V1785" s="147" t="s">
        <v>2727</v>
      </c>
      <c r="AB1785" s="147" t="s">
        <v>3916</v>
      </c>
      <c r="AC1785" s="147">
        <v>222</v>
      </c>
      <c r="AD1785" s="223">
        <v>43311</v>
      </c>
      <c r="AE1785" s="223">
        <v>43395</v>
      </c>
      <c r="AF1785" s="147" t="s">
        <v>939</v>
      </c>
    </row>
    <row r="1786" spans="16:32" x14ac:dyDescent="0.25">
      <c r="P1786" s="147" t="s">
        <v>962</v>
      </c>
      <c r="Q1786" s="147">
        <v>194</v>
      </c>
      <c r="R1786" s="147"/>
      <c r="S1786" s="147" t="s">
        <v>2300</v>
      </c>
      <c r="T1786" s="147">
        <v>0</v>
      </c>
      <c r="U1786" s="147" t="s">
        <v>2301</v>
      </c>
      <c r="V1786" s="147" t="s">
        <v>2727</v>
      </c>
      <c r="AB1786" s="147" t="s">
        <v>2043</v>
      </c>
      <c r="AC1786" s="147">
        <v>208</v>
      </c>
      <c r="AD1786" s="223">
        <v>43216</v>
      </c>
      <c r="AE1786" s="223">
        <v>43300</v>
      </c>
      <c r="AF1786" s="147" t="s">
        <v>939</v>
      </c>
    </row>
    <row r="1787" spans="16:32" x14ac:dyDescent="0.25">
      <c r="P1787" s="147" t="s">
        <v>962</v>
      </c>
      <c r="Q1787" s="147">
        <v>194</v>
      </c>
      <c r="R1787" s="147"/>
      <c r="S1787" s="147" t="s">
        <v>2302</v>
      </c>
      <c r="T1787" s="147">
        <v>0</v>
      </c>
      <c r="U1787" s="147" t="s">
        <v>2303</v>
      </c>
      <c r="V1787" s="147" t="s">
        <v>2727</v>
      </c>
      <c r="AB1787" s="147" t="s">
        <v>3918</v>
      </c>
      <c r="AC1787" s="147">
        <v>208</v>
      </c>
      <c r="AD1787" s="223">
        <v>43216</v>
      </c>
      <c r="AE1787" s="223">
        <v>43300</v>
      </c>
      <c r="AF1787" s="147" t="s">
        <v>939</v>
      </c>
    </row>
    <row r="1788" spans="16:32" x14ac:dyDescent="0.25">
      <c r="P1788" s="147" t="s">
        <v>962</v>
      </c>
      <c r="Q1788" s="147">
        <v>194</v>
      </c>
      <c r="R1788" s="147"/>
      <c r="S1788" s="147" t="s">
        <v>2954</v>
      </c>
      <c r="T1788" s="147">
        <v>0</v>
      </c>
      <c r="U1788" s="147" t="s">
        <v>2955</v>
      </c>
      <c r="V1788" s="147" t="s">
        <v>2727</v>
      </c>
      <c r="AB1788" s="147" t="s">
        <v>3918</v>
      </c>
      <c r="AC1788" s="147">
        <v>215</v>
      </c>
      <c r="AD1788" s="223">
        <v>43250</v>
      </c>
      <c r="AE1788" s="223">
        <v>43334</v>
      </c>
      <c r="AF1788" s="147" t="s">
        <v>939</v>
      </c>
    </row>
    <row r="1789" spans="16:32" x14ac:dyDescent="0.25">
      <c r="P1789" s="147" t="s">
        <v>962</v>
      </c>
      <c r="Q1789" s="147">
        <v>194</v>
      </c>
      <c r="R1789" s="147"/>
      <c r="S1789" s="147" t="s">
        <v>2308</v>
      </c>
      <c r="T1789" s="147">
        <v>0</v>
      </c>
      <c r="U1789" s="147" t="s">
        <v>2309</v>
      </c>
      <c r="V1789" s="147" t="s">
        <v>2727</v>
      </c>
      <c r="AB1789" s="147" t="s">
        <v>3918</v>
      </c>
      <c r="AC1789" s="147">
        <v>219</v>
      </c>
      <c r="AD1789" s="223">
        <v>43280</v>
      </c>
      <c r="AE1789" s="223">
        <v>43364</v>
      </c>
      <c r="AF1789" s="147" t="s">
        <v>939</v>
      </c>
    </row>
    <row r="1790" spans="16:32" x14ac:dyDescent="0.25">
      <c r="P1790" s="147" t="s">
        <v>962</v>
      </c>
      <c r="Q1790" s="147">
        <v>194</v>
      </c>
      <c r="R1790" s="147"/>
      <c r="S1790" s="147" t="s">
        <v>2310</v>
      </c>
      <c r="T1790" s="147">
        <v>0</v>
      </c>
      <c r="U1790" s="147" t="s">
        <v>2311</v>
      </c>
      <c r="V1790" s="147" t="s">
        <v>2727</v>
      </c>
      <c r="AB1790" s="147" t="s">
        <v>3918</v>
      </c>
      <c r="AC1790" s="147">
        <v>222</v>
      </c>
      <c r="AD1790" s="223">
        <v>43311</v>
      </c>
      <c r="AE1790" s="223">
        <v>43395</v>
      </c>
      <c r="AF1790" s="147" t="s">
        <v>939</v>
      </c>
    </row>
    <row r="1791" spans="16:32" x14ac:dyDescent="0.25">
      <c r="P1791" s="147" t="s">
        <v>962</v>
      </c>
      <c r="Q1791" s="147">
        <v>194</v>
      </c>
      <c r="R1791" s="147"/>
      <c r="S1791" s="147" t="s">
        <v>2312</v>
      </c>
      <c r="T1791" s="147">
        <v>0</v>
      </c>
      <c r="U1791" s="147" t="s">
        <v>2313</v>
      </c>
      <c r="V1791" s="147" t="s">
        <v>2727</v>
      </c>
      <c r="AB1791" s="147" t="s">
        <v>2887</v>
      </c>
      <c r="AC1791" s="147">
        <v>208</v>
      </c>
      <c r="AD1791" s="223">
        <v>43216</v>
      </c>
      <c r="AE1791" s="223">
        <v>43300</v>
      </c>
      <c r="AF1791" s="147" t="s">
        <v>939</v>
      </c>
    </row>
    <row r="1792" spans="16:32" x14ac:dyDescent="0.25">
      <c r="P1792" s="147" t="s">
        <v>962</v>
      </c>
      <c r="Q1792" s="147">
        <v>194</v>
      </c>
      <c r="R1792" s="147"/>
      <c r="S1792" s="147" t="s">
        <v>2314</v>
      </c>
      <c r="T1792" s="147">
        <v>0</v>
      </c>
      <c r="U1792" s="147" t="s">
        <v>2315</v>
      </c>
      <c r="V1792" s="147" t="s">
        <v>2727</v>
      </c>
      <c r="AB1792" s="147" t="s">
        <v>2891</v>
      </c>
      <c r="AC1792" s="147">
        <v>222</v>
      </c>
      <c r="AD1792" s="223">
        <v>43311</v>
      </c>
      <c r="AE1792" s="223">
        <v>43395</v>
      </c>
      <c r="AF1792" s="147" t="s">
        <v>939</v>
      </c>
    </row>
    <row r="1793" spans="16:32" x14ac:dyDescent="0.25">
      <c r="P1793" s="147" t="s">
        <v>962</v>
      </c>
      <c r="Q1793" s="147">
        <v>194</v>
      </c>
      <c r="R1793" s="147"/>
      <c r="S1793" s="147" t="s">
        <v>2681</v>
      </c>
      <c r="T1793" s="147">
        <v>0</v>
      </c>
      <c r="U1793" s="147" t="s">
        <v>2682</v>
      </c>
      <c r="V1793" s="147" t="s">
        <v>2727</v>
      </c>
      <c r="AB1793" s="147" t="s">
        <v>2047</v>
      </c>
      <c r="AC1793" s="147">
        <v>208</v>
      </c>
      <c r="AD1793" s="223">
        <v>43216</v>
      </c>
      <c r="AE1793" s="223">
        <v>43300</v>
      </c>
      <c r="AF1793" s="147" t="s">
        <v>939</v>
      </c>
    </row>
    <row r="1794" spans="16:32" x14ac:dyDescent="0.25">
      <c r="P1794" s="147" t="s">
        <v>962</v>
      </c>
      <c r="Q1794" s="147">
        <v>194</v>
      </c>
      <c r="R1794" s="147"/>
      <c r="S1794" s="147" t="s">
        <v>2956</v>
      </c>
      <c r="T1794" s="147">
        <v>0</v>
      </c>
      <c r="U1794" s="147" t="s">
        <v>2957</v>
      </c>
      <c r="V1794" s="147" t="s">
        <v>2727</v>
      </c>
      <c r="AB1794" s="147" t="s">
        <v>3920</v>
      </c>
      <c r="AC1794" s="147">
        <v>208</v>
      </c>
      <c r="AD1794" s="223">
        <v>43216</v>
      </c>
      <c r="AE1794" s="223">
        <v>43300</v>
      </c>
      <c r="AF1794" s="147" t="s">
        <v>939</v>
      </c>
    </row>
    <row r="1795" spans="16:32" x14ac:dyDescent="0.25">
      <c r="P1795" s="147" t="s">
        <v>962</v>
      </c>
      <c r="Q1795" s="147">
        <v>194</v>
      </c>
      <c r="R1795" s="147"/>
      <c r="S1795" s="147" t="s">
        <v>2320</v>
      </c>
      <c r="T1795" s="147">
        <v>0</v>
      </c>
      <c r="U1795" s="147" t="s">
        <v>2321</v>
      </c>
      <c r="V1795" s="147" t="s">
        <v>2727</v>
      </c>
      <c r="AB1795" s="147" t="s">
        <v>2049</v>
      </c>
      <c r="AC1795" s="147">
        <v>208</v>
      </c>
      <c r="AD1795" s="223">
        <v>43216</v>
      </c>
      <c r="AE1795" s="223">
        <v>43300</v>
      </c>
      <c r="AF1795" s="147" t="s">
        <v>939</v>
      </c>
    </row>
    <row r="1796" spans="16:32" x14ac:dyDescent="0.25">
      <c r="P1796" s="147" t="s">
        <v>962</v>
      </c>
      <c r="Q1796" s="147">
        <v>194</v>
      </c>
      <c r="R1796" s="147"/>
      <c r="S1796" s="147" t="s">
        <v>2324</v>
      </c>
      <c r="T1796" s="147">
        <v>0</v>
      </c>
      <c r="U1796" s="147" t="s">
        <v>2325</v>
      </c>
      <c r="V1796" s="147" t="s">
        <v>2727</v>
      </c>
      <c r="AB1796" s="147" t="s">
        <v>2049</v>
      </c>
      <c r="AC1796" s="147">
        <v>215</v>
      </c>
      <c r="AD1796" s="223">
        <v>43250</v>
      </c>
      <c r="AE1796" s="223">
        <v>43334</v>
      </c>
      <c r="AF1796" s="147" t="s">
        <v>939</v>
      </c>
    </row>
    <row r="1797" spans="16:32" x14ac:dyDescent="0.25">
      <c r="P1797" s="147" t="s">
        <v>962</v>
      </c>
      <c r="Q1797" s="147">
        <v>194</v>
      </c>
      <c r="R1797" s="147"/>
      <c r="S1797" s="147" t="s">
        <v>2326</v>
      </c>
      <c r="T1797" s="147">
        <v>0</v>
      </c>
      <c r="U1797" s="147" t="s">
        <v>2327</v>
      </c>
      <c r="V1797" s="147" t="s">
        <v>2727</v>
      </c>
      <c r="AB1797" s="147" t="s">
        <v>2049</v>
      </c>
      <c r="AC1797" s="147">
        <v>219</v>
      </c>
      <c r="AD1797" s="223">
        <v>43280</v>
      </c>
      <c r="AE1797" s="223">
        <v>43364</v>
      </c>
      <c r="AF1797" s="147" t="s">
        <v>939</v>
      </c>
    </row>
    <row r="1798" spans="16:32" x14ac:dyDescent="0.25">
      <c r="P1798" s="147" t="s">
        <v>962</v>
      </c>
      <c r="Q1798" s="147">
        <v>194</v>
      </c>
      <c r="R1798" s="147"/>
      <c r="S1798" s="147" t="s">
        <v>2958</v>
      </c>
      <c r="T1798" s="147">
        <v>0</v>
      </c>
      <c r="U1798" s="147" t="s">
        <v>2959</v>
      </c>
      <c r="V1798" s="147" t="s">
        <v>2727</v>
      </c>
      <c r="AB1798" s="147" t="s">
        <v>2049</v>
      </c>
      <c r="AC1798" s="147">
        <v>222</v>
      </c>
      <c r="AD1798" s="223">
        <v>43311</v>
      </c>
      <c r="AE1798" s="223">
        <v>43395</v>
      </c>
      <c r="AF1798" s="147" t="s">
        <v>939</v>
      </c>
    </row>
    <row r="1799" spans="16:32" x14ac:dyDescent="0.25">
      <c r="P1799" s="147" t="s">
        <v>962</v>
      </c>
      <c r="Q1799" s="147">
        <v>194</v>
      </c>
      <c r="R1799" s="147"/>
      <c r="S1799" s="147" t="s">
        <v>2328</v>
      </c>
      <c r="T1799" s="147">
        <v>0</v>
      </c>
      <c r="U1799" s="147" t="s">
        <v>2329</v>
      </c>
      <c r="V1799" s="147" t="s">
        <v>2727</v>
      </c>
      <c r="AB1799" s="147" t="s">
        <v>3922</v>
      </c>
      <c r="AC1799" s="147">
        <v>208</v>
      </c>
      <c r="AD1799" s="223">
        <v>43216</v>
      </c>
      <c r="AE1799" s="223">
        <v>43300</v>
      </c>
      <c r="AF1799" s="147" t="s">
        <v>939</v>
      </c>
    </row>
    <row r="1800" spans="16:32" x14ac:dyDescent="0.25">
      <c r="P1800" s="147" t="s">
        <v>962</v>
      </c>
      <c r="Q1800" s="147">
        <v>194</v>
      </c>
      <c r="R1800" s="147"/>
      <c r="S1800" s="147" t="s">
        <v>2336</v>
      </c>
      <c r="T1800" s="147">
        <v>0</v>
      </c>
      <c r="U1800" s="147" t="s">
        <v>2337</v>
      </c>
      <c r="V1800" s="147" t="s">
        <v>2727</v>
      </c>
      <c r="AB1800" s="147" t="s">
        <v>3108</v>
      </c>
      <c r="AC1800" s="147">
        <v>208</v>
      </c>
      <c r="AD1800" s="223">
        <v>43216</v>
      </c>
      <c r="AE1800" s="223">
        <v>43300</v>
      </c>
      <c r="AF1800" s="147" t="s">
        <v>939</v>
      </c>
    </row>
    <row r="1801" spans="16:32" x14ac:dyDescent="0.25">
      <c r="P1801" s="147" t="s">
        <v>962</v>
      </c>
      <c r="Q1801" s="147">
        <v>194</v>
      </c>
      <c r="R1801" s="147"/>
      <c r="S1801" s="147" t="s">
        <v>2960</v>
      </c>
      <c r="T1801" s="147">
        <v>0</v>
      </c>
      <c r="U1801" s="147" t="s">
        <v>2961</v>
      </c>
      <c r="V1801" s="147" t="s">
        <v>2727</v>
      </c>
      <c r="AB1801" s="147" t="s">
        <v>3110</v>
      </c>
      <c r="AC1801" s="147">
        <v>208</v>
      </c>
      <c r="AD1801" s="223">
        <v>43216</v>
      </c>
      <c r="AE1801" s="223">
        <v>43300</v>
      </c>
      <c r="AF1801" s="147" t="s">
        <v>939</v>
      </c>
    </row>
    <row r="1802" spans="16:32" x14ac:dyDescent="0.25">
      <c r="P1802" s="147" t="s">
        <v>962</v>
      </c>
      <c r="Q1802" s="147">
        <v>194</v>
      </c>
      <c r="R1802" s="147"/>
      <c r="S1802" s="147" t="s">
        <v>2340</v>
      </c>
      <c r="T1802" s="147">
        <v>0</v>
      </c>
      <c r="U1802" s="147" t="s">
        <v>2341</v>
      </c>
      <c r="V1802" s="147" t="s">
        <v>2727</v>
      </c>
      <c r="AB1802" s="147" t="s">
        <v>3110</v>
      </c>
      <c r="AC1802" s="147">
        <v>215</v>
      </c>
      <c r="AD1802" s="223">
        <v>43250</v>
      </c>
      <c r="AE1802" s="223">
        <v>43334</v>
      </c>
      <c r="AF1802" s="147" t="s">
        <v>939</v>
      </c>
    </row>
    <row r="1803" spans="16:32" x14ac:dyDescent="0.25">
      <c r="P1803" s="147" t="s">
        <v>962</v>
      </c>
      <c r="Q1803" s="147">
        <v>194</v>
      </c>
      <c r="R1803" s="147"/>
      <c r="S1803" s="147" t="s">
        <v>2344</v>
      </c>
      <c r="T1803" s="147">
        <v>0</v>
      </c>
      <c r="U1803" s="147" t="s">
        <v>2345</v>
      </c>
      <c r="V1803" s="147" t="s">
        <v>2727</v>
      </c>
      <c r="AB1803" s="147" t="s">
        <v>3110</v>
      </c>
      <c r="AC1803" s="147">
        <v>219</v>
      </c>
      <c r="AD1803" s="223">
        <v>43280</v>
      </c>
      <c r="AE1803" s="223">
        <v>43364</v>
      </c>
      <c r="AF1803" s="147" t="s">
        <v>939</v>
      </c>
    </row>
    <row r="1804" spans="16:32" x14ac:dyDescent="0.25">
      <c r="P1804" s="147" t="s">
        <v>962</v>
      </c>
      <c r="Q1804" s="147">
        <v>194</v>
      </c>
      <c r="R1804" s="147"/>
      <c r="S1804" s="147" t="s">
        <v>2346</v>
      </c>
      <c r="T1804" s="147">
        <v>0</v>
      </c>
      <c r="U1804" s="147" t="s">
        <v>2347</v>
      </c>
      <c r="V1804" s="147" t="s">
        <v>2727</v>
      </c>
      <c r="AB1804" s="147" t="s">
        <v>3112</v>
      </c>
      <c r="AC1804" s="147">
        <v>208</v>
      </c>
      <c r="AD1804" s="223">
        <v>43216</v>
      </c>
      <c r="AE1804" s="223">
        <v>43300</v>
      </c>
      <c r="AF1804" s="147" t="s">
        <v>939</v>
      </c>
    </row>
    <row r="1805" spans="16:32" x14ac:dyDescent="0.25">
      <c r="P1805" s="147" t="s">
        <v>962</v>
      </c>
      <c r="Q1805" s="147">
        <v>194</v>
      </c>
      <c r="R1805" s="147"/>
      <c r="S1805" s="147" t="s">
        <v>2350</v>
      </c>
      <c r="T1805" s="147">
        <v>0</v>
      </c>
      <c r="U1805" s="147" t="s">
        <v>2351</v>
      </c>
      <c r="V1805" s="147" t="s">
        <v>2727</v>
      </c>
      <c r="AB1805" s="147" t="s">
        <v>4718</v>
      </c>
      <c r="AC1805" s="147">
        <v>215</v>
      </c>
      <c r="AD1805" s="223">
        <v>43250</v>
      </c>
      <c r="AE1805" s="223">
        <v>43334</v>
      </c>
      <c r="AF1805" s="147" t="s">
        <v>939</v>
      </c>
    </row>
    <row r="1806" spans="16:32" x14ac:dyDescent="0.25">
      <c r="P1806" s="147" t="s">
        <v>962</v>
      </c>
      <c r="Q1806" s="147">
        <v>194</v>
      </c>
      <c r="R1806" s="147"/>
      <c r="S1806" s="147" t="s">
        <v>2962</v>
      </c>
      <c r="T1806" s="147">
        <v>0</v>
      </c>
      <c r="U1806" s="147" t="s">
        <v>2963</v>
      </c>
      <c r="V1806" s="147" t="s">
        <v>2727</v>
      </c>
      <c r="AB1806" s="147" t="s">
        <v>4718</v>
      </c>
      <c r="AC1806" s="147">
        <v>219</v>
      </c>
      <c r="AD1806" s="223">
        <v>43280</v>
      </c>
      <c r="AE1806" s="223">
        <v>43364</v>
      </c>
      <c r="AF1806" s="147" t="s">
        <v>939</v>
      </c>
    </row>
    <row r="1807" spans="16:32" x14ac:dyDescent="0.25">
      <c r="P1807" s="147" t="s">
        <v>962</v>
      </c>
      <c r="Q1807" s="147">
        <v>194</v>
      </c>
      <c r="R1807" s="147"/>
      <c r="S1807" s="147" t="s">
        <v>2693</v>
      </c>
      <c r="T1807" s="147">
        <v>0</v>
      </c>
      <c r="U1807" s="147" t="s">
        <v>2694</v>
      </c>
      <c r="V1807" s="147" t="s">
        <v>2727</v>
      </c>
      <c r="AB1807" s="147" t="s">
        <v>4718</v>
      </c>
      <c r="AC1807" s="147">
        <v>222</v>
      </c>
      <c r="AD1807" s="223">
        <v>43311</v>
      </c>
      <c r="AE1807" s="223">
        <v>43395</v>
      </c>
      <c r="AF1807" s="147" t="s">
        <v>939</v>
      </c>
    </row>
    <row r="1808" spans="16:32" x14ac:dyDescent="0.25">
      <c r="P1808" s="147" t="s">
        <v>962</v>
      </c>
      <c r="Q1808" s="147">
        <v>194</v>
      </c>
      <c r="R1808" s="147"/>
      <c r="S1808" s="147" t="s">
        <v>2354</v>
      </c>
      <c r="T1808" s="147">
        <v>0</v>
      </c>
      <c r="U1808" s="147" t="s">
        <v>2355</v>
      </c>
      <c r="V1808" s="147" t="s">
        <v>2727</v>
      </c>
      <c r="AB1808" s="147" t="s">
        <v>3563</v>
      </c>
      <c r="AC1808" s="147">
        <v>208</v>
      </c>
      <c r="AD1808" s="223">
        <v>43216</v>
      </c>
      <c r="AE1808" s="223">
        <v>43300</v>
      </c>
      <c r="AF1808" s="147" t="s">
        <v>939</v>
      </c>
    </row>
    <row r="1809" spans="16:32" x14ac:dyDescent="0.25">
      <c r="P1809" s="147" t="s">
        <v>962</v>
      </c>
      <c r="Q1809" s="147">
        <v>194</v>
      </c>
      <c r="R1809" s="147"/>
      <c r="S1809" s="147" t="s">
        <v>2360</v>
      </c>
      <c r="T1809" s="147">
        <v>0</v>
      </c>
      <c r="U1809" s="147" t="s">
        <v>2361</v>
      </c>
      <c r="V1809" s="147" t="s">
        <v>2727</v>
      </c>
      <c r="AB1809" s="147" t="s">
        <v>3563</v>
      </c>
      <c r="AC1809" s="147">
        <v>215</v>
      </c>
      <c r="AD1809" s="223">
        <v>43250</v>
      </c>
      <c r="AE1809" s="223">
        <v>43334</v>
      </c>
      <c r="AF1809" s="147" t="s">
        <v>939</v>
      </c>
    </row>
    <row r="1810" spans="16:32" x14ac:dyDescent="0.25">
      <c r="P1810" s="147" t="s">
        <v>962</v>
      </c>
      <c r="Q1810" s="147">
        <v>194</v>
      </c>
      <c r="R1810" s="147"/>
      <c r="S1810" s="147" t="s">
        <v>2695</v>
      </c>
      <c r="T1810" s="147">
        <v>0</v>
      </c>
      <c r="U1810" s="147" t="s">
        <v>2696</v>
      </c>
      <c r="V1810" s="147" t="s">
        <v>2727</v>
      </c>
      <c r="AB1810" s="147" t="s">
        <v>3563</v>
      </c>
      <c r="AC1810" s="147">
        <v>219</v>
      </c>
      <c r="AD1810" s="223">
        <v>43280</v>
      </c>
      <c r="AE1810" s="223">
        <v>43364</v>
      </c>
      <c r="AF1810" s="147" t="s">
        <v>939</v>
      </c>
    </row>
    <row r="1811" spans="16:32" x14ac:dyDescent="0.25">
      <c r="P1811" s="147" t="s">
        <v>962</v>
      </c>
      <c r="Q1811" s="147">
        <v>194</v>
      </c>
      <c r="R1811" s="147"/>
      <c r="S1811" s="147" t="s">
        <v>2964</v>
      </c>
      <c r="T1811" s="147">
        <v>0</v>
      </c>
      <c r="U1811" s="147" t="s">
        <v>2965</v>
      </c>
      <c r="V1811" s="147" t="s">
        <v>2727</v>
      </c>
      <c r="AB1811" s="147" t="s">
        <v>3563</v>
      </c>
      <c r="AC1811" s="147">
        <v>222</v>
      </c>
      <c r="AD1811" s="223">
        <v>43311</v>
      </c>
      <c r="AE1811" s="223">
        <v>43395</v>
      </c>
      <c r="AF1811" s="147" t="s">
        <v>939</v>
      </c>
    </row>
    <row r="1812" spans="16:32" x14ac:dyDescent="0.25">
      <c r="P1812" s="147" t="s">
        <v>962</v>
      </c>
      <c r="Q1812" s="147">
        <v>194</v>
      </c>
      <c r="R1812" s="147"/>
      <c r="S1812" s="147" t="s">
        <v>2966</v>
      </c>
      <c r="T1812" s="147">
        <v>0</v>
      </c>
      <c r="U1812" s="147" t="s">
        <v>2967</v>
      </c>
      <c r="V1812" s="147" t="s">
        <v>2727</v>
      </c>
      <c r="AB1812" s="147" t="s">
        <v>2053</v>
      </c>
      <c r="AC1812" s="147">
        <v>208</v>
      </c>
      <c r="AD1812" s="223">
        <v>43216</v>
      </c>
      <c r="AE1812" s="223">
        <v>43300</v>
      </c>
      <c r="AF1812" s="147" t="s">
        <v>939</v>
      </c>
    </row>
    <row r="1813" spans="16:32" x14ac:dyDescent="0.25">
      <c r="P1813" s="147" t="s">
        <v>962</v>
      </c>
      <c r="Q1813" s="147">
        <v>194</v>
      </c>
      <c r="R1813" s="147"/>
      <c r="S1813" s="147" t="s">
        <v>2376</v>
      </c>
      <c r="T1813" s="147">
        <v>0</v>
      </c>
      <c r="U1813" s="147" t="s">
        <v>2377</v>
      </c>
      <c r="V1813" s="147" t="s">
        <v>2727</v>
      </c>
      <c r="AB1813" s="147" t="s">
        <v>2053</v>
      </c>
      <c r="AC1813" s="147">
        <v>219</v>
      </c>
      <c r="AD1813" s="223">
        <v>43280</v>
      </c>
      <c r="AE1813" s="223">
        <v>43364</v>
      </c>
      <c r="AF1813" s="147" t="s">
        <v>939</v>
      </c>
    </row>
    <row r="1814" spans="16:32" x14ac:dyDescent="0.25">
      <c r="P1814" s="147" t="s">
        <v>962</v>
      </c>
      <c r="Q1814" s="147">
        <v>194</v>
      </c>
      <c r="R1814" s="147"/>
      <c r="S1814" s="147" t="s">
        <v>2701</v>
      </c>
      <c r="T1814" s="147">
        <v>0</v>
      </c>
      <c r="U1814" s="147" t="s">
        <v>2702</v>
      </c>
      <c r="V1814" s="147" t="s">
        <v>2727</v>
      </c>
      <c r="AB1814" s="147" t="s">
        <v>2053</v>
      </c>
      <c r="AC1814" s="147">
        <v>222</v>
      </c>
      <c r="AD1814" s="223">
        <v>43311</v>
      </c>
      <c r="AE1814" s="223">
        <v>43395</v>
      </c>
      <c r="AF1814" s="147" t="s">
        <v>939</v>
      </c>
    </row>
    <row r="1815" spans="16:32" x14ac:dyDescent="0.25">
      <c r="P1815" s="147" t="s">
        <v>962</v>
      </c>
      <c r="Q1815" s="147">
        <v>194</v>
      </c>
      <c r="R1815" s="147"/>
      <c r="S1815" s="147" t="s">
        <v>2382</v>
      </c>
      <c r="T1815" s="147">
        <v>0</v>
      </c>
      <c r="U1815" s="147" t="s">
        <v>2383</v>
      </c>
      <c r="V1815" s="147" t="s">
        <v>2727</v>
      </c>
      <c r="AB1815" s="147" t="s">
        <v>3114</v>
      </c>
      <c r="AC1815" s="147">
        <v>208</v>
      </c>
      <c r="AD1815" s="223">
        <v>43216</v>
      </c>
      <c r="AE1815" s="223">
        <v>43300</v>
      </c>
      <c r="AF1815" s="147" t="s">
        <v>939</v>
      </c>
    </row>
    <row r="1816" spans="16:32" x14ac:dyDescent="0.25">
      <c r="P1816" s="147" t="s">
        <v>962</v>
      </c>
      <c r="Q1816" s="147">
        <v>194</v>
      </c>
      <c r="R1816" s="147"/>
      <c r="S1816" s="147" t="s">
        <v>2384</v>
      </c>
      <c r="T1816" s="147">
        <v>0</v>
      </c>
      <c r="U1816" s="147" t="s">
        <v>2385</v>
      </c>
      <c r="V1816" s="147" t="s">
        <v>2727</v>
      </c>
      <c r="AB1816" s="147" t="s">
        <v>3116</v>
      </c>
      <c r="AC1816" s="147">
        <v>222</v>
      </c>
      <c r="AD1816" s="223">
        <v>43311</v>
      </c>
      <c r="AE1816" s="223">
        <v>43395</v>
      </c>
      <c r="AF1816" s="147" t="s">
        <v>939</v>
      </c>
    </row>
    <row r="1817" spans="16:32" x14ac:dyDescent="0.25">
      <c r="P1817" s="147" t="s">
        <v>962</v>
      </c>
      <c r="Q1817" s="147">
        <v>194</v>
      </c>
      <c r="R1817" s="147"/>
      <c r="S1817" s="147" t="s">
        <v>2386</v>
      </c>
      <c r="T1817" s="147">
        <v>0</v>
      </c>
      <c r="U1817" s="147" t="s">
        <v>2387</v>
      </c>
      <c r="V1817" s="147" t="s">
        <v>2727</v>
      </c>
      <c r="AB1817" s="147" t="s">
        <v>3118</v>
      </c>
      <c r="AC1817" s="147">
        <v>222</v>
      </c>
      <c r="AD1817" s="223">
        <v>43311</v>
      </c>
      <c r="AE1817" s="223">
        <v>43395</v>
      </c>
      <c r="AF1817" s="147" t="s">
        <v>939</v>
      </c>
    </row>
    <row r="1818" spans="16:32" x14ac:dyDescent="0.25">
      <c r="P1818" s="147" t="s">
        <v>962</v>
      </c>
      <c r="Q1818" s="147">
        <v>194</v>
      </c>
      <c r="R1818" s="147"/>
      <c r="S1818" s="147" t="s">
        <v>2388</v>
      </c>
      <c r="T1818" s="147">
        <v>0</v>
      </c>
      <c r="U1818" s="147" t="s">
        <v>2389</v>
      </c>
      <c r="V1818" s="147" t="s">
        <v>2727</v>
      </c>
      <c r="AB1818" s="147" t="s">
        <v>4152</v>
      </c>
      <c r="AC1818" s="147">
        <v>222</v>
      </c>
      <c r="AD1818" s="223">
        <v>43311</v>
      </c>
      <c r="AE1818" s="223">
        <v>43395</v>
      </c>
      <c r="AF1818" s="147" t="s">
        <v>939</v>
      </c>
    </row>
    <row r="1819" spans="16:32" x14ac:dyDescent="0.25">
      <c r="P1819" s="147" t="s">
        <v>962</v>
      </c>
      <c r="Q1819" s="147">
        <v>194</v>
      </c>
      <c r="R1819" s="147"/>
      <c r="S1819" s="147" t="s">
        <v>2390</v>
      </c>
      <c r="T1819" s="147">
        <v>0</v>
      </c>
      <c r="U1819" s="147" t="s">
        <v>2391</v>
      </c>
      <c r="V1819" s="147" t="s">
        <v>2727</v>
      </c>
      <c r="AB1819" s="147" t="s">
        <v>2061</v>
      </c>
      <c r="AC1819" s="147">
        <v>208</v>
      </c>
      <c r="AD1819" s="223">
        <v>43216</v>
      </c>
      <c r="AE1819" s="223">
        <v>43300</v>
      </c>
      <c r="AF1819" s="147" t="s">
        <v>939</v>
      </c>
    </row>
    <row r="1820" spans="16:32" x14ac:dyDescent="0.25">
      <c r="P1820" s="147" t="s">
        <v>962</v>
      </c>
      <c r="Q1820" s="147">
        <v>194</v>
      </c>
      <c r="R1820" s="147"/>
      <c r="S1820" s="147" t="s">
        <v>2392</v>
      </c>
      <c r="T1820" s="147">
        <v>0</v>
      </c>
      <c r="U1820" s="147" t="s">
        <v>2393</v>
      </c>
      <c r="V1820" s="147" t="s">
        <v>2727</v>
      </c>
      <c r="AB1820" s="147" t="s">
        <v>3122</v>
      </c>
      <c r="AC1820" s="147">
        <v>222</v>
      </c>
      <c r="AD1820" s="223">
        <v>43311</v>
      </c>
      <c r="AE1820" s="223">
        <v>43395</v>
      </c>
      <c r="AF1820" s="147" t="s">
        <v>939</v>
      </c>
    </row>
    <row r="1821" spans="16:32" x14ac:dyDescent="0.25">
      <c r="P1821" s="147" t="s">
        <v>962</v>
      </c>
      <c r="Q1821" s="147">
        <v>194</v>
      </c>
      <c r="R1821" s="147"/>
      <c r="S1821" s="147" t="s">
        <v>2968</v>
      </c>
      <c r="T1821" s="147">
        <v>0</v>
      </c>
      <c r="U1821" s="147" t="s">
        <v>2969</v>
      </c>
      <c r="V1821" s="147" t="s">
        <v>2727</v>
      </c>
      <c r="AB1821" s="147" t="s">
        <v>3924</v>
      </c>
      <c r="AC1821" s="147">
        <v>222</v>
      </c>
      <c r="AD1821" s="223">
        <v>43311</v>
      </c>
      <c r="AE1821" s="223">
        <v>43395</v>
      </c>
      <c r="AF1821" s="147" t="s">
        <v>939</v>
      </c>
    </row>
    <row r="1822" spans="16:32" x14ac:dyDescent="0.25">
      <c r="P1822" s="147" t="s">
        <v>962</v>
      </c>
      <c r="Q1822" s="147">
        <v>194</v>
      </c>
      <c r="R1822" s="147"/>
      <c r="S1822" s="147" t="s">
        <v>2400</v>
      </c>
      <c r="T1822" s="147">
        <v>0</v>
      </c>
      <c r="U1822" s="147" t="s">
        <v>2401</v>
      </c>
      <c r="V1822" s="147" t="s">
        <v>2727</v>
      </c>
      <c r="AB1822" s="147" t="s">
        <v>4154</v>
      </c>
      <c r="AC1822" s="147">
        <v>222</v>
      </c>
      <c r="AD1822" s="223">
        <v>43311</v>
      </c>
      <c r="AE1822" s="223">
        <v>43395</v>
      </c>
      <c r="AF1822" s="147" t="s">
        <v>939</v>
      </c>
    </row>
    <row r="1823" spans="16:32" x14ac:dyDescent="0.25">
      <c r="P1823" s="147" t="s">
        <v>962</v>
      </c>
      <c r="Q1823" s="147">
        <v>194</v>
      </c>
      <c r="R1823" s="147"/>
      <c r="S1823" s="147" t="s">
        <v>2402</v>
      </c>
      <c r="T1823" s="147">
        <v>0</v>
      </c>
      <c r="U1823" s="147" t="s">
        <v>2403</v>
      </c>
      <c r="V1823" s="147" t="s">
        <v>2727</v>
      </c>
      <c r="AB1823" s="147" t="s">
        <v>2065</v>
      </c>
      <c r="AC1823" s="147">
        <v>222</v>
      </c>
      <c r="AD1823" s="223">
        <v>43311</v>
      </c>
      <c r="AE1823" s="223">
        <v>43395</v>
      </c>
      <c r="AF1823" s="147" t="s">
        <v>939</v>
      </c>
    </row>
    <row r="1824" spans="16:32" x14ac:dyDescent="0.25">
      <c r="P1824" s="147" t="s">
        <v>962</v>
      </c>
      <c r="Q1824" s="147">
        <v>194</v>
      </c>
      <c r="R1824" s="147"/>
      <c r="S1824" s="147" t="s">
        <v>2404</v>
      </c>
      <c r="T1824" s="147">
        <v>0</v>
      </c>
      <c r="U1824" s="147" t="s">
        <v>2405</v>
      </c>
      <c r="V1824" s="147" t="s">
        <v>2727</v>
      </c>
      <c r="AB1824" s="147" t="s">
        <v>4904</v>
      </c>
      <c r="AC1824" s="147">
        <v>219</v>
      </c>
      <c r="AD1824" s="223">
        <v>43280</v>
      </c>
      <c r="AE1824" s="223">
        <v>43364</v>
      </c>
      <c r="AF1824" s="147" t="s">
        <v>939</v>
      </c>
    </row>
    <row r="1825" spans="16:32" x14ac:dyDescent="0.25">
      <c r="P1825" s="147" t="s">
        <v>962</v>
      </c>
      <c r="Q1825" s="147">
        <v>194</v>
      </c>
      <c r="R1825" s="147"/>
      <c r="S1825" s="147" t="s">
        <v>2703</v>
      </c>
      <c r="T1825" s="147">
        <v>0</v>
      </c>
      <c r="U1825" s="147" t="s">
        <v>2704</v>
      </c>
      <c r="V1825" s="147" t="s">
        <v>2727</v>
      </c>
      <c r="AB1825" s="147" t="s">
        <v>4904</v>
      </c>
      <c r="AC1825" s="147">
        <v>222</v>
      </c>
      <c r="AD1825" s="223">
        <v>43311</v>
      </c>
      <c r="AE1825" s="223">
        <v>43395</v>
      </c>
      <c r="AF1825" s="147" t="s">
        <v>939</v>
      </c>
    </row>
    <row r="1826" spans="16:32" x14ac:dyDescent="0.25">
      <c r="P1826" s="147" t="s">
        <v>962</v>
      </c>
      <c r="Q1826" s="147">
        <v>194</v>
      </c>
      <c r="R1826" s="147"/>
      <c r="S1826" s="147" t="s">
        <v>2406</v>
      </c>
      <c r="T1826" s="147">
        <v>0</v>
      </c>
      <c r="U1826" s="147" t="s">
        <v>2407</v>
      </c>
      <c r="V1826" s="147" t="s">
        <v>2727</v>
      </c>
      <c r="AB1826" s="147" t="s">
        <v>4386</v>
      </c>
      <c r="AC1826" s="147">
        <v>208</v>
      </c>
      <c r="AD1826" s="223">
        <v>43216</v>
      </c>
      <c r="AE1826" s="223">
        <v>43300</v>
      </c>
      <c r="AF1826" s="147" t="s">
        <v>939</v>
      </c>
    </row>
    <row r="1827" spans="16:32" x14ac:dyDescent="0.25">
      <c r="P1827" s="147" t="s">
        <v>962</v>
      </c>
      <c r="Q1827" s="147">
        <v>194</v>
      </c>
      <c r="R1827" s="147"/>
      <c r="S1827" s="147" t="s">
        <v>2408</v>
      </c>
      <c r="T1827" s="147">
        <v>0</v>
      </c>
      <c r="U1827" s="147" t="s">
        <v>2409</v>
      </c>
      <c r="V1827" s="147" t="s">
        <v>2727</v>
      </c>
      <c r="AB1827" s="147" t="s">
        <v>4386</v>
      </c>
      <c r="AC1827" s="147">
        <v>215</v>
      </c>
      <c r="AD1827" s="223">
        <v>43250</v>
      </c>
      <c r="AE1827" s="223">
        <v>43334</v>
      </c>
      <c r="AF1827" s="147" t="s">
        <v>939</v>
      </c>
    </row>
    <row r="1828" spans="16:32" x14ac:dyDescent="0.25">
      <c r="P1828" s="147" t="s">
        <v>962</v>
      </c>
      <c r="Q1828" s="147">
        <v>194</v>
      </c>
      <c r="R1828" s="147"/>
      <c r="S1828" s="147" t="s">
        <v>2412</v>
      </c>
      <c r="T1828" s="147">
        <v>0</v>
      </c>
      <c r="U1828" s="147" t="s">
        <v>2413</v>
      </c>
      <c r="V1828" s="147" t="s">
        <v>2727</v>
      </c>
      <c r="AB1828" s="147" t="s">
        <v>4386</v>
      </c>
      <c r="AC1828" s="147">
        <v>219</v>
      </c>
      <c r="AD1828" s="223">
        <v>43280</v>
      </c>
      <c r="AE1828" s="223">
        <v>43364</v>
      </c>
      <c r="AF1828" s="147" t="s">
        <v>939</v>
      </c>
    </row>
    <row r="1829" spans="16:32" x14ac:dyDescent="0.25">
      <c r="P1829" s="147" t="s">
        <v>962</v>
      </c>
      <c r="Q1829" s="147">
        <v>194</v>
      </c>
      <c r="R1829" s="147"/>
      <c r="S1829" s="147" t="s">
        <v>2970</v>
      </c>
      <c r="T1829" s="147">
        <v>0</v>
      </c>
      <c r="U1829" s="147" t="s">
        <v>2971</v>
      </c>
      <c r="V1829" s="147" t="s">
        <v>2727</v>
      </c>
      <c r="AB1829" s="147" t="s">
        <v>4386</v>
      </c>
      <c r="AC1829" s="147">
        <v>222</v>
      </c>
      <c r="AD1829" s="223">
        <v>43311</v>
      </c>
      <c r="AE1829" s="223">
        <v>43395</v>
      </c>
      <c r="AF1829" s="147" t="s">
        <v>939</v>
      </c>
    </row>
    <row r="1830" spans="16:32" x14ac:dyDescent="0.25">
      <c r="P1830" s="147" t="s">
        <v>962</v>
      </c>
      <c r="Q1830" s="147">
        <v>194</v>
      </c>
      <c r="R1830" s="147"/>
      <c r="S1830" s="147" t="s">
        <v>2414</v>
      </c>
      <c r="T1830" s="147">
        <v>0</v>
      </c>
      <c r="U1830" s="147" t="s">
        <v>2415</v>
      </c>
      <c r="V1830" s="147" t="s">
        <v>2727</v>
      </c>
      <c r="AB1830" s="147" t="s">
        <v>5143</v>
      </c>
      <c r="AC1830" s="147">
        <v>222</v>
      </c>
      <c r="AD1830" s="223">
        <v>43311</v>
      </c>
      <c r="AE1830" s="223">
        <v>43395</v>
      </c>
      <c r="AF1830" s="147" t="s">
        <v>939</v>
      </c>
    </row>
    <row r="1831" spans="16:32" x14ac:dyDescent="0.25">
      <c r="P1831" s="147" t="s">
        <v>962</v>
      </c>
      <c r="Q1831" s="147">
        <v>194</v>
      </c>
      <c r="R1831" s="147"/>
      <c r="S1831" s="147" t="s">
        <v>2416</v>
      </c>
      <c r="T1831" s="147">
        <v>0</v>
      </c>
      <c r="U1831" s="147" t="s">
        <v>2417</v>
      </c>
      <c r="V1831" s="147" t="s">
        <v>2727</v>
      </c>
      <c r="AB1831" s="147" t="s">
        <v>5145</v>
      </c>
      <c r="AC1831" s="147">
        <v>222</v>
      </c>
      <c r="AD1831" s="223">
        <v>43311</v>
      </c>
      <c r="AE1831" s="223">
        <v>43395</v>
      </c>
      <c r="AF1831" s="147" t="s">
        <v>939</v>
      </c>
    </row>
    <row r="1832" spans="16:32" x14ac:dyDescent="0.25">
      <c r="P1832" s="147" t="s">
        <v>962</v>
      </c>
      <c r="Q1832" s="147">
        <v>194</v>
      </c>
      <c r="R1832" s="147"/>
      <c r="S1832" s="147" t="s">
        <v>2418</v>
      </c>
      <c r="T1832" s="147">
        <v>0</v>
      </c>
      <c r="U1832" s="147" t="s">
        <v>2419</v>
      </c>
      <c r="V1832" s="147" t="s">
        <v>2727</v>
      </c>
      <c r="AB1832" s="147" t="s">
        <v>5147</v>
      </c>
      <c r="AC1832" s="147">
        <v>222</v>
      </c>
      <c r="AD1832" s="223">
        <v>43311</v>
      </c>
      <c r="AE1832" s="223">
        <v>43395</v>
      </c>
      <c r="AF1832" s="147" t="s">
        <v>939</v>
      </c>
    </row>
    <row r="1833" spans="16:32" x14ac:dyDescent="0.25">
      <c r="P1833" s="147" t="s">
        <v>962</v>
      </c>
      <c r="Q1833" s="147">
        <v>194</v>
      </c>
      <c r="R1833" s="147"/>
      <c r="S1833" s="147" t="s">
        <v>2972</v>
      </c>
      <c r="T1833" s="147">
        <v>0</v>
      </c>
      <c r="U1833" s="147" t="s">
        <v>2973</v>
      </c>
      <c r="V1833" s="147" t="s">
        <v>2727</v>
      </c>
      <c r="AB1833" s="147" t="s">
        <v>2071</v>
      </c>
      <c r="AC1833" s="147">
        <v>208</v>
      </c>
      <c r="AD1833" s="223">
        <v>43216</v>
      </c>
      <c r="AE1833" s="223">
        <v>43300</v>
      </c>
      <c r="AF1833" s="147" t="s">
        <v>939</v>
      </c>
    </row>
    <row r="1834" spans="16:32" x14ac:dyDescent="0.25">
      <c r="P1834" s="147" t="s">
        <v>962</v>
      </c>
      <c r="Q1834" s="147">
        <v>194</v>
      </c>
      <c r="R1834" s="147"/>
      <c r="S1834" s="147" t="s">
        <v>2705</v>
      </c>
      <c r="T1834" s="147">
        <v>0</v>
      </c>
      <c r="U1834" s="147" t="s">
        <v>2706</v>
      </c>
      <c r="V1834" s="147" t="s">
        <v>2727</v>
      </c>
      <c r="AB1834" s="147" t="s">
        <v>2071</v>
      </c>
      <c r="AC1834" s="147">
        <v>222</v>
      </c>
      <c r="AD1834" s="223">
        <v>43311</v>
      </c>
      <c r="AE1834" s="223">
        <v>43395</v>
      </c>
      <c r="AF1834" s="147" t="s">
        <v>939</v>
      </c>
    </row>
    <row r="1835" spans="16:32" x14ac:dyDescent="0.25">
      <c r="P1835" s="147" t="s">
        <v>962</v>
      </c>
      <c r="Q1835" s="147">
        <v>194</v>
      </c>
      <c r="R1835" s="147"/>
      <c r="S1835" s="147" t="s">
        <v>2424</v>
      </c>
      <c r="T1835" s="147">
        <v>0</v>
      </c>
      <c r="U1835" s="147" t="s">
        <v>2425</v>
      </c>
      <c r="V1835" s="147" t="s">
        <v>2727</v>
      </c>
      <c r="AB1835" s="147" t="s">
        <v>2895</v>
      </c>
      <c r="AC1835" s="147">
        <v>208</v>
      </c>
      <c r="AD1835" s="223">
        <v>43216</v>
      </c>
      <c r="AE1835" s="223">
        <v>43300</v>
      </c>
      <c r="AF1835" s="147" t="s">
        <v>939</v>
      </c>
    </row>
    <row r="1836" spans="16:32" x14ac:dyDescent="0.25">
      <c r="P1836" s="147" t="s">
        <v>962</v>
      </c>
      <c r="Q1836" s="147">
        <v>194</v>
      </c>
      <c r="R1836" s="147"/>
      <c r="S1836" s="147" t="s">
        <v>2974</v>
      </c>
      <c r="T1836" s="147">
        <v>0</v>
      </c>
      <c r="U1836" s="147" t="s">
        <v>2975</v>
      </c>
      <c r="V1836" s="147" t="s">
        <v>2727</v>
      </c>
      <c r="AB1836" s="147" t="s">
        <v>2895</v>
      </c>
      <c r="AC1836" s="147">
        <v>215</v>
      </c>
      <c r="AD1836" s="223">
        <v>43250</v>
      </c>
      <c r="AE1836" s="223">
        <v>43334</v>
      </c>
      <c r="AF1836" s="147" t="s">
        <v>939</v>
      </c>
    </row>
    <row r="1837" spans="16:32" x14ac:dyDescent="0.25">
      <c r="P1837" s="147" t="s">
        <v>962</v>
      </c>
      <c r="Q1837" s="147">
        <v>194</v>
      </c>
      <c r="R1837" s="147"/>
      <c r="S1837" s="147" t="s">
        <v>2711</v>
      </c>
      <c r="T1837" s="147">
        <v>0</v>
      </c>
      <c r="U1837" s="147" t="s">
        <v>2712</v>
      </c>
      <c r="V1837" s="147" t="s">
        <v>2727</v>
      </c>
      <c r="AB1837" s="147" t="s">
        <v>2895</v>
      </c>
      <c r="AC1837" s="147">
        <v>219</v>
      </c>
      <c r="AD1837" s="223">
        <v>43280</v>
      </c>
      <c r="AE1837" s="223">
        <v>43364</v>
      </c>
      <c r="AF1837" s="147" t="s">
        <v>939</v>
      </c>
    </row>
    <row r="1838" spans="16:32" x14ac:dyDescent="0.25">
      <c r="P1838" s="147" t="s">
        <v>962</v>
      </c>
      <c r="Q1838" s="147">
        <v>194</v>
      </c>
      <c r="R1838" s="147"/>
      <c r="S1838" s="147" t="s">
        <v>2428</v>
      </c>
      <c r="T1838" s="147">
        <v>0</v>
      </c>
      <c r="U1838" s="147" t="s">
        <v>2429</v>
      </c>
      <c r="V1838" s="147" t="s">
        <v>2727</v>
      </c>
      <c r="AB1838" s="147" t="s">
        <v>2895</v>
      </c>
      <c r="AC1838" s="147">
        <v>222</v>
      </c>
      <c r="AD1838" s="223">
        <v>43311</v>
      </c>
      <c r="AE1838" s="223">
        <v>43395</v>
      </c>
      <c r="AF1838" s="147" t="s">
        <v>939</v>
      </c>
    </row>
    <row r="1839" spans="16:32" x14ac:dyDescent="0.25">
      <c r="P1839" s="147" t="s">
        <v>962</v>
      </c>
      <c r="Q1839" s="147">
        <v>194</v>
      </c>
      <c r="R1839" s="147"/>
      <c r="S1839" s="147" t="s">
        <v>2432</v>
      </c>
      <c r="T1839" s="147">
        <v>0</v>
      </c>
      <c r="U1839" s="147" t="s">
        <v>2433</v>
      </c>
      <c r="V1839" s="147" t="s">
        <v>2727</v>
      </c>
      <c r="AB1839" s="147" t="s">
        <v>4097</v>
      </c>
      <c r="AC1839" s="147">
        <v>208</v>
      </c>
      <c r="AD1839" s="223">
        <v>43216</v>
      </c>
      <c r="AE1839" s="223">
        <v>43300</v>
      </c>
      <c r="AF1839" s="147" t="s">
        <v>939</v>
      </c>
    </row>
    <row r="1840" spans="16:32" x14ac:dyDescent="0.25">
      <c r="P1840" s="147" t="s">
        <v>962</v>
      </c>
      <c r="Q1840" s="147">
        <v>194</v>
      </c>
      <c r="R1840" s="147"/>
      <c r="S1840" s="147" t="s">
        <v>2434</v>
      </c>
      <c r="T1840" s="147">
        <v>0</v>
      </c>
      <c r="U1840" s="147" t="s">
        <v>2435</v>
      </c>
      <c r="V1840" s="147" t="s">
        <v>2727</v>
      </c>
      <c r="AB1840" s="147" t="s">
        <v>4097</v>
      </c>
      <c r="AC1840" s="147">
        <v>215</v>
      </c>
      <c r="AD1840" s="223">
        <v>43250</v>
      </c>
      <c r="AE1840" s="223">
        <v>43334</v>
      </c>
      <c r="AF1840" s="147" t="s">
        <v>939</v>
      </c>
    </row>
    <row r="1841" spans="16:32" x14ac:dyDescent="0.25">
      <c r="P1841" s="147" t="s">
        <v>962</v>
      </c>
      <c r="Q1841" s="147">
        <v>194</v>
      </c>
      <c r="R1841" s="147"/>
      <c r="S1841" s="147" t="s">
        <v>2719</v>
      </c>
      <c r="T1841" s="147">
        <v>0</v>
      </c>
      <c r="U1841" s="147" t="s">
        <v>2720</v>
      </c>
      <c r="V1841" s="147" t="s">
        <v>2727</v>
      </c>
      <c r="AB1841" s="147" t="s">
        <v>4097</v>
      </c>
      <c r="AC1841" s="147">
        <v>219</v>
      </c>
      <c r="AD1841" s="223">
        <v>43280</v>
      </c>
      <c r="AE1841" s="223">
        <v>43364</v>
      </c>
      <c r="AF1841" s="147" t="s">
        <v>939</v>
      </c>
    </row>
    <row r="1842" spans="16:32" x14ac:dyDescent="0.25">
      <c r="P1842" s="147" t="s">
        <v>962</v>
      </c>
      <c r="Q1842" s="147">
        <v>194</v>
      </c>
      <c r="R1842" s="147"/>
      <c r="S1842" s="147" t="s">
        <v>2976</v>
      </c>
      <c r="T1842" s="147">
        <v>0</v>
      </c>
      <c r="U1842" s="147" t="s">
        <v>2977</v>
      </c>
      <c r="V1842" s="147" t="s">
        <v>2727</v>
      </c>
      <c r="AB1842" s="147" t="s">
        <v>4097</v>
      </c>
      <c r="AC1842" s="147">
        <v>222</v>
      </c>
      <c r="AD1842" s="223">
        <v>43311</v>
      </c>
      <c r="AE1842" s="223">
        <v>43395</v>
      </c>
      <c r="AF1842" s="147" t="s">
        <v>939</v>
      </c>
    </row>
    <row r="1843" spans="16:32" x14ac:dyDescent="0.25">
      <c r="P1843" s="147" t="s">
        <v>962</v>
      </c>
      <c r="Q1843" s="147">
        <v>194</v>
      </c>
      <c r="R1843" s="147"/>
      <c r="S1843" s="147" t="s">
        <v>2436</v>
      </c>
      <c r="T1843" s="147">
        <v>0</v>
      </c>
      <c r="U1843" s="147" t="s">
        <v>2437</v>
      </c>
      <c r="V1843" s="147" t="s">
        <v>2727</v>
      </c>
      <c r="AB1843" s="147" t="s">
        <v>3926</v>
      </c>
      <c r="AC1843" s="147">
        <v>208</v>
      </c>
      <c r="AD1843" s="223">
        <v>43216</v>
      </c>
      <c r="AE1843" s="223">
        <v>43300</v>
      </c>
      <c r="AF1843" s="147" t="s">
        <v>939</v>
      </c>
    </row>
    <row r="1844" spans="16:32" x14ac:dyDescent="0.25">
      <c r="P1844" s="147" t="s">
        <v>962</v>
      </c>
      <c r="Q1844" s="147">
        <v>194</v>
      </c>
      <c r="R1844" s="147"/>
      <c r="S1844" s="147" t="s">
        <v>2438</v>
      </c>
      <c r="T1844" s="147">
        <v>0</v>
      </c>
      <c r="U1844" s="147" t="s">
        <v>2439</v>
      </c>
      <c r="V1844" s="147" t="s">
        <v>2727</v>
      </c>
      <c r="AB1844" s="147" t="s">
        <v>3926</v>
      </c>
      <c r="AC1844" s="147">
        <v>215</v>
      </c>
      <c r="AD1844" s="223">
        <v>43250</v>
      </c>
      <c r="AE1844" s="223">
        <v>43334</v>
      </c>
      <c r="AF1844" s="147" t="s">
        <v>939</v>
      </c>
    </row>
    <row r="1845" spans="16:32" x14ac:dyDescent="0.25">
      <c r="P1845" s="147" t="s">
        <v>962</v>
      </c>
      <c r="Q1845" s="147">
        <v>194</v>
      </c>
      <c r="R1845" s="147"/>
      <c r="S1845" s="147" t="s">
        <v>2440</v>
      </c>
      <c r="T1845" s="147">
        <v>0</v>
      </c>
      <c r="U1845" s="147" t="s">
        <v>2441</v>
      </c>
      <c r="V1845" s="147" t="s">
        <v>2727</v>
      </c>
      <c r="AB1845" s="147" t="s">
        <v>3926</v>
      </c>
      <c r="AC1845" s="147">
        <v>219</v>
      </c>
      <c r="AD1845" s="223">
        <v>43280</v>
      </c>
      <c r="AE1845" s="223">
        <v>43364</v>
      </c>
      <c r="AF1845" s="147" t="s">
        <v>939</v>
      </c>
    </row>
    <row r="1846" spans="16:32" x14ac:dyDescent="0.25">
      <c r="P1846" s="147" t="s">
        <v>962</v>
      </c>
      <c r="Q1846" s="147">
        <v>194</v>
      </c>
      <c r="R1846" s="147"/>
      <c r="S1846" s="147" t="s">
        <v>2442</v>
      </c>
      <c r="T1846" s="147">
        <v>0</v>
      </c>
      <c r="U1846" s="147" t="s">
        <v>2443</v>
      </c>
      <c r="V1846" s="147" t="s">
        <v>2727</v>
      </c>
      <c r="AB1846" s="147" t="s">
        <v>3926</v>
      </c>
      <c r="AC1846" s="147">
        <v>222</v>
      </c>
      <c r="AD1846" s="223">
        <v>43311</v>
      </c>
      <c r="AE1846" s="223">
        <v>43395</v>
      </c>
      <c r="AF1846" s="147" t="s">
        <v>939</v>
      </c>
    </row>
    <row r="1847" spans="16:32" x14ac:dyDescent="0.25">
      <c r="P1847" s="147" t="s">
        <v>962</v>
      </c>
      <c r="Q1847" s="147">
        <v>194</v>
      </c>
      <c r="R1847" s="147"/>
      <c r="S1847" s="147" t="s">
        <v>2978</v>
      </c>
      <c r="T1847" s="147">
        <v>0</v>
      </c>
      <c r="U1847" s="147" t="s">
        <v>2979</v>
      </c>
      <c r="V1847" s="147" t="s">
        <v>2727</v>
      </c>
      <c r="AB1847" s="147" t="s">
        <v>2584</v>
      </c>
      <c r="AC1847" s="147">
        <v>208</v>
      </c>
      <c r="AD1847" s="223">
        <v>43216</v>
      </c>
      <c r="AE1847" s="223">
        <v>43300</v>
      </c>
      <c r="AF1847" s="147" t="s">
        <v>939</v>
      </c>
    </row>
    <row r="1848" spans="16:32" x14ac:dyDescent="0.25">
      <c r="P1848" s="147" t="s">
        <v>962</v>
      </c>
      <c r="Q1848" s="147">
        <v>194</v>
      </c>
      <c r="R1848" s="147"/>
      <c r="S1848" s="147" t="s">
        <v>2980</v>
      </c>
      <c r="T1848" s="147">
        <v>0</v>
      </c>
      <c r="U1848" s="147" t="s">
        <v>2981</v>
      </c>
      <c r="V1848" s="147" t="s">
        <v>2727</v>
      </c>
      <c r="AB1848" s="147" t="s">
        <v>2584</v>
      </c>
      <c r="AC1848" s="147">
        <v>215</v>
      </c>
      <c r="AD1848" s="223">
        <v>43250</v>
      </c>
      <c r="AE1848" s="223">
        <v>43334</v>
      </c>
      <c r="AF1848" s="147" t="s">
        <v>939</v>
      </c>
    </row>
    <row r="1849" spans="16:32" x14ac:dyDescent="0.25">
      <c r="P1849" s="147" t="s">
        <v>962</v>
      </c>
      <c r="Q1849" s="147">
        <v>194</v>
      </c>
      <c r="R1849" s="147"/>
      <c r="S1849" s="147" t="s">
        <v>2723</v>
      </c>
      <c r="T1849" s="147">
        <v>0</v>
      </c>
      <c r="U1849" s="147" t="s">
        <v>2724</v>
      </c>
      <c r="V1849" s="147" t="s">
        <v>2727</v>
      </c>
      <c r="AB1849" s="147" t="s">
        <v>2584</v>
      </c>
      <c r="AC1849" s="147">
        <v>219</v>
      </c>
      <c r="AD1849" s="223">
        <v>43280</v>
      </c>
      <c r="AE1849" s="223">
        <v>43364</v>
      </c>
      <c r="AF1849" s="147" t="s">
        <v>939</v>
      </c>
    </row>
    <row r="1850" spans="16:32" x14ac:dyDescent="0.25">
      <c r="P1850" s="147" t="s">
        <v>962</v>
      </c>
      <c r="Q1850" s="147">
        <v>194</v>
      </c>
      <c r="R1850" s="147"/>
      <c r="S1850" s="147" t="s">
        <v>2452</v>
      </c>
      <c r="T1850" s="147">
        <v>0</v>
      </c>
      <c r="U1850" s="147" t="s">
        <v>2453</v>
      </c>
      <c r="V1850" s="147" t="s">
        <v>2727</v>
      </c>
      <c r="AB1850" s="147" t="s">
        <v>2584</v>
      </c>
      <c r="AC1850" s="147">
        <v>222</v>
      </c>
      <c r="AD1850" s="223">
        <v>43311</v>
      </c>
      <c r="AE1850" s="223">
        <v>43395</v>
      </c>
      <c r="AF1850" s="147" t="s">
        <v>939</v>
      </c>
    </row>
    <row r="1851" spans="16:32" x14ac:dyDescent="0.25">
      <c r="P1851" s="147" t="s">
        <v>962</v>
      </c>
      <c r="Q1851" s="147">
        <v>194</v>
      </c>
      <c r="R1851" s="147"/>
      <c r="S1851" s="147" t="s">
        <v>2725</v>
      </c>
      <c r="T1851" s="147">
        <v>0</v>
      </c>
      <c r="U1851" s="147" t="s">
        <v>2726</v>
      </c>
      <c r="V1851" s="147" t="s">
        <v>2727</v>
      </c>
      <c r="AB1851" s="147" t="s">
        <v>2075</v>
      </c>
      <c r="AC1851" s="147">
        <v>222</v>
      </c>
      <c r="AD1851" s="223">
        <v>43311</v>
      </c>
      <c r="AE1851" s="223">
        <v>43395</v>
      </c>
      <c r="AF1851" s="147" t="s">
        <v>939</v>
      </c>
    </row>
    <row r="1852" spans="16:32" x14ac:dyDescent="0.25">
      <c r="P1852" s="147" t="s">
        <v>962</v>
      </c>
      <c r="Q1852" s="147">
        <v>194</v>
      </c>
      <c r="R1852" s="147"/>
      <c r="S1852" s="147" t="s">
        <v>2454</v>
      </c>
      <c r="T1852" s="147">
        <v>0</v>
      </c>
      <c r="U1852" s="147" t="s">
        <v>2455</v>
      </c>
      <c r="V1852" s="147" t="s">
        <v>2727</v>
      </c>
      <c r="AB1852" s="147" t="s">
        <v>2586</v>
      </c>
      <c r="AC1852" s="147">
        <v>215</v>
      </c>
      <c r="AD1852" s="223">
        <v>43250</v>
      </c>
      <c r="AE1852" s="223">
        <v>43334</v>
      </c>
      <c r="AF1852" s="147" t="s">
        <v>939</v>
      </c>
    </row>
    <row r="1853" spans="16:32" x14ac:dyDescent="0.25">
      <c r="P1853" s="147" t="s">
        <v>962</v>
      </c>
      <c r="Q1853" s="147">
        <v>194</v>
      </c>
      <c r="R1853" s="147"/>
      <c r="S1853" s="147" t="s">
        <v>2464</v>
      </c>
      <c r="T1853" s="147">
        <v>0</v>
      </c>
      <c r="U1853" s="147" t="s">
        <v>2465</v>
      </c>
      <c r="V1853" s="147" t="s">
        <v>2727</v>
      </c>
      <c r="AB1853" s="147" t="s">
        <v>2586</v>
      </c>
      <c r="AC1853" s="147">
        <v>219</v>
      </c>
      <c r="AD1853" s="223">
        <v>43280</v>
      </c>
      <c r="AE1853" s="223">
        <v>43364</v>
      </c>
      <c r="AF1853" s="147" t="s">
        <v>939</v>
      </c>
    </row>
    <row r="1854" spans="16:32" x14ac:dyDescent="0.25">
      <c r="P1854" s="147" t="s">
        <v>962</v>
      </c>
      <c r="Q1854" s="147">
        <v>195</v>
      </c>
      <c r="R1854" s="147"/>
      <c r="S1854" s="147" t="s">
        <v>2466</v>
      </c>
      <c r="T1854" s="147">
        <v>0</v>
      </c>
      <c r="U1854" s="147" t="s">
        <v>2467</v>
      </c>
      <c r="V1854" s="147" t="s">
        <v>2982</v>
      </c>
      <c r="AB1854" s="147" t="s">
        <v>2586</v>
      </c>
      <c r="AC1854" s="147">
        <v>222</v>
      </c>
      <c r="AD1854" s="223">
        <v>43311</v>
      </c>
      <c r="AE1854" s="223">
        <v>43395</v>
      </c>
      <c r="AF1854" s="147" t="s">
        <v>939</v>
      </c>
    </row>
    <row r="1855" spans="16:32" x14ac:dyDescent="0.25">
      <c r="P1855" s="147" t="s">
        <v>962</v>
      </c>
      <c r="Q1855" s="147">
        <v>195</v>
      </c>
      <c r="R1855" s="147"/>
      <c r="S1855" s="147" t="s">
        <v>2983</v>
      </c>
      <c r="T1855" s="147">
        <v>0</v>
      </c>
      <c r="U1855" s="147" t="s">
        <v>2984</v>
      </c>
      <c r="V1855" s="147" t="s">
        <v>2982</v>
      </c>
      <c r="AB1855" s="147" t="s">
        <v>3930</v>
      </c>
      <c r="AC1855" s="147">
        <v>215</v>
      </c>
      <c r="AD1855" s="223">
        <v>43250</v>
      </c>
      <c r="AE1855" s="223">
        <v>43334</v>
      </c>
      <c r="AF1855" s="147" t="s">
        <v>939</v>
      </c>
    </row>
    <row r="1856" spans="16:32" x14ac:dyDescent="0.25">
      <c r="P1856" s="147" t="s">
        <v>962</v>
      </c>
      <c r="Q1856" s="147">
        <v>195</v>
      </c>
      <c r="R1856" s="147"/>
      <c r="S1856" s="147" t="s">
        <v>1133</v>
      </c>
      <c r="T1856" s="147">
        <v>0</v>
      </c>
      <c r="U1856" s="147" t="s">
        <v>1134</v>
      </c>
      <c r="V1856" s="147" t="s">
        <v>2982</v>
      </c>
      <c r="AB1856" s="147" t="s">
        <v>3930</v>
      </c>
      <c r="AC1856" s="147">
        <v>219</v>
      </c>
      <c r="AD1856" s="223">
        <v>43280</v>
      </c>
      <c r="AE1856" s="223">
        <v>43364</v>
      </c>
      <c r="AF1856" s="147" t="s">
        <v>939</v>
      </c>
    </row>
    <row r="1857" spans="16:32" x14ac:dyDescent="0.25">
      <c r="P1857" s="147" t="s">
        <v>962</v>
      </c>
      <c r="Q1857" s="147">
        <v>195</v>
      </c>
      <c r="R1857" s="147"/>
      <c r="S1857" s="147" t="s">
        <v>1142</v>
      </c>
      <c r="T1857" s="147">
        <v>0</v>
      </c>
      <c r="U1857" s="147" t="s">
        <v>1143</v>
      </c>
      <c r="V1857" s="147" t="s">
        <v>2982</v>
      </c>
      <c r="AB1857" s="147" t="s">
        <v>3930</v>
      </c>
      <c r="AC1857" s="147">
        <v>222</v>
      </c>
      <c r="AD1857" s="223">
        <v>43311</v>
      </c>
      <c r="AE1857" s="223">
        <v>43395</v>
      </c>
      <c r="AF1857" s="147" t="s">
        <v>939</v>
      </c>
    </row>
    <row r="1858" spans="16:32" x14ac:dyDescent="0.25">
      <c r="P1858" s="147" t="s">
        <v>962</v>
      </c>
      <c r="Q1858" s="147">
        <v>195</v>
      </c>
      <c r="R1858" s="147"/>
      <c r="S1858" s="147" t="s">
        <v>1144</v>
      </c>
      <c r="T1858" s="147">
        <v>0</v>
      </c>
      <c r="U1858" s="147" t="s">
        <v>1145</v>
      </c>
      <c r="V1858" s="147" t="s">
        <v>2982</v>
      </c>
      <c r="AB1858" s="147" t="s">
        <v>2077</v>
      </c>
      <c r="AC1858" s="147">
        <v>219</v>
      </c>
      <c r="AD1858" s="223">
        <v>43280</v>
      </c>
      <c r="AE1858" s="223">
        <v>43364</v>
      </c>
      <c r="AF1858" s="147" t="s">
        <v>939</v>
      </c>
    </row>
    <row r="1859" spans="16:32" x14ac:dyDescent="0.25">
      <c r="P1859" s="147" t="s">
        <v>962</v>
      </c>
      <c r="Q1859" s="147">
        <v>195</v>
      </c>
      <c r="R1859" s="147"/>
      <c r="S1859" s="147" t="s">
        <v>1146</v>
      </c>
      <c r="T1859" s="147">
        <v>0</v>
      </c>
      <c r="U1859" s="147" t="s">
        <v>1147</v>
      </c>
      <c r="V1859" s="147" t="s">
        <v>2982</v>
      </c>
      <c r="AB1859" s="147" t="s">
        <v>2077</v>
      </c>
      <c r="AC1859" s="147">
        <v>222</v>
      </c>
      <c r="AD1859" s="223">
        <v>43311</v>
      </c>
      <c r="AE1859" s="223">
        <v>43395</v>
      </c>
      <c r="AF1859" s="147" t="s">
        <v>939</v>
      </c>
    </row>
    <row r="1860" spans="16:32" x14ac:dyDescent="0.25">
      <c r="P1860" s="147" t="s">
        <v>962</v>
      </c>
      <c r="Q1860" s="147">
        <v>195</v>
      </c>
      <c r="R1860" s="147"/>
      <c r="S1860" s="147" t="s">
        <v>1148</v>
      </c>
      <c r="T1860" s="147">
        <v>0</v>
      </c>
      <c r="U1860" s="147" t="s">
        <v>1149</v>
      </c>
      <c r="V1860" s="147" t="s">
        <v>2982</v>
      </c>
      <c r="AB1860" s="147" t="s">
        <v>2081</v>
      </c>
      <c r="AC1860" s="147">
        <v>208</v>
      </c>
      <c r="AD1860" s="223">
        <v>43216</v>
      </c>
      <c r="AE1860" s="223">
        <v>43300</v>
      </c>
      <c r="AF1860" s="147" t="s">
        <v>939</v>
      </c>
    </row>
    <row r="1861" spans="16:32" x14ac:dyDescent="0.25">
      <c r="P1861" s="147" t="s">
        <v>962</v>
      </c>
      <c r="Q1861" s="147">
        <v>195</v>
      </c>
      <c r="R1861" s="147"/>
      <c r="S1861" s="147" t="s">
        <v>1150</v>
      </c>
      <c r="T1861" s="147">
        <v>0</v>
      </c>
      <c r="U1861" s="147" t="s">
        <v>1151</v>
      </c>
      <c r="V1861" s="147" t="s">
        <v>2982</v>
      </c>
      <c r="AB1861" s="147" t="s">
        <v>3403</v>
      </c>
      <c r="AC1861" s="147">
        <v>222</v>
      </c>
      <c r="AD1861" s="223">
        <v>43311</v>
      </c>
      <c r="AE1861" s="223">
        <v>43395</v>
      </c>
      <c r="AF1861" s="147" t="s">
        <v>939</v>
      </c>
    </row>
    <row r="1862" spans="16:32" x14ac:dyDescent="0.25">
      <c r="P1862" s="147" t="s">
        <v>962</v>
      </c>
      <c r="Q1862" s="147">
        <v>195</v>
      </c>
      <c r="R1862" s="147"/>
      <c r="S1862" s="147" t="s">
        <v>1152</v>
      </c>
      <c r="T1862" s="147">
        <v>0</v>
      </c>
      <c r="U1862" s="147" t="s">
        <v>1153</v>
      </c>
      <c r="V1862" s="147" t="s">
        <v>2982</v>
      </c>
      <c r="AB1862" s="147" t="s">
        <v>5149</v>
      </c>
      <c r="AC1862" s="147">
        <v>222</v>
      </c>
      <c r="AD1862" s="223">
        <v>43311</v>
      </c>
      <c r="AE1862" s="223">
        <v>43367</v>
      </c>
      <c r="AF1862" s="147" t="s">
        <v>939</v>
      </c>
    </row>
    <row r="1863" spans="16:32" x14ac:dyDescent="0.25">
      <c r="P1863" s="147" t="s">
        <v>962</v>
      </c>
      <c r="Q1863" s="147">
        <v>195</v>
      </c>
      <c r="R1863" s="147"/>
      <c r="S1863" s="147" t="s">
        <v>2471</v>
      </c>
      <c r="T1863" s="147">
        <v>0</v>
      </c>
      <c r="U1863" s="147" t="s">
        <v>2472</v>
      </c>
      <c r="V1863" s="147" t="s">
        <v>2982</v>
      </c>
      <c r="AB1863" s="147" t="s">
        <v>3405</v>
      </c>
      <c r="AC1863" s="147">
        <v>222</v>
      </c>
      <c r="AD1863" s="223">
        <v>43311</v>
      </c>
      <c r="AE1863" s="223">
        <v>43395</v>
      </c>
      <c r="AF1863" s="147" t="s">
        <v>939</v>
      </c>
    </row>
    <row r="1864" spans="16:32" x14ac:dyDescent="0.25">
      <c r="P1864" s="147" t="s">
        <v>962</v>
      </c>
      <c r="Q1864" s="147">
        <v>195</v>
      </c>
      <c r="R1864" s="147"/>
      <c r="S1864" s="147" t="s">
        <v>1154</v>
      </c>
      <c r="T1864" s="147">
        <v>0</v>
      </c>
      <c r="U1864" s="147" t="s">
        <v>1155</v>
      </c>
      <c r="V1864" s="147" t="s">
        <v>2982</v>
      </c>
      <c r="AB1864" s="147" t="s">
        <v>5151</v>
      </c>
      <c r="AC1864" s="147">
        <v>222</v>
      </c>
      <c r="AD1864" s="223">
        <v>43311</v>
      </c>
      <c r="AE1864" s="223">
        <v>43395</v>
      </c>
      <c r="AF1864" s="147" t="s">
        <v>939</v>
      </c>
    </row>
    <row r="1865" spans="16:32" x14ac:dyDescent="0.25">
      <c r="P1865" s="147" t="s">
        <v>962</v>
      </c>
      <c r="Q1865" s="147">
        <v>195</v>
      </c>
      <c r="R1865" s="147"/>
      <c r="S1865" s="147" t="s">
        <v>1156</v>
      </c>
      <c r="T1865" s="147">
        <v>0</v>
      </c>
      <c r="U1865" s="147" t="s">
        <v>1157</v>
      </c>
      <c r="V1865" s="147" t="s">
        <v>2982</v>
      </c>
      <c r="AB1865" s="147" t="s">
        <v>2897</v>
      </c>
      <c r="AC1865" s="147">
        <v>215</v>
      </c>
      <c r="AD1865" s="223">
        <v>43250</v>
      </c>
      <c r="AE1865" s="223">
        <v>43334</v>
      </c>
      <c r="AF1865" s="147" t="s">
        <v>939</v>
      </c>
    </row>
    <row r="1866" spans="16:32" x14ac:dyDescent="0.25">
      <c r="P1866" s="147" t="s">
        <v>962</v>
      </c>
      <c r="Q1866" s="147">
        <v>195</v>
      </c>
      <c r="R1866" s="147"/>
      <c r="S1866" s="147" t="s">
        <v>1158</v>
      </c>
      <c r="T1866" s="147">
        <v>0</v>
      </c>
      <c r="U1866" s="147" t="s">
        <v>1159</v>
      </c>
      <c r="V1866" s="147" t="s">
        <v>2982</v>
      </c>
      <c r="AB1866" s="147" t="s">
        <v>2897</v>
      </c>
      <c r="AC1866" s="147">
        <v>219</v>
      </c>
      <c r="AD1866" s="223">
        <v>43280</v>
      </c>
      <c r="AE1866" s="223">
        <v>43364</v>
      </c>
      <c r="AF1866" s="147" t="s">
        <v>939</v>
      </c>
    </row>
    <row r="1867" spans="16:32" x14ac:dyDescent="0.25">
      <c r="P1867" s="147" t="s">
        <v>962</v>
      </c>
      <c r="Q1867" s="147">
        <v>195</v>
      </c>
      <c r="R1867" s="147"/>
      <c r="S1867" s="147" t="s">
        <v>1160</v>
      </c>
      <c r="T1867" s="147">
        <v>0</v>
      </c>
      <c r="U1867" s="147" t="s">
        <v>1161</v>
      </c>
      <c r="V1867" s="147" t="s">
        <v>2982</v>
      </c>
      <c r="AB1867" s="147" t="s">
        <v>2897</v>
      </c>
      <c r="AC1867" s="147">
        <v>222</v>
      </c>
      <c r="AD1867" s="223">
        <v>43311</v>
      </c>
      <c r="AE1867" s="223">
        <v>43395</v>
      </c>
      <c r="AF1867" s="147" t="s">
        <v>939</v>
      </c>
    </row>
    <row r="1868" spans="16:32" x14ac:dyDescent="0.25">
      <c r="P1868" s="147" t="s">
        <v>962</v>
      </c>
      <c r="Q1868" s="147">
        <v>195</v>
      </c>
      <c r="R1868" s="147"/>
      <c r="S1868" s="147" t="s">
        <v>2728</v>
      </c>
      <c r="T1868" s="147">
        <v>0</v>
      </c>
      <c r="U1868" s="147" t="s">
        <v>2729</v>
      </c>
      <c r="V1868" s="147" t="s">
        <v>2982</v>
      </c>
      <c r="AB1868" s="147" t="s">
        <v>2085</v>
      </c>
      <c r="AC1868" s="147">
        <v>208</v>
      </c>
      <c r="AD1868" s="223">
        <v>43216</v>
      </c>
      <c r="AE1868" s="223">
        <v>43300</v>
      </c>
      <c r="AF1868" s="147" t="s">
        <v>939</v>
      </c>
    </row>
    <row r="1869" spans="16:32" x14ac:dyDescent="0.25">
      <c r="P1869" s="147" t="s">
        <v>962</v>
      </c>
      <c r="Q1869" s="147">
        <v>195</v>
      </c>
      <c r="R1869" s="147"/>
      <c r="S1869" s="147" t="s">
        <v>1162</v>
      </c>
      <c r="T1869" s="147">
        <v>0</v>
      </c>
      <c r="U1869" s="147" t="s">
        <v>1163</v>
      </c>
      <c r="V1869" s="147" t="s">
        <v>2982</v>
      </c>
      <c r="AB1869" s="147" t="s">
        <v>2087</v>
      </c>
      <c r="AC1869" s="147">
        <v>208</v>
      </c>
      <c r="AD1869" s="223">
        <v>43216</v>
      </c>
      <c r="AE1869" s="223">
        <v>43300</v>
      </c>
      <c r="AF1869" s="147" t="s">
        <v>939</v>
      </c>
    </row>
    <row r="1870" spans="16:32" x14ac:dyDescent="0.25">
      <c r="P1870" s="147" t="s">
        <v>962</v>
      </c>
      <c r="Q1870" s="147">
        <v>195</v>
      </c>
      <c r="R1870" s="147"/>
      <c r="S1870" s="147" t="s">
        <v>1164</v>
      </c>
      <c r="T1870" s="147">
        <v>0</v>
      </c>
      <c r="U1870" s="147" t="s">
        <v>1165</v>
      </c>
      <c r="V1870" s="147" t="s">
        <v>2982</v>
      </c>
      <c r="AB1870" s="147" t="s">
        <v>2087</v>
      </c>
      <c r="AC1870" s="147">
        <v>215</v>
      </c>
      <c r="AD1870" s="223">
        <v>43250</v>
      </c>
      <c r="AE1870" s="223">
        <v>43334</v>
      </c>
      <c r="AF1870" s="147" t="s">
        <v>939</v>
      </c>
    </row>
    <row r="1871" spans="16:32" x14ac:dyDescent="0.25">
      <c r="P1871" s="147" t="s">
        <v>962</v>
      </c>
      <c r="Q1871" s="147">
        <v>195</v>
      </c>
      <c r="R1871" s="147"/>
      <c r="S1871" s="147" t="s">
        <v>2730</v>
      </c>
      <c r="T1871" s="147">
        <v>0</v>
      </c>
      <c r="U1871" s="147" t="s">
        <v>2731</v>
      </c>
      <c r="V1871" s="147" t="s">
        <v>2982</v>
      </c>
      <c r="AB1871" s="147" t="s">
        <v>2087</v>
      </c>
      <c r="AC1871" s="147">
        <v>219</v>
      </c>
      <c r="AD1871" s="223">
        <v>43280</v>
      </c>
      <c r="AE1871" s="223">
        <v>43364</v>
      </c>
      <c r="AF1871" s="147" t="s">
        <v>939</v>
      </c>
    </row>
    <row r="1872" spans="16:32" x14ac:dyDescent="0.25">
      <c r="P1872" s="147" t="s">
        <v>962</v>
      </c>
      <c r="Q1872" s="147">
        <v>195</v>
      </c>
      <c r="R1872" s="147"/>
      <c r="S1872" s="147" t="s">
        <v>1166</v>
      </c>
      <c r="T1872" s="147">
        <v>0</v>
      </c>
      <c r="U1872" s="147" t="s">
        <v>1167</v>
      </c>
      <c r="V1872" s="147" t="s">
        <v>2982</v>
      </c>
      <c r="AB1872" s="147" t="s">
        <v>2087</v>
      </c>
      <c r="AC1872" s="147">
        <v>222</v>
      </c>
      <c r="AD1872" s="223">
        <v>43311</v>
      </c>
      <c r="AE1872" s="223">
        <v>43395</v>
      </c>
      <c r="AF1872" s="147" t="s">
        <v>939</v>
      </c>
    </row>
    <row r="1873" spans="16:32" x14ac:dyDescent="0.25">
      <c r="P1873" s="147" t="s">
        <v>962</v>
      </c>
      <c r="Q1873" s="147">
        <v>195</v>
      </c>
      <c r="R1873" s="147"/>
      <c r="S1873" s="147" t="s">
        <v>1168</v>
      </c>
      <c r="T1873" s="147">
        <v>0</v>
      </c>
      <c r="U1873" s="147" t="s">
        <v>1169</v>
      </c>
      <c r="V1873" s="147" t="s">
        <v>2982</v>
      </c>
      <c r="AB1873" s="147" t="s">
        <v>2089</v>
      </c>
      <c r="AC1873" s="147">
        <v>208</v>
      </c>
      <c r="AD1873" s="223">
        <v>43216</v>
      </c>
      <c r="AE1873" s="223">
        <v>43300</v>
      </c>
      <c r="AF1873" s="147" t="s">
        <v>939</v>
      </c>
    </row>
    <row r="1874" spans="16:32" x14ac:dyDescent="0.25">
      <c r="P1874" s="147" t="s">
        <v>962</v>
      </c>
      <c r="Q1874" s="147">
        <v>195</v>
      </c>
      <c r="R1874" s="147"/>
      <c r="S1874" s="147" t="s">
        <v>1170</v>
      </c>
      <c r="T1874" s="147">
        <v>0</v>
      </c>
      <c r="U1874" s="147" t="s">
        <v>1171</v>
      </c>
      <c r="V1874" s="147" t="s">
        <v>2982</v>
      </c>
      <c r="AB1874" s="147" t="s">
        <v>2089</v>
      </c>
      <c r="AC1874" s="147">
        <v>215</v>
      </c>
      <c r="AD1874" s="223">
        <v>43250</v>
      </c>
      <c r="AE1874" s="223">
        <v>43334</v>
      </c>
      <c r="AF1874" s="147" t="s">
        <v>939</v>
      </c>
    </row>
    <row r="1875" spans="16:32" x14ac:dyDescent="0.25">
      <c r="P1875" s="147" t="s">
        <v>962</v>
      </c>
      <c r="Q1875" s="147">
        <v>195</v>
      </c>
      <c r="R1875" s="147"/>
      <c r="S1875" s="147" t="s">
        <v>1176</v>
      </c>
      <c r="T1875" s="147">
        <v>0</v>
      </c>
      <c r="U1875" s="147" t="s">
        <v>1177</v>
      </c>
      <c r="V1875" s="147" t="s">
        <v>2982</v>
      </c>
      <c r="AB1875" s="147" t="s">
        <v>2089</v>
      </c>
      <c r="AC1875" s="147">
        <v>219</v>
      </c>
      <c r="AD1875" s="223">
        <v>43280</v>
      </c>
      <c r="AE1875" s="223">
        <v>43364</v>
      </c>
      <c r="AF1875" s="147" t="s">
        <v>939</v>
      </c>
    </row>
    <row r="1876" spans="16:32" x14ac:dyDescent="0.25">
      <c r="P1876" s="147" t="s">
        <v>962</v>
      </c>
      <c r="Q1876" s="147">
        <v>195</v>
      </c>
      <c r="R1876" s="147"/>
      <c r="S1876" s="147" t="s">
        <v>1178</v>
      </c>
      <c r="T1876" s="147">
        <v>0</v>
      </c>
      <c r="U1876" s="147" t="s">
        <v>1179</v>
      </c>
      <c r="V1876" s="147" t="s">
        <v>2982</v>
      </c>
      <c r="AB1876" s="147" t="s">
        <v>2089</v>
      </c>
      <c r="AC1876" s="147">
        <v>222</v>
      </c>
      <c r="AD1876" s="223">
        <v>43311</v>
      </c>
      <c r="AE1876" s="223">
        <v>43395</v>
      </c>
      <c r="AF1876" s="147" t="s">
        <v>939</v>
      </c>
    </row>
    <row r="1877" spans="16:32" x14ac:dyDescent="0.25">
      <c r="P1877" s="147" t="s">
        <v>962</v>
      </c>
      <c r="Q1877" s="147">
        <v>195</v>
      </c>
      <c r="R1877" s="147"/>
      <c r="S1877" s="147" t="s">
        <v>1180</v>
      </c>
      <c r="T1877" s="147">
        <v>0</v>
      </c>
      <c r="U1877" s="147" t="s">
        <v>1181</v>
      </c>
      <c r="V1877" s="147" t="s">
        <v>2982</v>
      </c>
      <c r="AB1877" s="147" t="s">
        <v>2588</v>
      </c>
      <c r="AC1877" s="147">
        <v>215</v>
      </c>
      <c r="AD1877" s="223">
        <v>43250</v>
      </c>
      <c r="AE1877" s="223">
        <v>43334</v>
      </c>
      <c r="AF1877" s="147" t="s">
        <v>939</v>
      </c>
    </row>
    <row r="1878" spans="16:32" x14ac:dyDescent="0.25">
      <c r="P1878" s="147" t="s">
        <v>962</v>
      </c>
      <c r="Q1878" s="147">
        <v>195</v>
      </c>
      <c r="R1878" s="147"/>
      <c r="S1878" s="147" t="s">
        <v>1182</v>
      </c>
      <c r="T1878" s="147">
        <v>0</v>
      </c>
      <c r="U1878" s="147" t="s">
        <v>1183</v>
      </c>
      <c r="V1878" s="147" t="s">
        <v>2982</v>
      </c>
      <c r="AB1878" s="147" t="s">
        <v>2588</v>
      </c>
      <c r="AC1878" s="147">
        <v>219</v>
      </c>
      <c r="AD1878" s="223">
        <v>43280</v>
      </c>
      <c r="AE1878" s="223">
        <v>43364</v>
      </c>
      <c r="AF1878" s="147" t="s">
        <v>939</v>
      </c>
    </row>
    <row r="1879" spans="16:32" x14ac:dyDescent="0.25">
      <c r="P1879" s="147" t="s">
        <v>962</v>
      </c>
      <c r="Q1879" s="147">
        <v>195</v>
      </c>
      <c r="R1879" s="147"/>
      <c r="S1879" s="147" t="s">
        <v>1184</v>
      </c>
      <c r="T1879" s="147">
        <v>0</v>
      </c>
      <c r="U1879" s="147" t="s">
        <v>1185</v>
      </c>
      <c r="V1879" s="147" t="s">
        <v>2982</v>
      </c>
      <c r="AB1879" s="147" t="s">
        <v>2588</v>
      </c>
      <c r="AC1879" s="147">
        <v>222</v>
      </c>
      <c r="AD1879" s="223">
        <v>43311</v>
      </c>
      <c r="AE1879" s="223">
        <v>43395</v>
      </c>
      <c r="AF1879" s="147" t="s">
        <v>939</v>
      </c>
    </row>
    <row r="1880" spans="16:32" x14ac:dyDescent="0.25">
      <c r="P1880" s="147" t="s">
        <v>962</v>
      </c>
      <c r="Q1880" s="147">
        <v>195</v>
      </c>
      <c r="R1880" s="147"/>
      <c r="S1880" s="147" t="s">
        <v>1186</v>
      </c>
      <c r="T1880" s="147">
        <v>0</v>
      </c>
      <c r="U1880" s="147" t="s">
        <v>1187</v>
      </c>
      <c r="V1880" s="147" t="s">
        <v>2982</v>
      </c>
      <c r="AB1880" s="147" t="s">
        <v>2091</v>
      </c>
      <c r="AC1880" s="147">
        <v>208</v>
      </c>
      <c r="AD1880" s="223">
        <v>43216</v>
      </c>
      <c r="AE1880" s="223">
        <v>43300</v>
      </c>
      <c r="AF1880" s="147" t="s">
        <v>939</v>
      </c>
    </row>
    <row r="1881" spans="16:32" x14ac:dyDescent="0.25">
      <c r="P1881" s="147" t="s">
        <v>962</v>
      </c>
      <c r="Q1881" s="147">
        <v>195</v>
      </c>
      <c r="R1881" s="147"/>
      <c r="S1881" s="147" t="s">
        <v>1188</v>
      </c>
      <c r="T1881" s="147">
        <v>0</v>
      </c>
      <c r="U1881" s="147" t="s">
        <v>1189</v>
      </c>
      <c r="V1881" s="147" t="s">
        <v>2982</v>
      </c>
      <c r="AB1881" s="147" t="s">
        <v>2091</v>
      </c>
      <c r="AC1881" s="147">
        <v>215</v>
      </c>
      <c r="AD1881" s="223">
        <v>43250</v>
      </c>
      <c r="AE1881" s="223">
        <v>43334</v>
      </c>
      <c r="AF1881" s="147" t="s">
        <v>939</v>
      </c>
    </row>
    <row r="1882" spans="16:32" x14ac:dyDescent="0.25">
      <c r="P1882" s="147" t="s">
        <v>962</v>
      </c>
      <c r="Q1882" s="147">
        <v>195</v>
      </c>
      <c r="R1882" s="147"/>
      <c r="S1882" s="147" t="s">
        <v>1190</v>
      </c>
      <c r="T1882" s="147">
        <v>0</v>
      </c>
      <c r="U1882" s="147" t="s">
        <v>1191</v>
      </c>
      <c r="V1882" s="147" t="s">
        <v>2982</v>
      </c>
      <c r="AB1882" s="147" t="s">
        <v>2091</v>
      </c>
      <c r="AC1882" s="147">
        <v>219</v>
      </c>
      <c r="AD1882" s="223">
        <v>43280</v>
      </c>
      <c r="AE1882" s="223">
        <v>43364</v>
      </c>
      <c r="AF1882" s="147" t="s">
        <v>939</v>
      </c>
    </row>
    <row r="1883" spans="16:32" x14ac:dyDescent="0.25">
      <c r="P1883" s="147" t="s">
        <v>962</v>
      </c>
      <c r="Q1883" s="147">
        <v>195</v>
      </c>
      <c r="R1883" s="147"/>
      <c r="S1883" s="147" t="s">
        <v>1192</v>
      </c>
      <c r="T1883" s="147">
        <v>0</v>
      </c>
      <c r="U1883" s="147" t="s">
        <v>1193</v>
      </c>
      <c r="V1883" s="147" t="s">
        <v>2982</v>
      </c>
      <c r="AB1883" s="147" t="s">
        <v>2091</v>
      </c>
      <c r="AC1883" s="147">
        <v>222</v>
      </c>
      <c r="AD1883" s="223">
        <v>43311</v>
      </c>
      <c r="AE1883" s="223">
        <v>43395</v>
      </c>
      <c r="AF1883" s="147" t="s">
        <v>939</v>
      </c>
    </row>
    <row r="1884" spans="16:32" x14ac:dyDescent="0.25">
      <c r="P1884" s="147" t="s">
        <v>962</v>
      </c>
      <c r="Q1884" s="147">
        <v>195</v>
      </c>
      <c r="R1884" s="147"/>
      <c r="S1884" s="147" t="s">
        <v>1194</v>
      </c>
      <c r="T1884" s="147">
        <v>0</v>
      </c>
      <c r="U1884" s="147" t="s">
        <v>1195</v>
      </c>
      <c r="V1884" s="147" t="s">
        <v>2982</v>
      </c>
      <c r="AB1884" s="147" t="s">
        <v>2093</v>
      </c>
      <c r="AC1884" s="147">
        <v>215</v>
      </c>
      <c r="AD1884" s="223">
        <v>43250</v>
      </c>
      <c r="AE1884" s="223">
        <v>43334</v>
      </c>
      <c r="AF1884" s="147" t="s">
        <v>939</v>
      </c>
    </row>
    <row r="1885" spans="16:32" x14ac:dyDescent="0.25">
      <c r="P1885" s="147" t="s">
        <v>962</v>
      </c>
      <c r="Q1885" s="147">
        <v>195</v>
      </c>
      <c r="R1885" s="147"/>
      <c r="S1885" s="147" t="s">
        <v>1196</v>
      </c>
      <c r="T1885" s="147">
        <v>0</v>
      </c>
      <c r="U1885" s="147" t="s">
        <v>1197</v>
      </c>
      <c r="V1885" s="147" t="s">
        <v>2982</v>
      </c>
      <c r="AB1885" s="147" t="s">
        <v>2093</v>
      </c>
      <c r="AC1885" s="147">
        <v>219</v>
      </c>
      <c r="AD1885" s="223">
        <v>43280</v>
      </c>
      <c r="AE1885" s="223">
        <v>43364</v>
      </c>
      <c r="AF1885" s="147" t="s">
        <v>939</v>
      </c>
    </row>
    <row r="1886" spans="16:32" x14ac:dyDescent="0.25">
      <c r="P1886" s="147" t="s">
        <v>962</v>
      </c>
      <c r="Q1886" s="147">
        <v>195</v>
      </c>
      <c r="R1886" s="147"/>
      <c r="S1886" s="147" t="s">
        <v>1198</v>
      </c>
      <c r="T1886" s="147">
        <v>0</v>
      </c>
      <c r="U1886" s="147" t="s">
        <v>1199</v>
      </c>
      <c r="V1886" s="147" t="s">
        <v>2982</v>
      </c>
      <c r="AB1886" s="147" t="s">
        <v>2093</v>
      </c>
      <c r="AC1886" s="147">
        <v>222</v>
      </c>
      <c r="AD1886" s="223">
        <v>43311</v>
      </c>
      <c r="AE1886" s="223">
        <v>43395</v>
      </c>
      <c r="AF1886" s="147" t="s">
        <v>939</v>
      </c>
    </row>
    <row r="1887" spans="16:32" x14ac:dyDescent="0.25">
      <c r="P1887" s="147" t="s">
        <v>962</v>
      </c>
      <c r="Q1887" s="147">
        <v>195</v>
      </c>
      <c r="R1887" s="147"/>
      <c r="S1887" s="147" t="s">
        <v>2985</v>
      </c>
      <c r="T1887" s="147">
        <v>0</v>
      </c>
      <c r="U1887" s="147" t="s">
        <v>2986</v>
      </c>
      <c r="V1887" s="147" t="s">
        <v>2982</v>
      </c>
      <c r="AB1887" s="147" t="s">
        <v>2095</v>
      </c>
      <c r="AC1887" s="147">
        <v>208</v>
      </c>
      <c r="AD1887" s="223">
        <v>43216</v>
      </c>
      <c r="AE1887" s="223">
        <v>43300</v>
      </c>
      <c r="AF1887" s="147" t="s">
        <v>939</v>
      </c>
    </row>
    <row r="1888" spans="16:32" x14ac:dyDescent="0.25">
      <c r="P1888" s="147" t="s">
        <v>962</v>
      </c>
      <c r="Q1888" s="147">
        <v>195</v>
      </c>
      <c r="R1888" s="147"/>
      <c r="S1888" s="147" t="s">
        <v>1200</v>
      </c>
      <c r="T1888" s="147">
        <v>0</v>
      </c>
      <c r="U1888" s="147" t="s">
        <v>1201</v>
      </c>
      <c r="V1888" s="147" t="s">
        <v>2982</v>
      </c>
      <c r="AB1888" s="147" t="s">
        <v>2095</v>
      </c>
      <c r="AC1888" s="147">
        <v>215</v>
      </c>
      <c r="AD1888" s="223">
        <v>43250</v>
      </c>
      <c r="AE1888" s="223">
        <v>43334</v>
      </c>
      <c r="AF1888" s="147" t="s">
        <v>939</v>
      </c>
    </row>
    <row r="1889" spans="16:32" x14ac:dyDescent="0.25">
      <c r="P1889" s="147" t="s">
        <v>962</v>
      </c>
      <c r="Q1889" s="147">
        <v>195</v>
      </c>
      <c r="R1889" s="147"/>
      <c r="S1889" s="147" t="s">
        <v>1202</v>
      </c>
      <c r="T1889" s="147">
        <v>0</v>
      </c>
      <c r="U1889" s="147" t="s">
        <v>1203</v>
      </c>
      <c r="V1889" s="147" t="s">
        <v>2982</v>
      </c>
      <c r="AB1889" s="147" t="s">
        <v>2095</v>
      </c>
      <c r="AC1889" s="147">
        <v>219</v>
      </c>
      <c r="AD1889" s="223">
        <v>43280</v>
      </c>
      <c r="AE1889" s="223">
        <v>43364</v>
      </c>
      <c r="AF1889" s="147" t="s">
        <v>939</v>
      </c>
    </row>
    <row r="1890" spans="16:32" x14ac:dyDescent="0.25">
      <c r="P1890" s="147" t="s">
        <v>962</v>
      </c>
      <c r="Q1890" s="147">
        <v>195</v>
      </c>
      <c r="R1890" s="147"/>
      <c r="S1890" s="147" t="s">
        <v>1204</v>
      </c>
      <c r="T1890" s="147">
        <v>0</v>
      </c>
      <c r="U1890" s="147" t="s">
        <v>1205</v>
      </c>
      <c r="V1890" s="147" t="s">
        <v>2982</v>
      </c>
      <c r="AB1890" s="147" t="s">
        <v>2095</v>
      </c>
      <c r="AC1890" s="147">
        <v>222</v>
      </c>
      <c r="AD1890" s="223">
        <v>43311</v>
      </c>
      <c r="AE1890" s="223">
        <v>43395</v>
      </c>
      <c r="AF1890" s="147" t="s">
        <v>939</v>
      </c>
    </row>
    <row r="1891" spans="16:32" x14ac:dyDescent="0.25">
      <c r="P1891" s="147" t="s">
        <v>962</v>
      </c>
      <c r="Q1891" s="147">
        <v>195</v>
      </c>
      <c r="R1891" s="147"/>
      <c r="S1891" s="147" t="s">
        <v>1206</v>
      </c>
      <c r="T1891" s="147">
        <v>0</v>
      </c>
      <c r="U1891" s="147" t="s">
        <v>1207</v>
      </c>
      <c r="V1891" s="147" t="s">
        <v>2982</v>
      </c>
      <c r="AB1891" s="147" t="s">
        <v>3126</v>
      </c>
      <c r="AC1891" s="147">
        <v>215</v>
      </c>
      <c r="AD1891" s="223">
        <v>43250</v>
      </c>
      <c r="AE1891" s="223">
        <v>43334</v>
      </c>
      <c r="AF1891" s="147" t="s">
        <v>939</v>
      </c>
    </row>
    <row r="1892" spans="16:32" x14ac:dyDescent="0.25">
      <c r="P1892" s="147" t="s">
        <v>962</v>
      </c>
      <c r="Q1892" s="147">
        <v>195</v>
      </c>
      <c r="R1892" s="147"/>
      <c r="S1892" s="147" t="s">
        <v>1208</v>
      </c>
      <c r="T1892" s="147">
        <v>0</v>
      </c>
      <c r="U1892" s="147" t="s">
        <v>1209</v>
      </c>
      <c r="V1892" s="147" t="s">
        <v>2982</v>
      </c>
      <c r="AB1892" s="147" t="s">
        <v>3126</v>
      </c>
      <c r="AC1892" s="147">
        <v>219</v>
      </c>
      <c r="AD1892" s="223">
        <v>43280</v>
      </c>
      <c r="AE1892" s="223">
        <v>43364</v>
      </c>
      <c r="AF1892" s="147" t="s">
        <v>939</v>
      </c>
    </row>
    <row r="1893" spans="16:32" x14ac:dyDescent="0.25">
      <c r="P1893" s="147" t="s">
        <v>962</v>
      </c>
      <c r="Q1893" s="147">
        <v>195</v>
      </c>
      <c r="R1893" s="147"/>
      <c r="S1893" s="147" t="s">
        <v>1210</v>
      </c>
      <c r="T1893" s="147">
        <v>0</v>
      </c>
      <c r="U1893" s="147" t="s">
        <v>1211</v>
      </c>
      <c r="V1893" s="147" t="s">
        <v>2982</v>
      </c>
      <c r="AB1893" s="147" t="s">
        <v>3126</v>
      </c>
      <c r="AC1893" s="147">
        <v>222</v>
      </c>
      <c r="AD1893" s="223">
        <v>43311</v>
      </c>
      <c r="AE1893" s="223">
        <v>43395</v>
      </c>
      <c r="AF1893" s="147" t="s">
        <v>939</v>
      </c>
    </row>
    <row r="1894" spans="16:32" x14ac:dyDescent="0.25">
      <c r="P1894" s="147" t="s">
        <v>962</v>
      </c>
      <c r="Q1894" s="147">
        <v>195</v>
      </c>
      <c r="R1894" s="147"/>
      <c r="S1894" s="147" t="s">
        <v>1212</v>
      </c>
      <c r="T1894" s="147">
        <v>0</v>
      </c>
      <c r="U1894" s="147" t="s">
        <v>1213</v>
      </c>
      <c r="V1894" s="147" t="s">
        <v>2982</v>
      </c>
      <c r="AB1894" s="147" t="s">
        <v>3128</v>
      </c>
      <c r="AC1894" s="147">
        <v>208</v>
      </c>
      <c r="AD1894" s="223">
        <v>43216</v>
      </c>
      <c r="AE1894" s="223">
        <v>43300</v>
      </c>
      <c r="AF1894" s="147" t="s">
        <v>939</v>
      </c>
    </row>
    <row r="1895" spans="16:32" x14ac:dyDescent="0.25">
      <c r="P1895" s="147" t="s">
        <v>962</v>
      </c>
      <c r="Q1895" s="147">
        <v>195</v>
      </c>
      <c r="R1895" s="147"/>
      <c r="S1895" s="147" t="s">
        <v>1214</v>
      </c>
      <c r="T1895" s="147">
        <v>0</v>
      </c>
      <c r="U1895" s="147" t="s">
        <v>1215</v>
      </c>
      <c r="V1895" s="147" t="s">
        <v>2982</v>
      </c>
      <c r="AB1895" s="147" t="s">
        <v>3128</v>
      </c>
      <c r="AC1895" s="147">
        <v>215</v>
      </c>
      <c r="AD1895" s="223">
        <v>43250</v>
      </c>
      <c r="AE1895" s="223">
        <v>43334</v>
      </c>
      <c r="AF1895" s="147" t="s">
        <v>939</v>
      </c>
    </row>
    <row r="1896" spans="16:32" x14ac:dyDescent="0.25">
      <c r="P1896" s="147" t="s">
        <v>962</v>
      </c>
      <c r="Q1896" s="147">
        <v>195</v>
      </c>
      <c r="R1896" s="147"/>
      <c r="S1896" s="147" t="s">
        <v>1216</v>
      </c>
      <c r="T1896" s="147">
        <v>0</v>
      </c>
      <c r="U1896" s="147" t="s">
        <v>1217</v>
      </c>
      <c r="V1896" s="147" t="s">
        <v>2982</v>
      </c>
      <c r="AB1896" s="147" t="s">
        <v>3128</v>
      </c>
      <c r="AC1896" s="147">
        <v>219</v>
      </c>
      <c r="AD1896" s="223">
        <v>43280</v>
      </c>
      <c r="AE1896" s="223">
        <v>43364</v>
      </c>
      <c r="AF1896" s="147" t="s">
        <v>939</v>
      </c>
    </row>
    <row r="1897" spans="16:32" x14ac:dyDescent="0.25">
      <c r="P1897" s="147" t="s">
        <v>962</v>
      </c>
      <c r="Q1897" s="147">
        <v>195</v>
      </c>
      <c r="R1897" s="147"/>
      <c r="S1897" s="147" t="s">
        <v>1218</v>
      </c>
      <c r="T1897" s="147">
        <v>0</v>
      </c>
      <c r="U1897" s="147" t="s">
        <v>1219</v>
      </c>
      <c r="V1897" s="147" t="s">
        <v>2982</v>
      </c>
      <c r="AB1897" s="147" t="s">
        <v>3128</v>
      </c>
      <c r="AC1897" s="147">
        <v>222</v>
      </c>
      <c r="AD1897" s="223">
        <v>43311</v>
      </c>
      <c r="AE1897" s="223">
        <v>43395</v>
      </c>
      <c r="AF1897" s="147" t="s">
        <v>939</v>
      </c>
    </row>
    <row r="1898" spans="16:32" x14ac:dyDescent="0.25">
      <c r="P1898" s="147" t="s">
        <v>962</v>
      </c>
      <c r="Q1898" s="147">
        <v>195</v>
      </c>
      <c r="R1898" s="147"/>
      <c r="S1898" s="147" t="s">
        <v>1220</v>
      </c>
      <c r="T1898" s="147">
        <v>0</v>
      </c>
      <c r="U1898" s="147" t="s">
        <v>1221</v>
      </c>
      <c r="V1898" s="147" t="s">
        <v>2982</v>
      </c>
      <c r="AB1898" s="147" t="s">
        <v>2097</v>
      </c>
      <c r="AC1898" s="147">
        <v>208</v>
      </c>
      <c r="AD1898" s="223">
        <v>43216</v>
      </c>
      <c r="AE1898" s="223">
        <v>43300</v>
      </c>
      <c r="AF1898" s="147" t="s">
        <v>939</v>
      </c>
    </row>
    <row r="1899" spans="16:32" x14ac:dyDescent="0.25">
      <c r="P1899" s="147" t="s">
        <v>962</v>
      </c>
      <c r="Q1899" s="147">
        <v>195</v>
      </c>
      <c r="R1899" s="147"/>
      <c r="S1899" s="147" t="s">
        <v>1222</v>
      </c>
      <c r="T1899" s="147">
        <v>0</v>
      </c>
      <c r="U1899" s="147" t="s">
        <v>1223</v>
      </c>
      <c r="V1899" s="147" t="s">
        <v>2982</v>
      </c>
      <c r="AB1899" s="147" t="s">
        <v>2097</v>
      </c>
      <c r="AC1899" s="147">
        <v>215</v>
      </c>
      <c r="AD1899" s="223">
        <v>43250</v>
      </c>
      <c r="AE1899" s="223">
        <v>43334</v>
      </c>
      <c r="AF1899" s="147" t="s">
        <v>939</v>
      </c>
    </row>
    <row r="1900" spans="16:32" x14ac:dyDescent="0.25">
      <c r="P1900" s="147" t="s">
        <v>962</v>
      </c>
      <c r="Q1900" s="147">
        <v>195</v>
      </c>
      <c r="R1900" s="147"/>
      <c r="S1900" s="147" t="s">
        <v>1224</v>
      </c>
      <c r="T1900" s="147">
        <v>0</v>
      </c>
      <c r="U1900" s="147" t="s">
        <v>1225</v>
      </c>
      <c r="V1900" s="147" t="s">
        <v>2982</v>
      </c>
      <c r="AB1900" s="147" t="s">
        <v>2097</v>
      </c>
      <c r="AC1900" s="147">
        <v>219</v>
      </c>
      <c r="AD1900" s="223">
        <v>43280</v>
      </c>
      <c r="AE1900" s="223">
        <v>43364</v>
      </c>
      <c r="AF1900" s="147" t="s">
        <v>939</v>
      </c>
    </row>
    <row r="1901" spans="16:32" x14ac:dyDescent="0.25">
      <c r="P1901" s="147" t="s">
        <v>962</v>
      </c>
      <c r="Q1901" s="147">
        <v>195</v>
      </c>
      <c r="R1901" s="147"/>
      <c r="S1901" s="147" t="s">
        <v>1226</v>
      </c>
      <c r="T1901" s="147">
        <v>0</v>
      </c>
      <c r="U1901" s="147" t="s">
        <v>1227</v>
      </c>
      <c r="V1901" s="147" t="s">
        <v>2982</v>
      </c>
      <c r="AB1901" s="147" t="s">
        <v>2097</v>
      </c>
      <c r="AC1901" s="147">
        <v>222</v>
      </c>
      <c r="AD1901" s="223">
        <v>43311</v>
      </c>
      <c r="AE1901" s="223">
        <v>43395</v>
      </c>
      <c r="AF1901" s="147" t="s">
        <v>939</v>
      </c>
    </row>
    <row r="1902" spans="16:32" x14ac:dyDescent="0.25">
      <c r="P1902" s="147" t="s">
        <v>962</v>
      </c>
      <c r="Q1902" s="147">
        <v>195</v>
      </c>
      <c r="R1902" s="147"/>
      <c r="S1902" s="147" t="s">
        <v>1228</v>
      </c>
      <c r="T1902" s="147">
        <v>0</v>
      </c>
      <c r="U1902" s="147" t="s">
        <v>1229</v>
      </c>
      <c r="V1902" s="147" t="s">
        <v>2982</v>
      </c>
      <c r="AB1902" s="147" t="s">
        <v>4906</v>
      </c>
      <c r="AC1902" s="147">
        <v>219</v>
      </c>
      <c r="AD1902" s="223">
        <v>43280</v>
      </c>
      <c r="AE1902" s="223">
        <v>43364</v>
      </c>
      <c r="AF1902" s="147" t="s">
        <v>939</v>
      </c>
    </row>
    <row r="1903" spans="16:32" x14ac:dyDescent="0.25">
      <c r="P1903" s="147" t="s">
        <v>962</v>
      </c>
      <c r="Q1903" s="147">
        <v>195</v>
      </c>
      <c r="R1903" s="147"/>
      <c r="S1903" s="147" t="s">
        <v>1230</v>
      </c>
      <c r="T1903" s="147">
        <v>0</v>
      </c>
      <c r="U1903" s="147" t="s">
        <v>1231</v>
      </c>
      <c r="V1903" s="147" t="s">
        <v>2982</v>
      </c>
      <c r="AB1903" s="147" t="s">
        <v>4906</v>
      </c>
      <c r="AC1903" s="147">
        <v>222</v>
      </c>
      <c r="AD1903" s="223">
        <v>43311</v>
      </c>
      <c r="AE1903" s="223">
        <v>43395</v>
      </c>
      <c r="AF1903" s="147" t="s">
        <v>939</v>
      </c>
    </row>
    <row r="1904" spans="16:32" x14ac:dyDescent="0.25">
      <c r="P1904" s="147" t="s">
        <v>962</v>
      </c>
      <c r="Q1904" s="147">
        <v>195</v>
      </c>
      <c r="R1904" s="147"/>
      <c r="S1904" s="147" t="s">
        <v>1232</v>
      </c>
      <c r="T1904" s="147">
        <v>0</v>
      </c>
      <c r="U1904" s="147" t="s">
        <v>1233</v>
      </c>
      <c r="V1904" s="147" t="s">
        <v>2982</v>
      </c>
      <c r="AB1904" s="147" t="s">
        <v>3932</v>
      </c>
      <c r="AC1904" s="147">
        <v>208</v>
      </c>
      <c r="AD1904" s="223">
        <v>43216</v>
      </c>
      <c r="AE1904" s="223">
        <v>43300</v>
      </c>
      <c r="AF1904" s="147" t="s">
        <v>939</v>
      </c>
    </row>
    <row r="1905" spans="16:32" x14ac:dyDescent="0.25">
      <c r="P1905" s="147" t="s">
        <v>962</v>
      </c>
      <c r="Q1905" s="147">
        <v>195</v>
      </c>
      <c r="R1905" s="147"/>
      <c r="S1905" s="147" t="s">
        <v>1234</v>
      </c>
      <c r="T1905" s="147">
        <v>0</v>
      </c>
      <c r="U1905" s="147" t="s">
        <v>1235</v>
      </c>
      <c r="V1905" s="147" t="s">
        <v>2982</v>
      </c>
      <c r="AB1905" s="147" t="s">
        <v>3932</v>
      </c>
      <c r="AC1905" s="147">
        <v>215</v>
      </c>
      <c r="AD1905" s="223">
        <v>43250</v>
      </c>
      <c r="AE1905" s="223">
        <v>43334</v>
      </c>
      <c r="AF1905" s="147" t="s">
        <v>939</v>
      </c>
    </row>
    <row r="1906" spans="16:32" x14ac:dyDescent="0.25">
      <c r="P1906" s="147" t="s">
        <v>962</v>
      </c>
      <c r="Q1906" s="147">
        <v>195</v>
      </c>
      <c r="R1906" s="147"/>
      <c r="S1906" s="147" t="s">
        <v>1236</v>
      </c>
      <c r="T1906" s="147">
        <v>0</v>
      </c>
      <c r="U1906" s="147" t="s">
        <v>1237</v>
      </c>
      <c r="V1906" s="147" t="s">
        <v>2982</v>
      </c>
      <c r="AB1906" s="147" t="s">
        <v>3932</v>
      </c>
      <c r="AC1906" s="147">
        <v>219</v>
      </c>
      <c r="AD1906" s="223">
        <v>43280</v>
      </c>
      <c r="AE1906" s="223">
        <v>43364</v>
      </c>
      <c r="AF1906" s="147" t="s">
        <v>939</v>
      </c>
    </row>
    <row r="1907" spans="16:32" x14ac:dyDescent="0.25">
      <c r="P1907" s="147" t="s">
        <v>962</v>
      </c>
      <c r="Q1907" s="147">
        <v>195</v>
      </c>
      <c r="R1907" s="147"/>
      <c r="S1907" s="147" t="s">
        <v>1238</v>
      </c>
      <c r="T1907" s="147">
        <v>0</v>
      </c>
      <c r="U1907" s="147" t="s">
        <v>1239</v>
      </c>
      <c r="V1907" s="147" t="s">
        <v>2982</v>
      </c>
      <c r="AB1907" s="147" t="s">
        <v>3932</v>
      </c>
      <c r="AC1907" s="147">
        <v>222</v>
      </c>
      <c r="AD1907" s="223">
        <v>43311</v>
      </c>
      <c r="AE1907" s="223">
        <v>43395</v>
      </c>
      <c r="AF1907" s="147" t="s">
        <v>939</v>
      </c>
    </row>
    <row r="1908" spans="16:32" x14ac:dyDescent="0.25">
      <c r="P1908" s="147" t="s">
        <v>962</v>
      </c>
      <c r="Q1908" s="147">
        <v>195</v>
      </c>
      <c r="R1908" s="147"/>
      <c r="S1908" s="147" t="s">
        <v>1240</v>
      </c>
      <c r="T1908" s="147">
        <v>0</v>
      </c>
      <c r="U1908" s="147" t="s">
        <v>1241</v>
      </c>
      <c r="V1908" s="147" t="s">
        <v>2982</v>
      </c>
      <c r="AB1908" s="147" t="s">
        <v>4156</v>
      </c>
      <c r="AC1908" s="147">
        <v>222</v>
      </c>
      <c r="AD1908" s="223">
        <v>43311</v>
      </c>
      <c r="AE1908" s="223">
        <v>43395</v>
      </c>
      <c r="AF1908" s="147" t="s">
        <v>939</v>
      </c>
    </row>
    <row r="1909" spans="16:32" x14ac:dyDescent="0.25">
      <c r="P1909" s="147" t="s">
        <v>962</v>
      </c>
      <c r="Q1909" s="147">
        <v>195</v>
      </c>
      <c r="R1909" s="147"/>
      <c r="S1909" s="147" t="s">
        <v>1242</v>
      </c>
      <c r="T1909" s="147">
        <v>0</v>
      </c>
      <c r="U1909" s="147" t="s">
        <v>1243</v>
      </c>
      <c r="V1909" s="147" t="s">
        <v>2982</v>
      </c>
      <c r="AB1909" s="147" t="s">
        <v>5153</v>
      </c>
      <c r="AC1909" s="147">
        <v>222</v>
      </c>
      <c r="AD1909" s="223">
        <v>43311</v>
      </c>
      <c r="AE1909" s="223">
        <v>43395</v>
      </c>
      <c r="AF1909" s="147" t="s">
        <v>939</v>
      </c>
    </row>
    <row r="1910" spans="16:32" x14ac:dyDescent="0.25">
      <c r="P1910" s="147" t="s">
        <v>962</v>
      </c>
      <c r="Q1910" s="147">
        <v>195</v>
      </c>
      <c r="R1910" s="147"/>
      <c r="S1910" s="147" t="s">
        <v>2987</v>
      </c>
      <c r="T1910" s="147">
        <v>0</v>
      </c>
      <c r="U1910" s="147" t="s">
        <v>2988</v>
      </c>
      <c r="V1910" s="147" t="s">
        <v>2982</v>
      </c>
      <c r="AB1910" s="147" t="s">
        <v>2099</v>
      </c>
      <c r="AC1910" s="147">
        <v>222</v>
      </c>
      <c r="AD1910" s="223">
        <v>43311</v>
      </c>
      <c r="AE1910" s="223">
        <v>43395</v>
      </c>
      <c r="AF1910" s="147" t="s">
        <v>939</v>
      </c>
    </row>
    <row r="1911" spans="16:32" x14ac:dyDescent="0.25">
      <c r="P1911" s="147" t="s">
        <v>962</v>
      </c>
      <c r="Q1911" s="147">
        <v>195</v>
      </c>
      <c r="R1911" s="147"/>
      <c r="S1911" s="147" t="s">
        <v>1246</v>
      </c>
      <c r="T1911" s="147">
        <v>0</v>
      </c>
      <c r="U1911" s="147" t="s">
        <v>1247</v>
      </c>
      <c r="V1911" s="147" t="s">
        <v>2982</v>
      </c>
      <c r="AB1911" s="147" t="s">
        <v>5155</v>
      </c>
      <c r="AC1911" s="147">
        <v>222</v>
      </c>
      <c r="AD1911" s="223">
        <v>43311</v>
      </c>
      <c r="AE1911" s="223">
        <v>43395</v>
      </c>
      <c r="AF1911" s="147" t="s">
        <v>939</v>
      </c>
    </row>
    <row r="1912" spans="16:32" x14ac:dyDescent="0.25">
      <c r="P1912" s="147" t="s">
        <v>962</v>
      </c>
      <c r="Q1912" s="147">
        <v>195</v>
      </c>
      <c r="R1912" s="147"/>
      <c r="S1912" s="147" t="s">
        <v>1254</v>
      </c>
      <c r="T1912" s="147">
        <v>0</v>
      </c>
      <c r="U1912" s="147" t="s">
        <v>1255</v>
      </c>
      <c r="V1912" s="147" t="s">
        <v>2982</v>
      </c>
      <c r="AB1912" s="147" t="s">
        <v>2101</v>
      </c>
      <c r="AC1912" s="147">
        <v>222</v>
      </c>
      <c r="AD1912" s="223">
        <v>43311</v>
      </c>
      <c r="AE1912" s="223">
        <v>43395</v>
      </c>
      <c r="AF1912" s="147" t="s">
        <v>939</v>
      </c>
    </row>
    <row r="1913" spans="16:32" x14ac:dyDescent="0.25">
      <c r="P1913" s="147" t="s">
        <v>962</v>
      </c>
      <c r="Q1913" s="147">
        <v>195</v>
      </c>
      <c r="R1913" s="147"/>
      <c r="S1913" s="147" t="s">
        <v>1256</v>
      </c>
      <c r="T1913" s="147">
        <v>0</v>
      </c>
      <c r="U1913" s="147" t="s">
        <v>1257</v>
      </c>
      <c r="V1913" s="147" t="s">
        <v>2982</v>
      </c>
      <c r="AB1913" s="147" t="s">
        <v>3130</v>
      </c>
      <c r="AC1913" s="147">
        <v>208</v>
      </c>
      <c r="AD1913" s="223">
        <v>43216</v>
      </c>
      <c r="AE1913" s="223">
        <v>43300</v>
      </c>
      <c r="AF1913" s="147" t="s">
        <v>939</v>
      </c>
    </row>
    <row r="1914" spans="16:32" x14ac:dyDescent="0.25">
      <c r="P1914" s="147" t="s">
        <v>962</v>
      </c>
      <c r="Q1914" s="147">
        <v>195</v>
      </c>
      <c r="R1914" s="147"/>
      <c r="S1914" s="147" t="s">
        <v>1258</v>
      </c>
      <c r="T1914" s="147">
        <v>0</v>
      </c>
      <c r="U1914" s="147" t="s">
        <v>1259</v>
      </c>
      <c r="V1914" s="147" t="s">
        <v>2982</v>
      </c>
      <c r="AB1914" s="147" t="s">
        <v>3130</v>
      </c>
      <c r="AC1914" s="147">
        <v>222</v>
      </c>
      <c r="AD1914" s="223">
        <v>43311</v>
      </c>
      <c r="AE1914" s="223">
        <v>43395</v>
      </c>
      <c r="AF1914" s="147" t="s">
        <v>939</v>
      </c>
    </row>
    <row r="1915" spans="16:32" x14ac:dyDescent="0.25">
      <c r="P1915" s="147" t="s">
        <v>962</v>
      </c>
      <c r="Q1915" s="147">
        <v>195</v>
      </c>
      <c r="R1915" s="147"/>
      <c r="S1915" s="147" t="s">
        <v>1260</v>
      </c>
      <c r="T1915" s="147">
        <v>0</v>
      </c>
      <c r="U1915" s="147" t="s">
        <v>1261</v>
      </c>
      <c r="V1915" s="147" t="s">
        <v>2982</v>
      </c>
      <c r="AB1915" s="147" t="s">
        <v>2105</v>
      </c>
      <c r="AC1915" s="147">
        <v>222</v>
      </c>
      <c r="AD1915" s="223">
        <v>43311</v>
      </c>
      <c r="AE1915" s="223">
        <v>43395</v>
      </c>
      <c r="AF1915" s="147" t="s">
        <v>939</v>
      </c>
    </row>
    <row r="1916" spans="16:32" x14ac:dyDescent="0.25">
      <c r="P1916" s="147" t="s">
        <v>962</v>
      </c>
      <c r="Q1916" s="147">
        <v>195</v>
      </c>
      <c r="R1916" s="147"/>
      <c r="S1916" s="147" t="s">
        <v>1262</v>
      </c>
      <c r="T1916" s="147">
        <v>0</v>
      </c>
      <c r="U1916" s="147" t="s">
        <v>1263</v>
      </c>
      <c r="V1916" s="147" t="s">
        <v>2982</v>
      </c>
      <c r="AB1916" s="147" t="s">
        <v>2901</v>
      </c>
      <c r="AC1916" s="147">
        <v>222</v>
      </c>
      <c r="AD1916" s="223">
        <v>43311</v>
      </c>
      <c r="AE1916" s="223">
        <v>43395</v>
      </c>
      <c r="AF1916" s="147" t="s">
        <v>939</v>
      </c>
    </row>
    <row r="1917" spans="16:32" x14ac:dyDescent="0.25">
      <c r="P1917" s="147" t="s">
        <v>962</v>
      </c>
      <c r="Q1917" s="147">
        <v>195</v>
      </c>
      <c r="R1917" s="147"/>
      <c r="S1917" s="147" t="s">
        <v>1264</v>
      </c>
      <c r="T1917" s="147">
        <v>0</v>
      </c>
      <c r="U1917" s="147" t="s">
        <v>1265</v>
      </c>
      <c r="V1917" s="147" t="s">
        <v>2982</v>
      </c>
      <c r="AB1917" s="147" t="s">
        <v>4388</v>
      </c>
      <c r="AC1917" s="147">
        <v>208</v>
      </c>
      <c r="AD1917" s="223">
        <v>43216</v>
      </c>
      <c r="AE1917" s="223">
        <v>43300</v>
      </c>
      <c r="AF1917" s="147" t="s">
        <v>939</v>
      </c>
    </row>
    <row r="1918" spans="16:32" x14ac:dyDescent="0.25">
      <c r="P1918" s="147" t="s">
        <v>962</v>
      </c>
      <c r="Q1918" s="147">
        <v>195</v>
      </c>
      <c r="R1918" s="147"/>
      <c r="S1918" s="147" t="s">
        <v>1266</v>
      </c>
      <c r="T1918" s="147">
        <v>0</v>
      </c>
      <c r="U1918" s="147" t="s">
        <v>1267</v>
      </c>
      <c r="V1918" s="147" t="s">
        <v>2982</v>
      </c>
      <c r="AB1918" s="147" t="s">
        <v>4388</v>
      </c>
      <c r="AC1918" s="147">
        <v>222</v>
      </c>
      <c r="AD1918" s="223">
        <v>43311</v>
      </c>
      <c r="AE1918" s="223">
        <v>43395</v>
      </c>
      <c r="AF1918" s="147" t="s">
        <v>939</v>
      </c>
    </row>
    <row r="1919" spans="16:32" x14ac:dyDescent="0.25">
      <c r="P1919" s="147" t="s">
        <v>962</v>
      </c>
      <c r="Q1919" s="147">
        <v>195</v>
      </c>
      <c r="R1919" s="147"/>
      <c r="S1919" s="147" t="s">
        <v>1268</v>
      </c>
      <c r="T1919" s="147">
        <v>0</v>
      </c>
      <c r="U1919" s="147" t="s">
        <v>1269</v>
      </c>
      <c r="V1919" s="147" t="s">
        <v>2982</v>
      </c>
      <c r="AB1919" s="147" t="s">
        <v>2107</v>
      </c>
      <c r="AC1919" s="147">
        <v>208</v>
      </c>
      <c r="AD1919" s="223">
        <v>43216</v>
      </c>
      <c r="AE1919" s="223">
        <v>43300</v>
      </c>
      <c r="AF1919" s="147" t="s">
        <v>939</v>
      </c>
    </row>
    <row r="1920" spans="16:32" x14ac:dyDescent="0.25">
      <c r="P1920" s="147" t="s">
        <v>962</v>
      </c>
      <c r="Q1920" s="147">
        <v>195</v>
      </c>
      <c r="R1920" s="147"/>
      <c r="S1920" s="147" t="s">
        <v>1270</v>
      </c>
      <c r="T1920" s="147">
        <v>0</v>
      </c>
      <c r="U1920" s="147" t="s">
        <v>1271</v>
      </c>
      <c r="V1920" s="147" t="s">
        <v>2982</v>
      </c>
      <c r="AB1920" s="147" t="s">
        <v>2107</v>
      </c>
      <c r="AC1920" s="147">
        <v>215</v>
      </c>
      <c r="AD1920" s="223">
        <v>43250</v>
      </c>
      <c r="AE1920" s="223">
        <v>43334</v>
      </c>
      <c r="AF1920" s="147" t="s">
        <v>939</v>
      </c>
    </row>
    <row r="1921" spans="16:32" x14ac:dyDescent="0.25">
      <c r="P1921" s="147" t="s">
        <v>962</v>
      </c>
      <c r="Q1921" s="147">
        <v>195</v>
      </c>
      <c r="R1921" s="147"/>
      <c r="S1921" s="147" t="s">
        <v>1272</v>
      </c>
      <c r="T1921" s="147">
        <v>0</v>
      </c>
      <c r="U1921" s="147" t="s">
        <v>1273</v>
      </c>
      <c r="V1921" s="147" t="s">
        <v>2982</v>
      </c>
      <c r="AB1921" s="147" t="s">
        <v>2107</v>
      </c>
      <c r="AC1921" s="147">
        <v>219</v>
      </c>
      <c r="AD1921" s="223">
        <v>43280</v>
      </c>
      <c r="AE1921" s="223">
        <v>43364</v>
      </c>
      <c r="AF1921" s="147" t="s">
        <v>939</v>
      </c>
    </row>
    <row r="1922" spans="16:32" x14ac:dyDescent="0.25">
      <c r="P1922" s="147" t="s">
        <v>962</v>
      </c>
      <c r="Q1922" s="147">
        <v>195</v>
      </c>
      <c r="R1922" s="147"/>
      <c r="S1922" s="147" t="s">
        <v>2473</v>
      </c>
      <c r="T1922" s="147">
        <v>0</v>
      </c>
      <c r="U1922" s="147" t="s">
        <v>2474</v>
      </c>
      <c r="V1922" s="147" t="s">
        <v>2982</v>
      </c>
      <c r="AB1922" s="147" t="s">
        <v>2107</v>
      </c>
      <c r="AC1922" s="147">
        <v>222</v>
      </c>
      <c r="AD1922" s="223">
        <v>43311</v>
      </c>
      <c r="AE1922" s="223">
        <v>43395</v>
      </c>
      <c r="AF1922" s="147" t="s">
        <v>939</v>
      </c>
    </row>
    <row r="1923" spans="16:32" x14ac:dyDescent="0.25">
      <c r="P1923" s="147" t="s">
        <v>962</v>
      </c>
      <c r="Q1923" s="147">
        <v>195</v>
      </c>
      <c r="R1923" s="147"/>
      <c r="S1923" s="147" t="s">
        <v>2475</v>
      </c>
      <c r="T1923" s="147">
        <v>0</v>
      </c>
      <c r="U1923" s="147" t="s">
        <v>2476</v>
      </c>
      <c r="V1923" s="147" t="s">
        <v>2982</v>
      </c>
      <c r="AB1923" s="147" t="s">
        <v>3749</v>
      </c>
      <c r="AC1923" s="147">
        <v>222</v>
      </c>
      <c r="AD1923" s="223">
        <v>43311</v>
      </c>
      <c r="AE1923" s="223">
        <v>43395</v>
      </c>
      <c r="AF1923" s="147" t="s">
        <v>939</v>
      </c>
    </row>
    <row r="1924" spans="16:32" x14ac:dyDescent="0.25">
      <c r="P1924" s="147" t="s">
        <v>962</v>
      </c>
      <c r="Q1924" s="147">
        <v>195</v>
      </c>
      <c r="R1924" s="147"/>
      <c r="S1924" s="147" t="s">
        <v>2477</v>
      </c>
      <c r="T1924" s="147">
        <v>0</v>
      </c>
      <c r="U1924" s="147" t="s">
        <v>2478</v>
      </c>
      <c r="V1924" s="147" t="s">
        <v>2982</v>
      </c>
      <c r="AB1924" s="147" t="s">
        <v>2903</v>
      </c>
      <c r="AC1924" s="147">
        <v>222</v>
      </c>
      <c r="AD1924" s="223">
        <v>43311</v>
      </c>
      <c r="AE1924" s="223">
        <v>43395</v>
      </c>
      <c r="AF1924" s="147" t="s">
        <v>939</v>
      </c>
    </row>
    <row r="1925" spans="16:32" x14ac:dyDescent="0.25">
      <c r="P1925" s="147" t="s">
        <v>962</v>
      </c>
      <c r="Q1925" s="147">
        <v>195</v>
      </c>
      <c r="R1925" s="147"/>
      <c r="S1925" s="147" t="s">
        <v>1276</v>
      </c>
      <c r="T1925" s="147">
        <v>0</v>
      </c>
      <c r="U1925" s="147" t="s">
        <v>1277</v>
      </c>
      <c r="V1925" s="147" t="s">
        <v>2982</v>
      </c>
      <c r="AB1925" s="147" t="s">
        <v>2905</v>
      </c>
      <c r="AC1925" s="147">
        <v>222</v>
      </c>
      <c r="AD1925" s="223">
        <v>43311</v>
      </c>
      <c r="AE1925" s="223">
        <v>43395</v>
      </c>
      <c r="AF1925" s="147" t="s">
        <v>939</v>
      </c>
    </row>
    <row r="1926" spans="16:32" x14ac:dyDescent="0.25">
      <c r="P1926" s="147" t="s">
        <v>962</v>
      </c>
      <c r="Q1926" s="147">
        <v>195</v>
      </c>
      <c r="R1926" s="147"/>
      <c r="S1926" s="147" t="s">
        <v>1278</v>
      </c>
      <c r="T1926" s="147">
        <v>0</v>
      </c>
      <c r="U1926" s="147" t="s">
        <v>1279</v>
      </c>
      <c r="V1926" s="147" t="s">
        <v>2982</v>
      </c>
      <c r="AB1926" s="147" t="s">
        <v>3936</v>
      </c>
      <c r="AC1926" s="147">
        <v>219</v>
      </c>
      <c r="AD1926" s="223">
        <v>43280</v>
      </c>
      <c r="AE1926" s="223">
        <v>43364</v>
      </c>
      <c r="AF1926" s="147" t="s">
        <v>939</v>
      </c>
    </row>
    <row r="1927" spans="16:32" x14ac:dyDescent="0.25">
      <c r="P1927" s="147" t="s">
        <v>962</v>
      </c>
      <c r="Q1927" s="147">
        <v>195</v>
      </c>
      <c r="R1927" s="147"/>
      <c r="S1927" s="147" t="s">
        <v>1280</v>
      </c>
      <c r="T1927" s="147">
        <v>0</v>
      </c>
      <c r="U1927" s="147" t="s">
        <v>1281</v>
      </c>
      <c r="V1927" s="147" t="s">
        <v>2982</v>
      </c>
      <c r="AB1927" s="147" t="s">
        <v>3936</v>
      </c>
      <c r="AC1927" s="147">
        <v>222</v>
      </c>
      <c r="AD1927" s="223">
        <v>43311</v>
      </c>
      <c r="AE1927" s="223">
        <v>43395</v>
      </c>
      <c r="AF1927" s="147" t="s">
        <v>939</v>
      </c>
    </row>
    <row r="1928" spans="16:32" x14ac:dyDescent="0.25">
      <c r="P1928" s="147" t="s">
        <v>962</v>
      </c>
      <c r="Q1928" s="147">
        <v>195</v>
      </c>
      <c r="R1928" s="147"/>
      <c r="S1928" s="147" t="s">
        <v>1282</v>
      </c>
      <c r="T1928" s="147">
        <v>0</v>
      </c>
      <c r="U1928" s="147" t="s">
        <v>1283</v>
      </c>
      <c r="V1928" s="147" t="s">
        <v>2982</v>
      </c>
      <c r="AB1928" s="147" t="s">
        <v>2907</v>
      </c>
      <c r="AC1928" s="147">
        <v>222</v>
      </c>
      <c r="AD1928" s="223">
        <v>43311</v>
      </c>
      <c r="AE1928" s="223">
        <v>43395</v>
      </c>
      <c r="AF1928" s="147" t="s">
        <v>939</v>
      </c>
    </row>
    <row r="1929" spans="16:32" x14ac:dyDescent="0.25">
      <c r="P1929" s="147" t="s">
        <v>962</v>
      </c>
      <c r="Q1929" s="147">
        <v>195</v>
      </c>
      <c r="R1929" s="147"/>
      <c r="S1929" s="147" t="s">
        <v>2734</v>
      </c>
      <c r="T1929" s="147">
        <v>0</v>
      </c>
      <c r="U1929" s="147" t="s">
        <v>2735</v>
      </c>
      <c r="V1929" s="147" t="s">
        <v>2982</v>
      </c>
      <c r="AB1929" s="147" t="s">
        <v>5157</v>
      </c>
      <c r="AC1929" s="147">
        <v>222</v>
      </c>
      <c r="AD1929" s="223">
        <v>43311</v>
      </c>
      <c r="AE1929" s="223">
        <v>43395</v>
      </c>
      <c r="AF1929" s="147" t="s">
        <v>939</v>
      </c>
    </row>
    <row r="1930" spans="16:32" x14ac:dyDescent="0.25">
      <c r="P1930" s="147" t="s">
        <v>962</v>
      </c>
      <c r="Q1930" s="147">
        <v>195</v>
      </c>
      <c r="R1930" s="147"/>
      <c r="S1930" s="147" t="s">
        <v>1284</v>
      </c>
      <c r="T1930" s="147">
        <v>0</v>
      </c>
      <c r="U1930" s="147" t="s">
        <v>1285</v>
      </c>
      <c r="V1930" s="147" t="s">
        <v>2982</v>
      </c>
      <c r="AB1930" s="147" t="s">
        <v>2111</v>
      </c>
      <c r="AC1930" s="147">
        <v>222</v>
      </c>
      <c r="AD1930" s="223">
        <v>43311</v>
      </c>
      <c r="AE1930" s="223">
        <v>43395</v>
      </c>
      <c r="AF1930" s="147" t="s">
        <v>939</v>
      </c>
    </row>
    <row r="1931" spans="16:32" x14ac:dyDescent="0.25">
      <c r="P1931" s="147" t="s">
        <v>962</v>
      </c>
      <c r="Q1931" s="147">
        <v>195</v>
      </c>
      <c r="R1931" s="147"/>
      <c r="S1931" s="147" t="s">
        <v>1286</v>
      </c>
      <c r="T1931" s="147">
        <v>0</v>
      </c>
      <c r="U1931" s="147" t="s">
        <v>1287</v>
      </c>
      <c r="V1931" s="147" t="s">
        <v>2982</v>
      </c>
      <c r="AB1931" s="147" t="s">
        <v>5159</v>
      </c>
      <c r="AC1931" s="147">
        <v>222</v>
      </c>
      <c r="AD1931" s="223">
        <v>43311</v>
      </c>
      <c r="AE1931" s="223">
        <v>43395</v>
      </c>
      <c r="AF1931" s="147" t="s">
        <v>939</v>
      </c>
    </row>
    <row r="1932" spans="16:32" x14ac:dyDescent="0.25">
      <c r="P1932" s="147" t="s">
        <v>962</v>
      </c>
      <c r="Q1932" s="147">
        <v>195</v>
      </c>
      <c r="R1932" s="147"/>
      <c r="S1932" s="147" t="s">
        <v>1288</v>
      </c>
      <c r="T1932" s="147">
        <v>0</v>
      </c>
      <c r="U1932" s="147" t="s">
        <v>1289</v>
      </c>
      <c r="V1932" s="147" t="s">
        <v>2982</v>
      </c>
      <c r="AB1932" s="147" t="s">
        <v>2590</v>
      </c>
      <c r="AC1932" s="147">
        <v>222</v>
      </c>
      <c r="AD1932" s="223">
        <v>43311</v>
      </c>
      <c r="AE1932" s="223">
        <v>43395</v>
      </c>
      <c r="AF1932" s="147" t="s">
        <v>939</v>
      </c>
    </row>
    <row r="1933" spans="16:32" x14ac:dyDescent="0.25">
      <c r="P1933" s="147" t="s">
        <v>962</v>
      </c>
      <c r="Q1933" s="147">
        <v>195</v>
      </c>
      <c r="R1933" s="147"/>
      <c r="S1933" s="147" t="s">
        <v>1290</v>
      </c>
      <c r="T1933" s="147">
        <v>0</v>
      </c>
      <c r="U1933" s="147" t="s">
        <v>1291</v>
      </c>
      <c r="V1933" s="147" t="s">
        <v>2982</v>
      </c>
      <c r="AB1933" s="147" t="s">
        <v>3751</v>
      </c>
      <c r="AC1933" s="147">
        <v>222</v>
      </c>
      <c r="AD1933" s="223">
        <v>43311</v>
      </c>
      <c r="AE1933" s="223">
        <v>43395</v>
      </c>
      <c r="AF1933" s="147" t="s">
        <v>939</v>
      </c>
    </row>
    <row r="1934" spans="16:32" x14ac:dyDescent="0.25">
      <c r="P1934" s="147" t="s">
        <v>962</v>
      </c>
      <c r="Q1934" s="147">
        <v>195</v>
      </c>
      <c r="R1934" s="147"/>
      <c r="S1934" s="147" t="s">
        <v>1292</v>
      </c>
      <c r="T1934" s="147">
        <v>0</v>
      </c>
      <c r="U1934" s="147" t="s">
        <v>1293</v>
      </c>
      <c r="V1934" s="147" t="s">
        <v>2982</v>
      </c>
      <c r="AB1934" s="147" t="s">
        <v>3407</v>
      </c>
      <c r="AC1934" s="147">
        <v>208</v>
      </c>
      <c r="AD1934" s="223">
        <v>43216</v>
      </c>
      <c r="AE1934" s="223">
        <v>43300</v>
      </c>
      <c r="AF1934" s="147" t="s">
        <v>939</v>
      </c>
    </row>
    <row r="1935" spans="16:32" x14ac:dyDescent="0.25">
      <c r="P1935" s="147" t="s">
        <v>962</v>
      </c>
      <c r="Q1935" s="147">
        <v>195</v>
      </c>
      <c r="R1935" s="147"/>
      <c r="S1935" s="147" t="s">
        <v>1294</v>
      </c>
      <c r="T1935" s="147">
        <v>0</v>
      </c>
      <c r="U1935" s="147" t="s">
        <v>1295</v>
      </c>
      <c r="V1935" s="147" t="s">
        <v>2982</v>
      </c>
      <c r="AB1935" s="147" t="s">
        <v>3407</v>
      </c>
      <c r="AC1935" s="147">
        <v>215</v>
      </c>
      <c r="AD1935" s="223">
        <v>43250</v>
      </c>
      <c r="AE1935" s="223">
        <v>43334</v>
      </c>
      <c r="AF1935" s="147" t="s">
        <v>939</v>
      </c>
    </row>
    <row r="1936" spans="16:32" x14ac:dyDescent="0.25">
      <c r="P1936" s="147" t="s">
        <v>962</v>
      </c>
      <c r="Q1936" s="147">
        <v>195</v>
      </c>
      <c r="R1936" s="147"/>
      <c r="S1936" s="147" t="s">
        <v>2736</v>
      </c>
      <c r="T1936" s="147">
        <v>0</v>
      </c>
      <c r="U1936" s="147" t="s">
        <v>2737</v>
      </c>
      <c r="V1936" s="147" t="s">
        <v>2982</v>
      </c>
      <c r="AB1936" s="147" t="s">
        <v>3407</v>
      </c>
      <c r="AC1936" s="147">
        <v>219</v>
      </c>
      <c r="AD1936" s="223">
        <v>43280</v>
      </c>
      <c r="AE1936" s="223">
        <v>43364</v>
      </c>
      <c r="AF1936" s="147" t="s">
        <v>939</v>
      </c>
    </row>
    <row r="1937" spans="16:32" x14ac:dyDescent="0.25">
      <c r="P1937" s="147" t="s">
        <v>962</v>
      </c>
      <c r="Q1937" s="147">
        <v>195</v>
      </c>
      <c r="R1937" s="147"/>
      <c r="S1937" s="147" t="s">
        <v>2989</v>
      </c>
      <c r="T1937" s="147">
        <v>0</v>
      </c>
      <c r="U1937" s="147" t="s">
        <v>2990</v>
      </c>
      <c r="V1937" s="147" t="s">
        <v>2982</v>
      </c>
      <c r="AB1937" s="147" t="s">
        <v>3407</v>
      </c>
      <c r="AC1937" s="147">
        <v>222</v>
      </c>
      <c r="AD1937" s="223">
        <v>43311</v>
      </c>
      <c r="AE1937" s="223">
        <v>43395</v>
      </c>
      <c r="AF1937" s="147" t="s">
        <v>939</v>
      </c>
    </row>
    <row r="1938" spans="16:32" x14ac:dyDescent="0.25">
      <c r="P1938" s="147" t="s">
        <v>962</v>
      </c>
      <c r="Q1938" s="147">
        <v>195</v>
      </c>
      <c r="R1938" s="147"/>
      <c r="S1938" s="147" t="s">
        <v>1296</v>
      </c>
      <c r="T1938" s="147">
        <v>0</v>
      </c>
      <c r="U1938" s="147" t="s">
        <v>1297</v>
      </c>
      <c r="V1938" s="147" t="s">
        <v>2982</v>
      </c>
      <c r="AB1938" s="147" t="s">
        <v>4908</v>
      </c>
      <c r="AC1938" s="147">
        <v>219</v>
      </c>
      <c r="AD1938" s="223">
        <v>43280</v>
      </c>
      <c r="AE1938" s="223">
        <v>43364</v>
      </c>
      <c r="AF1938" s="147" t="s">
        <v>939</v>
      </c>
    </row>
    <row r="1939" spans="16:32" x14ac:dyDescent="0.25">
      <c r="P1939" s="147" t="s">
        <v>962</v>
      </c>
      <c r="Q1939" s="147">
        <v>195</v>
      </c>
      <c r="R1939" s="147"/>
      <c r="S1939" s="147" t="s">
        <v>2991</v>
      </c>
      <c r="T1939" s="147">
        <v>0</v>
      </c>
      <c r="U1939" s="147" t="s">
        <v>2992</v>
      </c>
      <c r="V1939" s="147" t="s">
        <v>2982</v>
      </c>
      <c r="AB1939" s="147" t="s">
        <v>4908</v>
      </c>
      <c r="AC1939" s="147">
        <v>222</v>
      </c>
      <c r="AD1939" s="223">
        <v>43311</v>
      </c>
      <c r="AE1939" s="223">
        <v>43395</v>
      </c>
      <c r="AF1939" s="147" t="s">
        <v>939</v>
      </c>
    </row>
    <row r="1940" spans="16:32" x14ac:dyDescent="0.25">
      <c r="P1940" s="147" t="s">
        <v>962</v>
      </c>
      <c r="Q1940" s="147">
        <v>195</v>
      </c>
      <c r="R1940" s="147"/>
      <c r="S1940" s="147" t="s">
        <v>2993</v>
      </c>
      <c r="T1940" s="147">
        <v>0</v>
      </c>
      <c r="U1940" s="147" t="s">
        <v>2994</v>
      </c>
      <c r="V1940" s="147" t="s">
        <v>2982</v>
      </c>
      <c r="AB1940" s="147" t="s">
        <v>2115</v>
      </c>
      <c r="AC1940" s="147">
        <v>215</v>
      </c>
      <c r="AD1940" s="223">
        <v>43250</v>
      </c>
      <c r="AE1940" s="223">
        <v>43334</v>
      </c>
      <c r="AF1940" s="147" t="s">
        <v>939</v>
      </c>
    </row>
    <row r="1941" spans="16:32" x14ac:dyDescent="0.25">
      <c r="P1941" s="147" t="s">
        <v>962</v>
      </c>
      <c r="Q1941" s="147">
        <v>195</v>
      </c>
      <c r="R1941" s="147"/>
      <c r="S1941" s="147" t="s">
        <v>2995</v>
      </c>
      <c r="T1941" s="147">
        <v>0</v>
      </c>
      <c r="U1941" s="147" t="s">
        <v>2996</v>
      </c>
      <c r="V1941" s="147" t="s">
        <v>2982</v>
      </c>
      <c r="AB1941" s="147" t="s">
        <v>2115</v>
      </c>
      <c r="AC1941" s="147">
        <v>219</v>
      </c>
      <c r="AD1941" s="223">
        <v>43280</v>
      </c>
      <c r="AE1941" s="223">
        <v>43364</v>
      </c>
      <c r="AF1941" s="147" t="s">
        <v>939</v>
      </c>
    </row>
    <row r="1942" spans="16:32" x14ac:dyDescent="0.25">
      <c r="P1942" s="147" t="s">
        <v>962</v>
      </c>
      <c r="Q1942" s="147">
        <v>195</v>
      </c>
      <c r="R1942" s="147"/>
      <c r="S1942" s="147" t="s">
        <v>2997</v>
      </c>
      <c r="T1942" s="147">
        <v>0</v>
      </c>
      <c r="U1942" s="147" t="s">
        <v>2998</v>
      </c>
      <c r="V1942" s="147" t="s">
        <v>2982</v>
      </c>
      <c r="AB1942" s="147" t="s">
        <v>2115</v>
      </c>
      <c r="AC1942" s="147">
        <v>222</v>
      </c>
      <c r="AD1942" s="223">
        <v>43311</v>
      </c>
      <c r="AE1942" s="223">
        <v>43395</v>
      </c>
      <c r="AF1942" s="147" t="s">
        <v>939</v>
      </c>
    </row>
    <row r="1943" spans="16:32" x14ac:dyDescent="0.25">
      <c r="P1943" s="147" t="s">
        <v>962</v>
      </c>
      <c r="Q1943" s="147">
        <v>195</v>
      </c>
      <c r="R1943" s="147"/>
      <c r="S1943" s="147" t="s">
        <v>2999</v>
      </c>
      <c r="T1943" s="147">
        <v>0</v>
      </c>
      <c r="U1943" s="147" t="s">
        <v>3000</v>
      </c>
      <c r="V1943" s="147" t="s">
        <v>2982</v>
      </c>
      <c r="AB1943" s="147" t="s">
        <v>2117</v>
      </c>
      <c r="AC1943" s="147">
        <v>222</v>
      </c>
      <c r="AD1943" s="223">
        <v>43311</v>
      </c>
      <c r="AE1943" s="223">
        <v>43395</v>
      </c>
      <c r="AF1943" s="147" t="s">
        <v>939</v>
      </c>
    </row>
    <row r="1944" spans="16:32" x14ac:dyDescent="0.25">
      <c r="P1944" s="147" t="s">
        <v>962</v>
      </c>
      <c r="Q1944" s="147">
        <v>195</v>
      </c>
      <c r="R1944" s="147"/>
      <c r="S1944" s="147" t="s">
        <v>1298</v>
      </c>
      <c r="T1944" s="147">
        <v>0</v>
      </c>
      <c r="U1944" s="147" t="s">
        <v>1299</v>
      </c>
      <c r="V1944" s="147" t="s">
        <v>2982</v>
      </c>
      <c r="AB1944" s="147" t="s">
        <v>2119</v>
      </c>
      <c r="AC1944" s="147">
        <v>222</v>
      </c>
      <c r="AD1944" s="223">
        <v>43311</v>
      </c>
      <c r="AE1944" s="223">
        <v>43395</v>
      </c>
      <c r="AF1944" s="147" t="s">
        <v>939</v>
      </c>
    </row>
    <row r="1945" spans="16:32" x14ac:dyDescent="0.25">
      <c r="P1945" s="147" t="s">
        <v>962</v>
      </c>
      <c r="Q1945" s="147">
        <v>195</v>
      </c>
      <c r="R1945" s="147"/>
      <c r="S1945" s="147" t="s">
        <v>1300</v>
      </c>
      <c r="T1945" s="147">
        <v>0</v>
      </c>
      <c r="U1945" s="147" t="s">
        <v>1301</v>
      </c>
      <c r="V1945" s="147" t="s">
        <v>2982</v>
      </c>
      <c r="AB1945" s="147" t="s">
        <v>3938</v>
      </c>
      <c r="AC1945" s="147">
        <v>222</v>
      </c>
      <c r="AD1945" s="223">
        <v>43311</v>
      </c>
      <c r="AE1945" s="223">
        <v>43395</v>
      </c>
      <c r="AF1945" s="147" t="s">
        <v>939</v>
      </c>
    </row>
    <row r="1946" spans="16:32" x14ac:dyDescent="0.25">
      <c r="P1946" s="147" t="s">
        <v>962</v>
      </c>
      <c r="Q1946" s="147">
        <v>195</v>
      </c>
      <c r="R1946" s="147"/>
      <c r="S1946" s="147" t="s">
        <v>1302</v>
      </c>
      <c r="T1946" s="147">
        <v>0</v>
      </c>
      <c r="U1946" s="147" t="s">
        <v>1303</v>
      </c>
      <c r="V1946" s="147" t="s">
        <v>2982</v>
      </c>
      <c r="AB1946" s="147" t="s">
        <v>3134</v>
      </c>
      <c r="AC1946" s="147">
        <v>222</v>
      </c>
      <c r="AD1946" s="223">
        <v>43311</v>
      </c>
      <c r="AE1946" s="223">
        <v>43395</v>
      </c>
      <c r="AF1946" s="147" t="s">
        <v>939</v>
      </c>
    </row>
    <row r="1947" spans="16:32" x14ac:dyDescent="0.25">
      <c r="P1947" s="147" t="s">
        <v>962</v>
      </c>
      <c r="Q1947" s="147">
        <v>195</v>
      </c>
      <c r="R1947" s="147"/>
      <c r="S1947" s="147" t="s">
        <v>1304</v>
      </c>
      <c r="T1947" s="147">
        <v>0</v>
      </c>
      <c r="U1947" s="147" t="s">
        <v>1305</v>
      </c>
      <c r="V1947" s="147" t="s">
        <v>2982</v>
      </c>
      <c r="AB1947" s="147" t="s">
        <v>3136</v>
      </c>
      <c r="AC1947" s="147">
        <v>222</v>
      </c>
      <c r="AD1947" s="223">
        <v>43311</v>
      </c>
      <c r="AE1947" s="223">
        <v>43395</v>
      </c>
      <c r="AF1947" s="147" t="s">
        <v>939</v>
      </c>
    </row>
    <row r="1948" spans="16:32" x14ac:dyDescent="0.25">
      <c r="P1948" s="147" t="s">
        <v>962</v>
      </c>
      <c r="Q1948" s="147">
        <v>195</v>
      </c>
      <c r="R1948" s="147"/>
      <c r="S1948" s="147" t="s">
        <v>1306</v>
      </c>
      <c r="T1948" s="147">
        <v>0</v>
      </c>
      <c r="U1948" s="147" t="s">
        <v>1307</v>
      </c>
      <c r="V1948" s="147" t="s">
        <v>2982</v>
      </c>
      <c r="AB1948" s="147" t="s">
        <v>2121</v>
      </c>
      <c r="AC1948" s="147">
        <v>222</v>
      </c>
      <c r="AD1948" s="223">
        <v>43311</v>
      </c>
      <c r="AE1948" s="223">
        <v>43395</v>
      </c>
      <c r="AF1948" s="147" t="s">
        <v>939</v>
      </c>
    </row>
    <row r="1949" spans="16:32" x14ac:dyDescent="0.25">
      <c r="P1949" s="147" t="s">
        <v>962</v>
      </c>
      <c r="Q1949" s="147">
        <v>195</v>
      </c>
      <c r="R1949" s="147"/>
      <c r="S1949" s="147" t="s">
        <v>1308</v>
      </c>
      <c r="T1949" s="147">
        <v>0</v>
      </c>
      <c r="U1949" s="147" t="s">
        <v>1309</v>
      </c>
      <c r="V1949" s="147" t="s">
        <v>2982</v>
      </c>
      <c r="AB1949" s="147" t="s">
        <v>3138</v>
      </c>
      <c r="AC1949" s="147">
        <v>208</v>
      </c>
      <c r="AD1949" s="223">
        <v>43216</v>
      </c>
      <c r="AE1949" s="223">
        <v>43300</v>
      </c>
      <c r="AF1949" s="147" t="s">
        <v>939</v>
      </c>
    </row>
    <row r="1950" spans="16:32" x14ac:dyDescent="0.25">
      <c r="P1950" s="147" t="s">
        <v>962</v>
      </c>
      <c r="Q1950" s="147">
        <v>195</v>
      </c>
      <c r="R1950" s="147"/>
      <c r="S1950" s="147" t="s">
        <v>1310</v>
      </c>
      <c r="T1950" s="147">
        <v>0</v>
      </c>
      <c r="U1950" s="147" t="s">
        <v>1311</v>
      </c>
      <c r="V1950" s="147" t="s">
        <v>2982</v>
      </c>
      <c r="AB1950" s="147" t="s">
        <v>3138</v>
      </c>
      <c r="AC1950" s="147">
        <v>222</v>
      </c>
      <c r="AD1950" s="223">
        <v>43311</v>
      </c>
      <c r="AE1950" s="223">
        <v>43395</v>
      </c>
      <c r="AF1950" s="147" t="s">
        <v>939</v>
      </c>
    </row>
    <row r="1951" spans="16:32" x14ac:dyDescent="0.25">
      <c r="P1951" s="147" t="s">
        <v>962</v>
      </c>
      <c r="Q1951" s="147">
        <v>195</v>
      </c>
      <c r="R1951" s="147"/>
      <c r="S1951" s="147" t="s">
        <v>1312</v>
      </c>
      <c r="T1951" s="147">
        <v>0</v>
      </c>
      <c r="U1951" s="147" t="s">
        <v>1313</v>
      </c>
      <c r="V1951" s="147" t="s">
        <v>2982</v>
      </c>
      <c r="AB1951" s="147" t="s">
        <v>3140</v>
      </c>
      <c r="AC1951" s="147">
        <v>208</v>
      </c>
      <c r="AD1951" s="223">
        <v>43216</v>
      </c>
      <c r="AE1951" s="223">
        <v>43300</v>
      </c>
      <c r="AF1951" s="147" t="s">
        <v>939</v>
      </c>
    </row>
    <row r="1952" spans="16:32" x14ac:dyDescent="0.25">
      <c r="P1952" s="147" t="s">
        <v>962</v>
      </c>
      <c r="Q1952" s="147">
        <v>195</v>
      </c>
      <c r="R1952" s="147"/>
      <c r="S1952" s="147" t="s">
        <v>1314</v>
      </c>
      <c r="T1952" s="147">
        <v>0</v>
      </c>
      <c r="U1952" s="147" t="s">
        <v>1315</v>
      </c>
      <c r="V1952" s="147" t="s">
        <v>2982</v>
      </c>
      <c r="AB1952" s="147" t="s">
        <v>3140</v>
      </c>
      <c r="AC1952" s="147">
        <v>215</v>
      </c>
      <c r="AD1952" s="223">
        <v>43250</v>
      </c>
      <c r="AE1952" s="223">
        <v>43334</v>
      </c>
      <c r="AF1952" s="147" t="s">
        <v>939</v>
      </c>
    </row>
    <row r="1953" spans="16:32" x14ac:dyDescent="0.25">
      <c r="P1953" s="147" t="s">
        <v>962</v>
      </c>
      <c r="Q1953" s="147">
        <v>195</v>
      </c>
      <c r="R1953" s="147"/>
      <c r="S1953" s="147" t="s">
        <v>1316</v>
      </c>
      <c r="T1953" s="147">
        <v>0</v>
      </c>
      <c r="U1953" s="147" t="s">
        <v>1317</v>
      </c>
      <c r="V1953" s="147" t="s">
        <v>2982</v>
      </c>
      <c r="AB1953" s="147" t="s">
        <v>3140</v>
      </c>
      <c r="AC1953" s="147">
        <v>219</v>
      </c>
      <c r="AD1953" s="223">
        <v>43280</v>
      </c>
      <c r="AE1953" s="223">
        <v>43364</v>
      </c>
      <c r="AF1953" s="147" t="s">
        <v>939</v>
      </c>
    </row>
    <row r="1954" spans="16:32" x14ac:dyDescent="0.25">
      <c r="P1954" s="147" t="s">
        <v>962</v>
      </c>
      <c r="Q1954" s="147">
        <v>195</v>
      </c>
      <c r="R1954" s="147"/>
      <c r="S1954" s="147" t="s">
        <v>1318</v>
      </c>
      <c r="T1954" s="147">
        <v>0</v>
      </c>
      <c r="U1954" s="147" t="s">
        <v>1319</v>
      </c>
      <c r="V1954" s="147" t="s">
        <v>2982</v>
      </c>
      <c r="AB1954" s="147" t="s">
        <v>3140</v>
      </c>
      <c r="AC1954" s="147">
        <v>222</v>
      </c>
      <c r="AD1954" s="223">
        <v>43311</v>
      </c>
      <c r="AE1954" s="223">
        <v>43395</v>
      </c>
      <c r="AF1954" s="147" t="s">
        <v>939</v>
      </c>
    </row>
    <row r="1955" spans="16:32" x14ac:dyDescent="0.25">
      <c r="P1955" s="147" t="s">
        <v>962</v>
      </c>
      <c r="Q1955" s="147">
        <v>195</v>
      </c>
      <c r="R1955" s="147"/>
      <c r="S1955" s="147" t="s">
        <v>1320</v>
      </c>
      <c r="T1955" s="147">
        <v>0</v>
      </c>
      <c r="U1955" s="147" t="s">
        <v>1321</v>
      </c>
      <c r="V1955" s="147" t="s">
        <v>2982</v>
      </c>
      <c r="AB1955" s="147" t="s">
        <v>3946</v>
      </c>
      <c r="AC1955" s="147">
        <v>208</v>
      </c>
      <c r="AD1955" s="223">
        <v>43216</v>
      </c>
      <c r="AE1955" s="223">
        <v>43300</v>
      </c>
      <c r="AF1955" s="147" t="s">
        <v>939</v>
      </c>
    </row>
    <row r="1956" spans="16:32" x14ac:dyDescent="0.25">
      <c r="P1956" s="147" t="s">
        <v>962</v>
      </c>
      <c r="Q1956" s="147">
        <v>195</v>
      </c>
      <c r="R1956" s="147"/>
      <c r="S1956" s="147" t="s">
        <v>1322</v>
      </c>
      <c r="T1956" s="147">
        <v>0</v>
      </c>
      <c r="U1956" s="147" t="s">
        <v>1323</v>
      </c>
      <c r="V1956" s="147" t="s">
        <v>2982</v>
      </c>
      <c r="AB1956" s="147" t="s">
        <v>3946</v>
      </c>
      <c r="AC1956" s="147">
        <v>215</v>
      </c>
      <c r="AD1956" s="223">
        <v>43250</v>
      </c>
      <c r="AE1956" s="223">
        <v>43334</v>
      </c>
      <c r="AF1956" s="147" t="s">
        <v>939</v>
      </c>
    </row>
    <row r="1957" spans="16:32" x14ac:dyDescent="0.25">
      <c r="P1957" s="147" t="s">
        <v>962</v>
      </c>
      <c r="Q1957" s="147">
        <v>195</v>
      </c>
      <c r="R1957" s="147"/>
      <c r="S1957" s="147" t="s">
        <v>1324</v>
      </c>
      <c r="T1957" s="147">
        <v>0</v>
      </c>
      <c r="U1957" s="147" t="s">
        <v>1325</v>
      </c>
      <c r="V1957" s="147" t="s">
        <v>2982</v>
      </c>
      <c r="AB1957" s="147" t="s">
        <v>3946</v>
      </c>
      <c r="AC1957" s="147">
        <v>219</v>
      </c>
      <c r="AD1957" s="223">
        <v>43280</v>
      </c>
      <c r="AE1957" s="223">
        <v>43364</v>
      </c>
      <c r="AF1957" s="147" t="s">
        <v>939</v>
      </c>
    </row>
    <row r="1958" spans="16:32" x14ac:dyDescent="0.25">
      <c r="P1958" s="147" t="s">
        <v>962</v>
      </c>
      <c r="Q1958" s="147">
        <v>195</v>
      </c>
      <c r="R1958" s="147"/>
      <c r="S1958" s="147" t="s">
        <v>1326</v>
      </c>
      <c r="T1958" s="147">
        <v>0</v>
      </c>
      <c r="U1958" s="147" t="s">
        <v>1327</v>
      </c>
      <c r="V1958" s="147" t="s">
        <v>2982</v>
      </c>
      <c r="AB1958" s="147" t="s">
        <v>3946</v>
      </c>
      <c r="AC1958" s="147">
        <v>222</v>
      </c>
      <c r="AD1958" s="223">
        <v>43311</v>
      </c>
      <c r="AE1958" s="223">
        <v>43395</v>
      </c>
      <c r="AF1958" s="147" t="s">
        <v>939</v>
      </c>
    </row>
    <row r="1959" spans="16:32" x14ac:dyDescent="0.25">
      <c r="P1959" s="147" t="s">
        <v>962</v>
      </c>
      <c r="Q1959" s="147">
        <v>195</v>
      </c>
      <c r="R1959" s="147"/>
      <c r="S1959" s="147" t="s">
        <v>1328</v>
      </c>
      <c r="T1959" s="147">
        <v>0</v>
      </c>
      <c r="U1959" s="147" t="s">
        <v>1329</v>
      </c>
      <c r="V1959" s="147" t="s">
        <v>2982</v>
      </c>
      <c r="AB1959" s="147" t="s">
        <v>3952</v>
      </c>
      <c r="AC1959" s="147">
        <v>222</v>
      </c>
      <c r="AD1959" s="223">
        <v>43311</v>
      </c>
      <c r="AE1959" s="223">
        <v>43395</v>
      </c>
      <c r="AF1959" s="147" t="s">
        <v>939</v>
      </c>
    </row>
    <row r="1960" spans="16:32" x14ac:dyDescent="0.25">
      <c r="P1960" s="147" t="s">
        <v>962</v>
      </c>
      <c r="Q1960" s="147">
        <v>195</v>
      </c>
      <c r="R1960" s="147"/>
      <c r="S1960" s="147" t="s">
        <v>1330</v>
      </c>
      <c r="T1960" s="147">
        <v>0</v>
      </c>
      <c r="U1960" s="147" t="s">
        <v>1331</v>
      </c>
      <c r="V1960" s="147" t="s">
        <v>2982</v>
      </c>
      <c r="AB1960" s="147" t="s">
        <v>3142</v>
      </c>
      <c r="AC1960" s="147">
        <v>208</v>
      </c>
      <c r="AD1960" s="223">
        <v>43216</v>
      </c>
      <c r="AE1960" s="223">
        <v>43300</v>
      </c>
      <c r="AF1960" s="147" t="s">
        <v>939</v>
      </c>
    </row>
    <row r="1961" spans="16:32" x14ac:dyDescent="0.25">
      <c r="P1961" s="147" t="s">
        <v>962</v>
      </c>
      <c r="Q1961" s="147">
        <v>195</v>
      </c>
      <c r="R1961" s="147"/>
      <c r="S1961" s="147" t="s">
        <v>1332</v>
      </c>
      <c r="T1961" s="147">
        <v>0</v>
      </c>
      <c r="U1961" s="147" t="s">
        <v>1333</v>
      </c>
      <c r="V1961" s="147" t="s">
        <v>2982</v>
      </c>
      <c r="AB1961" s="147" t="s">
        <v>3142</v>
      </c>
      <c r="AC1961" s="147">
        <v>219</v>
      </c>
      <c r="AD1961" s="223">
        <v>43280</v>
      </c>
      <c r="AE1961" s="223">
        <v>43364</v>
      </c>
      <c r="AF1961" s="147" t="s">
        <v>939</v>
      </c>
    </row>
    <row r="1962" spans="16:32" x14ac:dyDescent="0.25">
      <c r="P1962" s="147" t="s">
        <v>962</v>
      </c>
      <c r="Q1962" s="147">
        <v>195</v>
      </c>
      <c r="R1962" s="147"/>
      <c r="S1962" s="147" t="s">
        <v>1334</v>
      </c>
      <c r="T1962" s="147">
        <v>0</v>
      </c>
      <c r="U1962" s="147" t="s">
        <v>1335</v>
      </c>
      <c r="V1962" s="147" t="s">
        <v>2982</v>
      </c>
      <c r="AB1962" s="147" t="s">
        <v>3142</v>
      </c>
      <c r="AC1962" s="147">
        <v>222</v>
      </c>
      <c r="AD1962" s="223">
        <v>43311</v>
      </c>
      <c r="AE1962" s="223">
        <v>43395</v>
      </c>
      <c r="AF1962" s="147" t="s">
        <v>939</v>
      </c>
    </row>
    <row r="1963" spans="16:32" x14ac:dyDescent="0.25">
      <c r="P1963" s="147" t="s">
        <v>962</v>
      </c>
      <c r="Q1963" s="147">
        <v>195</v>
      </c>
      <c r="R1963" s="147"/>
      <c r="S1963" s="147" t="s">
        <v>1336</v>
      </c>
      <c r="T1963" s="147">
        <v>0</v>
      </c>
      <c r="U1963" s="147" t="s">
        <v>1337</v>
      </c>
      <c r="V1963" s="147" t="s">
        <v>2982</v>
      </c>
      <c r="AB1963" s="147" t="s">
        <v>3144</v>
      </c>
      <c r="AC1963" s="147">
        <v>215</v>
      </c>
      <c r="AD1963" s="223">
        <v>43250</v>
      </c>
      <c r="AE1963" s="223">
        <v>43334</v>
      </c>
      <c r="AF1963" s="147" t="s">
        <v>939</v>
      </c>
    </row>
    <row r="1964" spans="16:32" x14ac:dyDescent="0.25">
      <c r="P1964" s="147" t="s">
        <v>962</v>
      </c>
      <c r="Q1964" s="147">
        <v>195</v>
      </c>
      <c r="R1964" s="147"/>
      <c r="S1964" s="147" t="s">
        <v>1338</v>
      </c>
      <c r="T1964" s="147">
        <v>0</v>
      </c>
      <c r="U1964" s="147" t="s">
        <v>1339</v>
      </c>
      <c r="V1964" s="147" t="s">
        <v>2982</v>
      </c>
      <c r="AB1964" s="147" t="s">
        <v>3144</v>
      </c>
      <c r="AC1964" s="147">
        <v>219</v>
      </c>
      <c r="AD1964" s="223">
        <v>43280</v>
      </c>
      <c r="AE1964" s="223">
        <v>43364</v>
      </c>
      <c r="AF1964" s="147" t="s">
        <v>939</v>
      </c>
    </row>
    <row r="1965" spans="16:32" x14ac:dyDescent="0.25">
      <c r="P1965" s="147" t="s">
        <v>962</v>
      </c>
      <c r="Q1965" s="147">
        <v>195</v>
      </c>
      <c r="R1965" s="147"/>
      <c r="S1965" s="147" t="s">
        <v>1340</v>
      </c>
      <c r="T1965" s="147">
        <v>0</v>
      </c>
      <c r="U1965" s="147" t="s">
        <v>1341</v>
      </c>
      <c r="V1965" s="147" t="s">
        <v>2982</v>
      </c>
      <c r="AB1965" s="147" t="s">
        <v>3144</v>
      </c>
      <c r="AC1965" s="147">
        <v>222</v>
      </c>
      <c r="AD1965" s="223">
        <v>43311</v>
      </c>
      <c r="AE1965" s="223">
        <v>43395</v>
      </c>
      <c r="AF1965" s="147" t="s">
        <v>939</v>
      </c>
    </row>
    <row r="1966" spans="16:32" x14ac:dyDescent="0.25">
      <c r="P1966" s="147" t="s">
        <v>962</v>
      </c>
      <c r="Q1966" s="147">
        <v>195</v>
      </c>
      <c r="R1966" s="147"/>
      <c r="S1966" s="147" t="s">
        <v>1342</v>
      </c>
      <c r="T1966" s="147">
        <v>0</v>
      </c>
      <c r="U1966" s="147" t="s">
        <v>1343</v>
      </c>
      <c r="V1966" s="147" t="s">
        <v>2982</v>
      </c>
      <c r="AB1966" s="147" t="s">
        <v>3958</v>
      </c>
      <c r="AC1966" s="147">
        <v>215</v>
      </c>
      <c r="AD1966" s="223">
        <v>43250</v>
      </c>
      <c r="AE1966" s="223">
        <v>43334</v>
      </c>
      <c r="AF1966" s="147" t="s">
        <v>939</v>
      </c>
    </row>
    <row r="1967" spans="16:32" x14ac:dyDescent="0.25">
      <c r="P1967" s="147" t="s">
        <v>962</v>
      </c>
      <c r="Q1967" s="147">
        <v>195</v>
      </c>
      <c r="R1967" s="147"/>
      <c r="S1967" s="147" t="s">
        <v>1344</v>
      </c>
      <c r="T1967" s="147">
        <v>0</v>
      </c>
      <c r="U1967" s="147" t="s">
        <v>1345</v>
      </c>
      <c r="V1967" s="147" t="s">
        <v>2982</v>
      </c>
      <c r="AB1967" s="147" t="s">
        <v>3958</v>
      </c>
      <c r="AC1967" s="147">
        <v>219</v>
      </c>
      <c r="AD1967" s="223">
        <v>43280</v>
      </c>
      <c r="AE1967" s="223">
        <v>43364</v>
      </c>
      <c r="AF1967" s="147" t="s">
        <v>939</v>
      </c>
    </row>
    <row r="1968" spans="16:32" x14ac:dyDescent="0.25">
      <c r="P1968" s="147" t="s">
        <v>962</v>
      </c>
      <c r="Q1968" s="147">
        <v>195</v>
      </c>
      <c r="R1968" s="147"/>
      <c r="S1968" s="147" t="s">
        <v>1346</v>
      </c>
      <c r="T1968" s="147">
        <v>0</v>
      </c>
      <c r="U1968" s="147" t="s">
        <v>1347</v>
      </c>
      <c r="V1968" s="147" t="s">
        <v>2982</v>
      </c>
      <c r="AB1968" s="147" t="s">
        <v>3958</v>
      </c>
      <c r="AC1968" s="147">
        <v>222</v>
      </c>
      <c r="AD1968" s="223">
        <v>43311</v>
      </c>
      <c r="AE1968" s="223">
        <v>43395</v>
      </c>
      <c r="AF1968" s="147" t="s">
        <v>939</v>
      </c>
    </row>
    <row r="1969" spans="16:32" x14ac:dyDescent="0.25">
      <c r="P1969" s="147" t="s">
        <v>962</v>
      </c>
      <c r="Q1969" s="147">
        <v>195</v>
      </c>
      <c r="R1969" s="147"/>
      <c r="S1969" s="147" t="s">
        <v>1348</v>
      </c>
      <c r="T1969" s="147">
        <v>0</v>
      </c>
      <c r="U1969" s="147" t="s">
        <v>1349</v>
      </c>
      <c r="V1969" s="147" t="s">
        <v>2982</v>
      </c>
      <c r="AB1969" s="147" t="s">
        <v>3962</v>
      </c>
      <c r="AC1969" s="147">
        <v>222</v>
      </c>
      <c r="AD1969" s="223">
        <v>43311</v>
      </c>
      <c r="AE1969" s="223">
        <v>43395</v>
      </c>
      <c r="AF1969" s="147" t="s">
        <v>939</v>
      </c>
    </row>
    <row r="1970" spans="16:32" x14ac:dyDescent="0.25">
      <c r="P1970" s="147" t="s">
        <v>962</v>
      </c>
      <c r="Q1970" s="147">
        <v>195</v>
      </c>
      <c r="R1970" s="147"/>
      <c r="S1970" s="147" t="s">
        <v>1350</v>
      </c>
      <c r="T1970" s="147">
        <v>0</v>
      </c>
      <c r="U1970" s="147" t="s">
        <v>1351</v>
      </c>
      <c r="V1970" s="147" t="s">
        <v>2982</v>
      </c>
      <c r="AB1970" s="147" t="s">
        <v>3964</v>
      </c>
      <c r="AC1970" s="147">
        <v>222</v>
      </c>
      <c r="AD1970" s="223">
        <v>43311</v>
      </c>
      <c r="AE1970" s="223">
        <v>43395</v>
      </c>
      <c r="AF1970" s="147" t="s">
        <v>939</v>
      </c>
    </row>
    <row r="1971" spans="16:32" x14ac:dyDescent="0.25">
      <c r="P1971" s="147" t="s">
        <v>962</v>
      </c>
      <c r="Q1971" s="147">
        <v>195</v>
      </c>
      <c r="R1971" s="147"/>
      <c r="S1971" s="147" t="s">
        <v>1352</v>
      </c>
      <c r="T1971" s="147">
        <v>0</v>
      </c>
      <c r="U1971" s="147" t="s">
        <v>1353</v>
      </c>
      <c r="V1971" s="147" t="s">
        <v>2982</v>
      </c>
      <c r="AB1971" s="147" t="s">
        <v>3966</v>
      </c>
      <c r="AC1971" s="147">
        <v>222</v>
      </c>
      <c r="AD1971" s="223">
        <v>43311</v>
      </c>
      <c r="AE1971" s="223">
        <v>43395</v>
      </c>
      <c r="AF1971" s="147" t="s">
        <v>939</v>
      </c>
    </row>
    <row r="1972" spans="16:32" x14ac:dyDescent="0.25">
      <c r="P1972" s="147" t="s">
        <v>962</v>
      </c>
      <c r="Q1972" s="147">
        <v>195</v>
      </c>
      <c r="R1972" s="147"/>
      <c r="S1972" s="147" t="s">
        <v>1354</v>
      </c>
      <c r="T1972" s="147">
        <v>0</v>
      </c>
      <c r="U1972" s="147" t="s">
        <v>1355</v>
      </c>
      <c r="V1972" s="147" t="s">
        <v>2982</v>
      </c>
      <c r="AB1972" s="147" t="s">
        <v>3970</v>
      </c>
      <c r="AC1972" s="147">
        <v>222</v>
      </c>
      <c r="AD1972" s="223">
        <v>43311</v>
      </c>
      <c r="AE1972" s="223">
        <v>43395</v>
      </c>
      <c r="AF1972" s="147" t="s">
        <v>939</v>
      </c>
    </row>
    <row r="1973" spans="16:32" x14ac:dyDescent="0.25">
      <c r="P1973" s="147" t="s">
        <v>962</v>
      </c>
      <c r="Q1973" s="147">
        <v>195</v>
      </c>
      <c r="R1973" s="147"/>
      <c r="S1973" s="147" t="s">
        <v>1356</v>
      </c>
      <c r="T1973" s="147">
        <v>0</v>
      </c>
      <c r="U1973" s="147" t="s">
        <v>1357</v>
      </c>
      <c r="V1973" s="147" t="s">
        <v>2982</v>
      </c>
      <c r="AB1973" s="147" t="s">
        <v>3972</v>
      </c>
      <c r="AC1973" s="147">
        <v>222</v>
      </c>
      <c r="AD1973" s="223">
        <v>43311</v>
      </c>
      <c r="AE1973" s="223">
        <v>43395</v>
      </c>
      <c r="AF1973" s="147" t="s">
        <v>939</v>
      </c>
    </row>
    <row r="1974" spans="16:32" x14ac:dyDescent="0.25">
      <c r="P1974" s="147" t="s">
        <v>962</v>
      </c>
      <c r="Q1974" s="147">
        <v>195</v>
      </c>
      <c r="R1974" s="147"/>
      <c r="S1974" s="147" t="s">
        <v>1358</v>
      </c>
      <c r="T1974" s="147">
        <v>0</v>
      </c>
      <c r="U1974" s="147" t="s">
        <v>1359</v>
      </c>
      <c r="V1974" s="147" t="s">
        <v>2982</v>
      </c>
      <c r="AB1974" s="147" t="s">
        <v>3974</v>
      </c>
      <c r="AC1974" s="147">
        <v>219</v>
      </c>
      <c r="AD1974" s="223">
        <v>43280</v>
      </c>
      <c r="AE1974" s="223">
        <v>43364</v>
      </c>
      <c r="AF1974" s="147" t="s">
        <v>939</v>
      </c>
    </row>
    <row r="1975" spans="16:32" x14ac:dyDescent="0.25">
      <c r="P1975" s="147" t="s">
        <v>962</v>
      </c>
      <c r="Q1975" s="147">
        <v>195</v>
      </c>
      <c r="R1975" s="147"/>
      <c r="S1975" s="147" t="s">
        <v>2740</v>
      </c>
      <c r="T1975" s="147">
        <v>0</v>
      </c>
      <c r="U1975" s="147" t="s">
        <v>2741</v>
      </c>
      <c r="V1975" s="147" t="s">
        <v>2982</v>
      </c>
      <c r="AB1975" s="147" t="s">
        <v>3974</v>
      </c>
      <c r="AC1975" s="147">
        <v>222</v>
      </c>
      <c r="AD1975" s="223">
        <v>43311</v>
      </c>
      <c r="AE1975" s="223">
        <v>43395</v>
      </c>
      <c r="AF1975" s="147" t="s">
        <v>939</v>
      </c>
    </row>
    <row r="1976" spans="16:32" x14ac:dyDescent="0.25">
      <c r="P1976" s="147" t="s">
        <v>962</v>
      </c>
      <c r="Q1976" s="147">
        <v>195</v>
      </c>
      <c r="R1976" s="147"/>
      <c r="S1976" s="147" t="s">
        <v>2742</v>
      </c>
      <c r="T1976" s="147">
        <v>0</v>
      </c>
      <c r="U1976" s="147" t="s">
        <v>2743</v>
      </c>
      <c r="V1976" s="147" t="s">
        <v>2982</v>
      </c>
      <c r="AB1976" s="147" t="s">
        <v>3976</v>
      </c>
      <c r="AC1976" s="147">
        <v>208</v>
      </c>
      <c r="AD1976" s="223">
        <v>43216</v>
      </c>
      <c r="AE1976" s="223">
        <v>43300</v>
      </c>
      <c r="AF1976" s="147" t="s">
        <v>939</v>
      </c>
    </row>
    <row r="1977" spans="16:32" x14ac:dyDescent="0.25">
      <c r="P1977" s="147" t="s">
        <v>962</v>
      </c>
      <c r="Q1977" s="147">
        <v>195</v>
      </c>
      <c r="R1977" s="147"/>
      <c r="S1977" s="147" t="s">
        <v>2744</v>
      </c>
      <c r="T1977" s="147">
        <v>0</v>
      </c>
      <c r="U1977" s="147" t="s">
        <v>2745</v>
      </c>
      <c r="V1977" s="147" t="s">
        <v>2982</v>
      </c>
      <c r="AB1977" s="147" t="s">
        <v>3976</v>
      </c>
      <c r="AC1977" s="147">
        <v>215</v>
      </c>
      <c r="AD1977" s="223">
        <v>43250</v>
      </c>
      <c r="AE1977" s="223">
        <v>43334</v>
      </c>
      <c r="AF1977" s="147" t="s">
        <v>939</v>
      </c>
    </row>
    <row r="1978" spans="16:32" x14ac:dyDescent="0.25">
      <c r="P1978" s="147" t="s">
        <v>962</v>
      </c>
      <c r="Q1978" s="147">
        <v>195</v>
      </c>
      <c r="R1978" s="147"/>
      <c r="S1978" s="147" t="s">
        <v>2746</v>
      </c>
      <c r="T1978" s="147">
        <v>0</v>
      </c>
      <c r="U1978" s="147" t="s">
        <v>2747</v>
      </c>
      <c r="V1978" s="147" t="s">
        <v>2982</v>
      </c>
      <c r="AB1978" s="147" t="s">
        <v>3976</v>
      </c>
      <c r="AC1978" s="147">
        <v>219</v>
      </c>
      <c r="AD1978" s="223">
        <v>43280</v>
      </c>
      <c r="AE1978" s="223">
        <v>43364</v>
      </c>
      <c r="AF1978" s="147" t="s">
        <v>939</v>
      </c>
    </row>
    <row r="1979" spans="16:32" x14ac:dyDescent="0.25">
      <c r="P1979" s="147" t="s">
        <v>962</v>
      </c>
      <c r="Q1979" s="147">
        <v>195</v>
      </c>
      <c r="R1979" s="147"/>
      <c r="S1979" s="147" t="s">
        <v>2748</v>
      </c>
      <c r="T1979" s="147">
        <v>0</v>
      </c>
      <c r="U1979" s="147" t="s">
        <v>2749</v>
      </c>
      <c r="V1979" s="147" t="s">
        <v>2982</v>
      </c>
      <c r="AB1979" s="147" t="s">
        <v>3976</v>
      </c>
      <c r="AC1979" s="147">
        <v>222</v>
      </c>
      <c r="AD1979" s="223">
        <v>43311</v>
      </c>
      <c r="AE1979" s="223">
        <v>43395</v>
      </c>
      <c r="AF1979" s="147" t="s">
        <v>939</v>
      </c>
    </row>
    <row r="1980" spans="16:32" x14ac:dyDescent="0.25">
      <c r="P1980" s="147" t="s">
        <v>962</v>
      </c>
      <c r="Q1980" s="147">
        <v>195</v>
      </c>
      <c r="R1980" s="147"/>
      <c r="S1980" s="147" t="s">
        <v>2750</v>
      </c>
      <c r="T1980" s="147">
        <v>0</v>
      </c>
      <c r="U1980" s="147" t="s">
        <v>2751</v>
      </c>
      <c r="V1980" s="147" t="s">
        <v>2982</v>
      </c>
      <c r="AB1980" s="147" t="s">
        <v>3753</v>
      </c>
      <c r="AC1980" s="147">
        <v>215</v>
      </c>
      <c r="AD1980" s="223">
        <v>43250</v>
      </c>
      <c r="AE1980" s="223">
        <v>43334</v>
      </c>
      <c r="AF1980" s="147" t="s">
        <v>939</v>
      </c>
    </row>
    <row r="1981" spans="16:32" x14ac:dyDescent="0.25">
      <c r="P1981" s="147" t="s">
        <v>962</v>
      </c>
      <c r="Q1981" s="147">
        <v>195</v>
      </c>
      <c r="R1981" s="147"/>
      <c r="S1981" s="147" t="s">
        <v>2752</v>
      </c>
      <c r="T1981" s="147">
        <v>0</v>
      </c>
      <c r="U1981" s="147" t="s">
        <v>2753</v>
      </c>
      <c r="V1981" s="147" t="s">
        <v>2982</v>
      </c>
      <c r="AB1981" s="147" t="s">
        <v>3753</v>
      </c>
      <c r="AC1981" s="147">
        <v>219</v>
      </c>
      <c r="AD1981" s="223">
        <v>43280</v>
      </c>
      <c r="AE1981" s="223">
        <v>43364</v>
      </c>
      <c r="AF1981" s="147" t="s">
        <v>939</v>
      </c>
    </row>
    <row r="1982" spans="16:32" x14ac:dyDescent="0.25">
      <c r="P1982" s="147" t="s">
        <v>962</v>
      </c>
      <c r="Q1982" s="147">
        <v>195</v>
      </c>
      <c r="R1982" s="147"/>
      <c r="S1982" s="147" t="s">
        <v>2754</v>
      </c>
      <c r="T1982" s="147">
        <v>0</v>
      </c>
      <c r="U1982" s="147" t="s">
        <v>2755</v>
      </c>
      <c r="V1982" s="147" t="s">
        <v>2982</v>
      </c>
      <c r="AB1982" s="147" t="s">
        <v>3753</v>
      </c>
      <c r="AC1982" s="147">
        <v>222</v>
      </c>
      <c r="AD1982" s="223">
        <v>43311</v>
      </c>
      <c r="AE1982" s="223">
        <v>43395</v>
      </c>
      <c r="AF1982" s="147" t="s">
        <v>939</v>
      </c>
    </row>
    <row r="1983" spans="16:32" x14ac:dyDescent="0.25">
      <c r="P1983" s="147" t="s">
        <v>962</v>
      </c>
      <c r="Q1983" s="147">
        <v>195</v>
      </c>
      <c r="R1983" s="147"/>
      <c r="S1983" s="147" t="s">
        <v>2756</v>
      </c>
      <c r="T1983" s="147">
        <v>0</v>
      </c>
      <c r="U1983" s="147" t="s">
        <v>2757</v>
      </c>
      <c r="V1983" s="147" t="s">
        <v>2982</v>
      </c>
      <c r="AB1983" s="147" t="s">
        <v>3755</v>
      </c>
      <c r="AC1983" s="147">
        <v>222</v>
      </c>
      <c r="AD1983" s="223">
        <v>43311</v>
      </c>
      <c r="AE1983" s="223">
        <v>43395</v>
      </c>
      <c r="AF1983" s="147" t="s">
        <v>939</v>
      </c>
    </row>
    <row r="1984" spans="16:32" x14ac:dyDescent="0.25">
      <c r="P1984" s="147" t="s">
        <v>962</v>
      </c>
      <c r="Q1984" s="147">
        <v>195</v>
      </c>
      <c r="R1984" s="147"/>
      <c r="S1984" s="147" t="s">
        <v>1360</v>
      </c>
      <c r="T1984" s="147">
        <v>0</v>
      </c>
      <c r="U1984" s="147" t="s">
        <v>1361</v>
      </c>
      <c r="V1984" s="147" t="s">
        <v>2982</v>
      </c>
      <c r="AB1984" s="147" t="s">
        <v>3757</v>
      </c>
      <c r="AC1984" s="147">
        <v>208</v>
      </c>
      <c r="AD1984" s="223">
        <v>43216</v>
      </c>
      <c r="AE1984" s="223">
        <v>43300</v>
      </c>
      <c r="AF1984" s="147" t="s">
        <v>939</v>
      </c>
    </row>
    <row r="1985" spans="16:32" x14ac:dyDescent="0.25">
      <c r="P1985" s="147" t="s">
        <v>962</v>
      </c>
      <c r="Q1985" s="147">
        <v>195</v>
      </c>
      <c r="R1985" s="147"/>
      <c r="S1985" s="147" t="s">
        <v>1362</v>
      </c>
      <c r="T1985" s="147">
        <v>0</v>
      </c>
      <c r="U1985" s="147" t="s">
        <v>1363</v>
      </c>
      <c r="V1985" s="147" t="s">
        <v>2982</v>
      </c>
      <c r="AB1985" s="147" t="s">
        <v>3980</v>
      </c>
      <c r="AC1985" s="147">
        <v>208</v>
      </c>
      <c r="AD1985" s="223">
        <v>43216</v>
      </c>
      <c r="AE1985" s="223">
        <v>43300</v>
      </c>
      <c r="AF1985" s="147" t="s">
        <v>939</v>
      </c>
    </row>
    <row r="1986" spans="16:32" x14ac:dyDescent="0.25">
      <c r="P1986" s="147" t="s">
        <v>962</v>
      </c>
      <c r="Q1986" s="147">
        <v>195</v>
      </c>
      <c r="R1986" s="147"/>
      <c r="S1986" s="147" t="s">
        <v>1364</v>
      </c>
      <c r="T1986" s="147">
        <v>0</v>
      </c>
      <c r="U1986" s="147" t="s">
        <v>1365</v>
      </c>
      <c r="V1986" s="147" t="s">
        <v>2982</v>
      </c>
      <c r="AB1986" s="147" t="s">
        <v>2131</v>
      </c>
      <c r="AC1986" s="147">
        <v>208</v>
      </c>
      <c r="AD1986" s="223">
        <v>43216</v>
      </c>
      <c r="AE1986" s="223">
        <v>43300</v>
      </c>
      <c r="AF1986" s="147" t="s">
        <v>939</v>
      </c>
    </row>
    <row r="1987" spans="16:32" x14ac:dyDescent="0.25">
      <c r="P1987" s="147" t="s">
        <v>962</v>
      </c>
      <c r="Q1987" s="147">
        <v>195</v>
      </c>
      <c r="R1987" s="147"/>
      <c r="S1987" s="147" t="s">
        <v>1366</v>
      </c>
      <c r="T1987" s="147">
        <v>0</v>
      </c>
      <c r="U1987" s="147" t="s">
        <v>1367</v>
      </c>
      <c r="V1987" s="147" t="s">
        <v>2982</v>
      </c>
      <c r="AB1987" s="147" t="s">
        <v>2131</v>
      </c>
      <c r="AC1987" s="147">
        <v>215</v>
      </c>
      <c r="AD1987" s="223">
        <v>43250</v>
      </c>
      <c r="AE1987" s="223">
        <v>43334</v>
      </c>
      <c r="AF1987" s="147" t="s">
        <v>939</v>
      </c>
    </row>
    <row r="1988" spans="16:32" x14ac:dyDescent="0.25">
      <c r="P1988" s="147" t="s">
        <v>962</v>
      </c>
      <c r="Q1988" s="147">
        <v>195</v>
      </c>
      <c r="R1988" s="147"/>
      <c r="S1988" s="147" t="s">
        <v>1368</v>
      </c>
      <c r="T1988" s="147">
        <v>0</v>
      </c>
      <c r="U1988" s="147" t="s">
        <v>1369</v>
      </c>
      <c r="V1988" s="147" t="s">
        <v>2982</v>
      </c>
      <c r="AB1988" s="147" t="s">
        <v>2131</v>
      </c>
      <c r="AC1988" s="147">
        <v>219</v>
      </c>
      <c r="AD1988" s="223">
        <v>43280</v>
      </c>
      <c r="AE1988" s="223">
        <v>43364</v>
      </c>
      <c r="AF1988" s="147" t="s">
        <v>939</v>
      </c>
    </row>
    <row r="1989" spans="16:32" x14ac:dyDescent="0.25">
      <c r="P1989" s="147" t="s">
        <v>962</v>
      </c>
      <c r="Q1989" s="147">
        <v>195</v>
      </c>
      <c r="R1989" s="147"/>
      <c r="S1989" s="147" t="s">
        <v>1370</v>
      </c>
      <c r="T1989" s="147">
        <v>0</v>
      </c>
      <c r="U1989" s="147" t="s">
        <v>1371</v>
      </c>
      <c r="V1989" s="147" t="s">
        <v>2982</v>
      </c>
      <c r="AB1989" s="147" t="s">
        <v>2131</v>
      </c>
      <c r="AC1989" s="147">
        <v>222</v>
      </c>
      <c r="AD1989" s="223">
        <v>43311</v>
      </c>
      <c r="AE1989" s="223">
        <v>43395</v>
      </c>
      <c r="AF1989" s="147" t="s">
        <v>939</v>
      </c>
    </row>
    <row r="1990" spans="16:32" x14ac:dyDescent="0.25">
      <c r="P1990" s="147" t="s">
        <v>962</v>
      </c>
      <c r="Q1990" s="147">
        <v>195</v>
      </c>
      <c r="R1990" s="147"/>
      <c r="S1990" s="147" t="s">
        <v>1372</v>
      </c>
      <c r="T1990" s="147">
        <v>0</v>
      </c>
      <c r="U1990" s="147" t="s">
        <v>1373</v>
      </c>
      <c r="V1990" s="147" t="s">
        <v>2982</v>
      </c>
      <c r="AB1990" s="147" t="s">
        <v>2909</v>
      </c>
      <c r="AC1990" s="147">
        <v>208</v>
      </c>
      <c r="AD1990" s="223">
        <v>43216</v>
      </c>
      <c r="AE1990" s="223">
        <v>43300</v>
      </c>
      <c r="AF1990" s="147" t="s">
        <v>939</v>
      </c>
    </row>
    <row r="1991" spans="16:32" x14ac:dyDescent="0.25">
      <c r="P1991" s="147" t="s">
        <v>962</v>
      </c>
      <c r="Q1991" s="147">
        <v>195</v>
      </c>
      <c r="R1991" s="147"/>
      <c r="S1991" s="147" t="s">
        <v>1374</v>
      </c>
      <c r="T1991" s="147">
        <v>0</v>
      </c>
      <c r="U1991" s="147" t="s">
        <v>1375</v>
      </c>
      <c r="V1991" s="147" t="s">
        <v>2982</v>
      </c>
      <c r="AB1991" s="147" t="s">
        <v>2909</v>
      </c>
      <c r="AC1991" s="147">
        <v>215</v>
      </c>
      <c r="AD1991" s="223">
        <v>43250</v>
      </c>
      <c r="AE1991" s="223">
        <v>43334</v>
      </c>
      <c r="AF1991" s="147" t="s">
        <v>939</v>
      </c>
    </row>
    <row r="1992" spans="16:32" x14ac:dyDescent="0.25">
      <c r="P1992" s="147" t="s">
        <v>962</v>
      </c>
      <c r="Q1992" s="147">
        <v>195</v>
      </c>
      <c r="R1992" s="147"/>
      <c r="S1992" s="147" t="s">
        <v>1376</v>
      </c>
      <c r="T1992" s="147">
        <v>0</v>
      </c>
      <c r="U1992" s="147" t="s">
        <v>1377</v>
      </c>
      <c r="V1992" s="147" t="s">
        <v>2982</v>
      </c>
      <c r="AB1992" s="147" t="s">
        <v>2909</v>
      </c>
      <c r="AC1992" s="147">
        <v>219</v>
      </c>
      <c r="AD1992" s="223">
        <v>43280</v>
      </c>
      <c r="AE1992" s="223">
        <v>43364</v>
      </c>
      <c r="AF1992" s="147" t="s">
        <v>939</v>
      </c>
    </row>
    <row r="1993" spans="16:32" x14ac:dyDescent="0.25">
      <c r="P1993" s="147" t="s">
        <v>962</v>
      </c>
      <c r="Q1993" s="147">
        <v>195</v>
      </c>
      <c r="R1993" s="147"/>
      <c r="S1993" s="147" t="s">
        <v>1378</v>
      </c>
      <c r="T1993" s="147">
        <v>0</v>
      </c>
      <c r="U1993" s="147" t="s">
        <v>1379</v>
      </c>
      <c r="V1993" s="147" t="s">
        <v>2982</v>
      </c>
      <c r="AB1993" s="147" t="s">
        <v>2909</v>
      </c>
      <c r="AC1993" s="147">
        <v>222</v>
      </c>
      <c r="AD1993" s="223">
        <v>43311</v>
      </c>
      <c r="AE1993" s="223">
        <v>43395</v>
      </c>
      <c r="AF1993" s="147" t="s">
        <v>939</v>
      </c>
    </row>
    <row r="1994" spans="16:32" x14ac:dyDescent="0.25">
      <c r="P1994" s="147" t="s">
        <v>962</v>
      </c>
      <c r="Q1994" s="147">
        <v>195</v>
      </c>
      <c r="R1994" s="147"/>
      <c r="S1994" s="147" t="s">
        <v>1380</v>
      </c>
      <c r="T1994" s="147">
        <v>0</v>
      </c>
      <c r="U1994" s="147" t="s">
        <v>1381</v>
      </c>
      <c r="V1994" s="147" t="s">
        <v>2982</v>
      </c>
      <c r="AB1994" s="147" t="s">
        <v>2598</v>
      </c>
      <c r="AC1994" s="147">
        <v>222</v>
      </c>
      <c r="AD1994" s="223">
        <v>43311</v>
      </c>
      <c r="AE1994" s="223">
        <v>43395</v>
      </c>
      <c r="AF1994" s="147" t="s">
        <v>939</v>
      </c>
    </row>
    <row r="1995" spans="16:32" x14ac:dyDescent="0.25">
      <c r="P1995" s="147" t="s">
        <v>962</v>
      </c>
      <c r="Q1995" s="147">
        <v>195</v>
      </c>
      <c r="R1995" s="147"/>
      <c r="S1995" s="147" t="s">
        <v>1384</v>
      </c>
      <c r="T1995" s="147">
        <v>0</v>
      </c>
      <c r="U1995" s="147" t="s">
        <v>1385</v>
      </c>
      <c r="V1995" s="147" t="s">
        <v>2982</v>
      </c>
      <c r="AB1995" s="147" t="s">
        <v>2600</v>
      </c>
      <c r="AC1995" s="147">
        <v>219</v>
      </c>
      <c r="AD1995" s="223">
        <v>43280</v>
      </c>
      <c r="AE1995" s="223">
        <v>43364</v>
      </c>
      <c r="AF1995" s="147" t="s">
        <v>939</v>
      </c>
    </row>
    <row r="1996" spans="16:32" x14ac:dyDescent="0.25">
      <c r="P1996" s="147" t="s">
        <v>962</v>
      </c>
      <c r="Q1996" s="147">
        <v>195</v>
      </c>
      <c r="R1996" s="147"/>
      <c r="S1996" s="147" t="s">
        <v>1386</v>
      </c>
      <c r="T1996" s="147">
        <v>0</v>
      </c>
      <c r="U1996" s="147" t="s">
        <v>1387</v>
      </c>
      <c r="V1996" s="147" t="s">
        <v>2982</v>
      </c>
      <c r="AB1996" s="147" t="s">
        <v>2600</v>
      </c>
      <c r="AC1996" s="147">
        <v>222</v>
      </c>
      <c r="AD1996" s="223">
        <v>43311</v>
      </c>
      <c r="AE1996" s="223">
        <v>43395</v>
      </c>
      <c r="AF1996" s="147" t="s">
        <v>939</v>
      </c>
    </row>
    <row r="1997" spans="16:32" x14ac:dyDescent="0.25">
      <c r="P1997" s="147" t="s">
        <v>962</v>
      </c>
      <c r="Q1997" s="147">
        <v>195</v>
      </c>
      <c r="R1997" s="147"/>
      <c r="S1997" s="147" t="s">
        <v>2758</v>
      </c>
      <c r="T1997" s="147">
        <v>0</v>
      </c>
      <c r="U1997" s="147" t="s">
        <v>2759</v>
      </c>
      <c r="V1997" s="147" t="s">
        <v>2982</v>
      </c>
      <c r="AB1997" s="147" t="s">
        <v>2141</v>
      </c>
      <c r="AC1997" s="147">
        <v>219</v>
      </c>
      <c r="AD1997" s="223">
        <v>43280</v>
      </c>
      <c r="AE1997" s="223">
        <v>43364</v>
      </c>
      <c r="AF1997" s="147" t="s">
        <v>939</v>
      </c>
    </row>
    <row r="1998" spans="16:32" x14ac:dyDescent="0.25">
      <c r="P1998" s="147" t="s">
        <v>962</v>
      </c>
      <c r="Q1998" s="147">
        <v>195</v>
      </c>
      <c r="R1998" s="147"/>
      <c r="S1998" s="147" t="s">
        <v>1392</v>
      </c>
      <c r="T1998" s="147">
        <v>0</v>
      </c>
      <c r="U1998" s="147" t="s">
        <v>1393</v>
      </c>
      <c r="V1998" s="147" t="s">
        <v>2982</v>
      </c>
      <c r="AB1998" s="147" t="s">
        <v>2141</v>
      </c>
      <c r="AC1998" s="147">
        <v>222</v>
      </c>
      <c r="AD1998" s="223">
        <v>43311</v>
      </c>
      <c r="AE1998" s="223">
        <v>43395</v>
      </c>
      <c r="AF1998" s="147" t="s">
        <v>939</v>
      </c>
    </row>
    <row r="1999" spans="16:32" x14ac:dyDescent="0.25">
      <c r="P1999" s="147" t="s">
        <v>962</v>
      </c>
      <c r="Q1999" s="147">
        <v>195</v>
      </c>
      <c r="R1999" s="147"/>
      <c r="S1999" s="147" t="s">
        <v>1396</v>
      </c>
      <c r="T1999" s="147">
        <v>0</v>
      </c>
      <c r="U1999" s="147" t="s">
        <v>1397</v>
      </c>
      <c r="V1999" s="147" t="s">
        <v>2982</v>
      </c>
      <c r="AB1999" s="147" t="s">
        <v>2602</v>
      </c>
      <c r="AC1999" s="147">
        <v>208</v>
      </c>
      <c r="AD1999" s="223">
        <v>43216</v>
      </c>
      <c r="AE1999" s="223">
        <v>43300</v>
      </c>
      <c r="AF1999" s="147" t="s">
        <v>939</v>
      </c>
    </row>
    <row r="2000" spans="16:32" x14ac:dyDescent="0.25">
      <c r="P2000" s="147" t="s">
        <v>962</v>
      </c>
      <c r="Q2000" s="147">
        <v>195</v>
      </c>
      <c r="R2000" s="147"/>
      <c r="S2000" s="147" t="s">
        <v>1398</v>
      </c>
      <c r="T2000" s="147">
        <v>0</v>
      </c>
      <c r="U2000" s="147" t="s">
        <v>1399</v>
      </c>
      <c r="V2000" s="147" t="s">
        <v>2982</v>
      </c>
      <c r="AB2000" s="147" t="s">
        <v>2602</v>
      </c>
      <c r="AC2000" s="147">
        <v>222</v>
      </c>
      <c r="AD2000" s="223">
        <v>43311</v>
      </c>
      <c r="AE2000" s="223">
        <v>43395</v>
      </c>
      <c r="AF2000" s="147" t="s">
        <v>939</v>
      </c>
    </row>
    <row r="2001" spans="16:32" x14ac:dyDescent="0.25">
      <c r="P2001" s="147" t="s">
        <v>962</v>
      </c>
      <c r="Q2001" s="147">
        <v>195</v>
      </c>
      <c r="R2001" s="147"/>
      <c r="S2001" s="147" t="s">
        <v>1400</v>
      </c>
      <c r="T2001" s="147">
        <v>0</v>
      </c>
      <c r="U2001" s="147" t="s">
        <v>1401</v>
      </c>
      <c r="V2001" s="147" t="s">
        <v>2982</v>
      </c>
      <c r="AB2001" s="147" t="s">
        <v>2604</v>
      </c>
      <c r="AC2001" s="147">
        <v>208</v>
      </c>
      <c r="AD2001" s="223">
        <v>43216</v>
      </c>
      <c r="AE2001" s="223">
        <v>43300</v>
      </c>
      <c r="AF2001" s="147" t="s">
        <v>939</v>
      </c>
    </row>
    <row r="2002" spans="16:32" x14ac:dyDescent="0.25">
      <c r="P2002" s="147" t="s">
        <v>962</v>
      </c>
      <c r="Q2002" s="147">
        <v>195</v>
      </c>
      <c r="R2002" s="147"/>
      <c r="S2002" s="147" t="s">
        <v>1402</v>
      </c>
      <c r="T2002" s="147">
        <v>0</v>
      </c>
      <c r="U2002" s="147" t="s">
        <v>1403</v>
      </c>
      <c r="V2002" s="147" t="s">
        <v>2982</v>
      </c>
      <c r="AB2002" s="147" t="s">
        <v>3765</v>
      </c>
      <c r="AC2002" s="147">
        <v>208</v>
      </c>
      <c r="AD2002" s="223">
        <v>43216</v>
      </c>
      <c r="AE2002" s="223">
        <v>43300</v>
      </c>
      <c r="AF2002" s="147" t="s">
        <v>939</v>
      </c>
    </row>
    <row r="2003" spans="16:32" x14ac:dyDescent="0.25">
      <c r="P2003" s="147" t="s">
        <v>962</v>
      </c>
      <c r="Q2003" s="147">
        <v>195</v>
      </c>
      <c r="R2003" s="147"/>
      <c r="S2003" s="147" t="s">
        <v>1404</v>
      </c>
      <c r="T2003" s="147">
        <v>0</v>
      </c>
      <c r="U2003" s="147" t="s">
        <v>1405</v>
      </c>
      <c r="V2003" s="147" t="s">
        <v>2982</v>
      </c>
      <c r="AB2003" s="147" t="s">
        <v>3148</v>
      </c>
      <c r="AC2003" s="147">
        <v>222</v>
      </c>
      <c r="AD2003" s="223">
        <v>43311</v>
      </c>
      <c r="AE2003" s="223">
        <v>43395</v>
      </c>
      <c r="AF2003" s="147" t="s">
        <v>939</v>
      </c>
    </row>
    <row r="2004" spans="16:32" x14ac:dyDescent="0.25">
      <c r="P2004" s="147" t="s">
        <v>962</v>
      </c>
      <c r="Q2004" s="147">
        <v>195</v>
      </c>
      <c r="R2004" s="147"/>
      <c r="S2004" s="147" t="s">
        <v>1406</v>
      </c>
      <c r="T2004" s="147">
        <v>0</v>
      </c>
      <c r="U2004" s="147" t="s">
        <v>1407</v>
      </c>
      <c r="V2004" s="147" t="s">
        <v>2982</v>
      </c>
      <c r="AB2004" s="147" t="s">
        <v>2608</v>
      </c>
      <c r="AC2004" s="147">
        <v>219</v>
      </c>
      <c r="AD2004" s="223">
        <v>43280</v>
      </c>
      <c r="AE2004" s="223">
        <v>43364</v>
      </c>
      <c r="AF2004" s="147" t="s">
        <v>939</v>
      </c>
    </row>
    <row r="2005" spans="16:32" x14ac:dyDescent="0.25">
      <c r="P2005" s="147" t="s">
        <v>962</v>
      </c>
      <c r="Q2005" s="147">
        <v>195</v>
      </c>
      <c r="R2005" s="147"/>
      <c r="S2005" s="147" t="s">
        <v>1408</v>
      </c>
      <c r="T2005" s="147">
        <v>0</v>
      </c>
      <c r="U2005" s="147" t="s">
        <v>1409</v>
      </c>
      <c r="V2005" s="147" t="s">
        <v>2982</v>
      </c>
      <c r="AB2005" s="147" t="s">
        <v>2608</v>
      </c>
      <c r="AC2005" s="147">
        <v>222</v>
      </c>
      <c r="AD2005" s="223">
        <v>43311</v>
      </c>
      <c r="AE2005" s="223">
        <v>43395</v>
      </c>
      <c r="AF2005" s="147" t="s">
        <v>939</v>
      </c>
    </row>
    <row r="2006" spans="16:32" x14ac:dyDescent="0.25">
      <c r="P2006" s="147" t="s">
        <v>962</v>
      </c>
      <c r="Q2006" s="147">
        <v>195</v>
      </c>
      <c r="R2006" s="147"/>
      <c r="S2006" s="147" t="s">
        <v>3001</v>
      </c>
      <c r="T2006" s="147">
        <v>0</v>
      </c>
      <c r="U2006" s="147" t="s">
        <v>3002</v>
      </c>
      <c r="V2006" s="147" t="s">
        <v>2982</v>
      </c>
      <c r="AB2006" s="147" t="s">
        <v>2610</v>
      </c>
      <c r="AC2006" s="147">
        <v>219</v>
      </c>
      <c r="AD2006" s="223">
        <v>43280</v>
      </c>
      <c r="AE2006" s="223">
        <v>43364</v>
      </c>
      <c r="AF2006" s="147" t="s">
        <v>939</v>
      </c>
    </row>
    <row r="2007" spans="16:32" x14ac:dyDescent="0.25">
      <c r="P2007" s="147" t="s">
        <v>962</v>
      </c>
      <c r="Q2007" s="147">
        <v>195</v>
      </c>
      <c r="R2007" s="147"/>
      <c r="S2007" s="147" t="s">
        <v>2483</v>
      </c>
      <c r="T2007" s="147">
        <v>0</v>
      </c>
      <c r="U2007" s="147" t="s">
        <v>2484</v>
      </c>
      <c r="V2007" s="147" t="s">
        <v>2982</v>
      </c>
      <c r="AB2007" s="147" t="s">
        <v>2610</v>
      </c>
      <c r="AC2007" s="147">
        <v>222</v>
      </c>
      <c r="AD2007" s="223">
        <v>43311</v>
      </c>
      <c r="AE2007" s="223">
        <v>43395</v>
      </c>
      <c r="AF2007" s="147" t="s">
        <v>939</v>
      </c>
    </row>
    <row r="2008" spans="16:32" x14ac:dyDescent="0.25">
      <c r="P2008" s="147" t="s">
        <v>962</v>
      </c>
      <c r="Q2008" s="147">
        <v>195</v>
      </c>
      <c r="R2008" s="147"/>
      <c r="S2008" s="147" t="s">
        <v>2485</v>
      </c>
      <c r="T2008" s="147">
        <v>0</v>
      </c>
      <c r="U2008" s="147" t="s">
        <v>2486</v>
      </c>
      <c r="V2008" s="147" t="s">
        <v>2982</v>
      </c>
      <c r="AB2008" s="147" t="s">
        <v>2145</v>
      </c>
      <c r="AC2008" s="147">
        <v>215</v>
      </c>
      <c r="AD2008" s="223">
        <v>43250</v>
      </c>
      <c r="AE2008" s="223">
        <v>43334</v>
      </c>
      <c r="AF2008" s="147" t="s">
        <v>939</v>
      </c>
    </row>
    <row r="2009" spans="16:32" x14ac:dyDescent="0.25">
      <c r="P2009" s="147" t="s">
        <v>962</v>
      </c>
      <c r="Q2009" s="147">
        <v>195</v>
      </c>
      <c r="R2009" s="147"/>
      <c r="S2009" s="147" t="s">
        <v>2487</v>
      </c>
      <c r="T2009" s="147">
        <v>0</v>
      </c>
      <c r="U2009" s="147" t="s">
        <v>2488</v>
      </c>
      <c r="V2009" s="147" t="s">
        <v>2982</v>
      </c>
      <c r="AB2009" s="147" t="s">
        <v>2145</v>
      </c>
      <c r="AC2009" s="147">
        <v>219</v>
      </c>
      <c r="AD2009" s="223">
        <v>43280</v>
      </c>
      <c r="AE2009" s="223">
        <v>43364</v>
      </c>
      <c r="AF2009" s="147" t="s">
        <v>939</v>
      </c>
    </row>
    <row r="2010" spans="16:32" x14ac:dyDescent="0.25">
      <c r="P2010" s="147" t="s">
        <v>962</v>
      </c>
      <c r="Q2010" s="147">
        <v>195</v>
      </c>
      <c r="R2010" s="147"/>
      <c r="S2010" s="147" t="s">
        <v>1416</v>
      </c>
      <c r="T2010" s="147">
        <v>0</v>
      </c>
      <c r="U2010" s="147" t="s">
        <v>1417</v>
      </c>
      <c r="V2010" s="147" t="s">
        <v>2982</v>
      </c>
      <c r="AB2010" s="147" t="s">
        <v>2612</v>
      </c>
      <c r="AC2010" s="147">
        <v>219</v>
      </c>
      <c r="AD2010" s="223">
        <v>43280</v>
      </c>
      <c r="AE2010" s="223">
        <v>43364</v>
      </c>
      <c r="AF2010" s="147" t="s">
        <v>939</v>
      </c>
    </row>
    <row r="2011" spans="16:32" x14ac:dyDescent="0.25">
      <c r="P2011" s="147" t="s">
        <v>962</v>
      </c>
      <c r="Q2011" s="147">
        <v>195</v>
      </c>
      <c r="R2011" s="147"/>
      <c r="S2011" s="147" t="s">
        <v>1418</v>
      </c>
      <c r="T2011" s="147">
        <v>0</v>
      </c>
      <c r="U2011" s="147" t="s">
        <v>1419</v>
      </c>
      <c r="V2011" s="147" t="s">
        <v>2982</v>
      </c>
      <c r="AB2011" s="147" t="s">
        <v>2612</v>
      </c>
      <c r="AC2011" s="147">
        <v>222</v>
      </c>
      <c r="AD2011" s="223">
        <v>43311</v>
      </c>
      <c r="AE2011" s="223">
        <v>43395</v>
      </c>
      <c r="AF2011" s="147" t="s">
        <v>939</v>
      </c>
    </row>
    <row r="2012" spans="16:32" x14ac:dyDescent="0.25">
      <c r="P2012" s="147" t="s">
        <v>962</v>
      </c>
      <c r="Q2012" s="147">
        <v>195</v>
      </c>
      <c r="R2012" s="147"/>
      <c r="S2012" s="147" t="s">
        <v>1422</v>
      </c>
      <c r="T2012" s="147">
        <v>0</v>
      </c>
      <c r="U2012" s="147" t="s">
        <v>1423</v>
      </c>
      <c r="V2012" s="147" t="s">
        <v>2982</v>
      </c>
      <c r="AB2012" s="147" t="s">
        <v>3575</v>
      </c>
      <c r="AC2012" s="147">
        <v>222</v>
      </c>
      <c r="AD2012" s="223">
        <v>43311</v>
      </c>
      <c r="AE2012" s="223">
        <v>43395</v>
      </c>
      <c r="AF2012" s="147" t="s">
        <v>939</v>
      </c>
    </row>
    <row r="2013" spans="16:32" x14ac:dyDescent="0.25">
      <c r="P2013" s="147" t="s">
        <v>962</v>
      </c>
      <c r="Q2013" s="147">
        <v>195</v>
      </c>
      <c r="R2013" s="147"/>
      <c r="S2013" s="147" t="s">
        <v>2760</v>
      </c>
      <c r="T2013" s="147">
        <v>0</v>
      </c>
      <c r="U2013" s="147" t="s">
        <v>2761</v>
      </c>
      <c r="V2013" s="147" t="s">
        <v>2982</v>
      </c>
      <c r="AB2013" s="147" t="s">
        <v>2147</v>
      </c>
      <c r="AC2013" s="147">
        <v>208</v>
      </c>
      <c r="AD2013" s="223">
        <v>43216</v>
      </c>
      <c r="AE2013" s="223">
        <v>43300</v>
      </c>
      <c r="AF2013" s="147" t="s">
        <v>939</v>
      </c>
    </row>
    <row r="2014" spans="16:32" x14ac:dyDescent="0.25">
      <c r="P2014" s="147" t="s">
        <v>962</v>
      </c>
      <c r="Q2014" s="147">
        <v>195</v>
      </c>
      <c r="R2014" s="147"/>
      <c r="S2014" s="147" t="s">
        <v>1432</v>
      </c>
      <c r="T2014" s="147">
        <v>0</v>
      </c>
      <c r="U2014" s="147" t="s">
        <v>1433</v>
      </c>
      <c r="V2014" s="147" t="s">
        <v>2982</v>
      </c>
      <c r="AB2014" s="147" t="s">
        <v>3411</v>
      </c>
      <c r="AC2014" s="147">
        <v>208</v>
      </c>
      <c r="AD2014" s="223">
        <v>43216</v>
      </c>
      <c r="AE2014" s="223">
        <v>43300</v>
      </c>
      <c r="AF2014" s="147" t="s">
        <v>939</v>
      </c>
    </row>
    <row r="2015" spans="16:32" x14ac:dyDescent="0.25">
      <c r="P2015" s="147" t="s">
        <v>962</v>
      </c>
      <c r="Q2015" s="147">
        <v>195</v>
      </c>
      <c r="R2015" s="147"/>
      <c r="S2015" s="147" t="s">
        <v>1434</v>
      </c>
      <c r="T2015" s="147">
        <v>0</v>
      </c>
      <c r="U2015" s="147" t="s">
        <v>1435</v>
      </c>
      <c r="V2015" s="147" t="s">
        <v>2982</v>
      </c>
      <c r="AB2015" s="147" t="s">
        <v>3411</v>
      </c>
      <c r="AC2015" s="147">
        <v>219</v>
      </c>
      <c r="AD2015" s="223">
        <v>43280</v>
      </c>
      <c r="AE2015" s="223">
        <v>43364</v>
      </c>
      <c r="AF2015" s="147" t="s">
        <v>939</v>
      </c>
    </row>
    <row r="2016" spans="16:32" x14ac:dyDescent="0.25">
      <c r="P2016" s="147" t="s">
        <v>962</v>
      </c>
      <c r="Q2016" s="147">
        <v>195</v>
      </c>
      <c r="R2016" s="147"/>
      <c r="S2016" s="147" t="s">
        <v>1436</v>
      </c>
      <c r="T2016" s="147">
        <v>0</v>
      </c>
      <c r="U2016" s="147" t="s">
        <v>1437</v>
      </c>
      <c r="V2016" s="147" t="s">
        <v>2982</v>
      </c>
      <c r="AB2016" s="147" t="s">
        <v>3411</v>
      </c>
      <c r="AC2016" s="147">
        <v>222</v>
      </c>
      <c r="AD2016" s="223">
        <v>43311</v>
      </c>
      <c r="AE2016" s="223">
        <v>43395</v>
      </c>
      <c r="AF2016" s="147" t="s">
        <v>939</v>
      </c>
    </row>
    <row r="2017" spans="16:32" x14ac:dyDescent="0.25">
      <c r="P2017" s="147" t="s">
        <v>962</v>
      </c>
      <c r="Q2017" s="147">
        <v>195</v>
      </c>
      <c r="R2017" s="147"/>
      <c r="S2017" s="147" t="s">
        <v>1438</v>
      </c>
      <c r="T2017" s="147">
        <v>0</v>
      </c>
      <c r="U2017" s="147" t="s">
        <v>1439</v>
      </c>
      <c r="V2017" s="147" t="s">
        <v>2982</v>
      </c>
      <c r="AB2017" s="147" t="s">
        <v>2149</v>
      </c>
      <c r="AC2017" s="147">
        <v>219</v>
      </c>
      <c r="AD2017" s="223">
        <v>43280</v>
      </c>
      <c r="AE2017" s="223">
        <v>43364</v>
      </c>
      <c r="AF2017" s="147" t="s">
        <v>939</v>
      </c>
    </row>
    <row r="2018" spans="16:32" x14ac:dyDescent="0.25">
      <c r="P2018" s="147" t="s">
        <v>962</v>
      </c>
      <c r="Q2018" s="147">
        <v>195</v>
      </c>
      <c r="R2018" s="147"/>
      <c r="S2018" s="147" t="s">
        <v>1440</v>
      </c>
      <c r="T2018" s="147">
        <v>0</v>
      </c>
      <c r="U2018" s="147" t="s">
        <v>1441</v>
      </c>
      <c r="V2018" s="147" t="s">
        <v>2982</v>
      </c>
      <c r="AB2018" s="147" t="s">
        <v>2149</v>
      </c>
      <c r="AC2018" s="147">
        <v>222</v>
      </c>
      <c r="AD2018" s="223">
        <v>43311</v>
      </c>
      <c r="AE2018" s="223">
        <v>43395</v>
      </c>
      <c r="AF2018" s="147" t="s">
        <v>939</v>
      </c>
    </row>
    <row r="2019" spans="16:32" x14ac:dyDescent="0.25">
      <c r="P2019" s="147" t="s">
        <v>962</v>
      </c>
      <c r="Q2019" s="147">
        <v>195</v>
      </c>
      <c r="R2019" s="147"/>
      <c r="S2019" s="147" t="s">
        <v>1442</v>
      </c>
      <c r="T2019" s="147">
        <v>0</v>
      </c>
      <c r="U2019" s="147" t="s">
        <v>1443</v>
      </c>
      <c r="V2019" s="147" t="s">
        <v>2982</v>
      </c>
      <c r="AB2019" s="147" t="s">
        <v>4910</v>
      </c>
      <c r="AC2019" s="147">
        <v>219</v>
      </c>
      <c r="AD2019" s="223">
        <v>43280</v>
      </c>
      <c r="AE2019" s="223">
        <v>43364</v>
      </c>
      <c r="AF2019" s="147" t="s">
        <v>939</v>
      </c>
    </row>
    <row r="2020" spans="16:32" x14ac:dyDescent="0.25">
      <c r="P2020" s="147" t="s">
        <v>962</v>
      </c>
      <c r="Q2020" s="147">
        <v>195</v>
      </c>
      <c r="R2020" s="147"/>
      <c r="S2020" s="147" t="s">
        <v>1444</v>
      </c>
      <c r="T2020" s="147">
        <v>0</v>
      </c>
      <c r="U2020" s="147" t="s">
        <v>1445</v>
      </c>
      <c r="V2020" s="147" t="s">
        <v>2982</v>
      </c>
      <c r="AB2020" s="147" t="s">
        <v>4910</v>
      </c>
      <c r="AC2020" s="147">
        <v>222</v>
      </c>
      <c r="AD2020" s="223">
        <v>43311</v>
      </c>
      <c r="AE2020" s="223">
        <v>43395</v>
      </c>
      <c r="AF2020" s="147" t="s">
        <v>939</v>
      </c>
    </row>
    <row r="2021" spans="16:32" x14ac:dyDescent="0.25">
      <c r="P2021" s="147" t="s">
        <v>962</v>
      </c>
      <c r="Q2021" s="147">
        <v>195</v>
      </c>
      <c r="R2021" s="147"/>
      <c r="S2021" s="147" t="s">
        <v>1446</v>
      </c>
      <c r="T2021" s="147">
        <v>0</v>
      </c>
      <c r="U2021" s="147" t="s">
        <v>1447</v>
      </c>
      <c r="V2021" s="147" t="s">
        <v>2982</v>
      </c>
      <c r="AB2021" s="147" t="s">
        <v>2614</v>
      </c>
      <c r="AC2021" s="147">
        <v>208</v>
      </c>
      <c r="AD2021" s="223">
        <v>43216</v>
      </c>
      <c r="AE2021" s="223">
        <v>43300</v>
      </c>
      <c r="AF2021" s="147" t="s">
        <v>939</v>
      </c>
    </row>
    <row r="2022" spans="16:32" x14ac:dyDescent="0.25">
      <c r="P2022" s="147" t="s">
        <v>962</v>
      </c>
      <c r="Q2022" s="147">
        <v>195</v>
      </c>
      <c r="R2022" s="147"/>
      <c r="S2022" s="147" t="s">
        <v>3003</v>
      </c>
      <c r="T2022" s="147">
        <v>0</v>
      </c>
      <c r="U2022" s="147" t="s">
        <v>3004</v>
      </c>
      <c r="V2022" s="147" t="s">
        <v>2982</v>
      </c>
      <c r="AB2022" s="147" t="s">
        <v>3413</v>
      </c>
      <c r="AC2022" s="147">
        <v>208</v>
      </c>
      <c r="AD2022" s="223">
        <v>43216</v>
      </c>
      <c r="AE2022" s="223">
        <v>43300</v>
      </c>
      <c r="AF2022" s="147" t="s">
        <v>939</v>
      </c>
    </row>
    <row r="2023" spans="16:32" x14ac:dyDescent="0.25">
      <c r="P2023" s="147" t="s">
        <v>962</v>
      </c>
      <c r="Q2023" s="147">
        <v>195</v>
      </c>
      <c r="R2023" s="147"/>
      <c r="S2023" s="147" t="s">
        <v>1448</v>
      </c>
      <c r="T2023" s="147">
        <v>0</v>
      </c>
      <c r="U2023" s="147" t="s">
        <v>1449</v>
      </c>
      <c r="V2023" s="147" t="s">
        <v>2982</v>
      </c>
      <c r="AB2023" s="147" t="s">
        <v>3413</v>
      </c>
      <c r="AC2023" s="147">
        <v>215</v>
      </c>
      <c r="AD2023" s="223">
        <v>43250</v>
      </c>
      <c r="AE2023" s="223">
        <v>43334</v>
      </c>
      <c r="AF2023" s="147" t="s">
        <v>939</v>
      </c>
    </row>
    <row r="2024" spans="16:32" x14ac:dyDescent="0.25">
      <c r="P2024" s="147" t="s">
        <v>962</v>
      </c>
      <c r="Q2024" s="147">
        <v>195</v>
      </c>
      <c r="R2024" s="147"/>
      <c r="S2024" s="147" t="s">
        <v>1450</v>
      </c>
      <c r="T2024" s="147">
        <v>0</v>
      </c>
      <c r="U2024" s="147" t="s">
        <v>1451</v>
      </c>
      <c r="V2024" s="147" t="s">
        <v>2982</v>
      </c>
      <c r="AB2024" s="147" t="s">
        <v>3413</v>
      </c>
      <c r="AC2024" s="147">
        <v>219</v>
      </c>
      <c r="AD2024" s="223">
        <v>43280</v>
      </c>
      <c r="AE2024" s="223">
        <v>43364</v>
      </c>
      <c r="AF2024" s="147" t="s">
        <v>939</v>
      </c>
    </row>
    <row r="2025" spans="16:32" x14ac:dyDescent="0.25">
      <c r="P2025" s="147" t="s">
        <v>962</v>
      </c>
      <c r="Q2025" s="147">
        <v>195</v>
      </c>
      <c r="R2025" s="147"/>
      <c r="S2025" s="147" t="s">
        <v>1452</v>
      </c>
      <c r="T2025" s="147">
        <v>0</v>
      </c>
      <c r="U2025" s="147" t="s">
        <v>1453</v>
      </c>
      <c r="V2025" s="147" t="s">
        <v>2982</v>
      </c>
      <c r="AB2025" s="147" t="s">
        <v>3413</v>
      </c>
      <c r="AC2025" s="147">
        <v>222</v>
      </c>
      <c r="AD2025" s="223">
        <v>43311</v>
      </c>
      <c r="AE2025" s="223">
        <v>43395</v>
      </c>
      <c r="AF2025" s="147" t="s">
        <v>939</v>
      </c>
    </row>
    <row r="2026" spans="16:32" x14ac:dyDescent="0.25">
      <c r="P2026" s="147" t="s">
        <v>962</v>
      </c>
      <c r="Q2026" s="147">
        <v>195</v>
      </c>
      <c r="R2026" s="147"/>
      <c r="S2026" s="147" t="s">
        <v>1454</v>
      </c>
      <c r="T2026" s="147">
        <v>0</v>
      </c>
      <c r="U2026" s="147" t="s">
        <v>1455</v>
      </c>
      <c r="V2026" s="147" t="s">
        <v>2982</v>
      </c>
      <c r="AB2026" s="147" t="s">
        <v>2618</v>
      </c>
      <c r="AC2026" s="147">
        <v>219</v>
      </c>
      <c r="AD2026" s="223">
        <v>43280</v>
      </c>
      <c r="AE2026" s="223">
        <v>43364</v>
      </c>
      <c r="AF2026" s="147" t="s">
        <v>939</v>
      </c>
    </row>
    <row r="2027" spans="16:32" x14ac:dyDescent="0.25">
      <c r="P2027" s="147" t="s">
        <v>962</v>
      </c>
      <c r="Q2027" s="147">
        <v>195</v>
      </c>
      <c r="R2027" s="147"/>
      <c r="S2027" s="147" t="s">
        <v>1456</v>
      </c>
      <c r="T2027" s="147">
        <v>0</v>
      </c>
      <c r="U2027" s="147" t="s">
        <v>1457</v>
      </c>
      <c r="V2027" s="147" t="s">
        <v>2982</v>
      </c>
      <c r="AB2027" s="147" t="s">
        <v>2618</v>
      </c>
      <c r="AC2027" s="147">
        <v>222</v>
      </c>
      <c r="AD2027" s="223">
        <v>43311</v>
      </c>
      <c r="AE2027" s="223">
        <v>43395</v>
      </c>
      <c r="AF2027" s="147" t="s">
        <v>939</v>
      </c>
    </row>
    <row r="2028" spans="16:32" x14ac:dyDescent="0.25">
      <c r="P2028" s="147" t="s">
        <v>962</v>
      </c>
      <c r="Q2028" s="147">
        <v>195</v>
      </c>
      <c r="R2028" s="147"/>
      <c r="S2028" s="147" t="s">
        <v>1458</v>
      </c>
      <c r="T2028" s="147">
        <v>0</v>
      </c>
      <c r="U2028" s="147" t="s">
        <v>1459</v>
      </c>
      <c r="V2028" s="147" t="s">
        <v>2982</v>
      </c>
      <c r="AB2028" s="147" t="s">
        <v>3986</v>
      </c>
      <c r="AC2028" s="147">
        <v>222</v>
      </c>
      <c r="AD2028" s="223">
        <v>43311</v>
      </c>
      <c r="AE2028" s="223">
        <v>43395</v>
      </c>
      <c r="AF2028" s="147" t="s">
        <v>939</v>
      </c>
    </row>
    <row r="2029" spans="16:32" x14ac:dyDescent="0.25">
      <c r="P2029" s="147" t="s">
        <v>962</v>
      </c>
      <c r="Q2029" s="147">
        <v>195</v>
      </c>
      <c r="R2029" s="147"/>
      <c r="S2029" s="147" t="s">
        <v>1460</v>
      </c>
      <c r="T2029" s="147">
        <v>0</v>
      </c>
      <c r="U2029" s="147" t="s">
        <v>1461</v>
      </c>
      <c r="V2029" s="147" t="s">
        <v>2982</v>
      </c>
      <c r="AB2029" s="147" t="s">
        <v>2151</v>
      </c>
      <c r="AC2029" s="147">
        <v>208</v>
      </c>
      <c r="AD2029" s="223">
        <v>43216</v>
      </c>
      <c r="AE2029" s="223">
        <v>43300</v>
      </c>
      <c r="AF2029" s="147" t="s">
        <v>939</v>
      </c>
    </row>
    <row r="2030" spans="16:32" x14ac:dyDescent="0.25">
      <c r="P2030" s="147" t="s">
        <v>962</v>
      </c>
      <c r="Q2030" s="147">
        <v>195</v>
      </c>
      <c r="R2030" s="147"/>
      <c r="S2030" s="147" t="s">
        <v>1462</v>
      </c>
      <c r="T2030" s="147">
        <v>0</v>
      </c>
      <c r="U2030" s="147" t="s">
        <v>1463</v>
      </c>
      <c r="V2030" s="147" t="s">
        <v>2982</v>
      </c>
      <c r="AB2030" s="147" t="s">
        <v>2151</v>
      </c>
      <c r="AC2030" s="147">
        <v>215</v>
      </c>
      <c r="AD2030" s="223">
        <v>43250</v>
      </c>
      <c r="AE2030" s="223">
        <v>43334</v>
      </c>
      <c r="AF2030" s="147" t="s">
        <v>939</v>
      </c>
    </row>
    <row r="2031" spans="16:32" x14ac:dyDescent="0.25">
      <c r="P2031" s="147" t="s">
        <v>962</v>
      </c>
      <c r="Q2031" s="147">
        <v>195</v>
      </c>
      <c r="R2031" s="147"/>
      <c r="S2031" s="147" t="s">
        <v>1464</v>
      </c>
      <c r="T2031" s="147">
        <v>0</v>
      </c>
      <c r="U2031" s="147" t="s">
        <v>1465</v>
      </c>
      <c r="V2031" s="147" t="s">
        <v>2982</v>
      </c>
      <c r="AB2031" s="147" t="s">
        <v>2151</v>
      </c>
      <c r="AC2031" s="147">
        <v>219</v>
      </c>
      <c r="AD2031" s="223">
        <v>43280</v>
      </c>
      <c r="AE2031" s="223">
        <v>43364</v>
      </c>
      <c r="AF2031" s="147" t="s">
        <v>939</v>
      </c>
    </row>
    <row r="2032" spans="16:32" x14ac:dyDescent="0.25">
      <c r="P2032" s="147" t="s">
        <v>962</v>
      </c>
      <c r="Q2032" s="147">
        <v>195</v>
      </c>
      <c r="R2032" s="147"/>
      <c r="S2032" s="147" t="s">
        <v>1466</v>
      </c>
      <c r="T2032" s="147">
        <v>0</v>
      </c>
      <c r="U2032" s="147" t="s">
        <v>1467</v>
      </c>
      <c r="V2032" s="147" t="s">
        <v>2982</v>
      </c>
      <c r="AB2032" s="147" t="s">
        <v>2151</v>
      </c>
      <c r="AC2032" s="147">
        <v>222</v>
      </c>
      <c r="AD2032" s="223">
        <v>43311</v>
      </c>
      <c r="AE2032" s="223">
        <v>43395</v>
      </c>
      <c r="AF2032" s="147" t="s">
        <v>939</v>
      </c>
    </row>
    <row r="2033" spans="16:32" x14ac:dyDescent="0.25">
      <c r="P2033" s="147" t="s">
        <v>962</v>
      </c>
      <c r="Q2033" s="147">
        <v>195</v>
      </c>
      <c r="R2033" s="147"/>
      <c r="S2033" s="147" t="s">
        <v>1468</v>
      </c>
      <c r="T2033" s="147">
        <v>0</v>
      </c>
      <c r="U2033" s="147" t="s">
        <v>1469</v>
      </c>
      <c r="V2033" s="147" t="s">
        <v>2982</v>
      </c>
      <c r="AB2033" s="147" t="s">
        <v>2153</v>
      </c>
      <c r="AC2033" s="147">
        <v>208</v>
      </c>
      <c r="AD2033" s="223">
        <v>43216</v>
      </c>
      <c r="AE2033" s="223">
        <v>43300</v>
      </c>
      <c r="AF2033" s="147" t="s">
        <v>939</v>
      </c>
    </row>
    <row r="2034" spans="16:32" x14ac:dyDescent="0.25">
      <c r="P2034" s="147" t="s">
        <v>962</v>
      </c>
      <c r="Q2034" s="147">
        <v>195</v>
      </c>
      <c r="R2034" s="147"/>
      <c r="S2034" s="147" t="s">
        <v>1470</v>
      </c>
      <c r="T2034" s="147">
        <v>0</v>
      </c>
      <c r="U2034" s="147" t="s">
        <v>1471</v>
      </c>
      <c r="V2034" s="147" t="s">
        <v>2982</v>
      </c>
      <c r="AB2034" s="147" t="s">
        <v>3577</v>
      </c>
      <c r="AC2034" s="147">
        <v>208</v>
      </c>
      <c r="AD2034" s="223">
        <v>43216</v>
      </c>
      <c r="AE2034" s="223">
        <v>43300</v>
      </c>
      <c r="AF2034" s="147" t="s">
        <v>939</v>
      </c>
    </row>
    <row r="2035" spans="16:32" x14ac:dyDescent="0.25">
      <c r="P2035" s="147" t="s">
        <v>962</v>
      </c>
      <c r="Q2035" s="147">
        <v>195</v>
      </c>
      <c r="R2035" s="147"/>
      <c r="S2035" s="147" t="s">
        <v>1472</v>
      </c>
      <c r="T2035" s="147">
        <v>0</v>
      </c>
      <c r="U2035" s="147" t="s">
        <v>1473</v>
      </c>
      <c r="V2035" s="147" t="s">
        <v>2982</v>
      </c>
      <c r="AB2035" s="147" t="s">
        <v>3577</v>
      </c>
      <c r="AC2035" s="147">
        <v>215</v>
      </c>
      <c r="AD2035" s="223">
        <v>43250</v>
      </c>
      <c r="AE2035" s="223">
        <v>43334</v>
      </c>
      <c r="AF2035" s="147" t="s">
        <v>939</v>
      </c>
    </row>
    <row r="2036" spans="16:32" x14ac:dyDescent="0.25">
      <c r="P2036" s="147" t="s">
        <v>962</v>
      </c>
      <c r="Q2036" s="147">
        <v>195</v>
      </c>
      <c r="R2036" s="147"/>
      <c r="S2036" s="147" t="s">
        <v>1474</v>
      </c>
      <c r="T2036" s="147">
        <v>0</v>
      </c>
      <c r="U2036" s="147" t="s">
        <v>1475</v>
      </c>
      <c r="V2036" s="147" t="s">
        <v>2982</v>
      </c>
      <c r="AB2036" s="147" t="s">
        <v>3577</v>
      </c>
      <c r="AC2036" s="147">
        <v>219</v>
      </c>
      <c r="AD2036" s="223">
        <v>43280</v>
      </c>
      <c r="AE2036" s="223">
        <v>43364</v>
      </c>
      <c r="AF2036" s="147" t="s">
        <v>939</v>
      </c>
    </row>
    <row r="2037" spans="16:32" x14ac:dyDescent="0.25">
      <c r="P2037" s="147" t="s">
        <v>962</v>
      </c>
      <c r="Q2037" s="147">
        <v>195</v>
      </c>
      <c r="R2037" s="147"/>
      <c r="S2037" s="147" t="s">
        <v>1476</v>
      </c>
      <c r="T2037" s="147">
        <v>0</v>
      </c>
      <c r="U2037" s="147" t="s">
        <v>1477</v>
      </c>
      <c r="V2037" s="147" t="s">
        <v>2982</v>
      </c>
      <c r="AB2037" s="147" t="s">
        <v>3577</v>
      </c>
      <c r="AC2037" s="147">
        <v>222</v>
      </c>
      <c r="AD2037" s="223">
        <v>43311</v>
      </c>
      <c r="AE2037" s="223">
        <v>43395</v>
      </c>
      <c r="AF2037" s="147" t="s">
        <v>939</v>
      </c>
    </row>
    <row r="2038" spans="16:32" x14ac:dyDescent="0.25">
      <c r="P2038" s="147" t="s">
        <v>962</v>
      </c>
      <c r="Q2038" s="147">
        <v>195</v>
      </c>
      <c r="R2038" s="147"/>
      <c r="S2038" s="147" t="s">
        <v>1478</v>
      </c>
      <c r="T2038" s="147">
        <v>0</v>
      </c>
      <c r="U2038" s="147" t="s">
        <v>1479</v>
      </c>
      <c r="V2038" s="147" t="s">
        <v>2982</v>
      </c>
      <c r="AB2038" s="147" t="s">
        <v>2620</v>
      </c>
      <c r="AC2038" s="147">
        <v>222</v>
      </c>
      <c r="AD2038" s="223">
        <v>43311</v>
      </c>
      <c r="AE2038" s="223">
        <v>43395</v>
      </c>
      <c r="AF2038" s="147" t="s">
        <v>939</v>
      </c>
    </row>
    <row r="2039" spans="16:32" x14ac:dyDescent="0.25">
      <c r="P2039" s="147" t="s">
        <v>962</v>
      </c>
      <c r="Q2039" s="147">
        <v>195</v>
      </c>
      <c r="R2039" s="147"/>
      <c r="S2039" s="147" t="s">
        <v>1480</v>
      </c>
      <c r="T2039" s="147">
        <v>0</v>
      </c>
      <c r="U2039" s="147" t="s">
        <v>1481</v>
      </c>
      <c r="V2039" s="147" t="s">
        <v>2982</v>
      </c>
      <c r="AB2039" s="147" t="s">
        <v>2915</v>
      </c>
      <c r="AC2039" s="147">
        <v>222</v>
      </c>
      <c r="AD2039" s="223">
        <v>43311</v>
      </c>
      <c r="AE2039" s="223">
        <v>43395</v>
      </c>
      <c r="AF2039" s="147" t="s">
        <v>939</v>
      </c>
    </row>
    <row r="2040" spans="16:32" x14ac:dyDescent="0.25">
      <c r="P2040" s="147" t="s">
        <v>962</v>
      </c>
      <c r="Q2040" s="147">
        <v>195</v>
      </c>
      <c r="R2040" s="147"/>
      <c r="S2040" s="147" t="s">
        <v>1486</v>
      </c>
      <c r="T2040" s="147">
        <v>0</v>
      </c>
      <c r="U2040" s="147" t="s">
        <v>1487</v>
      </c>
      <c r="V2040" s="147" t="s">
        <v>2982</v>
      </c>
      <c r="AB2040" s="147" t="s">
        <v>4912</v>
      </c>
      <c r="AC2040" s="147">
        <v>219</v>
      </c>
      <c r="AD2040" s="223">
        <v>43280</v>
      </c>
      <c r="AE2040" s="223">
        <v>43364</v>
      </c>
      <c r="AF2040" s="147" t="s">
        <v>939</v>
      </c>
    </row>
    <row r="2041" spans="16:32" x14ac:dyDescent="0.25">
      <c r="P2041" s="147" t="s">
        <v>962</v>
      </c>
      <c r="Q2041" s="147">
        <v>195</v>
      </c>
      <c r="R2041" s="147"/>
      <c r="S2041" s="147" t="s">
        <v>1488</v>
      </c>
      <c r="T2041" s="147">
        <v>0</v>
      </c>
      <c r="U2041" s="147" t="s">
        <v>1489</v>
      </c>
      <c r="V2041" s="147" t="s">
        <v>2982</v>
      </c>
      <c r="AB2041" s="147" t="s">
        <v>4912</v>
      </c>
      <c r="AC2041" s="147">
        <v>222</v>
      </c>
      <c r="AD2041" s="223">
        <v>43311</v>
      </c>
      <c r="AE2041" s="223">
        <v>43395</v>
      </c>
      <c r="AF2041" s="147" t="s">
        <v>939</v>
      </c>
    </row>
    <row r="2042" spans="16:32" x14ac:dyDescent="0.25">
      <c r="P2042" s="147" t="s">
        <v>962</v>
      </c>
      <c r="Q2042" s="147">
        <v>195</v>
      </c>
      <c r="R2042" s="147"/>
      <c r="S2042" s="147" t="s">
        <v>1498</v>
      </c>
      <c r="T2042" s="147">
        <v>0</v>
      </c>
      <c r="U2042" s="147" t="s">
        <v>1499</v>
      </c>
      <c r="V2042" s="147" t="s">
        <v>2982</v>
      </c>
      <c r="AB2042" s="147" t="s">
        <v>4914</v>
      </c>
      <c r="AC2042" s="147">
        <v>219</v>
      </c>
      <c r="AD2042" s="223">
        <v>43280</v>
      </c>
      <c r="AE2042" s="223">
        <v>43364</v>
      </c>
      <c r="AF2042" s="147" t="s">
        <v>939</v>
      </c>
    </row>
    <row r="2043" spans="16:32" x14ac:dyDescent="0.25">
      <c r="P2043" s="147" t="s">
        <v>962</v>
      </c>
      <c r="Q2043" s="147">
        <v>195</v>
      </c>
      <c r="R2043" s="147"/>
      <c r="S2043" s="147" t="s">
        <v>1500</v>
      </c>
      <c r="T2043" s="147">
        <v>0</v>
      </c>
      <c r="U2043" s="147" t="s">
        <v>1501</v>
      </c>
      <c r="V2043" s="147" t="s">
        <v>2982</v>
      </c>
      <c r="AB2043" s="147" t="s">
        <v>4914</v>
      </c>
      <c r="AC2043" s="147">
        <v>222</v>
      </c>
      <c r="AD2043" s="223">
        <v>43311</v>
      </c>
      <c r="AE2043" s="223">
        <v>43395</v>
      </c>
      <c r="AF2043" s="147" t="s">
        <v>939</v>
      </c>
    </row>
    <row r="2044" spans="16:32" x14ac:dyDescent="0.25">
      <c r="P2044" s="147" t="s">
        <v>962</v>
      </c>
      <c r="Q2044" s="147">
        <v>195</v>
      </c>
      <c r="R2044" s="147"/>
      <c r="S2044" s="147" t="s">
        <v>1502</v>
      </c>
      <c r="T2044" s="147">
        <v>0</v>
      </c>
      <c r="U2044" s="147" t="s">
        <v>1503</v>
      </c>
      <c r="V2044" s="147" t="s">
        <v>2982</v>
      </c>
      <c r="AB2044" s="147" t="s">
        <v>3421</v>
      </c>
      <c r="AC2044" s="147">
        <v>208</v>
      </c>
      <c r="AD2044" s="223">
        <v>43216</v>
      </c>
      <c r="AE2044" s="223">
        <v>43300</v>
      </c>
      <c r="AF2044" s="147" t="s">
        <v>939</v>
      </c>
    </row>
    <row r="2045" spans="16:32" x14ac:dyDescent="0.25">
      <c r="P2045" s="147" t="s">
        <v>962</v>
      </c>
      <c r="Q2045" s="147">
        <v>195</v>
      </c>
      <c r="R2045" s="147"/>
      <c r="S2045" s="147" t="s">
        <v>1504</v>
      </c>
      <c r="T2045" s="147">
        <v>0</v>
      </c>
      <c r="U2045" s="147" t="s">
        <v>1505</v>
      </c>
      <c r="V2045" s="147" t="s">
        <v>2982</v>
      </c>
      <c r="AB2045" s="147" t="s">
        <v>3421</v>
      </c>
      <c r="AC2045" s="147">
        <v>215</v>
      </c>
      <c r="AD2045" s="223">
        <v>43250</v>
      </c>
      <c r="AE2045" s="223">
        <v>43334</v>
      </c>
      <c r="AF2045" s="147" t="s">
        <v>939</v>
      </c>
    </row>
    <row r="2046" spans="16:32" x14ac:dyDescent="0.25">
      <c r="P2046" s="147" t="s">
        <v>962</v>
      </c>
      <c r="Q2046" s="147">
        <v>195</v>
      </c>
      <c r="R2046" s="147"/>
      <c r="S2046" s="147" t="s">
        <v>1506</v>
      </c>
      <c r="T2046" s="147">
        <v>0</v>
      </c>
      <c r="U2046" s="147" t="s">
        <v>1507</v>
      </c>
      <c r="V2046" s="147" t="s">
        <v>2982</v>
      </c>
      <c r="AB2046" s="147" t="s">
        <v>3421</v>
      </c>
      <c r="AC2046" s="147">
        <v>219</v>
      </c>
      <c r="AD2046" s="223">
        <v>43280</v>
      </c>
      <c r="AE2046" s="223">
        <v>43364</v>
      </c>
      <c r="AF2046" s="147" t="s">
        <v>939</v>
      </c>
    </row>
    <row r="2047" spans="16:32" x14ac:dyDescent="0.25">
      <c r="P2047" s="147" t="s">
        <v>962</v>
      </c>
      <c r="Q2047" s="147">
        <v>195</v>
      </c>
      <c r="R2047" s="147"/>
      <c r="S2047" s="147" t="s">
        <v>1508</v>
      </c>
      <c r="T2047" s="147">
        <v>0</v>
      </c>
      <c r="U2047" s="147" t="s">
        <v>1509</v>
      </c>
      <c r="V2047" s="147" t="s">
        <v>2982</v>
      </c>
      <c r="AB2047" s="147" t="s">
        <v>3421</v>
      </c>
      <c r="AC2047" s="147">
        <v>222</v>
      </c>
      <c r="AD2047" s="223">
        <v>43311</v>
      </c>
      <c r="AE2047" s="223">
        <v>43395</v>
      </c>
      <c r="AF2047" s="147" t="s">
        <v>939</v>
      </c>
    </row>
    <row r="2048" spans="16:32" x14ac:dyDescent="0.25">
      <c r="P2048" s="147" t="s">
        <v>962</v>
      </c>
      <c r="Q2048" s="147">
        <v>195</v>
      </c>
      <c r="R2048" s="147"/>
      <c r="S2048" s="147" t="s">
        <v>1510</v>
      </c>
      <c r="T2048" s="147">
        <v>0</v>
      </c>
      <c r="U2048" s="147" t="s">
        <v>1511</v>
      </c>
      <c r="V2048" s="147" t="s">
        <v>2982</v>
      </c>
      <c r="AB2048" s="147" t="s">
        <v>3150</v>
      </c>
      <c r="AC2048" s="147">
        <v>208</v>
      </c>
      <c r="AD2048" s="223">
        <v>43216</v>
      </c>
      <c r="AE2048" s="223">
        <v>43300</v>
      </c>
      <c r="AF2048" s="147" t="s">
        <v>939</v>
      </c>
    </row>
    <row r="2049" spans="16:32" x14ac:dyDescent="0.25">
      <c r="P2049" s="147" t="s">
        <v>962</v>
      </c>
      <c r="Q2049" s="147">
        <v>195</v>
      </c>
      <c r="R2049" s="147"/>
      <c r="S2049" s="147" t="s">
        <v>1512</v>
      </c>
      <c r="T2049" s="147">
        <v>0</v>
      </c>
      <c r="U2049" s="147" t="s">
        <v>1513</v>
      </c>
      <c r="V2049" s="147" t="s">
        <v>2982</v>
      </c>
      <c r="AB2049" s="147" t="s">
        <v>3150</v>
      </c>
      <c r="AC2049" s="147">
        <v>215</v>
      </c>
      <c r="AD2049" s="223">
        <v>43250</v>
      </c>
      <c r="AE2049" s="223">
        <v>43334</v>
      </c>
      <c r="AF2049" s="147" t="s">
        <v>939</v>
      </c>
    </row>
    <row r="2050" spans="16:32" x14ac:dyDescent="0.25">
      <c r="P2050" s="147" t="s">
        <v>962</v>
      </c>
      <c r="Q2050" s="147">
        <v>195</v>
      </c>
      <c r="R2050" s="147"/>
      <c r="S2050" s="147" t="s">
        <v>1514</v>
      </c>
      <c r="T2050" s="147">
        <v>0</v>
      </c>
      <c r="U2050" s="147" t="s">
        <v>1515</v>
      </c>
      <c r="V2050" s="147" t="s">
        <v>2982</v>
      </c>
      <c r="AB2050" s="147" t="s">
        <v>3150</v>
      </c>
      <c r="AC2050" s="147">
        <v>219</v>
      </c>
      <c r="AD2050" s="223">
        <v>43280</v>
      </c>
      <c r="AE2050" s="223">
        <v>43364</v>
      </c>
      <c r="AF2050" s="147" t="s">
        <v>939</v>
      </c>
    </row>
    <row r="2051" spans="16:32" x14ac:dyDescent="0.25">
      <c r="P2051" s="147" t="s">
        <v>962</v>
      </c>
      <c r="Q2051" s="147">
        <v>195</v>
      </c>
      <c r="R2051" s="147"/>
      <c r="S2051" s="147" t="s">
        <v>1516</v>
      </c>
      <c r="T2051" s="147">
        <v>0</v>
      </c>
      <c r="U2051" s="147" t="s">
        <v>1517</v>
      </c>
      <c r="V2051" s="147" t="s">
        <v>2982</v>
      </c>
      <c r="AB2051" s="147" t="s">
        <v>3150</v>
      </c>
      <c r="AC2051" s="147">
        <v>222</v>
      </c>
      <c r="AD2051" s="223">
        <v>43311</v>
      </c>
      <c r="AE2051" s="223">
        <v>43395</v>
      </c>
      <c r="AF2051" s="147" t="s">
        <v>939</v>
      </c>
    </row>
    <row r="2052" spans="16:32" x14ac:dyDescent="0.25">
      <c r="P2052" s="147" t="s">
        <v>962</v>
      </c>
      <c r="Q2052" s="147">
        <v>195</v>
      </c>
      <c r="R2052" s="147"/>
      <c r="S2052" s="147" t="s">
        <v>1518</v>
      </c>
      <c r="T2052" s="147">
        <v>0</v>
      </c>
      <c r="U2052" s="147" t="s">
        <v>1519</v>
      </c>
      <c r="V2052" s="147" t="s">
        <v>2982</v>
      </c>
      <c r="AB2052" s="147" t="s">
        <v>3423</v>
      </c>
      <c r="AC2052" s="147">
        <v>222</v>
      </c>
      <c r="AD2052" s="223">
        <v>43311</v>
      </c>
      <c r="AE2052" s="223">
        <v>43395</v>
      </c>
      <c r="AF2052" s="147" t="s">
        <v>939</v>
      </c>
    </row>
    <row r="2053" spans="16:32" x14ac:dyDescent="0.25">
      <c r="P2053" s="147" t="s">
        <v>962</v>
      </c>
      <c r="Q2053" s="147">
        <v>195</v>
      </c>
      <c r="R2053" s="147"/>
      <c r="S2053" s="147" t="s">
        <v>2489</v>
      </c>
      <c r="T2053" s="147">
        <v>0</v>
      </c>
      <c r="U2053" s="147" t="s">
        <v>2490</v>
      </c>
      <c r="V2053" s="147" t="s">
        <v>2982</v>
      </c>
      <c r="AB2053" s="147" t="s">
        <v>3425</v>
      </c>
      <c r="AC2053" s="147">
        <v>208</v>
      </c>
      <c r="AD2053" s="223">
        <v>43216</v>
      </c>
      <c r="AE2053" s="223">
        <v>43300</v>
      </c>
      <c r="AF2053" s="147" t="s">
        <v>939</v>
      </c>
    </row>
    <row r="2054" spans="16:32" x14ac:dyDescent="0.25">
      <c r="P2054" s="147" t="s">
        <v>962</v>
      </c>
      <c r="Q2054" s="147">
        <v>195</v>
      </c>
      <c r="R2054" s="147"/>
      <c r="S2054" s="147" t="s">
        <v>2766</v>
      </c>
      <c r="T2054" s="147">
        <v>0</v>
      </c>
      <c r="U2054" s="147" t="s">
        <v>2767</v>
      </c>
      <c r="V2054" s="147" t="s">
        <v>2982</v>
      </c>
      <c r="AB2054" s="147" t="s">
        <v>3425</v>
      </c>
      <c r="AC2054" s="147">
        <v>219</v>
      </c>
      <c r="AD2054" s="223">
        <v>43280</v>
      </c>
      <c r="AE2054" s="223">
        <v>43364</v>
      </c>
      <c r="AF2054" s="147" t="s">
        <v>939</v>
      </c>
    </row>
    <row r="2055" spans="16:32" x14ac:dyDescent="0.25">
      <c r="P2055" s="147" t="s">
        <v>962</v>
      </c>
      <c r="Q2055" s="147">
        <v>195</v>
      </c>
      <c r="R2055" s="147"/>
      <c r="S2055" s="147" t="s">
        <v>2768</v>
      </c>
      <c r="T2055" s="147">
        <v>0</v>
      </c>
      <c r="U2055" s="147" t="s">
        <v>2769</v>
      </c>
      <c r="V2055" s="147" t="s">
        <v>2982</v>
      </c>
      <c r="AB2055" s="147" t="s">
        <v>3425</v>
      </c>
      <c r="AC2055" s="147">
        <v>222</v>
      </c>
      <c r="AD2055" s="223">
        <v>43311</v>
      </c>
      <c r="AE2055" s="223">
        <v>43395</v>
      </c>
      <c r="AF2055" s="147" t="s">
        <v>939</v>
      </c>
    </row>
    <row r="2056" spans="16:32" x14ac:dyDescent="0.25">
      <c r="P2056" s="147" t="s">
        <v>962</v>
      </c>
      <c r="Q2056" s="147">
        <v>195</v>
      </c>
      <c r="R2056" s="147"/>
      <c r="S2056" s="147" t="s">
        <v>2770</v>
      </c>
      <c r="T2056" s="147">
        <v>0</v>
      </c>
      <c r="U2056" s="147" t="s">
        <v>2771</v>
      </c>
      <c r="V2056" s="147" t="s">
        <v>2982</v>
      </c>
      <c r="AB2056" s="147" t="s">
        <v>3988</v>
      </c>
      <c r="AC2056" s="147">
        <v>208</v>
      </c>
      <c r="AD2056" s="223">
        <v>43216</v>
      </c>
      <c r="AE2056" s="223">
        <v>43300</v>
      </c>
      <c r="AF2056" s="147" t="s">
        <v>939</v>
      </c>
    </row>
    <row r="2057" spans="16:32" x14ac:dyDescent="0.25">
      <c r="P2057" s="147" t="s">
        <v>962</v>
      </c>
      <c r="Q2057" s="147">
        <v>195</v>
      </c>
      <c r="R2057" s="147"/>
      <c r="S2057" s="147" t="s">
        <v>1536</v>
      </c>
      <c r="T2057" s="147">
        <v>0</v>
      </c>
      <c r="U2057" s="147" t="s">
        <v>1537</v>
      </c>
      <c r="V2057" s="147" t="s">
        <v>2982</v>
      </c>
      <c r="AB2057" s="147" t="s">
        <v>3988</v>
      </c>
      <c r="AC2057" s="147">
        <v>215</v>
      </c>
      <c r="AD2057" s="223">
        <v>43250</v>
      </c>
      <c r="AE2057" s="223">
        <v>43334</v>
      </c>
      <c r="AF2057" s="147" t="s">
        <v>939</v>
      </c>
    </row>
    <row r="2058" spans="16:32" x14ac:dyDescent="0.25">
      <c r="P2058" s="147" t="s">
        <v>962</v>
      </c>
      <c r="Q2058" s="147">
        <v>195</v>
      </c>
      <c r="R2058" s="147"/>
      <c r="S2058" s="147" t="s">
        <v>1538</v>
      </c>
      <c r="T2058" s="147">
        <v>0</v>
      </c>
      <c r="U2058" s="147" t="s">
        <v>1539</v>
      </c>
      <c r="V2058" s="147" t="s">
        <v>2982</v>
      </c>
      <c r="AB2058" s="147" t="s">
        <v>3988</v>
      </c>
      <c r="AC2058" s="147">
        <v>219</v>
      </c>
      <c r="AD2058" s="223">
        <v>43280</v>
      </c>
      <c r="AE2058" s="223">
        <v>43364</v>
      </c>
      <c r="AF2058" s="147" t="s">
        <v>939</v>
      </c>
    </row>
    <row r="2059" spans="16:32" x14ac:dyDescent="0.25">
      <c r="P2059" s="147" t="s">
        <v>962</v>
      </c>
      <c r="Q2059" s="147">
        <v>195</v>
      </c>
      <c r="R2059" s="147"/>
      <c r="S2059" s="147" t="s">
        <v>1540</v>
      </c>
      <c r="T2059" s="147">
        <v>0</v>
      </c>
      <c r="U2059" s="147" t="s">
        <v>1541</v>
      </c>
      <c r="V2059" s="147" t="s">
        <v>2982</v>
      </c>
      <c r="AB2059" s="147" t="s">
        <v>3988</v>
      </c>
      <c r="AC2059" s="147">
        <v>222</v>
      </c>
      <c r="AD2059" s="223">
        <v>43311</v>
      </c>
      <c r="AE2059" s="223">
        <v>43395</v>
      </c>
      <c r="AF2059" s="147" t="s">
        <v>939</v>
      </c>
    </row>
    <row r="2060" spans="16:32" x14ac:dyDescent="0.25">
      <c r="P2060" s="147" t="s">
        <v>962</v>
      </c>
      <c r="Q2060" s="147">
        <v>195</v>
      </c>
      <c r="R2060" s="147"/>
      <c r="S2060" s="147" t="s">
        <v>1542</v>
      </c>
      <c r="T2060" s="147">
        <v>0</v>
      </c>
      <c r="U2060" s="147" t="s">
        <v>1543</v>
      </c>
      <c r="V2060" s="147" t="s">
        <v>2982</v>
      </c>
      <c r="AB2060" s="147" t="s">
        <v>3152</v>
      </c>
      <c r="AC2060" s="147">
        <v>208</v>
      </c>
      <c r="AD2060" s="223">
        <v>43216</v>
      </c>
      <c r="AE2060" s="223">
        <v>43300</v>
      </c>
      <c r="AF2060" s="147" t="s">
        <v>939</v>
      </c>
    </row>
    <row r="2061" spans="16:32" x14ac:dyDescent="0.25">
      <c r="P2061" s="147" t="s">
        <v>962</v>
      </c>
      <c r="Q2061" s="147">
        <v>195</v>
      </c>
      <c r="R2061" s="147"/>
      <c r="S2061" s="147" t="s">
        <v>1544</v>
      </c>
      <c r="T2061" s="147">
        <v>0</v>
      </c>
      <c r="U2061" s="147" t="s">
        <v>1545</v>
      </c>
      <c r="V2061" s="147" t="s">
        <v>2982</v>
      </c>
      <c r="AB2061" s="147" t="s">
        <v>3152</v>
      </c>
      <c r="AC2061" s="147">
        <v>215</v>
      </c>
      <c r="AD2061" s="223">
        <v>43250</v>
      </c>
      <c r="AE2061" s="223">
        <v>43334</v>
      </c>
      <c r="AF2061" s="147" t="s">
        <v>939</v>
      </c>
    </row>
    <row r="2062" spans="16:32" x14ac:dyDescent="0.25">
      <c r="P2062" s="147" t="s">
        <v>962</v>
      </c>
      <c r="Q2062" s="147">
        <v>195</v>
      </c>
      <c r="R2062" s="147"/>
      <c r="S2062" s="147" t="s">
        <v>1546</v>
      </c>
      <c r="T2062" s="147">
        <v>0</v>
      </c>
      <c r="U2062" s="147" t="s">
        <v>1547</v>
      </c>
      <c r="V2062" s="147" t="s">
        <v>2982</v>
      </c>
      <c r="AB2062" s="147" t="s">
        <v>3152</v>
      </c>
      <c r="AC2062" s="147">
        <v>219</v>
      </c>
      <c r="AD2062" s="223">
        <v>43280</v>
      </c>
      <c r="AE2062" s="223">
        <v>43364</v>
      </c>
      <c r="AF2062" s="147" t="s">
        <v>939</v>
      </c>
    </row>
    <row r="2063" spans="16:32" x14ac:dyDescent="0.25">
      <c r="P2063" s="147" t="s">
        <v>962</v>
      </c>
      <c r="Q2063" s="147">
        <v>195</v>
      </c>
      <c r="R2063" s="147"/>
      <c r="S2063" s="147" t="s">
        <v>1548</v>
      </c>
      <c r="T2063" s="147">
        <v>0</v>
      </c>
      <c r="U2063" s="147" t="s">
        <v>1549</v>
      </c>
      <c r="V2063" s="147" t="s">
        <v>2982</v>
      </c>
      <c r="AB2063" s="147" t="s">
        <v>3152</v>
      </c>
      <c r="AC2063" s="147">
        <v>222</v>
      </c>
      <c r="AD2063" s="223">
        <v>43311</v>
      </c>
      <c r="AE2063" s="223">
        <v>43395</v>
      </c>
      <c r="AF2063" s="147" t="s">
        <v>939</v>
      </c>
    </row>
    <row r="2064" spans="16:32" x14ac:dyDescent="0.25">
      <c r="P2064" s="147" t="s">
        <v>962</v>
      </c>
      <c r="Q2064" s="147">
        <v>195</v>
      </c>
      <c r="R2064" s="147"/>
      <c r="S2064" s="147" t="s">
        <v>1550</v>
      </c>
      <c r="T2064" s="147">
        <v>0</v>
      </c>
      <c r="U2064" s="147" t="s">
        <v>1551</v>
      </c>
      <c r="V2064" s="147" t="s">
        <v>2982</v>
      </c>
      <c r="AB2064" s="147" t="s">
        <v>3154</v>
      </c>
      <c r="AC2064" s="147">
        <v>208</v>
      </c>
      <c r="AD2064" s="223">
        <v>43216</v>
      </c>
      <c r="AE2064" s="223">
        <v>43300</v>
      </c>
      <c r="AF2064" s="147" t="s">
        <v>939</v>
      </c>
    </row>
    <row r="2065" spans="16:32" x14ac:dyDescent="0.25">
      <c r="P2065" s="147" t="s">
        <v>962</v>
      </c>
      <c r="Q2065" s="147">
        <v>195</v>
      </c>
      <c r="R2065" s="147"/>
      <c r="S2065" s="147" t="s">
        <v>1552</v>
      </c>
      <c r="T2065" s="147">
        <v>0</v>
      </c>
      <c r="U2065" s="147" t="s">
        <v>1553</v>
      </c>
      <c r="V2065" s="147" t="s">
        <v>2982</v>
      </c>
      <c r="AB2065" s="147" t="s">
        <v>3154</v>
      </c>
      <c r="AC2065" s="147">
        <v>215</v>
      </c>
      <c r="AD2065" s="223">
        <v>43250</v>
      </c>
      <c r="AE2065" s="223">
        <v>43334</v>
      </c>
      <c r="AF2065" s="147" t="s">
        <v>939</v>
      </c>
    </row>
    <row r="2066" spans="16:32" x14ac:dyDescent="0.25">
      <c r="P2066" s="147" t="s">
        <v>962</v>
      </c>
      <c r="Q2066" s="147">
        <v>195</v>
      </c>
      <c r="R2066" s="147"/>
      <c r="S2066" s="147" t="s">
        <v>1554</v>
      </c>
      <c r="T2066" s="147">
        <v>0</v>
      </c>
      <c r="U2066" s="147" t="s">
        <v>1555</v>
      </c>
      <c r="V2066" s="147" t="s">
        <v>2982</v>
      </c>
      <c r="AB2066" s="147" t="s">
        <v>3154</v>
      </c>
      <c r="AC2066" s="147">
        <v>219</v>
      </c>
      <c r="AD2066" s="223">
        <v>43280</v>
      </c>
      <c r="AE2066" s="223">
        <v>43364</v>
      </c>
      <c r="AF2066" s="147" t="s">
        <v>939</v>
      </c>
    </row>
    <row r="2067" spans="16:32" x14ac:dyDescent="0.25">
      <c r="P2067" s="147" t="s">
        <v>962</v>
      </c>
      <c r="Q2067" s="147">
        <v>195</v>
      </c>
      <c r="R2067" s="147"/>
      <c r="S2067" s="147" t="s">
        <v>1556</v>
      </c>
      <c r="T2067" s="147">
        <v>0</v>
      </c>
      <c r="U2067" s="147" t="s">
        <v>1557</v>
      </c>
      <c r="V2067" s="147" t="s">
        <v>2982</v>
      </c>
      <c r="AB2067" s="147" t="s">
        <v>3154</v>
      </c>
      <c r="AC2067" s="147">
        <v>222</v>
      </c>
      <c r="AD2067" s="223">
        <v>43311</v>
      </c>
      <c r="AE2067" s="223">
        <v>43395</v>
      </c>
      <c r="AF2067" s="147" t="s">
        <v>939</v>
      </c>
    </row>
    <row r="2068" spans="16:32" x14ac:dyDescent="0.25">
      <c r="P2068" s="147" t="s">
        <v>962</v>
      </c>
      <c r="Q2068" s="147">
        <v>195</v>
      </c>
      <c r="R2068" s="147"/>
      <c r="S2068" s="147" t="s">
        <v>1558</v>
      </c>
      <c r="T2068" s="147">
        <v>0</v>
      </c>
      <c r="U2068" s="147" t="s">
        <v>1559</v>
      </c>
      <c r="V2068" s="147" t="s">
        <v>2982</v>
      </c>
      <c r="AB2068" s="147" t="s">
        <v>3156</v>
      </c>
      <c r="AC2068" s="147">
        <v>208</v>
      </c>
      <c r="AD2068" s="223">
        <v>43216</v>
      </c>
      <c r="AE2068" s="223">
        <v>43300</v>
      </c>
      <c r="AF2068" s="147" t="s">
        <v>939</v>
      </c>
    </row>
    <row r="2069" spans="16:32" x14ac:dyDescent="0.25">
      <c r="P2069" s="147" t="s">
        <v>962</v>
      </c>
      <c r="Q2069" s="147">
        <v>195</v>
      </c>
      <c r="R2069" s="147"/>
      <c r="S2069" s="147" t="s">
        <v>1560</v>
      </c>
      <c r="T2069" s="147">
        <v>0</v>
      </c>
      <c r="U2069" s="147" t="s">
        <v>1561</v>
      </c>
      <c r="V2069" s="147" t="s">
        <v>2982</v>
      </c>
      <c r="AB2069" s="147" t="s">
        <v>3156</v>
      </c>
      <c r="AC2069" s="147">
        <v>215</v>
      </c>
      <c r="AD2069" s="223">
        <v>43250</v>
      </c>
      <c r="AE2069" s="223">
        <v>43334</v>
      </c>
      <c r="AF2069" s="147" t="s">
        <v>939</v>
      </c>
    </row>
    <row r="2070" spans="16:32" x14ac:dyDescent="0.25">
      <c r="P2070" s="147" t="s">
        <v>962</v>
      </c>
      <c r="Q2070" s="147">
        <v>195</v>
      </c>
      <c r="R2070" s="147"/>
      <c r="S2070" s="147" t="s">
        <v>1562</v>
      </c>
      <c r="T2070" s="147">
        <v>0</v>
      </c>
      <c r="U2070" s="147" t="s">
        <v>1563</v>
      </c>
      <c r="V2070" s="147" t="s">
        <v>2982</v>
      </c>
      <c r="AB2070" s="147" t="s">
        <v>3156</v>
      </c>
      <c r="AC2070" s="147">
        <v>219</v>
      </c>
      <c r="AD2070" s="223">
        <v>43280</v>
      </c>
      <c r="AE2070" s="223">
        <v>43364</v>
      </c>
      <c r="AF2070" s="147" t="s">
        <v>939</v>
      </c>
    </row>
    <row r="2071" spans="16:32" x14ac:dyDescent="0.25">
      <c r="P2071" s="147" t="s">
        <v>962</v>
      </c>
      <c r="Q2071" s="147">
        <v>195</v>
      </c>
      <c r="R2071" s="147"/>
      <c r="S2071" s="147" t="s">
        <v>1564</v>
      </c>
      <c r="T2071" s="147">
        <v>0</v>
      </c>
      <c r="U2071" s="147" t="s">
        <v>1565</v>
      </c>
      <c r="V2071" s="147" t="s">
        <v>2982</v>
      </c>
      <c r="AB2071" s="147" t="s">
        <v>3156</v>
      </c>
      <c r="AC2071" s="147">
        <v>222</v>
      </c>
      <c r="AD2071" s="223">
        <v>43311</v>
      </c>
      <c r="AE2071" s="223">
        <v>43395</v>
      </c>
      <c r="AF2071" s="147" t="s">
        <v>939</v>
      </c>
    </row>
    <row r="2072" spans="16:32" x14ac:dyDescent="0.25">
      <c r="P2072" s="147" t="s">
        <v>962</v>
      </c>
      <c r="Q2072" s="147">
        <v>195</v>
      </c>
      <c r="R2072" s="147"/>
      <c r="S2072" s="147" t="s">
        <v>1566</v>
      </c>
      <c r="T2072" s="147">
        <v>0</v>
      </c>
      <c r="U2072" s="147" t="s">
        <v>1567</v>
      </c>
      <c r="V2072" s="147" t="s">
        <v>2982</v>
      </c>
      <c r="AB2072" s="147" t="s">
        <v>3990</v>
      </c>
      <c r="AC2072" s="147">
        <v>208</v>
      </c>
      <c r="AD2072" s="223">
        <v>43216</v>
      </c>
      <c r="AE2072" s="223">
        <v>43300</v>
      </c>
      <c r="AF2072" s="147" t="s">
        <v>939</v>
      </c>
    </row>
    <row r="2073" spans="16:32" x14ac:dyDescent="0.25">
      <c r="P2073" s="147" t="s">
        <v>962</v>
      </c>
      <c r="Q2073" s="147">
        <v>195</v>
      </c>
      <c r="R2073" s="147"/>
      <c r="S2073" s="147" t="s">
        <v>1568</v>
      </c>
      <c r="T2073" s="147">
        <v>0</v>
      </c>
      <c r="U2073" s="147" t="s">
        <v>1569</v>
      </c>
      <c r="V2073" s="147" t="s">
        <v>2982</v>
      </c>
      <c r="AB2073" s="147" t="s">
        <v>3990</v>
      </c>
      <c r="AC2073" s="147">
        <v>215</v>
      </c>
      <c r="AD2073" s="223">
        <v>43250</v>
      </c>
      <c r="AE2073" s="223">
        <v>43334</v>
      </c>
      <c r="AF2073" s="147" t="s">
        <v>939</v>
      </c>
    </row>
    <row r="2074" spans="16:32" x14ac:dyDescent="0.25">
      <c r="P2074" s="147" t="s">
        <v>962</v>
      </c>
      <c r="Q2074" s="147">
        <v>195</v>
      </c>
      <c r="R2074" s="147"/>
      <c r="S2074" s="147" t="s">
        <v>1570</v>
      </c>
      <c r="T2074" s="147">
        <v>0</v>
      </c>
      <c r="U2074" s="147" t="s">
        <v>1571</v>
      </c>
      <c r="V2074" s="147" t="s">
        <v>2982</v>
      </c>
      <c r="AB2074" s="147" t="s">
        <v>3990</v>
      </c>
      <c r="AC2074" s="147">
        <v>219</v>
      </c>
      <c r="AD2074" s="223">
        <v>43280</v>
      </c>
      <c r="AE2074" s="223">
        <v>43364</v>
      </c>
      <c r="AF2074" s="147" t="s">
        <v>939</v>
      </c>
    </row>
    <row r="2075" spans="16:32" x14ac:dyDescent="0.25">
      <c r="P2075" s="147" t="s">
        <v>962</v>
      </c>
      <c r="Q2075" s="147">
        <v>195</v>
      </c>
      <c r="R2075" s="147"/>
      <c r="S2075" s="147" t="s">
        <v>1572</v>
      </c>
      <c r="T2075" s="147">
        <v>0</v>
      </c>
      <c r="U2075" s="147" t="s">
        <v>1573</v>
      </c>
      <c r="V2075" s="147" t="s">
        <v>2982</v>
      </c>
      <c r="AB2075" s="147" t="s">
        <v>3990</v>
      </c>
      <c r="AC2075" s="147">
        <v>222</v>
      </c>
      <c r="AD2075" s="223">
        <v>43311</v>
      </c>
      <c r="AE2075" s="223">
        <v>43395</v>
      </c>
      <c r="AF2075" s="147" t="s">
        <v>939</v>
      </c>
    </row>
    <row r="2076" spans="16:32" x14ac:dyDescent="0.25">
      <c r="P2076" s="147" t="s">
        <v>962</v>
      </c>
      <c r="Q2076" s="147">
        <v>195</v>
      </c>
      <c r="R2076" s="147"/>
      <c r="S2076" s="147" t="s">
        <v>1574</v>
      </c>
      <c r="T2076" s="147">
        <v>0</v>
      </c>
      <c r="U2076" s="147" t="s">
        <v>1575</v>
      </c>
      <c r="V2076" s="147" t="s">
        <v>2982</v>
      </c>
      <c r="AB2076" s="147" t="s">
        <v>3427</v>
      </c>
      <c r="AC2076" s="147">
        <v>208</v>
      </c>
      <c r="AD2076" s="223">
        <v>43216</v>
      </c>
      <c r="AE2076" s="223">
        <v>43300</v>
      </c>
      <c r="AF2076" s="147" t="s">
        <v>939</v>
      </c>
    </row>
    <row r="2077" spans="16:32" x14ac:dyDescent="0.25">
      <c r="P2077" s="147" t="s">
        <v>962</v>
      </c>
      <c r="Q2077" s="147">
        <v>195</v>
      </c>
      <c r="R2077" s="147"/>
      <c r="S2077" s="147" t="s">
        <v>1576</v>
      </c>
      <c r="T2077" s="147">
        <v>0</v>
      </c>
      <c r="U2077" s="147" t="s">
        <v>1577</v>
      </c>
      <c r="V2077" s="147" t="s">
        <v>2982</v>
      </c>
      <c r="AB2077" s="147" t="s">
        <v>3427</v>
      </c>
      <c r="AC2077" s="147">
        <v>215</v>
      </c>
      <c r="AD2077" s="223">
        <v>43250</v>
      </c>
      <c r="AE2077" s="223">
        <v>43334</v>
      </c>
      <c r="AF2077" s="147" t="s">
        <v>939</v>
      </c>
    </row>
    <row r="2078" spans="16:32" x14ac:dyDescent="0.25">
      <c r="P2078" s="147" t="s">
        <v>962</v>
      </c>
      <c r="Q2078" s="147">
        <v>195</v>
      </c>
      <c r="R2078" s="147"/>
      <c r="S2078" s="147" t="s">
        <v>1578</v>
      </c>
      <c r="T2078" s="147">
        <v>0</v>
      </c>
      <c r="U2078" s="147" t="s">
        <v>1579</v>
      </c>
      <c r="V2078" s="147" t="s">
        <v>2982</v>
      </c>
      <c r="AB2078" s="147" t="s">
        <v>3427</v>
      </c>
      <c r="AC2078" s="147">
        <v>219</v>
      </c>
      <c r="AD2078" s="223">
        <v>43280</v>
      </c>
      <c r="AE2078" s="223">
        <v>43364</v>
      </c>
      <c r="AF2078" s="147" t="s">
        <v>939</v>
      </c>
    </row>
    <row r="2079" spans="16:32" x14ac:dyDescent="0.25">
      <c r="P2079" s="147" t="s">
        <v>962</v>
      </c>
      <c r="Q2079" s="147">
        <v>195</v>
      </c>
      <c r="R2079" s="147"/>
      <c r="S2079" s="147" t="s">
        <v>1580</v>
      </c>
      <c r="T2079" s="147">
        <v>0</v>
      </c>
      <c r="U2079" s="147" t="s">
        <v>1581</v>
      </c>
      <c r="V2079" s="147" t="s">
        <v>2982</v>
      </c>
      <c r="AB2079" s="147" t="s">
        <v>3427</v>
      </c>
      <c r="AC2079" s="147">
        <v>222</v>
      </c>
      <c r="AD2079" s="223">
        <v>43311</v>
      </c>
      <c r="AE2079" s="223">
        <v>43395</v>
      </c>
      <c r="AF2079" s="147" t="s">
        <v>939</v>
      </c>
    </row>
    <row r="2080" spans="16:32" x14ac:dyDescent="0.25">
      <c r="P2080" s="147" t="s">
        <v>962</v>
      </c>
      <c r="Q2080" s="147">
        <v>195</v>
      </c>
      <c r="R2080" s="147"/>
      <c r="S2080" s="147" t="s">
        <v>1582</v>
      </c>
      <c r="T2080" s="147">
        <v>0</v>
      </c>
      <c r="U2080" s="147" t="s">
        <v>1583</v>
      </c>
      <c r="V2080" s="147" t="s">
        <v>2982</v>
      </c>
      <c r="AB2080" s="147" t="s">
        <v>3429</v>
      </c>
      <c r="AC2080" s="147">
        <v>208</v>
      </c>
      <c r="AD2080" s="223">
        <v>43216</v>
      </c>
      <c r="AE2080" s="223">
        <v>43300</v>
      </c>
      <c r="AF2080" s="147" t="s">
        <v>939</v>
      </c>
    </row>
    <row r="2081" spans="16:32" x14ac:dyDescent="0.25">
      <c r="P2081" s="147" t="s">
        <v>962</v>
      </c>
      <c r="Q2081" s="147">
        <v>195</v>
      </c>
      <c r="R2081" s="147"/>
      <c r="S2081" s="147" t="s">
        <v>1584</v>
      </c>
      <c r="T2081" s="147">
        <v>0</v>
      </c>
      <c r="U2081" s="147" t="s">
        <v>1585</v>
      </c>
      <c r="V2081" s="147" t="s">
        <v>2982</v>
      </c>
      <c r="AB2081" s="147" t="s">
        <v>3429</v>
      </c>
      <c r="AC2081" s="147">
        <v>215</v>
      </c>
      <c r="AD2081" s="223">
        <v>43250</v>
      </c>
      <c r="AE2081" s="223">
        <v>43334</v>
      </c>
      <c r="AF2081" s="147" t="s">
        <v>939</v>
      </c>
    </row>
    <row r="2082" spans="16:32" x14ac:dyDescent="0.25">
      <c r="P2082" s="147" t="s">
        <v>962</v>
      </c>
      <c r="Q2082" s="147">
        <v>195</v>
      </c>
      <c r="R2082" s="147"/>
      <c r="S2082" s="147" t="s">
        <v>1586</v>
      </c>
      <c r="T2082" s="147">
        <v>0</v>
      </c>
      <c r="U2082" s="147" t="s">
        <v>1587</v>
      </c>
      <c r="V2082" s="147" t="s">
        <v>2982</v>
      </c>
      <c r="AB2082" s="147" t="s">
        <v>3429</v>
      </c>
      <c r="AC2082" s="147">
        <v>219</v>
      </c>
      <c r="AD2082" s="223">
        <v>43280</v>
      </c>
      <c r="AE2082" s="223">
        <v>43364</v>
      </c>
      <c r="AF2082" s="147" t="s">
        <v>939</v>
      </c>
    </row>
    <row r="2083" spans="16:32" x14ac:dyDescent="0.25">
      <c r="P2083" s="147" t="s">
        <v>962</v>
      </c>
      <c r="Q2083" s="147">
        <v>195</v>
      </c>
      <c r="R2083" s="147"/>
      <c r="S2083" s="147" t="s">
        <v>1588</v>
      </c>
      <c r="T2083" s="147">
        <v>0</v>
      </c>
      <c r="U2083" s="147" t="s">
        <v>1589</v>
      </c>
      <c r="V2083" s="147" t="s">
        <v>2982</v>
      </c>
      <c r="AB2083" s="147" t="s">
        <v>4916</v>
      </c>
      <c r="AC2083" s="147">
        <v>219</v>
      </c>
      <c r="AD2083" s="223">
        <v>43280</v>
      </c>
      <c r="AE2083" s="223">
        <v>43364</v>
      </c>
      <c r="AF2083" s="147" t="s">
        <v>939</v>
      </c>
    </row>
    <row r="2084" spans="16:32" x14ac:dyDescent="0.25">
      <c r="P2084" s="147" t="s">
        <v>962</v>
      </c>
      <c r="Q2084" s="147">
        <v>195</v>
      </c>
      <c r="R2084" s="147"/>
      <c r="S2084" s="147" t="s">
        <v>1590</v>
      </c>
      <c r="T2084" s="147">
        <v>0</v>
      </c>
      <c r="U2084" s="147" t="s">
        <v>1591</v>
      </c>
      <c r="V2084" s="147" t="s">
        <v>2982</v>
      </c>
      <c r="AB2084" s="147" t="s">
        <v>4916</v>
      </c>
      <c r="AC2084" s="147">
        <v>222</v>
      </c>
      <c r="AD2084" s="223">
        <v>43311</v>
      </c>
      <c r="AE2084" s="223">
        <v>43395</v>
      </c>
      <c r="AF2084" s="147" t="s">
        <v>939</v>
      </c>
    </row>
    <row r="2085" spans="16:32" x14ac:dyDescent="0.25">
      <c r="P2085" s="147" t="s">
        <v>962</v>
      </c>
      <c r="Q2085" s="147">
        <v>195</v>
      </c>
      <c r="R2085" s="147"/>
      <c r="S2085" s="147" t="s">
        <v>1592</v>
      </c>
      <c r="T2085" s="147">
        <v>0</v>
      </c>
      <c r="U2085" s="147" t="s">
        <v>1593</v>
      </c>
      <c r="V2085" s="147" t="s">
        <v>2982</v>
      </c>
      <c r="AB2085" s="147" t="s">
        <v>4918</v>
      </c>
      <c r="AC2085" s="147">
        <v>219</v>
      </c>
      <c r="AD2085" s="223">
        <v>43280</v>
      </c>
      <c r="AE2085" s="223">
        <v>43364</v>
      </c>
      <c r="AF2085" s="147" t="s">
        <v>939</v>
      </c>
    </row>
    <row r="2086" spans="16:32" x14ac:dyDescent="0.25">
      <c r="P2086" s="147" t="s">
        <v>962</v>
      </c>
      <c r="Q2086" s="147">
        <v>195</v>
      </c>
      <c r="R2086" s="147"/>
      <c r="S2086" s="147" t="s">
        <v>1594</v>
      </c>
      <c r="T2086" s="147">
        <v>0</v>
      </c>
      <c r="U2086" s="147" t="s">
        <v>1595</v>
      </c>
      <c r="V2086" s="147" t="s">
        <v>2982</v>
      </c>
      <c r="AB2086" s="147" t="s">
        <v>4918</v>
      </c>
      <c r="AC2086" s="147">
        <v>222</v>
      </c>
      <c r="AD2086" s="223">
        <v>43311</v>
      </c>
      <c r="AE2086" s="223">
        <v>43395</v>
      </c>
      <c r="AF2086" s="147" t="s">
        <v>939</v>
      </c>
    </row>
    <row r="2087" spans="16:32" x14ac:dyDescent="0.25">
      <c r="P2087" s="147" t="s">
        <v>962</v>
      </c>
      <c r="Q2087" s="147">
        <v>195</v>
      </c>
      <c r="R2087" s="147"/>
      <c r="S2087" s="147" t="s">
        <v>1596</v>
      </c>
      <c r="T2087" s="147">
        <v>0</v>
      </c>
      <c r="U2087" s="147" t="s">
        <v>1597</v>
      </c>
      <c r="V2087" s="147" t="s">
        <v>2982</v>
      </c>
      <c r="AB2087" s="147" t="s">
        <v>2159</v>
      </c>
      <c r="AC2087" s="147">
        <v>208</v>
      </c>
      <c r="AD2087" s="223">
        <v>43216</v>
      </c>
      <c r="AE2087" s="223">
        <v>43300</v>
      </c>
      <c r="AF2087" s="147" t="s">
        <v>939</v>
      </c>
    </row>
    <row r="2088" spans="16:32" x14ac:dyDescent="0.25">
      <c r="P2088" s="147" t="s">
        <v>962</v>
      </c>
      <c r="Q2088" s="147">
        <v>195</v>
      </c>
      <c r="R2088" s="147"/>
      <c r="S2088" s="147" t="s">
        <v>1598</v>
      </c>
      <c r="T2088" s="147">
        <v>0</v>
      </c>
      <c r="U2088" s="147" t="s">
        <v>1599</v>
      </c>
      <c r="V2088" s="147" t="s">
        <v>2982</v>
      </c>
      <c r="AB2088" s="147" t="s">
        <v>2165</v>
      </c>
      <c r="AC2088" s="147">
        <v>222</v>
      </c>
      <c r="AD2088" s="223">
        <v>43311</v>
      </c>
      <c r="AE2088" s="223">
        <v>43395</v>
      </c>
      <c r="AF2088" s="147" t="s">
        <v>939</v>
      </c>
    </row>
    <row r="2089" spans="16:32" x14ac:dyDescent="0.25">
      <c r="P2089" s="147" t="s">
        <v>962</v>
      </c>
      <c r="Q2089" s="147">
        <v>195</v>
      </c>
      <c r="R2089" s="147"/>
      <c r="S2089" s="147" t="s">
        <v>1600</v>
      </c>
      <c r="T2089" s="147">
        <v>0</v>
      </c>
      <c r="U2089" s="147" t="s">
        <v>1601</v>
      </c>
      <c r="V2089" s="147" t="s">
        <v>2982</v>
      </c>
      <c r="AB2089" s="147" t="s">
        <v>3433</v>
      </c>
      <c r="AC2089" s="147">
        <v>219</v>
      </c>
      <c r="AD2089" s="223">
        <v>43280</v>
      </c>
      <c r="AE2089" s="223">
        <v>43364</v>
      </c>
      <c r="AF2089" s="147" t="s">
        <v>939</v>
      </c>
    </row>
    <row r="2090" spans="16:32" x14ac:dyDescent="0.25">
      <c r="P2090" s="147" t="s">
        <v>962</v>
      </c>
      <c r="Q2090" s="147">
        <v>195</v>
      </c>
      <c r="R2090" s="147"/>
      <c r="S2090" s="147" t="s">
        <v>1602</v>
      </c>
      <c r="T2090" s="147">
        <v>0</v>
      </c>
      <c r="U2090" s="147" t="s">
        <v>1603</v>
      </c>
      <c r="V2090" s="147" t="s">
        <v>2982</v>
      </c>
      <c r="AB2090" s="147" t="s">
        <v>3433</v>
      </c>
      <c r="AC2090" s="147">
        <v>222</v>
      </c>
      <c r="AD2090" s="223">
        <v>43311</v>
      </c>
      <c r="AE2090" s="223">
        <v>43395</v>
      </c>
      <c r="AF2090" s="147" t="s">
        <v>939</v>
      </c>
    </row>
    <row r="2091" spans="16:32" x14ac:dyDescent="0.25">
      <c r="P2091" s="147" t="s">
        <v>962</v>
      </c>
      <c r="Q2091" s="147">
        <v>195</v>
      </c>
      <c r="R2091" s="147"/>
      <c r="S2091" s="147" t="s">
        <v>1604</v>
      </c>
      <c r="T2091" s="147">
        <v>0</v>
      </c>
      <c r="U2091" s="147" t="s">
        <v>1605</v>
      </c>
      <c r="V2091" s="147" t="s">
        <v>2982</v>
      </c>
      <c r="AB2091" s="147" t="s">
        <v>2167</v>
      </c>
      <c r="AC2091" s="147">
        <v>219</v>
      </c>
      <c r="AD2091" s="223">
        <v>43280</v>
      </c>
      <c r="AE2091" s="223">
        <v>43364</v>
      </c>
      <c r="AF2091" s="147" t="s">
        <v>939</v>
      </c>
    </row>
    <row r="2092" spans="16:32" x14ac:dyDescent="0.25">
      <c r="P2092" s="147" t="s">
        <v>962</v>
      </c>
      <c r="Q2092" s="147">
        <v>195</v>
      </c>
      <c r="R2092" s="147"/>
      <c r="S2092" s="147" t="s">
        <v>1606</v>
      </c>
      <c r="T2092" s="147">
        <v>0</v>
      </c>
      <c r="U2092" s="147" t="s">
        <v>1607</v>
      </c>
      <c r="V2092" s="147" t="s">
        <v>2982</v>
      </c>
      <c r="AB2092" s="147" t="s">
        <v>2167</v>
      </c>
      <c r="AC2092" s="147">
        <v>222</v>
      </c>
      <c r="AD2092" s="223">
        <v>43311</v>
      </c>
      <c r="AE2092" s="223">
        <v>43395</v>
      </c>
      <c r="AF2092" s="147" t="s">
        <v>939</v>
      </c>
    </row>
    <row r="2093" spans="16:32" x14ac:dyDescent="0.25">
      <c r="P2093" s="147" t="s">
        <v>962</v>
      </c>
      <c r="Q2093" s="147">
        <v>195</v>
      </c>
      <c r="R2093" s="147"/>
      <c r="S2093" s="147" t="s">
        <v>3005</v>
      </c>
      <c r="T2093" s="147">
        <v>0</v>
      </c>
      <c r="U2093" s="147" t="s">
        <v>3006</v>
      </c>
      <c r="V2093" s="147" t="s">
        <v>2982</v>
      </c>
      <c r="AB2093" s="147" t="s">
        <v>2169</v>
      </c>
      <c r="AC2093" s="147">
        <v>219</v>
      </c>
      <c r="AD2093" s="223">
        <v>43280</v>
      </c>
      <c r="AE2093" s="223">
        <v>43364</v>
      </c>
      <c r="AF2093" s="147" t="s">
        <v>939</v>
      </c>
    </row>
    <row r="2094" spans="16:32" x14ac:dyDescent="0.25">
      <c r="P2094" s="147" t="s">
        <v>962</v>
      </c>
      <c r="Q2094" s="147">
        <v>195</v>
      </c>
      <c r="R2094" s="147"/>
      <c r="S2094" s="147" t="s">
        <v>3007</v>
      </c>
      <c r="T2094" s="147">
        <v>0</v>
      </c>
      <c r="U2094" s="147" t="s">
        <v>3008</v>
      </c>
      <c r="V2094" s="147" t="s">
        <v>2982</v>
      </c>
      <c r="AB2094" s="147" t="s">
        <v>2169</v>
      </c>
      <c r="AC2094" s="147">
        <v>222</v>
      </c>
      <c r="AD2094" s="223">
        <v>43311</v>
      </c>
      <c r="AE2094" s="223">
        <v>43395</v>
      </c>
      <c r="AF2094" s="147" t="s">
        <v>939</v>
      </c>
    </row>
    <row r="2095" spans="16:32" x14ac:dyDescent="0.25">
      <c r="P2095" s="147" t="s">
        <v>962</v>
      </c>
      <c r="Q2095" s="147">
        <v>195</v>
      </c>
      <c r="R2095" s="147"/>
      <c r="S2095" s="147" t="s">
        <v>1608</v>
      </c>
      <c r="T2095" s="147">
        <v>0</v>
      </c>
      <c r="U2095" s="147" t="s">
        <v>1609</v>
      </c>
      <c r="V2095" s="147" t="s">
        <v>2982</v>
      </c>
      <c r="AB2095" s="147" t="s">
        <v>2630</v>
      </c>
      <c r="AC2095" s="147">
        <v>215</v>
      </c>
      <c r="AD2095" s="223">
        <v>43250</v>
      </c>
      <c r="AE2095" s="223">
        <v>43334</v>
      </c>
      <c r="AF2095" s="147" t="s">
        <v>939</v>
      </c>
    </row>
    <row r="2096" spans="16:32" x14ac:dyDescent="0.25">
      <c r="P2096" s="147" t="s">
        <v>962</v>
      </c>
      <c r="Q2096" s="147">
        <v>195</v>
      </c>
      <c r="R2096" s="147"/>
      <c r="S2096" s="147" t="s">
        <v>1610</v>
      </c>
      <c r="T2096" s="147">
        <v>0</v>
      </c>
      <c r="U2096" s="147" t="s">
        <v>1611</v>
      </c>
      <c r="V2096" s="147" t="s">
        <v>2982</v>
      </c>
      <c r="AB2096" s="147" t="s">
        <v>2630</v>
      </c>
      <c r="AC2096" s="147">
        <v>219</v>
      </c>
      <c r="AD2096" s="223">
        <v>43280</v>
      </c>
      <c r="AE2096" s="223">
        <v>43364</v>
      </c>
      <c r="AF2096" s="147" t="s">
        <v>939</v>
      </c>
    </row>
    <row r="2097" spans="16:32" x14ac:dyDescent="0.25">
      <c r="P2097" s="147" t="s">
        <v>962</v>
      </c>
      <c r="Q2097" s="147">
        <v>195</v>
      </c>
      <c r="R2097" s="147"/>
      <c r="S2097" s="147" t="s">
        <v>1612</v>
      </c>
      <c r="T2097" s="147">
        <v>0</v>
      </c>
      <c r="U2097" s="147" t="s">
        <v>1613</v>
      </c>
      <c r="V2097" s="147" t="s">
        <v>2982</v>
      </c>
      <c r="AB2097" s="147" t="s">
        <v>2630</v>
      </c>
      <c r="AC2097" s="147">
        <v>222</v>
      </c>
      <c r="AD2097" s="223">
        <v>43311</v>
      </c>
      <c r="AE2097" s="223">
        <v>43395</v>
      </c>
      <c r="AF2097" s="147" t="s">
        <v>939</v>
      </c>
    </row>
    <row r="2098" spans="16:32" x14ac:dyDescent="0.25">
      <c r="P2098" s="147" t="s">
        <v>962</v>
      </c>
      <c r="Q2098" s="147">
        <v>195</v>
      </c>
      <c r="R2098" s="147"/>
      <c r="S2098" s="147" t="s">
        <v>1616</v>
      </c>
      <c r="T2098" s="147">
        <v>0</v>
      </c>
      <c r="U2098" s="147" t="s">
        <v>1617</v>
      </c>
      <c r="V2098" s="147" t="s">
        <v>2982</v>
      </c>
      <c r="AB2098" s="147" t="s">
        <v>3435</v>
      </c>
      <c r="AC2098" s="147">
        <v>222</v>
      </c>
      <c r="AD2098" s="223">
        <v>43311</v>
      </c>
      <c r="AE2098" s="223">
        <v>43395</v>
      </c>
      <c r="AF2098" s="147" t="s">
        <v>939</v>
      </c>
    </row>
    <row r="2099" spans="16:32" x14ac:dyDescent="0.25">
      <c r="P2099" s="147" t="s">
        <v>962</v>
      </c>
      <c r="Q2099" s="147">
        <v>195</v>
      </c>
      <c r="R2099" s="147"/>
      <c r="S2099" s="147" t="s">
        <v>1620</v>
      </c>
      <c r="T2099" s="147">
        <v>0</v>
      </c>
      <c r="U2099" s="147" t="s">
        <v>1621</v>
      </c>
      <c r="V2099" s="147" t="s">
        <v>2982</v>
      </c>
      <c r="AB2099" s="147" t="s">
        <v>2173</v>
      </c>
      <c r="AC2099" s="147">
        <v>222</v>
      </c>
      <c r="AD2099" s="223">
        <v>43311</v>
      </c>
      <c r="AE2099" s="223">
        <v>43395</v>
      </c>
      <c r="AF2099" s="147" t="s">
        <v>939</v>
      </c>
    </row>
    <row r="2100" spans="16:32" x14ac:dyDescent="0.25">
      <c r="P2100" s="147" t="s">
        <v>962</v>
      </c>
      <c r="Q2100" s="147">
        <v>195</v>
      </c>
      <c r="R2100" s="147"/>
      <c r="S2100" s="147" t="s">
        <v>3009</v>
      </c>
      <c r="T2100" s="147">
        <v>0</v>
      </c>
      <c r="U2100" s="147" t="s">
        <v>3010</v>
      </c>
      <c r="V2100" s="147" t="s">
        <v>2982</v>
      </c>
      <c r="AB2100" s="147" t="s">
        <v>2175</v>
      </c>
      <c r="AC2100" s="147">
        <v>208</v>
      </c>
      <c r="AD2100" s="223">
        <v>43216</v>
      </c>
      <c r="AE2100" s="223">
        <v>43300</v>
      </c>
      <c r="AF2100" s="147" t="s">
        <v>939</v>
      </c>
    </row>
    <row r="2101" spans="16:32" x14ac:dyDescent="0.25">
      <c r="P2101" s="147" t="s">
        <v>962</v>
      </c>
      <c r="Q2101" s="147">
        <v>195</v>
      </c>
      <c r="R2101" s="147"/>
      <c r="S2101" s="147" t="s">
        <v>3011</v>
      </c>
      <c r="T2101" s="147">
        <v>0</v>
      </c>
      <c r="U2101" s="147" t="s">
        <v>3012</v>
      </c>
      <c r="V2101" s="147" t="s">
        <v>2982</v>
      </c>
      <c r="AB2101" s="147" t="s">
        <v>2175</v>
      </c>
      <c r="AC2101" s="147">
        <v>222</v>
      </c>
      <c r="AD2101" s="223">
        <v>43311</v>
      </c>
      <c r="AE2101" s="223">
        <v>43395</v>
      </c>
      <c r="AF2101" s="147" t="s">
        <v>939</v>
      </c>
    </row>
    <row r="2102" spans="16:32" x14ac:dyDescent="0.25">
      <c r="P2102" s="147" t="s">
        <v>962</v>
      </c>
      <c r="Q2102" s="147">
        <v>195</v>
      </c>
      <c r="R2102" s="147"/>
      <c r="S2102" s="147" t="s">
        <v>3013</v>
      </c>
      <c r="T2102" s="147">
        <v>0</v>
      </c>
      <c r="U2102" s="147" t="s">
        <v>3014</v>
      </c>
      <c r="V2102" s="147" t="s">
        <v>2982</v>
      </c>
      <c r="AB2102" s="147" t="s">
        <v>2177</v>
      </c>
      <c r="AC2102" s="147">
        <v>215</v>
      </c>
      <c r="AD2102" s="223">
        <v>43250</v>
      </c>
      <c r="AE2102" s="223">
        <v>43334</v>
      </c>
      <c r="AF2102" s="147" t="s">
        <v>939</v>
      </c>
    </row>
    <row r="2103" spans="16:32" x14ac:dyDescent="0.25">
      <c r="P2103" s="147" t="s">
        <v>962</v>
      </c>
      <c r="Q2103" s="147">
        <v>195</v>
      </c>
      <c r="R2103" s="147"/>
      <c r="S2103" s="147" t="s">
        <v>3015</v>
      </c>
      <c r="T2103" s="147">
        <v>0</v>
      </c>
      <c r="U2103" s="147" t="s">
        <v>3016</v>
      </c>
      <c r="V2103" s="147" t="s">
        <v>2982</v>
      </c>
      <c r="AB2103" s="147" t="s">
        <v>2177</v>
      </c>
      <c r="AC2103" s="147">
        <v>219</v>
      </c>
      <c r="AD2103" s="223">
        <v>43280</v>
      </c>
      <c r="AE2103" s="223">
        <v>43364</v>
      </c>
      <c r="AF2103" s="147" t="s">
        <v>939</v>
      </c>
    </row>
    <row r="2104" spans="16:32" x14ac:dyDescent="0.25">
      <c r="P2104" s="147" t="s">
        <v>962</v>
      </c>
      <c r="Q2104" s="147">
        <v>195</v>
      </c>
      <c r="R2104" s="147"/>
      <c r="S2104" s="147" t="s">
        <v>3017</v>
      </c>
      <c r="T2104" s="147">
        <v>0</v>
      </c>
      <c r="U2104" s="147" t="s">
        <v>3018</v>
      </c>
      <c r="V2104" s="147" t="s">
        <v>2982</v>
      </c>
      <c r="AB2104" s="147" t="s">
        <v>2177</v>
      </c>
      <c r="AC2104" s="147">
        <v>222</v>
      </c>
      <c r="AD2104" s="223">
        <v>43311</v>
      </c>
      <c r="AE2104" s="223">
        <v>43395</v>
      </c>
      <c r="AF2104" s="147" t="s">
        <v>939</v>
      </c>
    </row>
    <row r="2105" spans="16:32" x14ac:dyDescent="0.25">
      <c r="P2105" s="147" t="s">
        <v>962</v>
      </c>
      <c r="Q2105" s="147">
        <v>195</v>
      </c>
      <c r="R2105" s="147"/>
      <c r="S2105" s="147" t="s">
        <v>2772</v>
      </c>
      <c r="T2105" s="147">
        <v>0</v>
      </c>
      <c r="U2105" s="147" t="s">
        <v>2773</v>
      </c>
      <c r="V2105" s="147" t="s">
        <v>2982</v>
      </c>
      <c r="AB2105" s="147" t="s">
        <v>2917</v>
      </c>
      <c r="AC2105" s="147">
        <v>219</v>
      </c>
      <c r="AD2105" s="223">
        <v>43280</v>
      </c>
      <c r="AE2105" s="223">
        <v>43364</v>
      </c>
      <c r="AF2105" s="147" t="s">
        <v>939</v>
      </c>
    </row>
    <row r="2106" spans="16:32" x14ac:dyDescent="0.25">
      <c r="P2106" s="147" t="s">
        <v>962</v>
      </c>
      <c r="Q2106" s="147">
        <v>195</v>
      </c>
      <c r="R2106" s="147"/>
      <c r="S2106" s="147" t="s">
        <v>1632</v>
      </c>
      <c r="T2106" s="147">
        <v>0</v>
      </c>
      <c r="U2106" s="147" t="s">
        <v>1633</v>
      </c>
      <c r="V2106" s="147" t="s">
        <v>2982</v>
      </c>
      <c r="AB2106" s="147" t="s">
        <v>2917</v>
      </c>
      <c r="AC2106" s="147">
        <v>222</v>
      </c>
      <c r="AD2106" s="223">
        <v>43311</v>
      </c>
      <c r="AE2106" s="223">
        <v>43395</v>
      </c>
      <c r="AF2106" s="147" t="s">
        <v>939</v>
      </c>
    </row>
    <row r="2107" spans="16:32" x14ac:dyDescent="0.25">
      <c r="P2107" s="147" t="s">
        <v>962</v>
      </c>
      <c r="Q2107" s="147">
        <v>195</v>
      </c>
      <c r="R2107" s="147"/>
      <c r="S2107" s="147" t="s">
        <v>1636</v>
      </c>
      <c r="T2107" s="147">
        <v>0</v>
      </c>
      <c r="U2107" s="147" t="s">
        <v>1637</v>
      </c>
      <c r="V2107" s="147" t="s">
        <v>2982</v>
      </c>
      <c r="AB2107" s="147" t="s">
        <v>5008</v>
      </c>
      <c r="AC2107" s="147">
        <v>221</v>
      </c>
      <c r="AD2107" s="223">
        <v>43297</v>
      </c>
      <c r="AE2107" s="223">
        <v>43353</v>
      </c>
      <c r="AF2107" s="147" t="s">
        <v>939</v>
      </c>
    </row>
    <row r="2108" spans="16:32" x14ac:dyDescent="0.25">
      <c r="P2108" s="147" t="s">
        <v>962</v>
      </c>
      <c r="Q2108" s="147">
        <v>195</v>
      </c>
      <c r="R2108" s="147"/>
      <c r="S2108" s="147" t="s">
        <v>1638</v>
      </c>
      <c r="T2108" s="147">
        <v>0</v>
      </c>
      <c r="U2108" s="147" t="s">
        <v>1639</v>
      </c>
      <c r="V2108" s="147" t="s">
        <v>2982</v>
      </c>
      <c r="AB2108" s="147" t="s">
        <v>2179</v>
      </c>
      <c r="AC2108" s="147">
        <v>208</v>
      </c>
      <c r="AD2108" s="223">
        <v>43216</v>
      </c>
      <c r="AE2108" s="223">
        <v>43300</v>
      </c>
      <c r="AF2108" s="147" t="s">
        <v>939</v>
      </c>
    </row>
    <row r="2109" spans="16:32" x14ac:dyDescent="0.25">
      <c r="P2109" s="147" t="s">
        <v>962</v>
      </c>
      <c r="Q2109" s="147">
        <v>195</v>
      </c>
      <c r="R2109" s="147"/>
      <c r="S2109" s="147" t="s">
        <v>3019</v>
      </c>
      <c r="T2109" s="147">
        <v>0</v>
      </c>
      <c r="U2109" s="147" t="s">
        <v>3020</v>
      </c>
      <c r="V2109" s="147" t="s">
        <v>2982</v>
      </c>
      <c r="AB2109" s="147" t="s">
        <v>2179</v>
      </c>
      <c r="AC2109" s="147">
        <v>222</v>
      </c>
      <c r="AD2109" s="223">
        <v>43311</v>
      </c>
      <c r="AE2109" s="223">
        <v>43395</v>
      </c>
      <c r="AF2109" s="147" t="s">
        <v>939</v>
      </c>
    </row>
    <row r="2110" spans="16:32" x14ac:dyDescent="0.25">
      <c r="P2110" s="147" t="s">
        <v>962</v>
      </c>
      <c r="Q2110" s="147">
        <v>195</v>
      </c>
      <c r="R2110" s="147"/>
      <c r="S2110" s="147" t="s">
        <v>3021</v>
      </c>
      <c r="T2110" s="147">
        <v>0</v>
      </c>
      <c r="U2110" s="147" t="s">
        <v>3022</v>
      </c>
      <c r="V2110" s="147" t="s">
        <v>2982</v>
      </c>
      <c r="AB2110" s="147" t="s">
        <v>2181</v>
      </c>
      <c r="AC2110" s="147">
        <v>208</v>
      </c>
      <c r="AD2110" s="223">
        <v>43216</v>
      </c>
      <c r="AE2110" s="223">
        <v>43300</v>
      </c>
      <c r="AF2110" s="147" t="s">
        <v>939</v>
      </c>
    </row>
    <row r="2111" spans="16:32" x14ac:dyDescent="0.25">
      <c r="P2111" s="147" t="s">
        <v>962</v>
      </c>
      <c r="Q2111" s="147">
        <v>195</v>
      </c>
      <c r="R2111" s="147"/>
      <c r="S2111" s="147" t="s">
        <v>3023</v>
      </c>
      <c r="T2111" s="147">
        <v>0</v>
      </c>
      <c r="U2111" s="147" t="s">
        <v>3024</v>
      </c>
      <c r="V2111" s="147" t="s">
        <v>2982</v>
      </c>
      <c r="AB2111" s="147" t="s">
        <v>2181</v>
      </c>
      <c r="AC2111" s="147">
        <v>215</v>
      </c>
      <c r="AD2111" s="223">
        <v>43250</v>
      </c>
      <c r="AE2111" s="223">
        <v>43334</v>
      </c>
      <c r="AF2111" s="147" t="s">
        <v>939</v>
      </c>
    </row>
    <row r="2112" spans="16:32" x14ac:dyDescent="0.25">
      <c r="P2112" s="147" t="s">
        <v>962</v>
      </c>
      <c r="Q2112" s="147">
        <v>195</v>
      </c>
      <c r="R2112" s="147"/>
      <c r="S2112" s="147" t="s">
        <v>1642</v>
      </c>
      <c r="T2112" s="147">
        <v>0</v>
      </c>
      <c r="U2112" s="147" t="s">
        <v>1643</v>
      </c>
      <c r="V2112" s="147" t="s">
        <v>2982</v>
      </c>
      <c r="AB2112" s="147" t="s">
        <v>2181</v>
      </c>
      <c r="AC2112" s="147">
        <v>219</v>
      </c>
      <c r="AD2112" s="223">
        <v>43280</v>
      </c>
      <c r="AE2112" s="223">
        <v>43364</v>
      </c>
      <c r="AF2112" s="147" t="s">
        <v>939</v>
      </c>
    </row>
    <row r="2113" spans="16:32" x14ac:dyDescent="0.25">
      <c r="P2113" s="147" t="s">
        <v>962</v>
      </c>
      <c r="Q2113" s="147">
        <v>195</v>
      </c>
      <c r="R2113" s="147"/>
      <c r="S2113" s="147" t="s">
        <v>1644</v>
      </c>
      <c r="T2113" s="147">
        <v>0</v>
      </c>
      <c r="U2113" s="147" t="s">
        <v>1645</v>
      </c>
      <c r="V2113" s="147" t="s">
        <v>2982</v>
      </c>
      <c r="AB2113" s="147" t="s">
        <v>2181</v>
      </c>
      <c r="AC2113" s="147">
        <v>222</v>
      </c>
      <c r="AD2113" s="223">
        <v>43311</v>
      </c>
      <c r="AE2113" s="223">
        <v>43395</v>
      </c>
      <c r="AF2113" s="147" t="s">
        <v>939</v>
      </c>
    </row>
    <row r="2114" spans="16:32" x14ac:dyDescent="0.25">
      <c r="P2114" s="147" t="s">
        <v>962</v>
      </c>
      <c r="Q2114" s="147">
        <v>195</v>
      </c>
      <c r="R2114" s="147"/>
      <c r="S2114" s="147" t="s">
        <v>1648</v>
      </c>
      <c r="T2114" s="147">
        <v>0</v>
      </c>
      <c r="U2114" s="147" t="s">
        <v>1649</v>
      </c>
      <c r="V2114" s="147" t="s">
        <v>2982</v>
      </c>
      <c r="AB2114" s="147" t="s">
        <v>2185</v>
      </c>
      <c r="AC2114" s="147">
        <v>222</v>
      </c>
      <c r="AD2114" s="223">
        <v>43311</v>
      </c>
      <c r="AE2114" s="223">
        <v>43395</v>
      </c>
      <c r="AF2114" s="147" t="s">
        <v>939</v>
      </c>
    </row>
    <row r="2115" spans="16:32" x14ac:dyDescent="0.25">
      <c r="P2115" s="147" t="s">
        <v>962</v>
      </c>
      <c r="Q2115" s="147">
        <v>195</v>
      </c>
      <c r="R2115" s="147"/>
      <c r="S2115" s="147" t="s">
        <v>1652</v>
      </c>
      <c r="T2115" s="147">
        <v>0</v>
      </c>
      <c r="U2115" s="147" t="s">
        <v>1653</v>
      </c>
      <c r="V2115" s="147" t="s">
        <v>2982</v>
      </c>
      <c r="AB2115" s="147" t="s">
        <v>2919</v>
      </c>
      <c r="AC2115" s="147">
        <v>222</v>
      </c>
      <c r="AD2115" s="223">
        <v>43311</v>
      </c>
      <c r="AE2115" s="223">
        <v>43395</v>
      </c>
      <c r="AF2115" s="147" t="s">
        <v>939</v>
      </c>
    </row>
    <row r="2116" spans="16:32" x14ac:dyDescent="0.25">
      <c r="P2116" s="147" t="s">
        <v>962</v>
      </c>
      <c r="Q2116" s="147">
        <v>195</v>
      </c>
      <c r="R2116" s="147"/>
      <c r="S2116" s="147" t="s">
        <v>1660</v>
      </c>
      <c r="T2116" s="147">
        <v>0</v>
      </c>
      <c r="U2116" s="147" t="s">
        <v>1661</v>
      </c>
      <c r="V2116" s="147" t="s">
        <v>2982</v>
      </c>
      <c r="AB2116" s="147" t="s">
        <v>2187</v>
      </c>
      <c r="AC2116" s="147">
        <v>222</v>
      </c>
      <c r="AD2116" s="223">
        <v>43311</v>
      </c>
      <c r="AE2116" s="223">
        <v>43395</v>
      </c>
      <c r="AF2116" s="147" t="s">
        <v>939</v>
      </c>
    </row>
    <row r="2117" spans="16:32" x14ac:dyDescent="0.25">
      <c r="P2117" s="147" t="s">
        <v>962</v>
      </c>
      <c r="Q2117" s="147">
        <v>195</v>
      </c>
      <c r="R2117" s="147"/>
      <c r="S2117" s="147" t="s">
        <v>3025</v>
      </c>
      <c r="T2117" s="147">
        <v>0</v>
      </c>
      <c r="U2117" s="147" t="s">
        <v>3026</v>
      </c>
      <c r="V2117" s="147" t="s">
        <v>2982</v>
      </c>
      <c r="AB2117" s="147" t="s">
        <v>4920</v>
      </c>
      <c r="AC2117" s="147">
        <v>219</v>
      </c>
      <c r="AD2117" s="223">
        <v>43280</v>
      </c>
      <c r="AE2117" s="223">
        <v>43364</v>
      </c>
      <c r="AF2117" s="147" t="s">
        <v>939</v>
      </c>
    </row>
    <row r="2118" spans="16:32" x14ac:dyDescent="0.25">
      <c r="P2118" s="147" t="s">
        <v>962</v>
      </c>
      <c r="Q2118" s="147">
        <v>195</v>
      </c>
      <c r="R2118" s="147"/>
      <c r="S2118" s="147" t="s">
        <v>1664</v>
      </c>
      <c r="T2118" s="147">
        <v>0</v>
      </c>
      <c r="U2118" s="147" t="s">
        <v>1665</v>
      </c>
      <c r="V2118" s="147" t="s">
        <v>2982</v>
      </c>
      <c r="AB2118" s="147" t="s">
        <v>4920</v>
      </c>
      <c r="AC2118" s="147">
        <v>222</v>
      </c>
      <c r="AD2118" s="223">
        <v>43311</v>
      </c>
      <c r="AE2118" s="223">
        <v>43395</v>
      </c>
      <c r="AF2118" s="147" t="s">
        <v>939</v>
      </c>
    </row>
    <row r="2119" spans="16:32" x14ac:dyDescent="0.25">
      <c r="P2119" s="147" t="s">
        <v>962</v>
      </c>
      <c r="Q2119" s="147">
        <v>195</v>
      </c>
      <c r="R2119" s="147"/>
      <c r="S2119" s="147" t="s">
        <v>1670</v>
      </c>
      <c r="T2119" s="147">
        <v>0</v>
      </c>
      <c r="U2119" s="147" t="s">
        <v>1671</v>
      </c>
      <c r="V2119" s="147" t="s">
        <v>2982</v>
      </c>
      <c r="AB2119" s="147" t="s">
        <v>2189</v>
      </c>
      <c r="AC2119" s="147">
        <v>208</v>
      </c>
      <c r="AD2119" s="223">
        <v>43216</v>
      </c>
      <c r="AE2119" s="223">
        <v>43300</v>
      </c>
      <c r="AF2119" s="147" t="s">
        <v>939</v>
      </c>
    </row>
    <row r="2120" spans="16:32" x14ac:dyDescent="0.25">
      <c r="P2120" s="147" t="s">
        <v>962</v>
      </c>
      <c r="Q2120" s="147">
        <v>195</v>
      </c>
      <c r="R2120" s="147"/>
      <c r="S2120" s="147" t="s">
        <v>2782</v>
      </c>
      <c r="T2120" s="147">
        <v>0</v>
      </c>
      <c r="U2120" s="147" t="s">
        <v>2783</v>
      </c>
      <c r="V2120" s="147" t="s">
        <v>2982</v>
      </c>
      <c r="AB2120" s="147" t="s">
        <v>2189</v>
      </c>
      <c r="AC2120" s="147">
        <v>215</v>
      </c>
      <c r="AD2120" s="223">
        <v>43250</v>
      </c>
      <c r="AE2120" s="223">
        <v>43334</v>
      </c>
      <c r="AF2120" s="147" t="s">
        <v>939</v>
      </c>
    </row>
    <row r="2121" spans="16:32" x14ac:dyDescent="0.25">
      <c r="P2121" s="147" t="s">
        <v>962</v>
      </c>
      <c r="Q2121" s="147">
        <v>195</v>
      </c>
      <c r="R2121" s="147"/>
      <c r="S2121" s="147" t="s">
        <v>1674</v>
      </c>
      <c r="T2121" s="147">
        <v>0</v>
      </c>
      <c r="U2121" s="147" t="s">
        <v>1675</v>
      </c>
      <c r="V2121" s="147" t="s">
        <v>2982</v>
      </c>
      <c r="AB2121" s="147" t="s">
        <v>2189</v>
      </c>
      <c r="AC2121" s="147">
        <v>219</v>
      </c>
      <c r="AD2121" s="223">
        <v>43280</v>
      </c>
      <c r="AE2121" s="223">
        <v>43364</v>
      </c>
      <c r="AF2121" s="147" t="s">
        <v>939</v>
      </c>
    </row>
    <row r="2122" spans="16:32" x14ac:dyDescent="0.25">
      <c r="P2122" s="147" t="s">
        <v>962</v>
      </c>
      <c r="Q2122" s="147">
        <v>195</v>
      </c>
      <c r="R2122" s="147"/>
      <c r="S2122" s="147" t="s">
        <v>1676</v>
      </c>
      <c r="T2122" s="147">
        <v>0</v>
      </c>
      <c r="U2122" s="147" t="s">
        <v>1677</v>
      </c>
      <c r="V2122" s="147" t="s">
        <v>2982</v>
      </c>
      <c r="AB2122" s="147" t="s">
        <v>2189</v>
      </c>
      <c r="AC2122" s="147">
        <v>222</v>
      </c>
      <c r="AD2122" s="223">
        <v>43311</v>
      </c>
      <c r="AE2122" s="223">
        <v>43395</v>
      </c>
      <c r="AF2122" s="147" t="s">
        <v>939</v>
      </c>
    </row>
    <row r="2123" spans="16:32" x14ac:dyDescent="0.25">
      <c r="P2123" s="147" t="s">
        <v>962</v>
      </c>
      <c r="Q2123" s="147">
        <v>195</v>
      </c>
      <c r="R2123" s="147"/>
      <c r="S2123" s="147" t="s">
        <v>3027</v>
      </c>
      <c r="T2123" s="147">
        <v>0</v>
      </c>
      <c r="U2123" s="147" t="s">
        <v>3028</v>
      </c>
      <c r="V2123" s="147" t="s">
        <v>2982</v>
      </c>
      <c r="AB2123" s="147" t="s">
        <v>2191</v>
      </c>
      <c r="AC2123" s="147">
        <v>222</v>
      </c>
      <c r="AD2123" s="223">
        <v>43311</v>
      </c>
      <c r="AE2123" s="223">
        <v>43395</v>
      </c>
      <c r="AF2123" s="147" t="s">
        <v>939</v>
      </c>
    </row>
    <row r="2124" spans="16:32" x14ac:dyDescent="0.25">
      <c r="P2124" s="147" t="s">
        <v>962</v>
      </c>
      <c r="Q2124" s="147">
        <v>195</v>
      </c>
      <c r="R2124" s="147"/>
      <c r="S2124" s="147" t="s">
        <v>1682</v>
      </c>
      <c r="T2124" s="147">
        <v>0</v>
      </c>
      <c r="U2124" s="147" t="s">
        <v>1683</v>
      </c>
      <c r="V2124" s="147" t="s">
        <v>2982</v>
      </c>
      <c r="AB2124" s="147" t="s">
        <v>3581</v>
      </c>
      <c r="AC2124" s="147">
        <v>222</v>
      </c>
      <c r="AD2124" s="223">
        <v>43311</v>
      </c>
      <c r="AE2124" s="223">
        <v>43395</v>
      </c>
      <c r="AF2124" s="147" t="s">
        <v>939</v>
      </c>
    </row>
    <row r="2125" spans="16:32" x14ac:dyDescent="0.25">
      <c r="P2125" s="147" t="s">
        <v>962</v>
      </c>
      <c r="Q2125" s="147">
        <v>195</v>
      </c>
      <c r="R2125" s="147"/>
      <c r="S2125" s="147" t="s">
        <v>2788</v>
      </c>
      <c r="T2125" s="147">
        <v>0</v>
      </c>
      <c r="U2125" s="147" t="s">
        <v>2789</v>
      </c>
      <c r="V2125" s="147" t="s">
        <v>2982</v>
      </c>
      <c r="AB2125" s="147" t="s">
        <v>3443</v>
      </c>
      <c r="AC2125" s="147">
        <v>222</v>
      </c>
      <c r="AD2125" s="223">
        <v>43311</v>
      </c>
      <c r="AE2125" s="223">
        <v>43395</v>
      </c>
      <c r="AF2125" s="147" t="s">
        <v>939</v>
      </c>
    </row>
    <row r="2126" spans="16:32" x14ac:dyDescent="0.25">
      <c r="P2126" s="147" t="s">
        <v>962</v>
      </c>
      <c r="Q2126" s="147">
        <v>195</v>
      </c>
      <c r="R2126" s="147"/>
      <c r="S2126" s="147" t="s">
        <v>2495</v>
      </c>
      <c r="T2126" s="147">
        <v>0</v>
      </c>
      <c r="U2126" s="147" t="s">
        <v>2496</v>
      </c>
      <c r="V2126" s="147" t="s">
        <v>2982</v>
      </c>
      <c r="AB2126" s="147" t="s">
        <v>2195</v>
      </c>
      <c r="AC2126" s="147">
        <v>222</v>
      </c>
      <c r="AD2126" s="223">
        <v>43311</v>
      </c>
      <c r="AE2126" s="223">
        <v>43395</v>
      </c>
      <c r="AF2126" s="147" t="s">
        <v>939</v>
      </c>
    </row>
    <row r="2127" spans="16:32" x14ac:dyDescent="0.25">
      <c r="P2127" s="147" t="s">
        <v>962</v>
      </c>
      <c r="Q2127" s="147">
        <v>195</v>
      </c>
      <c r="R2127" s="147"/>
      <c r="S2127" s="147" t="s">
        <v>2790</v>
      </c>
      <c r="T2127" s="147">
        <v>0</v>
      </c>
      <c r="U2127" s="147" t="s">
        <v>2791</v>
      </c>
      <c r="V2127" s="147" t="s">
        <v>2982</v>
      </c>
      <c r="AB2127" s="147" t="s">
        <v>2634</v>
      </c>
      <c r="AC2127" s="147">
        <v>222</v>
      </c>
      <c r="AD2127" s="223">
        <v>43311</v>
      </c>
      <c r="AE2127" s="223">
        <v>43395</v>
      </c>
      <c r="AF2127" s="147" t="s">
        <v>939</v>
      </c>
    </row>
    <row r="2128" spans="16:32" x14ac:dyDescent="0.25">
      <c r="P2128" s="147" t="s">
        <v>962</v>
      </c>
      <c r="Q2128" s="147">
        <v>195</v>
      </c>
      <c r="R2128" s="147"/>
      <c r="S2128" s="147" t="s">
        <v>2497</v>
      </c>
      <c r="T2128" s="147">
        <v>0</v>
      </c>
      <c r="U2128" s="147" t="s">
        <v>2498</v>
      </c>
      <c r="V2128" s="147" t="s">
        <v>2982</v>
      </c>
      <c r="AB2128" s="147" t="s">
        <v>2201</v>
      </c>
      <c r="AC2128" s="147">
        <v>222</v>
      </c>
      <c r="AD2128" s="223">
        <v>43311</v>
      </c>
      <c r="AE2128" s="223">
        <v>43395</v>
      </c>
      <c r="AF2128" s="147" t="s">
        <v>939</v>
      </c>
    </row>
    <row r="2129" spans="16:32" x14ac:dyDescent="0.25">
      <c r="P2129" s="147" t="s">
        <v>962</v>
      </c>
      <c r="Q2129" s="147">
        <v>195</v>
      </c>
      <c r="R2129" s="147"/>
      <c r="S2129" s="147" t="s">
        <v>3029</v>
      </c>
      <c r="T2129" s="147">
        <v>0</v>
      </c>
      <c r="U2129" s="147" t="s">
        <v>3030</v>
      </c>
      <c r="V2129" s="147" t="s">
        <v>2982</v>
      </c>
      <c r="AB2129" s="147" t="s">
        <v>2923</v>
      </c>
      <c r="AC2129" s="147">
        <v>222</v>
      </c>
      <c r="AD2129" s="223">
        <v>43311</v>
      </c>
      <c r="AE2129" s="223">
        <v>43395</v>
      </c>
      <c r="AF2129" s="147" t="s">
        <v>939</v>
      </c>
    </row>
    <row r="2130" spans="16:32" x14ac:dyDescent="0.25">
      <c r="P2130" s="147" t="s">
        <v>962</v>
      </c>
      <c r="Q2130" s="147">
        <v>195</v>
      </c>
      <c r="R2130" s="147"/>
      <c r="S2130" s="147" t="s">
        <v>3031</v>
      </c>
      <c r="T2130" s="147">
        <v>0</v>
      </c>
      <c r="U2130" s="147" t="s">
        <v>3032</v>
      </c>
      <c r="V2130" s="147" t="s">
        <v>2982</v>
      </c>
      <c r="AB2130" s="147" t="s">
        <v>3445</v>
      </c>
      <c r="AC2130" s="147">
        <v>208</v>
      </c>
      <c r="AD2130" s="223">
        <v>43216</v>
      </c>
      <c r="AE2130" s="223">
        <v>43300</v>
      </c>
      <c r="AF2130" s="147" t="s">
        <v>939</v>
      </c>
    </row>
    <row r="2131" spans="16:32" x14ac:dyDescent="0.25">
      <c r="P2131" s="147" t="s">
        <v>962</v>
      </c>
      <c r="Q2131" s="147">
        <v>195</v>
      </c>
      <c r="R2131" s="147"/>
      <c r="S2131" s="147" t="s">
        <v>1686</v>
      </c>
      <c r="T2131" s="147">
        <v>0</v>
      </c>
      <c r="U2131" s="147" t="s">
        <v>1687</v>
      </c>
      <c r="V2131" s="147" t="s">
        <v>2982</v>
      </c>
      <c r="AB2131" s="147" t="s">
        <v>3445</v>
      </c>
      <c r="AC2131" s="147">
        <v>215</v>
      </c>
      <c r="AD2131" s="223">
        <v>43250</v>
      </c>
      <c r="AE2131" s="223">
        <v>43334</v>
      </c>
      <c r="AF2131" s="147" t="s">
        <v>939</v>
      </c>
    </row>
    <row r="2132" spans="16:32" x14ac:dyDescent="0.25">
      <c r="P2132" s="147" t="s">
        <v>962</v>
      </c>
      <c r="Q2132" s="147">
        <v>195</v>
      </c>
      <c r="R2132" s="147"/>
      <c r="S2132" s="147" t="s">
        <v>1690</v>
      </c>
      <c r="T2132" s="147">
        <v>0</v>
      </c>
      <c r="U2132" s="147" t="s">
        <v>1691</v>
      </c>
      <c r="V2132" s="147" t="s">
        <v>2982</v>
      </c>
      <c r="AB2132" s="147" t="s">
        <v>3445</v>
      </c>
      <c r="AC2132" s="147">
        <v>219</v>
      </c>
      <c r="AD2132" s="223">
        <v>43280</v>
      </c>
      <c r="AE2132" s="223">
        <v>43364</v>
      </c>
      <c r="AF2132" s="147" t="s">
        <v>939</v>
      </c>
    </row>
    <row r="2133" spans="16:32" x14ac:dyDescent="0.25">
      <c r="P2133" s="147" t="s">
        <v>962</v>
      </c>
      <c r="Q2133" s="147">
        <v>195</v>
      </c>
      <c r="R2133" s="147"/>
      <c r="S2133" s="147" t="s">
        <v>1696</v>
      </c>
      <c r="T2133" s="147">
        <v>0</v>
      </c>
      <c r="U2133" s="147" t="s">
        <v>1697</v>
      </c>
      <c r="V2133" s="147" t="s">
        <v>2982</v>
      </c>
      <c r="AB2133" s="147" t="s">
        <v>3445</v>
      </c>
      <c r="AC2133" s="147">
        <v>222</v>
      </c>
      <c r="AD2133" s="223">
        <v>43311</v>
      </c>
      <c r="AE2133" s="223">
        <v>43395</v>
      </c>
      <c r="AF2133" s="147" t="s">
        <v>939</v>
      </c>
    </row>
    <row r="2134" spans="16:32" x14ac:dyDescent="0.25">
      <c r="P2134" s="147" t="s">
        <v>962</v>
      </c>
      <c r="Q2134" s="147">
        <v>195</v>
      </c>
      <c r="R2134" s="147"/>
      <c r="S2134" s="147" t="s">
        <v>2794</v>
      </c>
      <c r="T2134" s="147">
        <v>0</v>
      </c>
      <c r="U2134" s="147" t="s">
        <v>2795</v>
      </c>
      <c r="V2134" s="147" t="s">
        <v>2982</v>
      </c>
      <c r="AB2134" s="147" t="s">
        <v>4303</v>
      </c>
      <c r="AC2134" s="147">
        <v>220</v>
      </c>
      <c r="AD2134" s="223">
        <v>43297</v>
      </c>
      <c r="AE2134" s="223">
        <v>43353</v>
      </c>
      <c r="AF2134" s="147" t="s">
        <v>939</v>
      </c>
    </row>
    <row r="2135" spans="16:32" x14ac:dyDescent="0.25">
      <c r="P2135" s="147" t="s">
        <v>962</v>
      </c>
      <c r="Q2135" s="147">
        <v>195</v>
      </c>
      <c r="R2135" s="147"/>
      <c r="S2135" s="147" t="s">
        <v>1700</v>
      </c>
      <c r="T2135" s="147">
        <v>0</v>
      </c>
      <c r="U2135" s="147" t="s">
        <v>1701</v>
      </c>
      <c r="V2135" s="147" t="s">
        <v>2982</v>
      </c>
      <c r="AB2135" s="147" t="s">
        <v>4305</v>
      </c>
      <c r="AC2135" s="147">
        <v>220</v>
      </c>
      <c r="AD2135" s="223">
        <v>43297</v>
      </c>
      <c r="AE2135" s="223">
        <v>43353</v>
      </c>
      <c r="AF2135" s="147" t="s">
        <v>939</v>
      </c>
    </row>
    <row r="2136" spans="16:32" x14ac:dyDescent="0.25">
      <c r="P2136" s="147" t="s">
        <v>962</v>
      </c>
      <c r="Q2136" s="147">
        <v>195</v>
      </c>
      <c r="R2136" s="147"/>
      <c r="S2136" s="147" t="s">
        <v>2798</v>
      </c>
      <c r="T2136" s="147">
        <v>0</v>
      </c>
      <c r="U2136" s="147" t="s">
        <v>2799</v>
      </c>
      <c r="V2136" s="147" t="s">
        <v>2982</v>
      </c>
      <c r="AB2136" s="147" t="s">
        <v>4390</v>
      </c>
      <c r="AC2136" s="147">
        <v>208</v>
      </c>
      <c r="AD2136" s="223">
        <v>43216</v>
      </c>
      <c r="AE2136" s="223">
        <v>43300</v>
      </c>
      <c r="AF2136" s="147" t="s">
        <v>939</v>
      </c>
    </row>
    <row r="2137" spans="16:32" x14ac:dyDescent="0.25">
      <c r="P2137" s="147" t="s">
        <v>962</v>
      </c>
      <c r="Q2137" s="147">
        <v>195</v>
      </c>
      <c r="R2137" s="147"/>
      <c r="S2137" s="147" t="s">
        <v>2800</v>
      </c>
      <c r="T2137" s="147">
        <v>0</v>
      </c>
      <c r="U2137" s="147" t="s">
        <v>2801</v>
      </c>
      <c r="V2137" s="147" t="s">
        <v>2982</v>
      </c>
      <c r="AB2137" s="147" t="s">
        <v>4390</v>
      </c>
      <c r="AC2137" s="147">
        <v>215</v>
      </c>
      <c r="AD2137" s="223">
        <v>43250</v>
      </c>
      <c r="AE2137" s="223">
        <v>43334</v>
      </c>
      <c r="AF2137" s="147" t="s">
        <v>939</v>
      </c>
    </row>
    <row r="2138" spans="16:32" x14ac:dyDescent="0.25">
      <c r="P2138" s="147" t="s">
        <v>962</v>
      </c>
      <c r="Q2138" s="147">
        <v>195</v>
      </c>
      <c r="R2138" s="147"/>
      <c r="S2138" s="147" t="s">
        <v>1702</v>
      </c>
      <c r="T2138" s="147">
        <v>0</v>
      </c>
      <c r="U2138" s="147" t="s">
        <v>1703</v>
      </c>
      <c r="V2138" s="147" t="s">
        <v>2982</v>
      </c>
      <c r="AB2138" s="147" t="s">
        <v>4390</v>
      </c>
      <c r="AC2138" s="147">
        <v>219</v>
      </c>
      <c r="AD2138" s="223">
        <v>43280</v>
      </c>
      <c r="AE2138" s="223">
        <v>43364</v>
      </c>
      <c r="AF2138" s="147" t="s">
        <v>939</v>
      </c>
    </row>
    <row r="2139" spans="16:32" x14ac:dyDescent="0.25">
      <c r="P2139" s="147" t="s">
        <v>962</v>
      </c>
      <c r="Q2139" s="147">
        <v>195</v>
      </c>
      <c r="R2139" s="147"/>
      <c r="S2139" s="147" t="s">
        <v>1704</v>
      </c>
      <c r="T2139" s="147">
        <v>0</v>
      </c>
      <c r="U2139" s="147" t="s">
        <v>1705</v>
      </c>
      <c r="V2139" s="147" t="s">
        <v>2982</v>
      </c>
      <c r="AB2139" s="147" t="s">
        <v>4390</v>
      </c>
      <c r="AC2139" s="147">
        <v>222</v>
      </c>
      <c r="AD2139" s="223">
        <v>43311</v>
      </c>
      <c r="AE2139" s="223">
        <v>43395</v>
      </c>
      <c r="AF2139" s="147" t="s">
        <v>939</v>
      </c>
    </row>
    <row r="2140" spans="16:32" x14ac:dyDescent="0.25">
      <c r="P2140" s="147" t="s">
        <v>962</v>
      </c>
      <c r="Q2140" s="147">
        <v>195</v>
      </c>
      <c r="R2140" s="147"/>
      <c r="S2140" s="147" t="s">
        <v>2802</v>
      </c>
      <c r="T2140" s="147">
        <v>0</v>
      </c>
      <c r="U2140" s="147" t="s">
        <v>2803</v>
      </c>
      <c r="V2140" s="147" t="s">
        <v>2982</v>
      </c>
      <c r="AB2140" s="147" t="s">
        <v>3158</v>
      </c>
      <c r="AC2140" s="147">
        <v>208</v>
      </c>
      <c r="AD2140" s="223">
        <v>43216</v>
      </c>
      <c r="AE2140" s="223">
        <v>43300</v>
      </c>
      <c r="AF2140" s="147" t="s">
        <v>939</v>
      </c>
    </row>
    <row r="2141" spans="16:32" x14ac:dyDescent="0.25">
      <c r="P2141" s="147" t="s">
        <v>962</v>
      </c>
      <c r="Q2141" s="147">
        <v>195</v>
      </c>
      <c r="R2141" s="147"/>
      <c r="S2141" s="147" t="s">
        <v>2804</v>
      </c>
      <c r="T2141" s="147">
        <v>0</v>
      </c>
      <c r="U2141" s="147" t="s">
        <v>2805</v>
      </c>
      <c r="V2141" s="147" t="s">
        <v>2982</v>
      </c>
      <c r="AB2141" s="147" t="s">
        <v>3158</v>
      </c>
      <c r="AC2141" s="147">
        <v>215</v>
      </c>
      <c r="AD2141" s="223">
        <v>43250</v>
      </c>
      <c r="AE2141" s="223">
        <v>43334</v>
      </c>
      <c r="AF2141" s="147" t="s">
        <v>939</v>
      </c>
    </row>
    <row r="2142" spans="16:32" x14ac:dyDescent="0.25">
      <c r="P2142" s="147" t="s">
        <v>962</v>
      </c>
      <c r="Q2142" s="147">
        <v>195</v>
      </c>
      <c r="R2142" s="147"/>
      <c r="S2142" s="147" t="s">
        <v>1706</v>
      </c>
      <c r="T2142" s="147">
        <v>0</v>
      </c>
      <c r="U2142" s="147" t="s">
        <v>1707</v>
      </c>
      <c r="V2142" s="147" t="s">
        <v>2982</v>
      </c>
      <c r="AB2142" s="147" t="s">
        <v>3158</v>
      </c>
      <c r="AC2142" s="147">
        <v>219</v>
      </c>
      <c r="AD2142" s="223">
        <v>43280</v>
      </c>
      <c r="AE2142" s="223">
        <v>43364</v>
      </c>
      <c r="AF2142" s="147" t="s">
        <v>939</v>
      </c>
    </row>
    <row r="2143" spans="16:32" x14ac:dyDescent="0.25">
      <c r="P2143" s="147" t="s">
        <v>962</v>
      </c>
      <c r="Q2143" s="147">
        <v>195</v>
      </c>
      <c r="R2143" s="147"/>
      <c r="S2143" s="147" t="s">
        <v>1708</v>
      </c>
      <c r="T2143" s="147">
        <v>0</v>
      </c>
      <c r="U2143" s="147" t="s">
        <v>1709</v>
      </c>
      <c r="V2143" s="147" t="s">
        <v>2982</v>
      </c>
      <c r="AB2143" s="147" t="s">
        <v>3158</v>
      </c>
      <c r="AC2143" s="147">
        <v>222</v>
      </c>
      <c r="AD2143" s="223">
        <v>43311</v>
      </c>
      <c r="AE2143" s="223">
        <v>43395</v>
      </c>
      <c r="AF2143" s="147" t="s">
        <v>939</v>
      </c>
    </row>
    <row r="2144" spans="16:32" x14ac:dyDescent="0.25">
      <c r="P2144" s="147" t="s">
        <v>962</v>
      </c>
      <c r="Q2144" s="147">
        <v>195</v>
      </c>
      <c r="R2144" s="147"/>
      <c r="S2144" s="147" t="s">
        <v>1712</v>
      </c>
      <c r="T2144" s="147">
        <v>0</v>
      </c>
      <c r="U2144" s="147" t="s">
        <v>1713</v>
      </c>
      <c r="V2144" s="147" t="s">
        <v>2982</v>
      </c>
      <c r="AB2144" s="147" t="s">
        <v>2203</v>
      </c>
      <c r="AC2144" s="147">
        <v>208</v>
      </c>
      <c r="AD2144" s="223">
        <v>43216</v>
      </c>
      <c r="AE2144" s="223">
        <v>43300</v>
      </c>
      <c r="AF2144" s="147" t="s">
        <v>939</v>
      </c>
    </row>
    <row r="2145" spans="16:32" x14ac:dyDescent="0.25">
      <c r="P2145" s="147" t="s">
        <v>962</v>
      </c>
      <c r="Q2145" s="147">
        <v>195</v>
      </c>
      <c r="R2145" s="147"/>
      <c r="S2145" s="147" t="s">
        <v>3033</v>
      </c>
      <c r="T2145" s="147">
        <v>0</v>
      </c>
      <c r="U2145" s="147" t="s">
        <v>3034</v>
      </c>
      <c r="V2145" s="147" t="s">
        <v>2982</v>
      </c>
      <c r="AB2145" s="147" t="s">
        <v>2203</v>
      </c>
      <c r="AC2145" s="147">
        <v>215</v>
      </c>
      <c r="AD2145" s="223">
        <v>43250</v>
      </c>
      <c r="AE2145" s="223">
        <v>43334</v>
      </c>
      <c r="AF2145" s="147" t="s">
        <v>939</v>
      </c>
    </row>
    <row r="2146" spans="16:32" x14ac:dyDescent="0.25">
      <c r="P2146" s="147" t="s">
        <v>962</v>
      </c>
      <c r="Q2146" s="147">
        <v>195</v>
      </c>
      <c r="R2146" s="147"/>
      <c r="S2146" s="147" t="s">
        <v>1716</v>
      </c>
      <c r="T2146" s="147">
        <v>0</v>
      </c>
      <c r="U2146" s="147" t="s">
        <v>1717</v>
      </c>
      <c r="V2146" s="147" t="s">
        <v>2982</v>
      </c>
      <c r="AB2146" s="147" t="s">
        <v>2203</v>
      </c>
      <c r="AC2146" s="147">
        <v>219</v>
      </c>
      <c r="AD2146" s="223">
        <v>43280</v>
      </c>
      <c r="AE2146" s="223">
        <v>43364</v>
      </c>
      <c r="AF2146" s="147" t="s">
        <v>939</v>
      </c>
    </row>
    <row r="2147" spans="16:32" x14ac:dyDescent="0.25">
      <c r="P2147" s="147" t="s">
        <v>962</v>
      </c>
      <c r="Q2147" s="147">
        <v>195</v>
      </c>
      <c r="R2147" s="147"/>
      <c r="S2147" s="147" t="s">
        <v>2511</v>
      </c>
      <c r="T2147" s="147">
        <v>0</v>
      </c>
      <c r="U2147" s="147" t="s">
        <v>2512</v>
      </c>
      <c r="V2147" s="147" t="s">
        <v>2982</v>
      </c>
      <c r="AB2147" s="147" t="s">
        <v>2203</v>
      </c>
      <c r="AC2147" s="147">
        <v>222</v>
      </c>
      <c r="AD2147" s="223">
        <v>43311</v>
      </c>
      <c r="AE2147" s="223">
        <v>43395</v>
      </c>
      <c r="AF2147" s="147" t="s">
        <v>939</v>
      </c>
    </row>
    <row r="2148" spans="16:32" x14ac:dyDescent="0.25">
      <c r="P2148" s="147" t="s">
        <v>962</v>
      </c>
      <c r="Q2148" s="147">
        <v>195</v>
      </c>
      <c r="R2148" s="147"/>
      <c r="S2148" s="147" t="s">
        <v>2814</v>
      </c>
      <c r="T2148" s="147">
        <v>0</v>
      </c>
      <c r="U2148" s="147" t="s">
        <v>2815</v>
      </c>
      <c r="V2148" s="147" t="s">
        <v>2982</v>
      </c>
      <c r="AB2148" s="147" t="s">
        <v>2205</v>
      </c>
      <c r="AC2148" s="147">
        <v>208</v>
      </c>
      <c r="AD2148" s="223">
        <v>43216</v>
      </c>
      <c r="AE2148" s="223">
        <v>43300</v>
      </c>
      <c r="AF2148" s="147" t="s">
        <v>939</v>
      </c>
    </row>
    <row r="2149" spans="16:32" x14ac:dyDescent="0.25">
      <c r="P2149" s="147" t="s">
        <v>962</v>
      </c>
      <c r="Q2149" s="147">
        <v>195</v>
      </c>
      <c r="R2149" s="147"/>
      <c r="S2149" s="147" t="s">
        <v>2816</v>
      </c>
      <c r="T2149" s="147">
        <v>0</v>
      </c>
      <c r="U2149" s="147" t="s">
        <v>2817</v>
      </c>
      <c r="V2149" s="147" t="s">
        <v>2982</v>
      </c>
      <c r="AB2149" s="147" t="s">
        <v>2205</v>
      </c>
      <c r="AC2149" s="147">
        <v>215</v>
      </c>
      <c r="AD2149" s="223">
        <v>43250</v>
      </c>
      <c r="AE2149" s="223">
        <v>43334</v>
      </c>
      <c r="AF2149" s="147" t="s">
        <v>939</v>
      </c>
    </row>
    <row r="2150" spans="16:32" x14ac:dyDescent="0.25">
      <c r="P2150" s="147" t="s">
        <v>962</v>
      </c>
      <c r="Q2150" s="147">
        <v>195</v>
      </c>
      <c r="R2150" s="147"/>
      <c r="S2150" s="147" t="s">
        <v>3035</v>
      </c>
      <c r="T2150" s="147">
        <v>0</v>
      </c>
      <c r="U2150" s="147" t="s">
        <v>3036</v>
      </c>
      <c r="V2150" s="147" t="s">
        <v>2982</v>
      </c>
      <c r="AB2150" s="147" t="s">
        <v>2205</v>
      </c>
      <c r="AC2150" s="147">
        <v>219</v>
      </c>
      <c r="AD2150" s="223">
        <v>43280</v>
      </c>
      <c r="AE2150" s="223">
        <v>43364</v>
      </c>
      <c r="AF2150" s="147" t="s">
        <v>939</v>
      </c>
    </row>
    <row r="2151" spans="16:32" x14ac:dyDescent="0.25">
      <c r="P2151" s="147" t="s">
        <v>962</v>
      </c>
      <c r="Q2151" s="147">
        <v>195</v>
      </c>
      <c r="R2151" s="147"/>
      <c r="S2151" s="147" t="s">
        <v>2517</v>
      </c>
      <c r="T2151" s="147">
        <v>0</v>
      </c>
      <c r="U2151" s="147" t="s">
        <v>2518</v>
      </c>
      <c r="V2151" s="147" t="s">
        <v>2982</v>
      </c>
      <c r="AB2151" s="147" t="s">
        <v>2205</v>
      </c>
      <c r="AC2151" s="147">
        <v>222</v>
      </c>
      <c r="AD2151" s="223">
        <v>43311</v>
      </c>
      <c r="AE2151" s="223">
        <v>43395</v>
      </c>
      <c r="AF2151" s="147" t="s">
        <v>939</v>
      </c>
    </row>
    <row r="2152" spans="16:32" x14ac:dyDescent="0.25">
      <c r="P2152" s="147" t="s">
        <v>962</v>
      </c>
      <c r="Q2152" s="147">
        <v>195</v>
      </c>
      <c r="R2152" s="147"/>
      <c r="S2152" s="147" t="s">
        <v>3037</v>
      </c>
      <c r="T2152" s="147">
        <v>0</v>
      </c>
      <c r="U2152" s="147" t="s">
        <v>3038</v>
      </c>
      <c r="V2152" s="147" t="s">
        <v>2982</v>
      </c>
      <c r="AB2152" s="147" t="s">
        <v>2925</v>
      </c>
      <c r="AC2152" s="147">
        <v>208</v>
      </c>
      <c r="AD2152" s="223">
        <v>43216</v>
      </c>
      <c r="AE2152" s="223">
        <v>43300</v>
      </c>
      <c r="AF2152" s="147" t="s">
        <v>939</v>
      </c>
    </row>
    <row r="2153" spans="16:32" x14ac:dyDescent="0.25">
      <c r="P2153" s="147" t="s">
        <v>962</v>
      </c>
      <c r="Q2153" s="147">
        <v>195</v>
      </c>
      <c r="R2153" s="147"/>
      <c r="S2153" s="147" t="s">
        <v>1728</v>
      </c>
      <c r="T2153" s="147">
        <v>0</v>
      </c>
      <c r="U2153" s="147" t="s">
        <v>1729</v>
      </c>
      <c r="V2153" s="147" t="s">
        <v>2982</v>
      </c>
      <c r="AB2153" s="147" t="s">
        <v>2925</v>
      </c>
      <c r="AC2153" s="147">
        <v>215</v>
      </c>
      <c r="AD2153" s="223">
        <v>43250</v>
      </c>
      <c r="AE2153" s="223">
        <v>43334</v>
      </c>
      <c r="AF2153" s="147" t="s">
        <v>939</v>
      </c>
    </row>
    <row r="2154" spans="16:32" x14ac:dyDescent="0.25">
      <c r="P2154" s="147" t="s">
        <v>962</v>
      </c>
      <c r="Q2154" s="147">
        <v>195</v>
      </c>
      <c r="R2154" s="147"/>
      <c r="S2154" s="147" t="s">
        <v>1730</v>
      </c>
      <c r="T2154" s="147">
        <v>0</v>
      </c>
      <c r="U2154" s="147" t="s">
        <v>1731</v>
      </c>
      <c r="V2154" s="147" t="s">
        <v>2982</v>
      </c>
      <c r="AB2154" s="147" t="s">
        <v>2925</v>
      </c>
      <c r="AC2154" s="147">
        <v>219</v>
      </c>
      <c r="AD2154" s="223">
        <v>43280</v>
      </c>
      <c r="AE2154" s="223">
        <v>43364</v>
      </c>
      <c r="AF2154" s="147" t="s">
        <v>939</v>
      </c>
    </row>
    <row r="2155" spans="16:32" x14ac:dyDescent="0.25">
      <c r="P2155" s="147" t="s">
        <v>962</v>
      </c>
      <c r="Q2155" s="147">
        <v>195</v>
      </c>
      <c r="R2155" s="147"/>
      <c r="S2155" s="147" t="s">
        <v>2822</v>
      </c>
      <c r="T2155" s="147">
        <v>0</v>
      </c>
      <c r="U2155" s="147" t="s">
        <v>2823</v>
      </c>
      <c r="V2155" s="147" t="s">
        <v>2982</v>
      </c>
      <c r="AB2155" s="147" t="s">
        <v>2925</v>
      </c>
      <c r="AC2155" s="147">
        <v>222</v>
      </c>
      <c r="AD2155" s="223">
        <v>43311</v>
      </c>
      <c r="AE2155" s="223">
        <v>43395</v>
      </c>
      <c r="AF2155" s="147" t="s">
        <v>939</v>
      </c>
    </row>
    <row r="2156" spans="16:32" x14ac:dyDescent="0.25">
      <c r="P2156" s="147" t="s">
        <v>962</v>
      </c>
      <c r="Q2156" s="147">
        <v>195</v>
      </c>
      <c r="R2156" s="147"/>
      <c r="S2156" s="147" t="s">
        <v>1738</v>
      </c>
      <c r="T2156" s="147">
        <v>0</v>
      </c>
      <c r="U2156" s="147" t="s">
        <v>1739</v>
      </c>
      <c r="V2156" s="147" t="s">
        <v>2982</v>
      </c>
      <c r="AB2156" s="147" t="s">
        <v>2207</v>
      </c>
      <c r="AC2156" s="147">
        <v>215</v>
      </c>
      <c r="AD2156" s="223">
        <v>43250</v>
      </c>
      <c r="AE2156" s="223">
        <v>43334</v>
      </c>
      <c r="AF2156" s="147" t="s">
        <v>939</v>
      </c>
    </row>
    <row r="2157" spans="16:32" x14ac:dyDescent="0.25">
      <c r="P2157" s="147" t="s">
        <v>962</v>
      </c>
      <c r="Q2157" s="147">
        <v>195</v>
      </c>
      <c r="R2157" s="147"/>
      <c r="S2157" s="147" t="s">
        <v>2824</v>
      </c>
      <c r="T2157" s="147">
        <v>0</v>
      </c>
      <c r="U2157" s="147" t="s">
        <v>2825</v>
      </c>
      <c r="V2157" s="147" t="s">
        <v>2982</v>
      </c>
      <c r="AB2157" s="147" t="s">
        <v>2207</v>
      </c>
      <c r="AC2157" s="147">
        <v>219</v>
      </c>
      <c r="AD2157" s="223">
        <v>43280</v>
      </c>
      <c r="AE2157" s="223">
        <v>43364</v>
      </c>
      <c r="AF2157" s="147" t="s">
        <v>939</v>
      </c>
    </row>
    <row r="2158" spans="16:32" x14ac:dyDescent="0.25">
      <c r="P2158" s="147" t="s">
        <v>962</v>
      </c>
      <c r="Q2158" s="147">
        <v>195</v>
      </c>
      <c r="R2158" s="147"/>
      <c r="S2158" s="147" t="s">
        <v>1740</v>
      </c>
      <c r="T2158" s="147">
        <v>0</v>
      </c>
      <c r="U2158" s="147" t="s">
        <v>1741</v>
      </c>
      <c r="V2158" s="147" t="s">
        <v>2982</v>
      </c>
      <c r="AB2158" s="147" t="s">
        <v>2207</v>
      </c>
      <c r="AC2158" s="147">
        <v>222</v>
      </c>
      <c r="AD2158" s="223">
        <v>43311</v>
      </c>
      <c r="AE2158" s="223">
        <v>43395</v>
      </c>
      <c r="AF2158" s="147" t="s">
        <v>939</v>
      </c>
    </row>
    <row r="2159" spans="16:32" x14ac:dyDescent="0.25">
      <c r="P2159" s="147" t="s">
        <v>962</v>
      </c>
      <c r="Q2159" s="147">
        <v>195</v>
      </c>
      <c r="R2159" s="147"/>
      <c r="S2159" s="147" t="s">
        <v>1744</v>
      </c>
      <c r="T2159" s="147">
        <v>0</v>
      </c>
      <c r="U2159" s="147" t="s">
        <v>1745</v>
      </c>
      <c r="V2159" s="147" t="s">
        <v>2982</v>
      </c>
      <c r="AB2159" s="147" t="s">
        <v>2636</v>
      </c>
      <c r="AC2159" s="147">
        <v>208</v>
      </c>
      <c r="AD2159" s="223">
        <v>43216</v>
      </c>
      <c r="AE2159" s="223">
        <v>43300</v>
      </c>
      <c r="AF2159" s="147" t="s">
        <v>939</v>
      </c>
    </row>
    <row r="2160" spans="16:32" x14ac:dyDescent="0.25">
      <c r="P2160" s="147" t="s">
        <v>962</v>
      </c>
      <c r="Q2160" s="147">
        <v>195</v>
      </c>
      <c r="R2160" s="147"/>
      <c r="S2160" s="147" t="s">
        <v>1746</v>
      </c>
      <c r="T2160" s="147">
        <v>0</v>
      </c>
      <c r="U2160" s="147" t="s">
        <v>1747</v>
      </c>
      <c r="V2160" s="147" t="s">
        <v>2982</v>
      </c>
      <c r="AB2160" s="147" t="s">
        <v>2636</v>
      </c>
      <c r="AC2160" s="147">
        <v>215</v>
      </c>
      <c r="AD2160" s="223">
        <v>43250</v>
      </c>
      <c r="AE2160" s="223">
        <v>43334</v>
      </c>
      <c r="AF2160" s="147" t="s">
        <v>939</v>
      </c>
    </row>
    <row r="2161" spans="16:32" x14ac:dyDescent="0.25">
      <c r="P2161" s="147" t="s">
        <v>962</v>
      </c>
      <c r="Q2161" s="147">
        <v>195</v>
      </c>
      <c r="R2161" s="147"/>
      <c r="S2161" s="147" t="s">
        <v>3039</v>
      </c>
      <c r="T2161" s="147">
        <v>0</v>
      </c>
      <c r="U2161" s="147" t="s">
        <v>3040</v>
      </c>
      <c r="V2161" s="147" t="s">
        <v>2982</v>
      </c>
      <c r="AB2161" s="147" t="s">
        <v>2636</v>
      </c>
      <c r="AC2161" s="147">
        <v>219</v>
      </c>
      <c r="AD2161" s="223">
        <v>43280</v>
      </c>
      <c r="AE2161" s="223">
        <v>43364</v>
      </c>
      <c r="AF2161" s="147" t="s">
        <v>939</v>
      </c>
    </row>
    <row r="2162" spans="16:32" x14ac:dyDescent="0.25">
      <c r="P2162" s="147" t="s">
        <v>962</v>
      </c>
      <c r="Q2162" s="147">
        <v>195</v>
      </c>
      <c r="R2162" s="147"/>
      <c r="S2162" s="147" t="s">
        <v>2826</v>
      </c>
      <c r="T2162" s="147">
        <v>0</v>
      </c>
      <c r="U2162" s="147" t="s">
        <v>2827</v>
      </c>
      <c r="V2162" s="147" t="s">
        <v>2982</v>
      </c>
      <c r="AB2162" s="147" t="s">
        <v>2636</v>
      </c>
      <c r="AC2162" s="147">
        <v>222</v>
      </c>
      <c r="AD2162" s="223">
        <v>43311</v>
      </c>
      <c r="AE2162" s="223">
        <v>43395</v>
      </c>
      <c r="AF2162" s="147" t="s">
        <v>939</v>
      </c>
    </row>
    <row r="2163" spans="16:32" x14ac:dyDescent="0.25">
      <c r="P2163" s="147" t="s">
        <v>962</v>
      </c>
      <c r="Q2163" s="147">
        <v>195</v>
      </c>
      <c r="R2163" s="147"/>
      <c r="S2163" s="147" t="s">
        <v>3041</v>
      </c>
      <c r="T2163" s="147">
        <v>0</v>
      </c>
      <c r="U2163" s="147" t="s">
        <v>3042</v>
      </c>
      <c r="V2163" s="147" t="s">
        <v>2982</v>
      </c>
      <c r="AB2163" s="147" t="s">
        <v>4392</v>
      </c>
      <c r="AC2163" s="147">
        <v>208</v>
      </c>
      <c r="AD2163" s="223">
        <v>43216</v>
      </c>
      <c r="AE2163" s="223">
        <v>43300</v>
      </c>
      <c r="AF2163" s="147" t="s">
        <v>939</v>
      </c>
    </row>
    <row r="2164" spans="16:32" x14ac:dyDescent="0.25">
      <c r="P2164" s="147" t="s">
        <v>962</v>
      </c>
      <c r="Q2164" s="147">
        <v>195</v>
      </c>
      <c r="R2164" s="147"/>
      <c r="S2164" s="147" t="s">
        <v>1750</v>
      </c>
      <c r="T2164" s="147">
        <v>0</v>
      </c>
      <c r="U2164" s="147" t="s">
        <v>1751</v>
      </c>
      <c r="V2164" s="147" t="s">
        <v>2982</v>
      </c>
      <c r="AB2164" s="147" t="s">
        <v>4392</v>
      </c>
      <c r="AC2164" s="147">
        <v>215</v>
      </c>
      <c r="AD2164" s="223">
        <v>43250</v>
      </c>
      <c r="AE2164" s="223">
        <v>43334</v>
      </c>
      <c r="AF2164" s="147" t="s">
        <v>939</v>
      </c>
    </row>
    <row r="2165" spans="16:32" x14ac:dyDescent="0.25">
      <c r="P2165" s="147" t="s">
        <v>962</v>
      </c>
      <c r="Q2165" s="147">
        <v>195</v>
      </c>
      <c r="R2165" s="147"/>
      <c r="S2165" s="147" t="s">
        <v>3043</v>
      </c>
      <c r="T2165" s="147">
        <v>0</v>
      </c>
      <c r="U2165" s="147" t="s">
        <v>3044</v>
      </c>
      <c r="V2165" s="147" t="s">
        <v>2982</v>
      </c>
      <c r="AB2165" s="147" t="s">
        <v>4392</v>
      </c>
      <c r="AC2165" s="147">
        <v>219</v>
      </c>
      <c r="AD2165" s="223">
        <v>43280</v>
      </c>
      <c r="AE2165" s="223">
        <v>43364</v>
      </c>
      <c r="AF2165" s="147" t="s">
        <v>939</v>
      </c>
    </row>
    <row r="2166" spans="16:32" x14ac:dyDescent="0.25">
      <c r="P2166" s="147" t="s">
        <v>962</v>
      </c>
      <c r="Q2166" s="147">
        <v>195</v>
      </c>
      <c r="R2166" s="147"/>
      <c r="S2166" s="147" t="s">
        <v>2521</v>
      </c>
      <c r="T2166" s="147">
        <v>0</v>
      </c>
      <c r="U2166" s="147" t="s">
        <v>2522</v>
      </c>
      <c r="V2166" s="147" t="s">
        <v>2982</v>
      </c>
      <c r="AB2166" s="147" t="s">
        <v>4392</v>
      </c>
      <c r="AC2166" s="147">
        <v>222</v>
      </c>
      <c r="AD2166" s="223">
        <v>43311</v>
      </c>
      <c r="AE2166" s="223">
        <v>43395</v>
      </c>
      <c r="AF2166" s="147" t="s">
        <v>939</v>
      </c>
    </row>
    <row r="2167" spans="16:32" x14ac:dyDescent="0.25">
      <c r="P2167" s="147" t="s">
        <v>962</v>
      </c>
      <c r="Q2167" s="147">
        <v>195</v>
      </c>
      <c r="R2167" s="147"/>
      <c r="S2167" s="147" t="s">
        <v>3045</v>
      </c>
      <c r="T2167" s="147">
        <v>0</v>
      </c>
      <c r="U2167" s="147" t="s">
        <v>3046</v>
      </c>
      <c r="V2167" s="147" t="s">
        <v>2982</v>
      </c>
      <c r="AB2167" s="147" t="s">
        <v>3585</v>
      </c>
      <c r="AC2167" s="147">
        <v>222</v>
      </c>
      <c r="AD2167" s="223">
        <v>43311</v>
      </c>
      <c r="AE2167" s="223">
        <v>43395</v>
      </c>
      <c r="AF2167" s="147" t="s">
        <v>939</v>
      </c>
    </row>
    <row r="2168" spans="16:32" x14ac:dyDescent="0.25">
      <c r="P2168" s="147" t="s">
        <v>962</v>
      </c>
      <c r="Q2168" s="147">
        <v>195</v>
      </c>
      <c r="R2168" s="147"/>
      <c r="S2168" s="147" t="s">
        <v>1766</v>
      </c>
      <c r="T2168" s="147">
        <v>0</v>
      </c>
      <c r="U2168" s="147" t="s">
        <v>1767</v>
      </c>
      <c r="V2168" s="147" t="s">
        <v>2982</v>
      </c>
      <c r="AB2168" s="147" t="s">
        <v>3160</v>
      </c>
      <c r="AC2168" s="147">
        <v>222</v>
      </c>
      <c r="AD2168" s="223">
        <v>43311</v>
      </c>
      <c r="AE2168" s="223">
        <v>43395</v>
      </c>
      <c r="AF2168" s="147" t="s">
        <v>939</v>
      </c>
    </row>
    <row r="2169" spans="16:32" x14ac:dyDescent="0.25">
      <c r="P2169" s="147" t="s">
        <v>962</v>
      </c>
      <c r="Q2169" s="147">
        <v>195</v>
      </c>
      <c r="R2169" s="147"/>
      <c r="S2169" s="147" t="s">
        <v>2525</v>
      </c>
      <c r="T2169" s="147">
        <v>0</v>
      </c>
      <c r="U2169" s="147" t="s">
        <v>2526</v>
      </c>
      <c r="V2169" s="147" t="s">
        <v>2982</v>
      </c>
      <c r="AB2169" s="147" t="s">
        <v>5161</v>
      </c>
      <c r="AC2169" s="147">
        <v>222</v>
      </c>
      <c r="AD2169" s="223">
        <v>43311</v>
      </c>
      <c r="AE2169" s="223">
        <v>43395</v>
      </c>
      <c r="AF2169" s="147" t="s">
        <v>939</v>
      </c>
    </row>
    <row r="2170" spans="16:32" x14ac:dyDescent="0.25">
      <c r="P2170" s="147" t="s">
        <v>962</v>
      </c>
      <c r="Q2170" s="147">
        <v>195</v>
      </c>
      <c r="R2170" s="147"/>
      <c r="S2170" s="147" t="s">
        <v>3047</v>
      </c>
      <c r="T2170" s="147">
        <v>0</v>
      </c>
      <c r="U2170" s="147" t="s">
        <v>3048</v>
      </c>
      <c r="V2170" s="147" t="s">
        <v>2982</v>
      </c>
      <c r="AB2170" s="147" t="s">
        <v>2209</v>
      </c>
      <c r="AC2170" s="147">
        <v>208</v>
      </c>
      <c r="AD2170" s="223">
        <v>43216</v>
      </c>
      <c r="AE2170" s="223">
        <v>43300</v>
      </c>
      <c r="AF2170" s="147" t="s">
        <v>939</v>
      </c>
    </row>
    <row r="2171" spans="16:32" x14ac:dyDescent="0.25">
      <c r="P2171" s="147" t="s">
        <v>962</v>
      </c>
      <c r="Q2171" s="147">
        <v>195</v>
      </c>
      <c r="R2171" s="147"/>
      <c r="S2171" s="147" t="s">
        <v>3049</v>
      </c>
      <c r="T2171" s="147">
        <v>0</v>
      </c>
      <c r="U2171" s="147" t="s">
        <v>3050</v>
      </c>
      <c r="V2171" s="147" t="s">
        <v>2982</v>
      </c>
      <c r="AB2171" s="147" t="s">
        <v>2209</v>
      </c>
      <c r="AC2171" s="147">
        <v>222</v>
      </c>
      <c r="AD2171" s="223">
        <v>43311</v>
      </c>
      <c r="AE2171" s="223">
        <v>43395</v>
      </c>
      <c r="AF2171" s="147" t="s">
        <v>939</v>
      </c>
    </row>
    <row r="2172" spans="16:32" x14ac:dyDescent="0.25">
      <c r="P2172" s="147" t="s">
        <v>962</v>
      </c>
      <c r="Q2172" s="147">
        <v>195</v>
      </c>
      <c r="R2172" s="147"/>
      <c r="S2172" s="147" t="s">
        <v>3051</v>
      </c>
      <c r="T2172" s="147">
        <v>0</v>
      </c>
      <c r="U2172" s="147" t="s">
        <v>3052</v>
      </c>
      <c r="V2172" s="147" t="s">
        <v>2982</v>
      </c>
      <c r="AB2172" s="147" t="s">
        <v>2211</v>
      </c>
      <c r="AC2172" s="147">
        <v>222</v>
      </c>
      <c r="AD2172" s="223">
        <v>43311</v>
      </c>
      <c r="AE2172" s="223">
        <v>43395</v>
      </c>
      <c r="AF2172" s="147" t="s">
        <v>939</v>
      </c>
    </row>
    <row r="2173" spans="16:32" x14ac:dyDescent="0.25">
      <c r="P2173" s="147" t="s">
        <v>962</v>
      </c>
      <c r="Q2173" s="147">
        <v>195</v>
      </c>
      <c r="R2173" s="147"/>
      <c r="S2173" s="147" t="s">
        <v>2527</v>
      </c>
      <c r="T2173" s="147">
        <v>0</v>
      </c>
      <c r="U2173" s="147" t="s">
        <v>2528</v>
      </c>
      <c r="V2173" s="147" t="s">
        <v>2982</v>
      </c>
      <c r="AB2173" s="147" t="s">
        <v>4720</v>
      </c>
      <c r="AC2173" s="147">
        <v>215</v>
      </c>
      <c r="AD2173" s="223">
        <v>43250</v>
      </c>
      <c r="AE2173" s="223">
        <v>43334</v>
      </c>
      <c r="AF2173" s="147" t="s">
        <v>939</v>
      </c>
    </row>
    <row r="2174" spans="16:32" x14ac:dyDescent="0.25">
      <c r="P2174" s="147" t="s">
        <v>962</v>
      </c>
      <c r="Q2174" s="147">
        <v>195</v>
      </c>
      <c r="R2174" s="147"/>
      <c r="S2174" s="147" t="s">
        <v>3053</v>
      </c>
      <c r="T2174" s="147">
        <v>0</v>
      </c>
      <c r="U2174" s="147" t="s">
        <v>3054</v>
      </c>
      <c r="V2174" s="147" t="s">
        <v>2982</v>
      </c>
      <c r="AB2174" s="147" t="s">
        <v>4720</v>
      </c>
      <c r="AC2174" s="147">
        <v>219</v>
      </c>
      <c r="AD2174" s="223">
        <v>43280</v>
      </c>
      <c r="AE2174" s="223">
        <v>43364</v>
      </c>
      <c r="AF2174" s="147" t="s">
        <v>939</v>
      </c>
    </row>
    <row r="2175" spans="16:32" x14ac:dyDescent="0.25">
      <c r="P2175" s="147" t="s">
        <v>962</v>
      </c>
      <c r="Q2175" s="147">
        <v>195</v>
      </c>
      <c r="R2175" s="147"/>
      <c r="S2175" s="147" t="s">
        <v>1778</v>
      </c>
      <c r="T2175" s="147">
        <v>0</v>
      </c>
      <c r="U2175" s="147" t="s">
        <v>1779</v>
      </c>
      <c r="V2175" s="147" t="s">
        <v>2982</v>
      </c>
      <c r="AB2175" s="147" t="s">
        <v>4720</v>
      </c>
      <c r="AC2175" s="147">
        <v>222</v>
      </c>
      <c r="AD2175" s="223">
        <v>43311</v>
      </c>
      <c r="AE2175" s="223">
        <v>43395</v>
      </c>
      <c r="AF2175" s="147" t="s">
        <v>939</v>
      </c>
    </row>
    <row r="2176" spans="16:32" x14ac:dyDescent="0.25">
      <c r="P2176" s="147" t="s">
        <v>962</v>
      </c>
      <c r="Q2176" s="147">
        <v>195</v>
      </c>
      <c r="R2176" s="147"/>
      <c r="S2176" s="147" t="s">
        <v>3055</v>
      </c>
      <c r="T2176" s="147">
        <v>0</v>
      </c>
      <c r="U2176" s="147" t="s">
        <v>3056</v>
      </c>
      <c r="V2176" s="147" t="s">
        <v>2982</v>
      </c>
      <c r="AB2176" s="147" t="s">
        <v>2213</v>
      </c>
      <c r="AC2176" s="147">
        <v>222</v>
      </c>
      <c r="AD2176" s="223">
        <v>43311</v>
      </c>
      <c r="AE2176" s="223">
        <v>43395</v>
      </c>
      <c r="AF2176" s="147" t="s">
        <v>939</v>
      </c>
    </row>
    <row r="2177" spans="16:32" x14ac:dyDescent="0.25">
      <c r="P2177" s="147" t="s">
        <v>962</v>
      </c>
      <c r="Q2177" s="147">
        <v>195</v>
      </c>
      <c r="R2177" s="147"/>
      <c r="S2177" s="147" t="s">
        <v>3057</v>
      </c>
      <c r="T2177" s="147">
        <v>0</v>
      </c>
      <c r="U2177" s="147" t="s">
        <v>3058</v>
      </c>
      <c r="V2177" s="147" t="s">
        <v>2982</v>
      </c>
      <c r="AB2177" s="147" t="s">
        <v>2215</v>
      </c>
      <c r="AC2177" s="147">
        <v>219</v>
      </c>
      <c r="AD2177" s="223">
        <v>43280</v>
      </c>
      <c r="AE2177" s="223">
        <v>43364</v>
      </c>
      <c r="AF2177" s="147" t="s">
        <v>939</v>
      </c>
    </row>
    <row r="2178" spans="16:32" x14ac:dyDescent="0.25">
      <c r="P2178" s="147" t="s">
        <v>962</v>
      </c>
      <c r="Q2178" s="147">
        <v>195</v>
      </c>
      <c r="R2178" s="147"/>
      <c r="S2178" s="147" t="s">
        <v>1780</v>
      </c>
      <c r="T2178" s="147">
        <v>0</v>
      </c>
      <c r="U2178" s="147" t="s">
        <v>1781</v>
      </c>
      <c r="V2178" s="147" t="s">
        <v>2982</v>
      </c>
      <c r="AB2178" s="147" t="s">
        <v>2215</v>
      </c>
      <c r="AC2178" s="147">
        <v>222</v>
      </c>
      <c r="AD2178" s="223">
        <v>43311</v>
      </c>
      <c r="AE2178" s="223">
        <v>43395</v>
      </c>
      <c r="AF2178" s="147" t="s">
        <v>939</v>
      </c>
    </row>
    <row r="2179" spans="16:32" x14ac:dyDescent="0.25">
      <c r="P2179" s="147" t="s">
        <v>962</v>
      </c>
      <c r="Q2179" s="147">
        <v>195</v>
      </c>
      <c r="R2179" s="147"/>
      <c r="S2179" s="147" t="s">
        <v>1786</v>
      </c>
      <c r="T2179" s="147">
        <v>0</v>
      </c>
      <c r="U2179" s="147" t="s">
        <v>1787</v>
      </c>
      <c r="V2179" s="147" t="s">
        <v>2982</v>
      </c>
      <c r="AB2179" s="147" t="s">
        <v>2219</v>
      </c>
      <c r="AC2179" s="147">
        <v>222</v>
      </c>
      <c r="AD2179" s="223">
        <v>43311</v>
      </c>
      <c r="AE2179" s="223">
        <v>43395</v>
      </c>
      <c r="AF2179" s="147" t="s">
        <v>939</v>
      </c>
    </row>
    <row r="2180" spans="16:32" x14ac:dyDescent="0.25">
      <c r="P2180" s="147" t="s">
        <v>962</v>
      </c>
      <c r="Q2180" s="147">
        <v>195</v>
      </c>
      <c r="R2180" s="147"/>
      <c r="S2180" s="147" t="s">
        <v>2828</v>
      </c>
      <c r="T2180" s="147">
        <v>0</v>
      </c>
      <c r="U2180" s="147" t="s">
        <v>2829</v>
      </c>
      <c r="V2180" s="147" t="s">
        <v>2982</v>
      </c>
      <c r="AB2180" s="147" t="s">
        <v>2221</v>
      </c>
      <c r="AC2180" s="147">
        <v>222</v>
      </c>
      <c r="AD2180" s="223">
        <v>43311</v>
      </c>
      <c r="AE2180" s="223">
        <v>43395</v>
      </c>
      <c r="AF2180" s="147" t="s">
        <v>939</v>
      </c>
    </row>
    <row r="2181" spans="16:32" x14ac:dyDescent="0.25">
      <c r="P2181" s="147" t="s">
        <v>962</v>
      </c>
      <c r="Q2181" s="147">
        <v>195</v>
      </c>
      <c r="R2181" s="147"/>
      <c r="S2181" s="147" t="s">
        <v>2531</v>
      </c>
      <c r="T2181" s="147">
        <v>0</v>
      </c>
      <c r="U2181" s="147" t="s">
        <v>2532</v>
      </c>
      <c r="V2181" s="147" t="s">
        <v>2982</v>
      </c>
      <c r="AB2181" s="147" t="s">
        <v>2927</v>
      </c>
      <c r="AC2181" s="147">
        <v>215</v>
      </c>
      <c r="AD2181" s="223">
        <v>43250</v>
      </c>
      <c r="AE2181" s="223">
        <v>43334</v>
      </c>
      <c r="AF2181" s="147" t="s">
        <v>939</v>
      </c>
    </row>
    <row r="2182" spans="16:32" x14ac:dyDescent="0.25">
      <c r="P2182" s="147" t="s">
        <v>962</v>
      </c>
      <c r="Q2182" s="147">
        <v>195</v>
      </c>
      <c r="R2182" s="147"/>
      <c r="S2182" s="147" t="s">
        <v>3059</v>
      </c>
      <c r="T2182" s="147">
        <v>0</v>
      </c>
      <c r="U2182" s="147" t="s">
        <v>3060</v>
      </c>
      <c r="V2182" s="147" t="s">
        <v>2982</v>
      </c>
      <c r="AB2182" s="147" t="s">
        <v>2927</v>
      </c>
      <c r="AC2182" s="147">
        <v>219</v>
      </c>
      <c r="AD2182" s="223">
        <v>43280</v>
      </c>
      <c r="AE2182" s="223">
        <v>43364</v>
      </c>
      <c r="AF2182" s="147" t="s">
        <v>939</v>
      </c>
    </row>
    <row r="2183" spans="16:32" x14ac:dyDescent="0.25">
      <c r="P2183" s="147" t="s">
        <v>962</v>
      </c>
      <c r="Q2183" s="147">
        <v>195</v>
      </c>
      <c r="R2183" s="147"/>
      <c r="S2183" s="147" t="s">
        <v>2533</v>
      </c>
      <c r="T2183" s="147">
        <v>0</v>
      </c>
      <c r="U2183" s="147" t="s">
        <v>2534</v>
      </c>
      <c r="V2183" s="147" t="s">
        <v>2982</v>
      </c>
      <c r="AB2183" s="147" t="s">
        <v>2927</v>
      </c>
      <c r="AC2183" s="147">
        <v>222</v>
      </c>
      <c r="AD2183" s="223">
        <v>43311</v>
      </c>
      <c r="AE2183" s="223">
        <v>43395</v>
      </c>
      <c r="AF2183" s="147" t="s">
        <v>939</v>
      </c>
    </row>
    <row r="2184" spans="16:32" x14ac:dyDescent="0.25">
      <c r="P2184" s="147" t="s">
        <v>962</v>
      </c>
      <c r="Q2184" s="147">
        <v>195</v>
      </c>
      <c r="R2184" s="147"/>
      <c r="S2184" s="147" t="s">
        <v>1790</v>
      </c>
      <c r="T2184" s="147">
        <v>0</v>
      </c>
      <c r="U2184" s="147" t="s">
        <v>1791</v>
      </c>
      <c r="V2184" s="147" t="s">
        <v>2982</v>
      </c>
      <c r="AB2184" s="147" t="s">
        <v>2227</v>
      </c>
      <c r="AC2184" s="147">
        <v>208</v>
      </c>
      <c r="AD2184" s="223">
        <v>43216</v>
      </c>
      <c r="AE2184" s="223">
        <v>43300</v>
      </c>
      <c r="AF2184" s="147" t="s">
        <v>939</v>
      </c>
    </row>
    <row r="2185" spans="16:32" x14ac:dyDescent="0.25">
      <c r="P2185" s="147" t="s">
        <v>962</v>
      </c>
      <c r="Q2185" s="147">
        <v>195</v>
      </c>
      <c r="R2185" s="147"/>
      <c r="S2185" s="147" t="s">
        <v>3061</v>
      </c>
      <c r="T2185" s="147">
        <v>0</v>
      </c>
      <c r="U2185" s="147" t="s">
        <v>3062</v>
      </c>
      <c r="V2185" s="147" t="s">
        <v>2982</v>
      </c>
      <c r="AB2185" s="147" t="s">
        <v>2227</v>
      </c>
      <c r="AC2185" s="147">
        <v>222</v>
      </c>
      <c r="AD2185" s="223">
        <v>43311</v>
      </c>
      <c r="AE2185" s="223">
        <v>43395</v>
      </c>
      <c r="AF2185" s="147" t="s">
        <v>939</v>
      </c>
    </row>
    <row r="2186" spans="16:32" x14ac:dyDescent="0.25">
      <c r="P2186" s="147" t="s">
        <v>962</v>
      </c>
      <c r="Q2186" s="147">
        <v>195</v>
      </c>
      <c r="R2186" s="147"/>
      <c r="S2186" s="147" t="s">
        <v>1800</v>
      </c>
      <c r="T2186" s="147">
        <v>0</v>
      </c>
      <c r="U2186" s="147" t="s">
        <v>1801</v>
      </c>
      <c r="V2186" s="147" t="s">
        <v>2982</v>
      </c>
      <c r="AB2186" s="147" t="s">
        <v>3771</v>
      </c>
      <c r="AC2186" s="147">
        <v>208</v>
      </c>
      <c r="AD2186" s="223">
        <v>43216</v>
      </c>
      <c r="AE2186" s="223">
        <v>43300</v>
      </c>
      <c r="AF2186" s="147" t="s">
        <v>939</v>
      </c>
    </row>
    <row r="2187" spans="16:32" x14ac:dyDescent="0.25">
      <c r="P2187" s="147" t="s">
        <v>962</v>
      </c>
      <c r="Q2187" s="147">
        <v>195</v>
      </c>
      <c r="R2187" s="147"/>
      <c r="S2187" s="147" t="s">
        <v>2830</v>
      </c>
      <c r="T2187" s="147">
        <v>0</v>
      </c>
      <c r="U2187" s="147" t="s">
        <v>2831</v>
      </c>
      <c r="V2187" s="147" t="s">
        <v>2982</v>
      </c>
      <c r="AB2187" s="147" t="s">
        <v>3771</v>
      </c>
      <c r="AC2187" s="147">
        <v>219</v>
      </c>
      <c r="AD2187" s="223">
        <v>43280</v>
      </c>
      <c r="AE2187" s="223">
        <v>43364</v>
      </c>
      <c r="AF2187" s="147" t="s">
        <v>939</v>
      </c>
    </row>
    <row r="2188" spans="16:32" x14ac:dyDescent="0.25">
      <c r="P2188" s="147" t="s">
        <v>962</v>
      </c>
      <c r="Q2188" s="147">
        <v>195</v>
      </c>
      <c r="R2188" s="147"/>
      <c r="S2188" s="147" t="s">
        <v>1806</v>
      </c>
      <c r="T2188" s="147">
        <v>0</v>
      </c>
      <c r="U2188" s="147" t="s">
        <v>1807</v>
      </c>
      <c r="V2188" s="147" t="s">
        <v>2982</v>
      </c>
      <c r="AB2188" s="147" t="s">
        <v>3771</v>
      </c>
      <c r="AC2188" s="147">
        <v>222</v>
      </c>
      <c r="AD2188" s="223">
        <v>43311</v>
      </c>
      <c r="AE2188" s="223">
        <v>43395</v>
      </c>
      <c r="AF2188" s="147" t="s">
        <v>939</v>
      </c>
    </row>
    <row r="2189" spans="16:32" x14ac:dyDescent="0.25">
      <c r="P2189" s="147" t="s">
        <v>962</v>
      </c>
      <c r="Q2189" s="147">
        <v>195</v>
      </c>
      <c r="R2189" s="147"/>
      <c r="S2189" s="147" t="s">
        <v>2832</v>
      </c>
      <c r="T2189" s="147">
        <v>0</v>
      </c>
      <c r="U2189" s="147" t="s">
        <v>2833</v>
      </c>
      <c r="V2189" s="147" t="s">
        <v>2982</v>
      </c>
      <c r="AB2189" s="147" t="s">
        <v>4105</v>
      </c>
      <c r="AC2189" s="147">
        <v>208</v>
      </c>
      <c r="AD2189" s="223">
        <v>43216</v>
      </c>
      <c r="AE2189" s="223">
        <v>43300</v>
      </c>
      <c r="AF2189" s="147" t="s">
        <v>939</v>
      </c>
    </row>
    <row r="2190" spans="16:32" x14ac:dyDescent="0.25">
      <c r="P2190" s="147" t="s">
        <v>962</v>
      </c>
      <c r="Q2190" s="147">
        <v>195</v>
      </c>
      <c r="R2190" s="147"/>
      <c r="S2190" s="147" t="s">
        <v>1820</v>
      </c>
      <c r="T2190" s="147">
        <v>0</v>
      </c>
      <c r="U2190" s="147" t="s">
        <v>1821</v>
      </c>
      <c r="V2190" s="147" t="s">
        <v>2982</v>
      </c>
      <c r="AB2190" s="147" t="s">
        <v>4105</v>
      </c>
      <c r="AC2190" s="147">
        <v>222</v>
      </c>
      <c r="AD2190" s="223">
        <v>43311</v>
      </c>
      <c r="AE2190" s="223">
        <v>43395</v>
      </c>
      <c r="AF2190" s="147" t="s">
        <v>939</v>
      </c>
    </row>
    <row r="2191" spans="16:32" x14ac:dyDescent="0.25">
      <c r="P2191" s="147" t="s">
        <v>962</v>
      </c>
      <c r="Q2191" s="147">
        <v>195</v>
      </c>
      <c r="R2191" s="147"/>
      <c r="S2191" s="147" t="s">
        <v>1826</v>
      </c>
      <c r="T2191" s="147">
        <v>0</v>
      </c>
      <c r="U2191" s="147" t="s">
        <v>1827</v>
      </c>
      <c r="V2191" s="147" t="s">
        <v>2982</v>
      </c>
      <c r="AB2191" s="147" t="s">
        <v>4107</v>
      </c>
      <c r="AC2191" s="147">
        <v>208</v>
      </c>
      <c r="AD2191" s="223">
        <v>43216</v>
      </c>
      <c r="AE2191" s="223">
        <v>43300</v>
      </c>
      <c r="AF2191" s="147" t="s">
        <v>939</v>
      </c>
    </row>
    <row r="2192" spans="16:32" x14ac:dyDescent="0.25">
      <c r="P2192" s="147" t="s">
        <v>962</v>
      </c>
      <c r="Q2192" s="147">
        <v>195</v>
      </c>
      <c r="R2192" s="147"/>
      <c r="S2192" s="147" t="s">
        <v>1828</v>
      </c>
      <c r="T2192" s="147">
        <v>0</v>
      </c>
      <c r="U2192" s="147" t="s">
        <v>1829</v>
      </c>
      <c r="V2192" s="147" t="s">
        <v>2982</v>
      </c>
      <c r="AB2192" s="147" t="s">
        <v>4394</v>
      </c>
      <c r="AC2192" s="147">
        <v>208</v>
      </c>
      <c r="AD2192" s="223">
        <v>43216</v>
      </c>
      <c r="AE2192" s="223">
        <v>43300</v>
      </c>
      <c r="AF2192" s="147" t="s">
        <v>939</v>
      </c>
    </row>
    <row r="2193" spans="16:32" x14ac:dyDescent="0.25">
      <c r="P2193" s="147" t="s">
        <v>962</v>
      </c>
      <c r="Q2193" s="147">
        <v>195</v>
      </c>
      <c r="R2193" s="147"/>
      <c r="S2193" s="147" t="s">
        <v>3063</v>
      </c>
      <c r="T2193" s="147">
        <v>0</v>
      </c>
      <c r="U2193" s="147" t="s">
        <v>3064</v>
      </c>
      <c r="V2193" s="147" t="s">
        <v>2982</v>
      </c>
      <c r="AB2193" s="147" t="s">
        <v>4396</v>
      </c>
      <c r="AC2193" s="147">
        <v>208</v>
      </c>
      <c r="AD2193" s="223">
        <v>43216</v>
      </c>
      <c r="AE2193" s="223">
        <v>43300</v>
      </c>
      <c r="AF2193" s="147" t="s">
        <v>939</v>
      </c>
    </row>
    <row r="2194" spans="16:32" x14ac:dyDescent="0.25">
      <c r="P2194" s="147" t="s">
        <v>962</v>
      </c>
      <c r="Q2194" s="147">
        <v>195</v>
      </c>
      <c r="R2194" s="147"/>
      <c r="S2194" s="147" t="s">
        <v>1834</v>
      </c>
      <c r="T2194" s="147">
        <v>0</v>
      </c>
      <c r="U2194" s="147" t="s">
        <v>1835</v>
      </c>
      <c r="V2194" s="147" t="s">
        <v>2982</v>
      </c>
      <c r="AB2194" s="147" t="s">
        <v>4396</v>
      </c>
      <c r="AC2194" s="147">
        <v>215</v>
      </c>
      <c r="AD2194" s="223">
        <v>43250</v>
      </c>
      <c r="AE2194" s="223">
        <v>43334</v>
      </c>
      <c r="AF2194" s="147" t="s">
        <v>939</v>
      </c>
    </row>
    <row r="2195" spans="16:32" x14ac:dyDescent="0.25">
      <c r="P2195" s="147" t="s">
        <v>962</v>
      </c>
      <c r="Q2195" s="147">
        <v>195</v>
      </c>
      <c r="R2195" s="147"/>
      <c r="S2195" s="147" t="s">
        <v>1836</v>
      </c>
      <c r="T2195" s="147">
        <v>0</v>
      </c>
      <c r="U2195" s="147" t="s">
        <v>1837</v>
      </c>
      <c r="V2195" s="147" t="s">
        <v>2982</v>
      </c>
      <c r="AB2195" s="147" t="s">
        <v>4396</v>
      </c>
      <c r="AC2195" s="147">
        <v>219</v>
      </c>
      <c r="AD2195" s="223">
        <v>43280</v>
      </c>
      <c r="AE2195" s="223">
        <v>43364</v>
      </c>
      <c r="AF2195" s="147" t="s">
        <v>939</v>
      </c>
    </row>
    <row r="2196" spans="16:32" x14ac:dyDescent="0.25">
      <c r="P2196" s="147" t="s">
        <v>962</v>
      </c>
      <c r="Q2196" s="147">
        <v>195</v>
      </c>
      <c r="R2196" s="147"/>
      <c r="S2196" s="147" t="s">
        <v>1838</v>
      </c>
      <c r="T2196" s="147">
        <v>0</v>
      </c>
      <c r="U2196" s="147" t="s">
        <v>1839</v>
      </c>
      <c r="V2196" s="147" t="s">
        <v>2982</v>
      </c>
      <c r="AB2196" s="147" t="s">
        <v>4396</v>
      </c>
      <c r="AC2196" s="147">
        <v>222</v>
      </c>
      <c r="AD2196" s="223">
        <v>43311</v>
      </c>
      <c r="AE2196" s="223">
        <v>43395</v>
      </c>
      <c r="AF2196" s="147" t="s">
        <v>939</v>
      </c>
    </row>
    <row r="2197" spans="16:32" x14ac:dyDescent="0.25">
      <c r="P2197" s="147" t="s">
        <v>962</v>
      </c>
      <c r="Q2197" s="147">
        <v>195</v>
      </c>
      <c r="R2197" s="147"/>
      <c r="S2197" s="147" t="s">
        <v>1844</v>
      </c>
      <c r="T2197" s="147">
        <v>0</v>
      </c>
      <c r="U2197" s="147" t="s">
        <v>1845</v>
      </c>
      <c r="V2197" s="147" t="s">
        <v>2982</v>
      </c>
      <c r="AB2197" s="147" t="s">
        <v>4398</v>
      </c>
      <c r="AC2197" s="147">
        <v>208</v>
      </c>
      <c r="AD2197" s="223">
        <v>43216</v>
      </c>
      <c r="AE2197" s="223">
        <v>43300</v>
      </c>
      <c r="AF2197" s="147" t="s">
        <v>939</v>
      </c>
    </row>
    <row r="2198" spans="16:32" x14ac:dyDescent="0.25">
      <c r="P2198" s="147" t="s">
        <v>962</v>
      </c>
      <c r="Q2198" s="147">
        <v>195</v>
      </c>
      <c r="R2198" s="147"/>
      <c r="S2198" s="147" t="s">
        <v>1846</v>
      </c>
      <c r="T2198" s="147">
        <v>0</v>
      </c>
      <c r="U2198" s="147" t="s">
        <v>1847</v>
      </c>
      <c r="V2198" s="147" t="s">
        <v>2982</v>
      </c>
      <c r="AB2198" s="147" t="s">
        <v>4398</v>
      </c>
      <c r="AC2198" s="147">
        <v>215</v>
      </c>
      <c r="AD2198" s="223">
        <v>43250</v>
      </c>
      <c r="AE2198" s="223">
        <v>43334</v>
      </c>
      <c r="AF2198" s="147" t="s">
        <v>939</v>
      </c>
    </row>
    <row r="2199" spans="16:32" x14ac:dyDescent="0.25">
      <c r="P2199" s="147" t="s">
        <v>962</v>
      </c>
      <c r="Q2199" s="147">
        <v>195</v>
      </c>
      <c r="R2199" s="147"/>
      <c r="S2199" s="147" t="s">
        <v>1848</v>
      </c>
      <c r="T2199" s="147">
        <v>0</v>
      </c>
      <c r="U2199" s="147" t="s">
        <v>1849</v>
      </c>
      <c r="V2199" s="147" t="s">
        <v>2982</v>
      </c>
      <c r="AB2199" s="147" t="s">
        <v>4398</v>
      </c>
      <c r="AC2199" s="147">
        <v>219</v>
      </c>
      <c r="AD2199" s="223">
        <v>43280</v>
      </c>
      <c r="AE2199" s="223">
        <v>43364</v>
      </c>
      <c r="AF2199" s="147" t="s">
        <v>939</v>
      </c>
    </row>
    <row r="2200" spans="16:32" x14ac:dyDescent="0.25">
      <c r="P2200" s="147" t="s">
        <v>962</v>
      </c>
      <c r="Q2200" s="147">
        <v>195</v>
      </c>
      <c r="R2200" s="147"/>
      <c r="S2200" s="147" t="s">
        <v>1852</v>
      </c>
      <c r="T2200" s="147">
        <v>0</v>
      </c>
      <c r="U2200" s="147" t="s">
        <v>1853</v>
      </c>
      <c r="V2200" s="147" t="s">
        <v>2982</v>
      </c>
      <c r="AB2200" s="147" t="s">
        <v>4398</v>
      </c>
      <c r="AC2200" s="147">
        <v>222</v>
      </c>
      <c r="AD2200" s="223">
        <v>43311</v>
      </c>
      <c r="AE2200" s="223">
        <v>43395</v>
      </c>
      <c r="AF2200" s="147" t="s">
        <v>939</v>
      </c>
    </row>
    <row r="2201" spans="16:32" x14ac:dyDescent="0.25">
      <c r="P2201" s="147" t="s">
        <v>962</v>
      </c>
      <c r="Q2201" s="147">
        <v>195</v>
      </c>
      <c r="R2201" s="147"/>
      <c r="S2201" s="147" t="s">
        <v>3065</v>
      </c>
      <c r="T2201" s="147">
        <v>0</v>
      </c>
      <c r="U2201" s="147" t="s">
        <v>3066</v>
      </c>
      <c r="V2201" s="147" t="s">
        <v>2982</v>
      </c>
      <c r="AB2201" s="147" t="s">
        <v>4400</v>
      </c>
      <c r="AC2201" s="147">
        <v>208</v>
      </c>
      <c r="AD2201" s="223">
        <v>43216</v>
      </c>
      <c r="AE2201" s="223">
        <v>43300</v>
      </c>
      <c r="AF2201" s="147" t="s">
        <v>939</v>
      </c>
    </row>
    <row r="2202" spans="16:32" x14ac:dyDescent="0.25">
      <c r="P2202" s="147" t="s">
        <v>962</v>
      </c>
      <c r="Q2202" s="147">
        <v>195</v>
      </c>
      <c r="R2202" s="147"/>
      <c r="S2202" s="147" t="s">
        <v>1854</v>
      </c>
      <c r="T2202" s="147">
        <v>0</v>
      </c>
      <c r="U2202" s="147" t="s">
        <v>1855</v>
      </c>
      <c r="V2202" s="147" t="s">
        <v>2982</v>
      </c>
      <c r="AB2202" s="147" t="s">
        <v>4400</v>
      </c>
      <c r="AC2202" s="147">
        <v>215</v>
      </c>
      <c r="AD2202" s="223">
        <v>43250</v>
      </c>
      <c r="AE2202" s="223">
        <v>43334</v>
      </c>
      <c r="AF2202" s="147" t="s">
        <v>939</v>
      </c>
    </row>
    <row r="2203" spans="16:32" x14ac:dyDescent="0.25">
      <c r="P2203" s="147" t="s">
        <v>962</v>
      </c>
      <c r="Q2203" s="147">
        <v>195</v>
      </c>
      <c r="R2203" s="147"/>
      <c r="S2203" s="147" t="s">
        <v>1856</v>
      </c>
      <c r="T2203" s="147">
        <v>0</v>
      </c>
      <c r="U2203" s="147" t="s">
        <v>1857</v>
      </c>
      <c r="V2203" s="147" t="s">
        <v>2982</v>
      </c>
      <c r="AB2203" s="147" t="s">
        <v>4400</v>
      </c>
      <c r="AC2203" s="147">
        <v>219</v>
      </c>
      <c r="AD2203" s="223">
        <v>43280</v>
      </c>
      <c r="AE2203" s="223">
        <v>43364</v>
      </c>
      <c r="AF2203" s="147" t="s">
        <v>939</v>
      </c>
    </row>
    <row r="2204" spans="16:32" x14ac:dyDescent="0.25">
      <c r="P2204" s="147" t="s">
        <v>962</v>
      </c>
      <c r="Q2204" s="147">
        <v>195</v>
      </c>
      <c r="R2204" s="147"/>
      <c r="S2204" s="147" t="s">
        <v>2844</v>
      </c>
      <c r="T2204" s="147">
        <v>0</v>
      </c>
      <c r="U2204" s="147" t="s">
        <v>2845</v>
      </c>
      <c r="V2204" s="147" t="s">
        <v>2982</v>
      </c>
      <c r="AB2204" s="147" t="s">
        <v>4400</v>
      </c>
      <c r="AC2204" s="147">
        <v>222</v>
      </c>
      <c r="AD2204" s="223">
        <v>43311</v>
      </c>
      <c r="AE2204" s="223">
        <v>43395</v>
      </c>
      <c r="AF2204" s="147" t="s">
        <v>939</v>
      </c>
    </row>
    <row r="2205" spans="16:32" x14ac:dyDescent="0.25">
      <c r="P2205" s="147" t="s">
        <v>962</v>
      </c>
      <c r="Q2205" s="147">
        <v>195</v>
      </c>
      <c r="R2205" s="147"/>
      <c r="S2205" s="147" t="s">
        <v>2545</v>
      </c>
      <c r="T2205" s="147">
        <v>0</v>
      </c>
      <c r="U2205" s="147" t="s">
        <v>2546</v>
      </c>
      <c r="V2205" s="147" t="s">
        <v>2982</v>
      </c>
      <c r="AB2205" s="147" t="s">
        <v>3996</v>
      </c>
      <c r="AC2205" s="147">
        <v>208</v>
      </c>
      <c r="AD2205" s="223">
        <v>43216</v>
      </c>
      <c r="AE2205" s="223">
        <v>43300</v>
      </c>
      <c r="AF2205" s="147" t="s">
        <v>939</v>
      </c>
    </row>
    <row r="2206" spans="16:32" x14ac:dyDescent="0.25">
      <c r="P2206" s="147" t="s">
        <v>962</v>
      </c>
      <c r="Q2206" s="147">
        <v>195</v>
      </c>
      <c r="R2206" s="147"/>
      <c r="S2206" s="147" t="s">
        <v>2547</v>
      </c>
      <c r="T2206" s="147">
        <v>0</v>
      </c>
      <c r="U2206" s="147" t="s">
        <v>2548</v>
      </c>
      <c r="V2206" s="147" t="s">
        <v>2982</v>
      </c>
      <c r="AB2206" s="147" t="s">
        <v>3996</v>
      </c>
      <c r="AC2206" s="147">
        <v>215</v>
      </c>
      <c r="AD2206" s="223">
        <v>43250</v>
      </c>
      <c r="AE2206" s="223">
        <v>43334</v>
      </c>
      <c r="AF2206" s="147" t="s">
        <v>939</v>
      </c>
    </row>
    <row r="2207" spans="16:32" x14ac:dyDescent="0.25">
      <c r="P2207" s="147" t="s">
        <v>962</v>
      </c>
      <c r="Q2207" s="147">
        <v>195</v>
      </c>
      <c r="R2207" s="147"/>
      <c r="S2207" s="147" t="s">
        <v>1870</v>
      </c>
      <c r="T2207" s="147">
        <v>0</v>
      </c>
      <c r="U2207" s="147" t="s">
        <v>1871</v>
      </c>
      <c r="V2207" s="147" t="s">
        <v>2982</v>
      </c>
      <c r="AB2207" s="147" t="s">
        <v>3996</v>
      </c>
      <c r="AC2207" s="147">
        <v>219</v>
      </c>
      <c r="AD2207" s="223">
        <v>43280</v>
      </c>
      <c r="AE2207" s="223">
        <v>43364</v>
      </c>
      <c r="AF2207" s="147" t="s">
        <v>939</v>
      </c>
    </row>
    <row r="2208" spans="16:32" x14ac:dyDescent="0.25">
      <c r="P2208" s="147" t="s">
        <v>962</v>
      </c>
      <c r="Q2208" s="147">
        <v>195</v>
      </c>
      <c r="R2208" s="147"/>
      <c r="S2208" s="147" t="s">
        <v>2549</v>
      </c>
      <c r="T2208" s="147">
        <v>0</v>
      </c>
      <c r="U2208" s="147" t="s">
        <v>2550</v>
      </c>
      <c r="V2208" s="147" t="s">
        <v>2982</v>
      </c>
      <c r="AB2208" s="147" t="s">
        <v>2233</v>
      </c>
      <c r="AC2208" s="147">
        <v>222</v>
      </c>
      <c r="AD2208" s="223">
        <v>43311</v>
      </c>
      <c r="AE2208" s="223">
        <v>43395</v>
      </c>
      <c r="AF2208" s="147" t="s">
        <v>939</v>
      </c>
    </row>
    <row r="2209" spans="16:32" x14ac:dyDescent="0.25">
      <c r="P2209" s="147" t="s">
        <v>962</v>
      </c>
      <c r="Q2209" s="147">
        <v>195</v>
      </c>
      <c r="R2209" s="147"/>
      <c r="S2209" s="147" t="s">
        <v>1878</v>
      </c>
      <c r="T2209" s="147">
        <v>0</v>
      </c>
      <c r="U2209" s="147" t="s">
        <v>1879</v>
      </c>
      <c r="V2209" s="147" t="s">
        <v>2982</v>
      </c>
      <c r="AB2209" s="147" t="s">
        <v>2648</v>
      </c>
      <c r="AC2209" s="147">
        <v>222</v>
      </c>
      <c r="AD2209" s="223">
        <v>43311</v>
      </c>
      <c r="AE2209" s="223">
        <v>43395</v>
      </c>
      <c r="AF2209" s="147" t="s">
        <v>939</v>
      </c>
    </row>
    <row r="2210" spans="16:32" x14ac:dyDescent="0.25">
      <c r="P2210" s="147" t="s">
        <v>962</v>
      </c>
      <c r="Q2210" s="147">
        <v>195</v>
      </c>
      <c r="R2210" s="147"/>
      <c r="S2210" s="147" t="s">
        <v>3067</v>
      </c>
      <c r="T2210" s="147">
        <v>0</v>
      </c>
      <c r="U2210" s="147" t="s">
        <v>3068</v>
      </c>
      <c r="V2210" s="147" t="s">
        <v>2982</v>
      </c>
      <c r="AB2210" s="147" t="s">
        <v>5163</v>
      </c>
      <c r="AC2210" s="147">
        <v>222</v>
      </c>
      <c r="AD2210" s="223">
        <v>43311</v>
      </c>
      <c r="AE2210" s="223">
        <v>43395</v>
      </c>
      <c r="AF2210" s="147" t="s">
        <v>939</v>
      </c>
    </row>
    <row r="2211" spans="16:32" x14ac:dyDescent="0.25">
      <c r="P2211" s="147" t="s">
        <v>962</v>
      </c>
      <c r="Q2211" s="147">
        <v>195</v>
      </c>
      <c r="R2211" s="147"/>
      <c r="S2211" s="147" t="s">
        <v>3069</v>
      </c>
      <c r="T2211" s="147">
        <v>0</v>
      </c>
      <c r="U2211" s="147" t="s">
        <v>3070</v>
      </c>
      <c r="V2211" s="147" t="s">
        <v>2982</v>
      </c>
      <c r="AB2211" s="147" t="s">
        <v>3587</v>
      </c>
      <c r="AC2211" s="147">
        <v>222</v>
      </c>
      <c r="AD2211" s="223">
        <v>43311</v>
      </c>
      <c r="AE2211" s="223">
        <v>43395</v>
      </c>
      <c r="AF2211" s="147" t="s">
        <v>939</v>
      </c>
    </row>
    <row r="2212" spans="16:32" x14ac:dyDescent="0.25">
      <c r="P2212" s="147" t="s">
        <v>962</v>
      </c>
      <c r="Q2212" s="147">
        <v>195</v>
      </c>
      <c r="R2212" s="147"/>
      <c r="S2212" s="147" t="s">
        <v>1886</v>
      </c>
      <c r="T2212" s="147">
        <v>0</v>
      </c>
      <c r="U2212" s="147" t="s">
        <v>1887</v>
      </c>
      <c r="V2212" s="147" t="s">
        <v>2982</v>
      </c>
      <c r="AB2212" s="147" t="s">
        <v>2243</v>
      </c>
      <c r="AC2212" s="147">
        <v>219</v>
      </c>
      <c r="AD2212" s="223">
        <v>43280</v>
      </c>
      <c r="AE2212" s="223">
        <v>43364</v>
      </c>
      <c r="AF2212" s="147" t="s">
        <v>939</v>
      </c>
    </row>
    <row r="2213" spans="16:32" x14ac:dyDescent="0.25">
      <c r="P2213" s="147" t="s">
        <v>962</v>
      </c>
      <c r="Q2213" s="147">
        <v>195</v>
      </c>
      <c r="R2213" s="147"/>
      <c r="S2213" s="147" t="s">
        <v>2555</v>
      </c>
      <c r="T2213" s="147">
        <v>0</v>
      </c>
      <c r="U2213" s="147" t="s">
        <v>2556</v>
      </c>
      <c r="V2213" s="147" t="s">
        <v>2982</v>
      </c>
      <c r="AB2213" s="147" t="s">
        <v>2243</v>
      </c>
      <c r="AC2213" s="147">
        <v>222</v>
      </c>
      <c r="AD2213" s="223">
        <v>43311</v>
      </c>
      <c r="AE2213" s="223">
        <v>43395</v>
      </c>
      <c r="AF2213" s="147" t="s">
        <v>939</v>
      </c>
    </row>
    <row r="2214" spans="16:32" x14ac:dyDescent="0.25">
      <c r="P2214" s="147" t="s">
        <v>962</v>
      </c>
      <c r="Q2214" s="147">
        <v>195</v>
      </c>
      <c r="R2214" s="147"/>
      <c r="S2214" s="147" t="s">
        <v>1892</v>
      </c>
      <c r="T2214" s="147">
        <v>0</v>
      </c>
      <c r="U2214" s="147" t="s">
        <v>1893</v>
      </c>
      <c r="V2214" s="147" t="s">
        <v>2982</v>
      </c>
      <c r="AB2214" s="147" t="s">
        <v>2245</v>
      </c>
      <c r="AC2214" s="147">
        <v>208</v>
      </c>
      <c r="AD2214" s="223">
        <v>43216</v>
      </c>
      <c r="AE2214" s="223">
        <v>43300</v>
      </c>
      <c r="AF2214" s="147" t="s">
        <v>939</v>
      </c>
    </row>
    <row r="2215" spans="16:32" x14ac:dyDescent="0.25">
      <c r="P2215" s="147" t="s">
        <v>962</v>
      </c>
      <c r="Q2215" s="147">
        <v>195</v>
      </c>
      <c r="R2215" s="147"/>
      <c r="S2215" s="147" t="s">
        <v>1894</v>
      </c>
      <c r="T2215" s="147">
        <v>0</v>
      </c>
      <c r="U2215" s="147" t="s">
        <v>1895</v>
      </c>
      <c r="V2215" s="147" t="s">
        <v>2982</v>
      </c>
      <c r="AB2215" s="147" t="s">
        <v>2245</v>
      </c>
      <c r="AC2215" s="147">
        <v>215</v>
      </c>
      <c r="AD2215" s="223">
        <v>43250</v>
      </c>
      <c r="AE2215" s="223">
        <v>43334</v>
      </c>
      <c r="AF2215" s="147" t="s">
        <v>939</v>
      </c>
    </row>
    <row r="2216" spans="16:32" x14ac:dyDescent="0.25">
      <c r="P2216" s="147" t="s">
        <v>962</v>
      </c>
      <c r="Q2216" s="147">
        <v>195</v>
      </c>
      <c r="R2216" s="147"/>
      <c r="S2216" s="147" t="s">
        <v>2854</v>
      </c>
      <c r="T2216" s="147">
        <v>0</v>
      </c>
      <c r="U2216" s="147" t="s">
        <v>2855</v>
      </c>
      <c r="V2216" s="147" t="s">
        <v>2982</v>
      </c>
      <c r="AB2216" s="147" t="s">
        <v>2245</v>
      </c>
      <c r="AC2216" s="147">
        <v>219</v>
      </c>
      <c r="AD2216" s="223">
        <v>43280</v>
      </c>
      <c r="AE2216" s="223">
        <v>43364</v>
      </c>
      <c r="AF2216" s="147" t="s">
        <v>939</v>
      </c>
    </row>
    <row r="2217" spans="16:32" x14ac:dyDescent="0.25">
      <c r="P2217" s="147" t="s">
        <v>962</v>
      </c>
      <c r="Q2217" s="147">
        <v>195</v>
      </c>
      <c r="R2217" s="147"/>
      <c r="S2217" s="147" t="s">
        <v>3071</v>
      </c>
      <c r="T2217" s="147">
        <v>0</v>
      </c>
      <c r="U2217" s="147" t="s">
        <v>3072</v>
      </c>
      <c r="V2217" s="147" t="s">
        <v>2982</v>
      </c>
      <c r="AB2217" s="147" t="s">
        <v>2245</v>
      </c>
      <c r="AC2217" s="147">
        <v>222</v>
      </c>
      <c r="AD2217" s="223">
        <v>43311</v>
      </c>
      <c r="AE2217" s="223">
        <v>43395</v>
      </c>
      <c r="AF2217" s="147" t="s">
        <v>939</v>
      </c>
    </row>
    <row r="2218" spans="16:32" x14ac:dyDescent="0.25">
      <c r="P2218" s="147" t="s">
        <v>962</v>
      </c>
      <c r="Q2218" s="147">
        <v>195</v>
      </c>
      <c r="R2218" s="147"/>
      <c r="S2218" s="147" t="s">
        <v>3073</v>
      </c>
      <c r="T2218" s="147">
        <v>0</v>
      </c>
      <c r="U2218" s="147" t="s">
        <v>3074</v>
      </c>
      <c r="V2218" s="147" t="s">
        <v>2982</v>
      </c>
      <c r="AB2218" s="147" t="s">
        <v>2249</v>
      </c>
      <c r="AC2218" s="147">
        <v>215</v>
      </c>
      <c r="AD2218" s="223">
        <v>43250</v>
      </c>
      <c r="AE2218" s="223">
        <v>43334</v>
      </c>
      <c r="AF2218" s="147" t="s">
        <v>939</v>
      </c>
    </row>
    <row r="2219" spans="16:32" x14ac:dyDescent="0.25">
      <c r="P2219" s="147" t="s">
        <v>962</v>
      </c>
      <c r="Q2219" s="147">
        <v>195</v>
      </c>
      <c r="R2219" s="147"/>
      <c r="S2219" s="147" t="s">
        <v>3075</v>
      </c>
      <c r="T2219" s="147">
        <v>0</v>
      </c>
      <c r="U2219" s="147" t="s">
        <v>3076</v>
      </c>
      <c r="V2219" s="147" t="s">
        <v>2982</v>
      </c>
      <c r="AB2219" s="147" t="s">
        <v>2249</v>
      </c>
      <c r="AC2219" s="147">
        <v>219</v>
      </c>
      <c r="AD2219" s="223">
        <v>43280</v>
      </c>
      <c r="AE2219" s="223">
        <v>43364</v>
      </c>
      <c r="AF2219" s="147" t="s">
        <v>939</v>
      </c>
    </row>
    <row r="2220" spans="16:32" x14ac:dyDescent="0.25">
      <c r="P2220" s="147" t="s">
        <v>962</v>
      </c>
      <c r="Q2220" s="147">
        <v>195</v>
      </c>
      <c r="R2220" s="147"/>
      <c r="S2220" s="147" t="s">
        <v>3077</v>
      </c>
      <c r="T2220" s="147">
        <v>0</v>
      </c>
      <c r="U2220" s="147" t="s">
        <v>3078</v>
      </c>
      <c r="V2220" s="147" t="s">
        <v>2982</v>
      </c>
      <c r="AB2220" s="147" t="s">
        <v>2249</v>
      </c>
      <c r="AC2220" s="147">
        <v>222</v>
      </c>
      <c r="AD2220" s="223">
        <v>43311</v>
      </c>
      <c r="AE2220" s="223">
        <v>43395</v>
      </c>
      <c r="AF2220" s="147" t="s">
        <v>939</v>
      </c>
    </row>
    <row r="2221" spans="16:32" x14ac:dyDescent="0.25">
      <c r="P2221" s="147" t="s">
        <v>962</v>
      </c>
      <c r="Q2221" s="147">
        <v>195</v>
      </c>
      <c r="R2221" s="147"/>
      <c r="S2221" s="147" t="s">
        <v>3079</v>
      </c>
      <c r="T2221" s="147">
        <v>0</v>
      </c>
      <c r="U2221" s="147" t="s">
        <v>3080</v>
      </c>
      <c r="V2221" s="147" t="s">
        <v>2982</v>
      </c>
      <c r="AB2221" s="147" t="s">
        <v>3166</v>
      </c>
      <c r="AC2221" s="147">
        <v>222</v>
      </c>
      <c r="AD2221" s="223">
        <v>43311</v>
      </c>
      <c r="AE2221" s="223">
        <v>43395</v>
      </c>
      <c r="AF2221" s="147" t="s">
        <v>939</v>
      </c>
    </row>
    <row r="2222" spans="16:32" x14ac:dyDescent="0.25">
      <c r="P2222" s="147" t="s">
        <v>962</v>
      </c>
      <c r="Q2222" s="147">
        <v>195</v>
      </c>
      <c r="R2222" s="147"/>
      <c r="S2222" s="147" t="s">
        <v>2565</v>
      </c>
      <c r="T2222" s="147">
        <v>0</v>
      </c>
      <c r="U2222" s="147" t="s">
        <v>2566</v>
      </c>
      <c r="V2222" s="147" t="s">
        <v>2982</v>
      </c>
      <c r="AB2222" s="147" t="s">
        <v>2251</v>
      </c>
      <c r="AC2222" s="147">
        <v>222</v>
      </c>
      <c r="AD2222" s="223">
        <v>43311</v>
      </c>
      <c r="AE2222" s="223">
        <v>43395</v>
      </c>
      <c r="AF2222" s="147" t="s">
        <v>939</v>
      </c>
    </row>
    <row r="2223" spans="16:32" x14ac:dyDescent="0.25">
      <c r="P2223" s="147" t="s">
        <v>962</v>
      </c>
      <c r="Q2223" s="147">
        <v>195</v>
      </c>
      <c r="R2223" s="147"/>
      <c r="S2223" s="147" t="s">
        <v>3081</v>
      </c>
      <c r="T2223" s="147">
        <v>0</v>
      </c>
      <c r="U2223" s="147" t="s">
        <v>3082</v>
      </c>
      <c r="V2223" s="147" t="s">
        <v>2982</v>
      </c>
      <c r="AB2223" s="147" t="s">
        <v>2650</v>
      </c>
      <c r="AC2223" s="147">
        <v>222</v>
      </c>
      <c r="AD2223" s="223">
        <v>43311</v>
      </c>
      <c r="AE2223" s="223">
        <v>43395</v>
      </c>
      <c r="AF2223" s="147" t="s">
        <v>939</v>
      </c>
    </row>
    <row r="2224" spans="16:32" x14ac:dyDescent="0.25">
      <c r="P2224" s="147" t="s">
        <v>962</v>
      </c>
      <c r="Q2224" s="147">
        <v>195</v>
      </c>
      <c r="R2224" s="147"/>
      <c r="S2224" s="147" t="s">
        <v>3083</v>
      </c>
      <c r="T2224" s="147">
        <v>0</v>
      </c>
      <c r="U2224" s="147" t="s">
        <v>3084</v>
      </c>
      <c r="V2224" s="147" t="s">
        <v>2982</v>
      </c>
      <c r="AB2224" s="147" t="s">
        <v>2253</v>
      </c>
      <c r="AC2224" s="147">
        <v>222</v>
      </c>
      <c r="AD2224" s="223">
        <v>43311</v>
      </c>
      <c r="AE2224" s="223">
        <v>43395</v>
      </c>
      <c r="AF2224" s="147" t="s">
        <v>939</v>
      </c>
    </row>
    <row r="2225" spans="16:32" x14ac:dyDescent="0.25">
      <c r="P2225" s="147" t="s">
        <v>962</v>
      </c>
      <c r="Q2225" s="147">
        <v>195</v>
      </c>
      <c r="R2225" s="147"/>
      <c r="S2225" s="147" t="s">
        <v>3085</v>
      </c>
      <c r="T2225" s="147">
        <v>0</v>
      </c>
      <c r="U2225" s="147" t="s">
        <v>3086</v>
      </c>
      <c r="V2225" s="147" t="s">
        <v>2982</v>
      </c>
      <c r="AB2225" s="147" t="s">
        <v>3170</v>
      </c>
      <c r="AC2225" s="147">
        <v>222</v>
      </c>
      <c r="AD2225" s="223">
        <v>43311</v>
      </c>
      <c r="AE2225" s="223">
        <v>43395</v>
      </c>
      <c r="AF2225" s="147" t="s">
        <v>939</v>
      </c>
    </row>
    <row r="2226" spans="16:32" x14ac:dyDescent="0.25">
      <c r="P2226" s="147" t="s">
        <v>962</v>
      </c>
      <c r="Q2226" s="147">
        <v>195</v>
      </c>
      <c r="R2226" s="147"/>
      <c r="S2226" s="147" t="s">
        <v>1914</v>
      </c>
      <c r="T2226" s="147">
        <v>0</v>
      </c>
      <c r="U2226" s="147" t="s">
        <v>1915</v>
      </c>
      <c r="V2226" s="147" t="s">
        <v>2982</v>
      </c>
      <c r="AB2226" s="147" t="s">
        <v>5165</v>
      </c>
      <c r="AC2226" s="147">
        <v>222</v>
      </c>
      <c r="AD2226" s="223">
        <v>43311</v>
      </c>
      <c r="AE2226" s="223">
        <v>43395</v>
      </c>
      <c r="AF2226" s="147" t="s">
        <v>939</v>
      </c>
    </row>
    <row r="2227" spans="16:32" x14ac:dyDescent="0.25">
      <c r="P2227" s="147" t="s">
        <v>962</v>
      </c>
      <c r="Q2227" s="147">
        <v>195</v>
      </c>
      <c r="R2227" s="147"/>
      <c r="S2227" s="147" t="s">
        <v>2567</v>
      </c>
      <c r="T2227" s="147">
        <v>0</v>
      </c>
      <c r="U2227" s="147" t="s">
        <v>2568</v>
      </c>
      <c r="V2227" s="147" t="s">
        <v>2982</v>
      </c>
      <c r="AB2227" s="147" t="s">
        <v>2654</v>
      </c>
      <c r="AC2227" s="147">
        <v>208</v>
      </c>
      <c r="AD2227" s="223">
        <v>43216</v>
      </c>
      <c r="AE2227" s="223">
        <v>43300</v>
      </c>
      <c r="AF2227" s="147" t="s">
        <v>939</v>
      </c>
    </row>
    <row r="2228" spans="16:32" x14ac:dyDescent="0.25">
      <c r="P2228" s="147" t="s">
        <v>962</v>
      </c>
      <c r="Q2228" s="147">
        <v>195</v>
      </c>
      <c r="R2228" s="147"/>
      <c r="S2228" s="147" t="s">
        <v>1922</v>
      </c>
      <c r="T2228" s="147">
        <v>0</v>
      </c>
      <c r="U2228" s="147" t="s">
        <v>1923</v>
      </c>
      <c r="V2228" s="147" t="s">
        <v>2982</v>
      </c>
      <c r="AB2228" s="147" t="s">
        <v>3174</v>
      </c>
      <c r="AC2228" s="147">
        <v>208</v>
      </c>
      <c r="AD2228" s="223">
        <v>43216</v>
      </c>
      <c r="AE2228" s="223">
        <v>43300</v>
      </c>
      <c r="AF2228" s="147" t="s">
        <v>939</v>
      </c>
    </row>
    <row r="2229" spans="16:32" x14ac:dyDescent="0.25">
      <c r="P2229" s="147" t="s">
        <v>962</v>
      </c>
      <c r="Q2229" s="147">
        <v>195</v>
      </c>
      <c r="R2229" s="147"/>
      <c r="S2229" s="147" t="s">
        <v>3087</v>
      </c>
      <c r="T2229" s="147">
        <v>0</v>
      </c>
      <c r="U2229" s="147" t="s">
        <v>3088</v>
      </c>
      <c r="V2229" s="147" t="s">
        <v>2982</v>
      </c>
      <c r="AB2229" s="147" t="s">
        <v>3174</v>
      </c>
      <c r="AC2229" s="147">
        <v>215</v>
      </c>
      <c r="AD2229" s="223">
        <v>43250</v>
      </c>
      <c r="AE2229" s="223">
        <v>43334</v>
      </c>
      <c r="AF2229" s="147" t="s">
        <v>939</v>
      </c>
    </row>
    <row r="2230" spans="16:32" x14ac:dyDescent="0.25">
      <c r="P2230" s="147" t="s">
        <v>962</v>
      </c>
      <c r="Q2230" s="147">
        <v>195</v>
      </c>
      <c r="R2230" s="147"/>
      <c r="S2230" s="147" t="s">
        <v>1928</v>
      </c>
      <c r="T2230" s="147">
        <v>0</v>
      </c>
      <c r="U2230" s="147" t="s">
        <v>1929</v>
      </c>
      <c r="V2230" s="147" t="s">
        <v>2982</v>
      </c>
      <c r="AB2230" s="147" t="s">
        <v>3174</v>
      </c>
      <c r="AC2230" s="147">
        <v>219</v>
      </c>
      <c r="AD2230" s="223">
        <v>43280</v>
      </c>
      <c r="AE2230" s="223">
        <v>43364</v>
      </c>
      <c r="AF2230" s="147" t="s">
        <v>939</v>
      </c>
    </row>
    <row r="2231" spans="16:32" x14ac:dyDescent="0.25">
      <c r="P2231" s="147" t="s">
        <v>962</v>
      </c>
      <c r="Q2231" s="147">
        <v>195</v>
      </c>
      <c r="R2231" s="147"/>
      <c r="S2231" s="147" t="s">
        <v>1934</v>
      </c>
      <c r="T2231" s="147">
        <v>0</v>
      </c>
      <c r="U2231" s="147" t="s">
        <v>1935</v>
      </c>
      <c r="V2231" s="147" t="s">
        <v>2982</v>
      </c>
      <c r="AB2231" s="147" t="s">
        <v>3174</v>
      </c>
      <c r="AC2231" s="147">
        <v>222</v>
      </c>
      <c r="AD2231" s="223">
        <v>43311</v>
      </c>
      <c r="AE2231" s="223">
        <v>43395</v>
      </c>
      <c r="AF2231" s="147" t="s">
        <v>939</v>
      </c>
    </row>
    <row r="2232" spans="16:32" x14ac:dyDescent="0.25">
      <c r="P2232" s="147" t="s">
        <v>962</v>
      </c>
      <c r="Q2232" s="147">
        <v>195</v>
      </c>
      <c r="R2232" s="147"/>
      <c r="S2232" s="147" t="s">
        <v>1938</v>
      </c>
      <c r="T2232" s="147">
        <v>0</v>
      </c>
      <c r="U2232" s="147" t="s">
        <v>1939</v>
      </c>
      <c r="V2232" s="147" t="s">
        <v>2982</v>
      </c>
      <c r="AB2232" s="147" t="s">
        <v>4402</v>
      </c>
      <c r="AC2232" s="147">
        <v>208</v>
      </c>
      <c r="AD2232" s="223">
        <v>43216</v>
      </c>
      <c r="AE2232" s="223">
        <v>43300</v>
      </c>
      <c r="AF2232" s="147" t="s">
        <v>939</v>
      </c>
    </row>
    <row r="2233" spans="16:32" x14ac:dyDescent="0.25">
      <c r="P2233" s="147" t="s">
        <v>962</v>
      </c>
      <c r="Q2233" s="147">
        <v>195</v>
      </c>
      <c r="R2233" s="147"/>
      <c r="S2233" s="147" t="s">
        <v>1944</v>
      </c>
      <c r="T2233" s="147">
        <v>0</v>
      </c>
      <c r="U2233" s="147" t="s">
        <v>1945</v>
      </c>
      <c r="V2233" s="147" t="s">
        <v>2982</v>
      </c>
      <c r="AB2233" s="147" t="s">
        <v>4402</v>
      </c>
      <c r="AC2233" s="147">
        <v>215</v>
      </c>
      <c r="AD2233" s="223">
        <v>43250</v>
      </c>
      <c r="AE2233" s="223">
        <v>43334</v>
      </c>
      <c r="AF2233" s="147" t="s">
        <v>939</v>
      </c>
    </row>
    <row r="2234" spans="16:32" x14ac:dyDescent="0.25">
      <c r="P2234" s="147" t="s">
        <v>962</v>
      </c>
      <c r="Q2234" s="147">
        <v>195</v>
      </c>
      <c r="R2234" s="147"/>
      <c r="S2234" s="147" t="s">
        <v>2573</v>
      </c>
      <c r="T2234" s="147">
        <v>0</v>
      </c>
      <c r="U2234" s="147" t="s">
        <v>2574</v>
      </c>
      <c r="V2234" s="147" t="s">
        <v>2982</v>
      </c>
      <c r="AB2234" s="147" t="s">
        <v>4402</v>
      </c>
      <c r="AC2234" s="147">
        <v>219</v>
      </c>
      <c r="AD2234" s="223">
        <v>43280</v>
      </c>
      <c r="AE2234" s="223">
        <v>43364</v>
      </c>
      <c r="AF2234" s="147" t="s">
        <v>939</v>
      </c>
    </row>
    <row r="2235" spans="16:32" x14ac:dyDescent="0.25">
      <c r="P2235" s="147" t="s">
        <v>962</v>
      </c>
      <c r="Q2235" s="147">
        <v>195</v>
      </c>
      <c r="R2235" s="147"/>
      <c r="S2235" s="147" t="s">
        <v>2878</v>
      </c>
      <c r="T2235" s="147">
        <v>0</v>
      </c>
      <c r="U2235" s="147" t="s">
        <v>2879</v>
      </c>
      <c r="V2235" s="147" t="s">
        <v>2982</v>
      </c>
      <c r="AB2235" s="147" t="s">
        <v>4402</v>
      </c>
      <c r="AC2235" s="147">
        <v>222</v>
      </c>
      <c r="AD2235" s="223">
        <v>43311</v>
      </c>
      <c r="AE2235" s="223">
        <v>43395</v>
      </c>
      <c r="AF2235" s="147" t="s">
        <v>939</v>
      </c>
    </row>
    <row r="2236" spans="16:32" x14ac:dyDescent="0.25">
      <c r="P2236" s="147" t="s">
        <v>962</v>
      </c>
      <c r="Q2236" s="147">
        <v>195</v>
      </c>
      <c r="R2236" s="147"/>
      <c r="S2236" s="147" t="s">
        <v>1948</v>
      </c>
      <c r="T2236" s="147">
        <v>0</v>
      </c>
      <c r="U2236" s="147" t="s">
        <v>1949</v>
      </c>
      <c r="V2236" s="147" t="s">
        <v>2982</v>
      </c>
      <c r="AB2236" s="147" t="s">
        <v>4722</v>
      </c>
      <c r="AC2236" s="147">
        <v>215</v>
      </c>
      <c r="AD2236" s="223">
        <v>43250</v>
      </c>
      <c r="AE2236" s="223">
        <v>43334</v>
      </c>
      <c r="AF2236" s="147" t="s">
        <v>939</v>
      </c>
    </row>
    <row r="2237" spans="16:32" x14ac:dyDescent="0.25">
      <c r="P2237" s="147" t="s">
        <v>962</v>
      </c>
      <c r="Q2237" s="147">
        <v>195</v>
      </c>
      <c r="R2237" s="147"/>
      <c r="S2237" s="147" t="s">
        <v>1952</v>
      </c>
      <c r="T2237" s="147">
        <v>0</v>
      </c>
      <c r="U2237" s="147" t="s">
        <v>1953</v>
      </c>
      <c r="V2237" s="147" t="s">
        <v>2982</v>
      </c>
      <c r="AB2237" s="147" t="s">
        <v>4722</v>
      </c>
      <c r="AC2237" s="147">
        <v>219</v>
      </c>
      <c r="AD2237" s="223">
        <v>43280</v>
      </c>
      <c r="AE2237" s="223">
        <v>43364</v>
      </c>
      <c r="AF2237" s="147" t="s">
        <v>939</v>
      </c>
    </row>
    <row r="2238" spans="16:32" x14ac:dyDescent="0.25">
      <c r="P2238" s="147" t="s">
        <v>962</v>
      </c>
      <c r="Q2238" s="147">
        <v>195</v>
      </c>
      <c r="R2238" s="147"/>
      <c r="S2238" s="147" t="s">
        <v>1954</v>
      </c>
      <c r="T2238" s="147">
        <v>0</v>
      </c>
      <c r="U2238" s="147" t="s">
        <v>1955</v>
      </c>
      <c r="V2238" s="147" t="s">
        <v>2982</v>
      </c>
      <c r="AB2238" s="147" t="s">
        <v>3176</v>
      </c>
      <c r="AC2238" s="147">
        <v>208</v>
      </c>
      <c r="AD2238" s="223">
        <v>43216</v>
      </c>
      <c r="AE2238" s="223">
        <v>43300</v>
      </c>
      <c r="AF2238" s="147" t="s">
        <v>939</v>
      </c>
    </row>
    <row r="2239" spans="16:32" x14ac:dyDescent="0.25">
      <c r="P2239" s="147" t="s">
        <v>962</v>
      </c>
      <c r="Q2239" s="147">
        <v>195</v>
      </c>
      <c r="R2239" s="147"/>
      <c r="S2239" s="147" t="s">
        <v>1956</v>
      </c>
      <c r="T2239" s="147">
        <v>0</v>
      </c>
      <c r="U2239" s="147" t="s">
        <v>1957</v>
      </c>
      <c r="V2239" s="147" t="s">
        <v>2982</v>
      </c>
      <c r="AB2239" s="147" t="s">
        <v>3176</v>
      </c>
      <c r="AC2239" s="147">
        <v>222</v>
      </c>
      <c r="AD2239" s="223">
        <v>43311</v>
      </c>
      <c r="AE2239" s="223">
        <v>43395</v>
      </c>
      <c r="AF2239" s="147" t="s">
        <v>939</v>
      </c>
    </row>
    <row r="2240" spans="16:32" x14ac:dyDescent="0.25">
      <c r="P2240" s="147" t="s">
        <v>962</v>
      </c>
      <c r="Q2240" s="147">
        <v>195</v>
      </c>
      <c r="R2240" s="147"/>
      <c r="S2240" s="147" t="s">
        <v>1964</v>
      </c>
      <c r="T2240" s="147">
        <v>0</v>
      </c>
      <c r="U2240" s="147" t="s">
        <v>1965</v>
      </c>
      <c r="V2240" s="147" t="s">
        <v>2982</v>
      </c>
      <c r="AB2240" s="147" t="s">
        <v>4922</v>
      </c>
      <c r="AC2240" s="147">
        <v>219</v>
      </c>
      <c r="AD2240" s="223">
        <v>43280</v>
      </c>
      <c r="AE2240" s="223">
        <v>43364</v>
      </c>
      <c r="AF2240" s="147" t="s">
        <v>939</v>
      </c>
    </row>
    <row r="2241" spans="16:32" x14ac:dyDescent="0.25">
      <c r="P2241" s="147" t="s">
        <v>962</v>
      </c>
      <c r="Q2241" s="147">
        <v>195</v>
      </c>
      <c r="R2241" s="147"/>
      <c r="S2241" s="147" t="s">
        <v>3089</v>
      </c>
      <c r="T2241" s="147">
        <v>0</v>
      </c>
      <c r="U2241" s="147" t="s">
        <v>3090</v>
      </c>
      <c r="V2241" s="147" t="s">
        <v>2982</v>
      </c>
      <c r="AB2241" s="147" t="s">
        <v>4922</v>
      </c>
      <c r="AC2241" s="147">
        <v>222</v>
      </c>
      <c r="AD2241" s="223">
        <v>43311</v>
      </c>
      <c r="AE2241" s="223">
        <v>43395</v>
      </c>
      <c r="AF2241" s="147" t="s">
        <v>939</v>
      </c>
    </row>
    <row r="2242" spans="16:32" x14ac:dyDescent="0.25">
      <c r="P2242" s="147" t="s">
        <v>962</v>
      </c>
      <c r="Q2242" s="147">
        <v>195</v>
      </c>
      <c r="R2242" s="147"/>
      <c r="S2242" s="147" t="s">
        <v>1972</v>
      </c>
      <c r="T2242" s="147">
        <v>0</v>
      </c>
      <c r="U2242" s="147" t="s">
        <v>1973</v>
      </c>
      <c r="V2242" s="147" t="s">
        <v>2982</v>
      </c>
      <c r="AB2242" s="147" t="s">
        <v>5167</v>
      </c>
      <c r="AC2242" s="147">
        <v>222</v>
      </c>
      <c r="AD2242" s="223">
        <v>43311</v>
      </c>
      <c r="AE2242" s="223">
        <v>43395</v>
      </c>
      <c r="AF2242" s="147" t="s">
        <v>939</v>
      </c>
    </row>
    <row r="2243" spans="16:32" x14ac:dyDescent="0.25">
      <c r="P2243" s="147" t="s">
        <v>962</v>
      </c>
      <c r="Q2243" s="147">
        <v>195</v>
      </c>
      <c r="R2243" s="147"/>
      <c r="S2243" s="147" t="s">
        <v>1976</v>
      </c>
      <c r="T2243" s="147">
        <v>0</v>
      </c>
      <c r="U2243" s="147" t="s">
        <v>1977</v>
      </c>
      <c r="V2243" s="147" t="s">
        <v>2982</v>
      </c>
      <c r="AB2243" s="147" t="s">
        <v>3178</v>
      </c>
      <c r="AC2243" s="147">
        <v>222</v>
      </c>
      <c r="AD2243" s="223">
        <v>43311</v>
      </c>
      <c r="AE2243" s="223">
        <v>43395</v>
      </c>
      <c r="AF2243" s="147" t="s">
        <v>939</v>
      </c>
    </row>
    <row r="2244" spans="16:32" x14ac:dyDescent="0.25">
      <c r="P2244" s="147" t="s">
        <v>962</v>
      </c>
      <c r="Q2244" s="147">
        <v>195</v>
      </c>
      <c r="R2244" s="147"/>
      <c r="S2244" s="147" t="s">
        <v>3091</v>
      </c>
      <c r="T2244" s="147">
        <v>0</v>
      </c>
      <c r="U2244" s="147" t="s">
        <v>3092</v>
      </c>
      <c r="V2244" s="147" t="s">
        <v>2982</v>
      </c>
      <c r="AB2244" s="147" t="s">
        <v>2660</v>
      </c>
      <c r="AC2244" s="147">
        <v>222</v>
      </c>
      <c r="AD2244" s="223">
        <v>43311</v>
      </c>
      <c r="AE2244" s="223">
        <v>43395</v>
      </c>
      <c r="AF2244" s="147" t="s">
        <v>939</v>
      </c>
    </row>
    <row r="2245" spans="16:32" x14ac:dyDescent="0.25">
      <c r="P2245" s="147" t="s">
        <v>962</v>
      </c>
      <c r="Q2245" s="147">
        <v>195</v>
      </c>
      <c r="R2245" s="147"/>
      <c r="S2245" s="147" t="s">
        <v>1984</v>
      </c>
      <c r="T2245" s="147">
        <v>0</v>
      </c>
      <c r="U2245" s="147" t="s">
        <v>1985</v>
      </c>
      <c r="V2245" s="147" t="s">
        <v>2982</v>
      </c>
      <c r="AB2245" s="147" t="s">
        <v>2255</v>
      </c>
      <c r="AC2245" s="147">
        <v>208</v>
      </c>
      <c r="AD2245" s="223">
        <v>43216</v>
      </c>
      <c r="AE2245" s="223">
        <v>43300</v>
      </c>
      <c r="AF2245" s="147" t="s">
        <v>939</v>
      </c>
    </row>
    <row r="2246" spans="16:32" x14ac:dyDescent="0.25">
      <c r="P2246" s="147" t="s">
        <v>962</v>
      </c>
      <c r="Q2246" s="147">
        <v>195</v>
      </c>
      <c r="R2246" s="147"/>
      <c r="S2246" s="147" t="s">
        <v>1986</v>
      </c>
      <c r="T2246" s="147">
        <v>0</v>
      </c>
      <c r="U2246" s="147" t="s">
        <v>1987</v>
      </c>
      <c r="V2246" s="147" t="s">
        <v>2982</v>
      </c>
      <c r="AB2246" s="147" t="s">
        <v>2257</v>
      </c>
      <c r="AC2246" s="147">
        <v>222</v>
      </c>
      <c r="AD2246" s="223">
        <v>43311</v>
      </c>
      <c r="AE2246" s="223">
        <v>43395</v>
      </c>
      <c r="AF2246" s="147" t="s">
        <v>939</v>
      </c>
    </row>
    <row r="2247" spans="16:32" x14ac:dyDescent="0.25">
      <c r="P2247" s="147" t="s">
        <v>962</v>
      </c>
      <c r="Q2247" s="147">
        <v>195</v>
      </c>
      <c r="R2247" s="147"/>
      <c r="S2247" s="147" t="s">
        <v>1988</v>
      </c>
      <c r="T2247" s="147">
        <v>0</v>
      </c>
      <c r="U2247" s="147" t="s">
        <v>1989</v>
      </c>
      <c r="V2247" s="147" t="s">
        <v>2982</v>
      </c>
      <c r="AB2247" s="147" t="s">
        <v>4006</v>
      </c>
      <c r="AC2247" s="147">
        <v>222</v>
      </c>
      <c r="AD2247" s="223">
        <v>43311</v>
      </c>
      <c r="AE2247" s="223">
        <v>43395</v>
      </c>
      <c r="AF2247" s="147" t="s">
        <v>939</v>
      </c>
    </row>
    <row r="2248" spans="16:32" x14ac:dyDescent="0.25">
      <c r="P2248" s="147" t="s">
        <v>962</v>
      </c>
      <c r="Q2248" s="147">
        <v>195</v>
      </c>
      <c r="R2248" s="147"/>
      <c r="S2248" s="147" t="s">
        <v>2882</v>
      </c>
      <c r="T2248" s="147">
        <v>0</v>
      </c>
      <c r="U2248" s="147" t="s">
        <v>2883</v>
      </c>
      <c r="V2248" s="147" t="s">
        <v>2982</v>
      </c>
      <c r="AB2248" s="147" t="s">
        <v>2943</v>
      </c>
      <c r="AC2248" s="147">
        <v>222</v>
      </c>
      <c r="AD2248" s="223">
        <v>43311</v>
      </c>
      <c r="AE2248" s="223">
        <v>43395</v>
      </c>
      <c r="AF2248" s="147" t="s">
        <v>939</v>
      </c>
    </row>
    <row r="2249" spans="16:32" x14ac:dyDescent="0.25">
      <c r="P2249" s="147" t="s">
        <v>962</v>
      </c>
      <c r="Q2249" s="147">
        <v>195</v>
      </c>
      <c r="R2249" s="147"/>
      <c r="S2249" s="147" t="s">
        <v>1998</v>
      </c>
      <c r="T2249" s="147">
        <v>0</v>
      </c>
      <c r="U2249" s="147" t="s">
        <v>1999</v>
      </c>
      <c r="V2249" s="147" t="s">
        <v>2982</v>
      </c>
      <c r="AB2249" s="147" t="s">
        <v>3455</v>
      </c>
      <c r="AC2249" s="147">
        <v>222</v>
      </c>
      <c r="AD2249" s="223">
        <v>43311</v>
      </c>
      <c r="AE2249" s="223">
        <v>43395</v>
      </c>
      <c r="AF2249" s="147" t="s">
        <v>939</v>
      </c>
    </row>
    <row r="2250" spans="16:32" x14ac:dyDescent="0.25">
      <c r="P2250" s="147" t="s">
        <v>962</v>
      </c>
      <c r="Q2250" s="147">
        <v>195</v>
      </c>
      <c r="R2250" s="147"/>
      <c r="S2250" s="147" t="s">
        <v>2000</v>
      </c>
      <c r="T2250" s="147">
        <v>0</v>
      </c>
      <c r="U2250" s="147" t="s">
        <v>2001</v>
      </c>
      <c r="V2250" s="147" t="s">
        <v>2982</v>
      </c>
      <c r="AB2250" s="147" t="s">
        <v>3589</v>
      </c>
      <c r="AC2250" s="147">
        <v>222</v>
      </c>
      <c r="AD2250" s="223">
        <v>43311</v>
      </c>
      <c r="AE2250" s="223">
        <v>43395</v>
      </c>
      <c r="AF2250" s="147" t="s">
        <v>939</v>
      </c>
    </row>
    <row r="2251" spans="16:32" x14ac:dyDescent="0.25">
      <c r="P2251" s="147" t="s">
        <v>962</v>
      </c>
      <c r="Q2251" s="147">
        <v>195</v>
      </c>
      <c r="R2251" s="147"/>
      <c r="S2251" s="147" t="s">
        <v>2002</v>
      </c>
      <c r="T2251" s="147">
        <v>0</v>
      </c>
      <c r="U2251" s="147" t="s">
        <v>2003</v>
      </c>
      <c r="V2251" s="147" t="s">
        <v>2982</v>
      </c>
      <c r="AB2251" s="147" t="s">
        <v>2263</v>
      </c>
      <c r="AC2251" s="147">
        <v>222</v>
      </c>
      <c r="AD2251" s="223">
        <v>43311</v>
      </c>
      <c r="AE2251" s="223">
        <v>43395</v>
      </c>
      <c r="AF2251" s="147" t="s">
        <v>939</v>
      </c>
    </row>
    <row r="2252" spans="16:32" x14ac:dyDescent="0.25">
      <c r="P2252" s="147" t="s">
        <v>962</v>
      </c>
      <c r="Q2252" s="147">
        <v>195</v>
      </c>
      <c r="R2252" s="147"/>
      <c r="S2252" s="147" t="s">
        <v>2004</v>
      </c>
      <c r="T2252" s="147">
        <v>0</v>
      </c>
      <c r="U2252" s="147" t="s">
        <v>2005</v>
      </c>
      <c r="V2252" s="147" t="s">
        <v>2982</v>
      </c>
      <c r="AB2252" s="147" t="s">
        <v>2265</v>
      </c>
      <c r="AC2252" s="147">
        <v>215</v>
      </c>
      <c r="AD2252" s="223">
        <v>43250</v>
      </c>
      <c r="AE2252" s="223">
        <v>43334</v>
      </c>
      <c r="AF2252" s="147" t="s">
        <v>939</v>
      </c>
    </row>
    <row r="2253" spans="16:32" x14ac:dyDescent="0.25">
      <c r="P2253" s="147" t="s">
        <v>962</v>
      </c>
      <c r="Q2253" s="147">
        <v>195</v>
      </c>
      <c r="R2253" s="147"/>
      <c r="S2253" s="147" t="s">
        <v>3093</v>
      </c>
      <c r="T2253" s="147">
        <v>0</v>
      </c>
      <c r="U2253" s="147" t="s">
        <v>3094</v>
      </c>
      <c r="V2253" s="147" t="s">
        <v>2982</v>
      </c>
      <c r="AB2253" s="147" t="s">
        <v>2265</v>
      </c>
      <c r="AC2253" s="147">
        <v>219</v>
      </c>
      <c r="AD2253" s="223">
        <v>43280</v>
      </c>
      <c r="AE2253" s="223">
        <v>43364</v>
      </c>
      <c r="AF2253" s="147" t="s">
        <v>939</v>
      </c>
    </row>
    <row r="2254" spans="16:32" x14ac:dyDescent="0.25">
      <c r="P2254" s="147" t="s">
        <v>962</v>
      </c>
      <c r="Q2254" s="147">
        <v>195</v>
      </c>
      <c r="R2254" s="147"/>
      <c r="S2254" s="147" t="s">
        <v>2008</v>
      </c>
      <c r="T2254" s="147">
        <v>0</v>
      </c>
      <c r="U2254" s="147" t="s">
        <v>2009</v>
      </c>
      <c r="V2254" s="147" t="s">
        <v>2982</v>
      </c>
      <c r="AB2254" s="147" t="s">
        <v>2265</v>
      </c>
      <c r="AC2254" s="147">
        <v>222</v>
      </c>
      <c r="AD2254" s="223">
        <v>43311</v>
      </c>
      <c r="AE2254" s="223">
        <v>43395</v>
      </c>
      <c r="AF2254" s="147" t="s">
        <v>939</v>
      </c>
    </row>
    <row r="2255" spans="16:32" x14ac:dyDescent="0.25">
      <c r="P2255" s="147" t="s">
        <v>962</v>
      </c>
      <c r="Q2255" s="147">
        <v>195</v>
      </c>
      <c r="R2255" s="147"/>
      <c r="S2255" s="147" t="s">
        <v>2010</v>
      </c>
      <c r="T2255" s="147">
        <v>0</v>
      </c>
      <c r="U2255" s="147" t="s">
        <v>2011</v>
      </c>
      <c r="V2255" s="147" t="s">
        <v>2982</v>
      </c>
      <c r="AB2255" s="147" t="s">
        <v>4160</v>
      </c>
      <c r="AC2255" s="147">
        <v>208</v>
      </c>
      <c r="AD2255" s="223">
        <v>43216</v>
      </c>
      <c r="AE2255" s="223">
        <v>43300</v>
      </c>
      <c r="AF2255" s="147" t="s">
        <v>939</v>
      </c>
    </row>
    <row r="2256" spans="16:32" x14ac:dyDescent="0.25">
      <c r="P2256" s="147" t="s">
        <v>962</v>
      </c>
      <c r="Q2256" s="147">
        <v>195</v>
      </c>
      <c r="R2256" s="147"/>
      <c r="S2256" s="147" t="s">
        <v>2012</v>
      </c>
      <c r="T2256" s="147">
        <v>0</v>
      </c>
      <c r="U2256" s="147" t="s">
        <v>2013</v>
      </c>
      <c r="V2256" s="147" t="s">
        <v>2982</v>
      </c>
      <c r="AB2256" s="147" t="s">
        <v>4160</v>
      </c>
      <c r="AC2256" s="147">
        <v>215</v>
      </c>
      <c r="AD2256" s="223">
        <v>43250</v>
      </c>
      <c r="AE2256" s="223">
        <v>43334</v>
      </c>
      <c r="AF2256" s="147" t="s">
        <v>939</v>
      </c>
    </row>
    <row r="2257" spans="16:32" x14ac:dyDescent="0.25">
      <c r="P2257" s="147" t="s">
        <v>962</v>
      </c>
      <c r="Q2257" s="147">
        <v>195</v>
      </c>
      <c r="R2257" s="147"/>
      <c r="S2257" s="147" t="s">
        <v>3095</v>
      </c>
      <c r="T2257" s="147">
        <v>0</v>
      </c>
      <c r="U2257" s="147" t="s">
        <v>3096</v>
      </c>
      <c r="V2257" s="147" t="s">
        <v>2982</v>
      </c>
      <c r="AB2257" s="147" t="s">
        <v>2664</v>
      </c>
      <c r="AC2257" s="147">
        <v>208</v>
      </c>
      <c r="AD2257" s="223">
        <v>43216</v>
      </c>
      <c r="AE2257" s="223">
        <v>43300</v>
      </c>
      <c r="AF2257" s="147" t="s">
        <v>939</v>
      </c>
    </row>
    <row r="2258" spans="16:32" x14ac:dyDescent="0.25">
      <c r="P2258" s="147" t="s">
        <v>962</v>
      </c>
      <c r="Q2258" s="147">
        <v>195</v>
      </c>
      <c r="R2258" s="147"/>
      <c r="S2258" s="147" t="s">
        <v>3097</v>
      </c>
      <c r="T2258" s="147">
        <v>0</v>
      </c>
      <c r="U2258" s="147" t="s">
        <v>3098</v>
      </c>
      <c r="V2258" s="147" t="s">
        <v>2982</v>
      </c>
      <c r="AB2258" s="147" t="s">
        <v>2664</v>
      </c>
      <c r="AC2258" s="147">
        <v>222</v>
      </c>
      <c r="AD2258" s="223">
        <v>43311</v>
      </c>
      <c r="AE2258" s="223">
        <v>43395</v>
      </c>
      <c r="AF2258" s="147" t="s">
        <v>939</v>
      </c>
    </row>
    <row r="2259" spans="16:32" x14ac:dyDescent="0.25">
      <c r="P2259" s="147" t="s">
        <v>962</v>
      </c>
      <c r="Q2259" s="147">
        <v>195</v>
      </c>
      <c r="R2259" s="147"/>
      <c r="S2259" s="147" t="s">
        <v>2014</v>
      </c>
      <c r="T2259" s="147">
        <v>0</v>
      </c>
      <c r="U2259" s="147" t="s">
        <v>2015</v>
      </c>
      <c r="V2259" s="147" t="s">
        <v>2982</v>
      </c>
      <c r="AB2259" s="147" t="s">
        <v>2945</v>
      </c>
      <c r="AC2259" s="147">
        <v>222</v>
      </c>
      <c r="AD2259" s="223">
        <v>43311</v>
      </c>
      <c r="AE2259" s="223">
        <v>43395</v>
      </c>
      <c r="AF2259" s="147" t="s">
        <v>939</v>
      </c>
    </row>
    <row r="2260" spans="16:32" x14ac:dyDescent="0.25">
      <c r="P2260" s="147" t="s">
        <v>962</v>
      </c>
      <c r="Q2260" s="147">
        <v>195</v>
      </c>
      <c r="R2260" s="147"/>
      <c r="S2260" s="147" t="s">
        <v>2020</v>
      </c>
      <c r="T2260" s="147">
        <v>0</v>
      </c>
      <c r="U2260" s="147" t="s">
        <v>2021</v>
      </c>
      <c r="V2260" s="147" t="s">
        <v>2982</v>
      </c>
      <c r="AB2260" s="147" t="s">
        <v>2267</v>
      </c>
      <c r="AC2260" s="147">
        <v>219</v>
      </c>
      <c r="AD2260" s="223">
        <v>43280</v>
      </c>
      <c r="AE2260" s="223">
        <v>43364</v>
      </c>
      <c r="AF2260" s="147" t="s">
        <v>939</v>
      </c>
    </row>
    <row r="2261" spans="16:32" x14ac:dyDescent="0.25">
      <c r="P2261" s="147" t="s">
        <v>962</v>
      </c>
      <c r="Q2261" s="147">
        <v>195</v>
      </c>
      <c r="R2261" s="147"/>
      <c r="S2261" s="147" t="s">
        <v>2028</v>
      </c>
      <c r="T2261" s="147">
        <v>0</v>
      </c>
      <c r="U2261" s="147" t="s">
        <v>2029</v>
      </c>
      <c r="V2261" s="147" t="s">
        <v>2982</v>
      </c>
      <c r="AB2261" s="147" t="s">
        <v>2267</v>
      </c>
      <c r="AC2261" s="147">
        <v>222</v>
      </c>
      <c r="AD2261" s="223">
        <v>43311</v>
      </c>
      <c r="AE2261" s="223">
        <v>43395</v>
      </c>
      <c r="AF2261" s="147" t="s">
        <v>939</v>
      </c>
    </row>
    <row r="2262" spans="16:32" x14ac:dyDescent="0.25">
      <c r="P2262" s="147" t="s">
        <v>962</v>
      </c>
      <c r="Q2262" s="147">
        <v>195</v>
      </c>
      <c r="R2262" s="147"/>
      <c r="S2262" s="147" t="s">
        <v>2030</v>
      </c>
      <c r="T2262" s="147">
        <v>0</v>
      </c>
      <c r="U2262" s="147" t="s">
        <v>2031</v>
      </c>
      <c r="V2262" s="147" t="s">
        <v>2982</v>
      </c>
      <c r="AB2262" s="147" t="s">
        <v>2670</v>
      </c>
      <c r="AC2262" s="147">
        <v>215</v>
      </c>
      <c r="AD2262" s="223">
        <v>43250</v>
      </c>
      <c r="AE2262" s="223">
        <v>43334</v>
      </c>
      <c r="AF2262" s="147" t="s">
        <v>939</v>
      </c>
    </row>
    <row r="2263" spans="16:32" x14ac:dyDescent="0.25">
      <c r="P2263" s="147" t="s">
        <v>962</v>
      </c>
      <c r="Q2263" s="147">
        <v>195</v>
      </c>
      <c r="R2263" s="147"/>
      <c r="S2263" s="147" t="s">
        <v>2884</v>
      </c>
      <c r="T2263" s="147">
        <v>0</v>
      </c>
      <c r="U2263" s="147" t="s">
        <v>2885</v>
      </c>
      <c r="V2263" s="147" t="s">
        <v>2982</v>
      </c>
      <c r="AB2263" s="147" t="s">
        <v>2670</v>
      </c>
      <c r="AC2263" s="147">
        <v>219</v>
      </c>
      <c r="AD2263" s="223">
        <v>43280</v>
      </c>
      <c r="AE2263" s="223">
        <v>43364</v>
      </c>
      <c r="AF2263" s="147" t="s">
        <v>939</v>
      </c>
    </row>
    <row r="2264" spans="16:32" x14ac:dyDescent="0.25">
      <c r="P2264" s="147" t="s">
        <v>962</v>
      </c>
      <c r="Q2264" s="147">
        <v>195</v>
      </c>
      <c r="R2264" s="147"/>
      <c r="S2264" s="147" t="s">
        <v>2032</v>
      </c>
      <c r="T2264" s="147">
        <v>0</v>
      </c>
      <c r="U2264" s="147" t="s">
        <v>2033</v>
      </c>
      <c r="V2264" s="147" t="s">
        <v>2982</v>
      </c>
      <c r="AB2264" s="147" t="s">
        <v>2670</v>
      </c>
      <c r="AC2264" s="147">
        <v>222</v>
      </c>
      <c r="AD2264" s="223">
        <v>43311</v>
      </c>
      <c r="AE2264" s="223">
        <v>43395</v>
      </c>
      <c r="AF2264" s="147" t="s">
        <v>939</v>
      </c>
    </row>
    <row r="2265" spans="16:32" x14ac:dyDescent="0.25">
      <c r="P2265" s="147" t="s">
        <v>962</v>
      </c>
      <c r="Q2265" s="147">
        <v>195</v>
      </c>
      <c r="R2265" s="147"/>
      <c r="S2265" s="147" t="s">
        <v>2034</v>
      </c>
      <c r="T2265" s="147">
        <v>0</v>
      </c>
      <c r="U2265" s="147" t="s">
        <v>2035</v>
      </c>
      <c r="V2265" s="147" t="s">
        <v>2982</v>
      </c>
      <c r="AB2265" s="147" t="s">
        <v>3184</v>
      </c>
      <c r="AC2265" s="147">
        <v>208</v>
      </c>
      <c r="AD2265" s="223">
        <v>43216</v>
      </c>
      <c r="AE2265" s="223">
        <v>43300</v>
      </c>
      <c r="AF2265" s="147" t="s">
        <v>939</v>
      </c>
    </row>
    <row r="2266" spans="16:32" x14ac:dyDescent="0.25">
      <c r="P2266" s="147" t="s">
        <v>962</v>
      </c>
      <c r="Q2266" s="147">
        <v>195</v>
      </c>
      <c r="R2266" s="147"/>
      <c r="S2266" s="147" t="s">
        <v>3099</v>
      </c>
      <c r="T2266" s="147">
        <v>0</v>
      </c>
      <c r="U2266" s="147" t="s">
        <v>3100</v>
      </c>
      <c r="V2266" s="147" t="s">
        <v>2982</v>
      </c>
      <c r="AB2266" s="147" t="s">
        <v>3184</v>
      </c>
      <c r="AC2266" s="147">
        <v>215</v>
      </c>
      <c r="AD2266" s="223">
        <v>43250</v>
      </c>
      <c r="AE2266" s="223">
        <v>43334</v>
      </c>
      <c r="AF2266" s="147" t="s">
        <v>939</v>
      </c>
    </row>
    <row r="2267" spans="16:32" x14ac:dyDescent="0.25">
      <c r="P2267" s="147" t="s">
        <v>962</v>
      </c>
      <c r="Q2267" s="147">
        <v>195</v>
      </c>
      <c r="R2267" s="147"/>
      <c r="S2267" s="147" t="s">
        <v>3101</v>
      </c>
      <c r="T2267" s="147">
        <v>0</v>
      </c>
      <c r="U2267" s="147" t="s">
        <v>3102</v>
      </c>
      <c r="V2267" s="147" t="s">
        <v>2982</v>
      </c>
      <c r="AB2267" s="147" t="s">
        <v>3184</v>
      </c>
      <c r="AC2267" s="147">
        <v>219</v>
      </c>
      <c r="AD2267" s="223">
        <v>43280</v>
      </c>
      <c r="AE2267" s="223">
        <v>43364</v>
      </c>
      <c r="AF2267" s="147" t="s">
        <v>939</v>
      </c>
    </row>
    <row r="2268" spans="16:32" x14ac:dyDescent="0.25">
      <c r="P2268" s="147" t="s">
        <v>962</v>
      </c>
      <c r="Q2268" s="147">
        <v>195</v>
      </c>
      <c r="R2268" s="147"/>
      <c r="S2268" s="147" t="s">
        <v>2036</v>
      </c>
      <c r="T2268" s="147">
        <v>0</v>
      </c>
      <c r="U2268" s="147" t="s">
        <v>2037</v>
      </c>
      <c r="V2268" s="147" t="s">
        <v>2982</v>
      </c>
      <c r="AB2268" s="147" t="s">
        <v>3184</v>
      </c>
      <c r="AC2268" s="147">
        <v>222</v>
      </c>
      <c r="AD2268" s="223">
        <v>43311</v>
      </c>
      <c r="AE2268" s="223">
        <v>43395</v>
      </c>
      <c r="AF2268" s="147" t="s">
        <v>939</v>
      </c>
    </row>
    <row r="2269" spans="16:32" x14ac:dyDescent="0.25">
      <c r="P2269" s="147" t="s">
        <v>962</v>
      </c>
      <c r="Q2269" s="147">
        <v>195</v>
      </c>
      <c r="R2269" s="147"/>
      <c r="S2269" s="147" t="s">
        <v>2038</v>
      </c>
      <c r="T2269" s="147">
        <v>0</v>
      </c>
      <c r="U2269" s="147" t="s">
        <v>2039</v>
      </c>
      <c r="V2269" s="147" t="s">
        <v>2982</v>
      </c>
      <c r="AB2269" s="147" t="s">
        <v>5010</v>
      </c>
      <c r="AC2269" s="147">
        <v>221</v>
      </c>
      <c r="AD2269" s="223">
        <v>43297</v>
      </c>
      <c r="AE2269" s="223">
        <v>43353</v>
      </c>
      <c r="AF2269" s="147" t="s">
        <v>939</v>
      </c>
    </row>
    <row r="2270" spans="16:32" x14ac:dyDescent="0.25">
      <c r="P2270" s="147" t="s">
        <v>962</v>
      </c>
      <c r="Q2270" s="147">
        <v>195</v>
      </c>
      <c r="R2270" s="147"/>
      <c r="S2270" s="147" t="s">
        <v>2042</v>
      </c>
      <c r="T2270" s="147">
        <v>0</v>
      </c>
      <c r="U2270" s="147" t="s">
        <v>2043</v>
      </c>
      <c r="V2270" s="147" t="s">
        <v>2982</v>
      </c>
      <c r="AB2270" s="147" t="s">
        <v>3186</v>
      </c>
      <c r="AC2270" s="147">
        <v>222</v>
      </c>
      <c r="AD2270" s="223">
        <v>43311</v>
      </c>
      <c r="AE2270" s="223">
        <v>43395</v>
      </c>
      <c r="AF2270" s="147" t="s">
        <v>939</v>
      </c>
    </row>
    <row r="2271" spans="16:32" x14ac:dyDescent="0.25">
      <c r="P2271" s="147" t="s">
        <v>962</v>
      </c>
      <c r="Q2271" s="147">
        <v>195</v>
      </c>
      <c r="R2271" s="147"/>
      <c r="S2271" s="147" t="s">
        <v>2890</v>
      </c>
      <c r="T2271" s="147">
        <v>0</v>
      </c>
      <c r="U2271" s="147" t="s">
        <v>2891</v>
      </c>
      <c r="V2271" s="147" t="s">
        <v>2982</v>
      </c>
      <c r="AB2271" s="147" t="s">
        <v>3188</v>
      </c>
      <c r="AC2271" s="147">
        <v>208</v>
      </c>
      <c r="AD2271" s="223">
        <v>43216</v>
      </c>
      <c r="AE2271" s="223">
        <v>43300</v>
      </c>
      <c r="AF2271" s="147" t="s">
        <v>939</v>
      </c>
    </row>
    <row r="2272" spans="16:32" x14ac:dyDescent="0.25">
      <c r="P2272" s="147" t="s">
        <v>962</v>
      </c>
      <c r="Q2272" s="147">
        <v>195</v>
      </c>
      <c r="R2272" s="147"/>
      <c r="S2272" s="147" t="s">
        <v>2048</v>
      </c>
      <c r="T2272" s="147">
        <v>0</v>
      </c>
      <c r="U2272" s="147" t="s">
        <v>2049</v>
      </c>
      <c r="V2272" s="147" t="s">
        <v>2982</v>
      </c>
      <c r="AB2272" s="147" t="s">
        <v>3188</v>
      </c>
      <c r="AC2272" s="147">
        <v>215</v>
      </c>
      <c r="AD2272" s="223">
        <v>43250</v>
      </c>
      <c r="AE2272" s="223">
        <v>43334</v>
      </c>
      <c r="AF2272" s="147" t="s">
        <v>939</v>
      </c>
    </row>
    <row r="2273" spans="16:32" x14ac:dyDescent="0.25">
      <c r="P2273" s="147" t="s">
        <v>962</v>
      </c>
      <c r="Q2273" s="147">
        <v>195</v>
      </c>
      <c r="R2273" s="147"/>
      <c r="S2273" s="147" t="s">
        <v>3103</v>
      </c>
      <c r="T2273" s="147">
        <v>0</v>
      </c>
      <c r="U2273" s="147" t="s">
        <v>3104</v>
      </c>
      <c r="V2273" s="147" t="s">
        <v>2982</v>
      </c>
      <c r="AB2273" s="147" t="s">
        <v>2273</v>
      </c>
      <c r="AC2273" s="147">
        <v>208</v>
      </c>
      <c r="AD2273" s="223">
        <v>43216</v>
      </c>
      <c r="AE2273" s="223">
        <v>43300</v>
      </c>
      <c r="AF2273" s="147" t="s">
        <v>939</v>
      </c>
    </row>
    <row r="2274" spans="16:32" x14ac:dyDescent="0.25">
      <c r="P2274" s="147" t="s">
        <v>962</v>
      </c>
      <c r="Q2274" s="147">
        <v>195</v>
      </c>
      <c r="R2274" s="147"/>
      <c r="S2274" s="147" t="s">
        <v>3105</v>
      </c>
      <c r="T2274" s="147">
        <v>0</v>
      </c>
      <c r="U2274" s="147" t="s">
        <v>3106</v>
      </c>
      <c r="V2274" s="147" t="s">
        <v>2982</v>
      </c>
      <c r="AB2274" s="147" t="s">
        <v>2273</v>
      </c>
      <c r="AC2274" s="147">
        <v>215</v>
      </c>
      <c r="AD2274" s="223">
        <v>43250</v>
      </c>
      <c r="AE2274" s="223">
        <v>43334</v>
      </c>
      <c r="AF2274" s="147" t="s">
        <v>939</v>
      </c>
    </row>
    <row r="2275" spans="16:32" x14ac:dyDescent="0.25">
      <c r="P2275" s="147" t="s">
        <v>962</v>
      </c>
      <c r="Q2275" s="147">
        <v>195</v>
      </c>
      <c r="R2275" s="147"/>
      <c r="S2275" s="147" t="s">
        <v>3107</v>
      </c>
      <c r="T2275" s="147">
        <v>0</v>
      </c>
      <c r="U2275" s="147" t="s">
        <v>3108</v>
      </c>
      <c r="V2275" s="147" t="s">
        <v>2982</v>
      </c>
      <c r="AB2275" s="147" t="s">
        <v>2949</v>
      </c>
      <c r="AC2275" s="147">
        <v>215</v>
      </c>
      <c r="AD2275" s="223">
        <v>43250</v>
      </c>
      <c r="AE2275" s="223">
        <v>43334</v>
      </c>
      <c r="AF2275" s="147" t="s">
        <v>939</v>
      </c>
    </row>
    <row r="2276" spans="16:32" x14ac:dyDescent="0.25">
      <c r="P2276" s="147" t="s">
        <v>962</v>
      </c>
      <c r="Q2276" s="147">
        <v>195</v>
      </c>
      <c r="R2276" s="147"/>
      <c r="S2276" s="147" t="s">
        <v>3109</v>
      </c>
      <c r="T2276" s="147">
        <v>0</v>
      </c>
      <c r="U2276" s="147" t="s">
        <v>3110</v>
      </c>
      <c r="V2276" s="147" t="s">
        <v>2982</v>
      </c>
      <c r="AB2276" s="147" t="s">
        <v>2949</v>
      </c>
      <c r="AC2276" s="147">
        <v>219</v>
      </c>
      <c r="AD2276" s="223">
        <v>43280</v>
      </c>
      <c r="AE2276" s="223">
        <v>43364</v>
      </c>
      <c r="AF2276" s="147" t="s">
        <v>939</v>
      </c>
    </row>
    <row r="2277" spans="16:32" x14ac:dyDescent="0.25">
      <c r="P2277" s="147" t="s">
        <v>962</v>
      </c>
      <c r="Q2277" s="147">
        <v>195</v>
      </c>
      <c r="R2277" s="147"/>
      <c r="S2277" s="147" t="s">
        <v>3111</v>
      </c>
      <c r="T2277" s="147">
        <v>0</v>
      </c>
      <c r="U2277" s="147" t="s">
        <v>3112</v>
      </c>
      <c r="V2277" s="147" t="s">
        <v>2982</v>
      </c>
      <c r="AB2277" s="147" t="s">
        <v>2949</v>
      </c>
      <c r="AC2277" s="147">
        <v>222</v>
      </c>
      <c r="AD2277" s="223">
        <v>43311</v>
      </c>
      <c r="AE2277" s="223">
        <v>43395</v>
      </c>
      <c r="AF2277" s="147" t="s">
        <v>939</v>
      </c>
    </row>
    <row r="2278" spans="16:32" x14ac:dyDescent="0.25">
      <c r="P2278" s="147" t="s">
        <v>962</v>
      </c>
      <c r="Q2278" s="147">
        <v>195</v>
      </c>
      <c r="R2278" s="147"/>
      <c r="S2278" s="147" t="s">
        <v>2050</v>
      </c>
      <c r="T2278" s="147">
        <v>0</v>
      </c>
      <c r="U2278" s="147" t="s">
        <v>2051</v>
      </c>
      <c r="V2278" s="147" t="s">
        <v>2982</v>
      </c>
      <c r="AB2278" s="147" t="s">
        <v>2283</v>
      </c>
      <c r="AC2278" s="147">
        <v>222</v>
      </c>
      <c r="AD2278" s="223">
        <v>43311</v>
      </c>
      <c r="AE2278" s="223">
        <v>43395</v>
      </c>
      <c r="AF2278" s="147" t="s">
        <v>939</v>
      </c>
    </row>
    <row r="2279" spans="16:32" x14ac:dyDescent="0.25">
      <c r="P2279" s="147" t="s">
        <v>962</v>
      </c>
      <c r="Q2279" s="147">
        <v>195</v>
      </c>
      <c r="R2279" s="147"/>
      <c r="S2279" s="147" t="s">
        <v>3113</v>
      </c>
      <c r="T2279" s="147">
        <v>0</v>
      </c>
      <c r="U2279" s="147" t="s">
        <v>3114</v>
      </c>
      <c r="V2279" s="147" t="s">
        <v>2982</v>
      </c>
      <c r="AB2279" s="147" t="s">
        <v>5169</v>
      </c>
      <c r="AC2279" s="147">
        <v>222</v>
      </c>
      <c r="AD2279" s="223">
        <v>43311</v>
      </c>
      <c r="AE2279" s="223">
        <v>43395</v>
      </c>
      <c r="AF2279" s="147" t="s">
        <v>939</v>
      </c>
    </row>
    <row r="2280" spans="16:32" x14ac:dyDescent="0.25">
      <c r="P2280" s="147" t="s">
        <v>962</v>
      </c>
      <c r="Q2280" s="147">
        <v>195</v>
      </c>
      <c r="R2280" s="147"/>
      <c r="S2280" s="147" t="s">
        <v>3115</v>
      </c>
      <c r="T2280" s="147">
        <v>0</v>
      </c>
      <c r="U2280" s="147" t="s">
        <v>3116</v>
      </c>
      <c r="V2280" s="147" t="s">
        <v>2982</v>
      </c>
      <c r="AB2280" s="147" t="s">
        <v>2287</v>
      </c>
      <c r="AC2280" s="147">
        <v>215</v>
      </c>
      <c r="AD2280" s="223">
        <v>43250</v>
      </c>
      <c r="AE2280" s="223">
        <v>43334</v>
      </c>
      <c r="AF2280" s="147" t="s">
        <v>939</v>
      </c>
    </row>
    <row r="2281" spans="16:32" x14ac:dyDescent="0.25">
      <c r="P2281" s="147" t="s">
        <v>962</v>
      </c>
      <c r="Q2281" s="147">
        <v>195</v>
      </c>
      <c r="R2281" s="147"/>
      <c r="S2281" s="147" t="s">
        <v>3117</v>
      </c>
      <c r="T2281" s="147">
        <v>0</v>
      </c>
      <c r="U2281" s="147" t="s">
        <v>3118</v>
      </c>
      <c r="V2281" s="147" t="s">
        <v>2982</v>
      </c>
      <c r="AB2281" s="147" t="s">
        <v>2287</v>
      </c>
      <c r="AC2281" s="147">
        <v>219</v>
      </c>
      <c r="AD2281" s="223">
        <v>43280</v>
      </c>
      <c r="AE2281" s="223">
        <v>43364</v>
      </c>
      <c r="AF2281" s="147" t="s">
        <v>939</v>
      </c>
    </row>
    <row r="2282" spans="16:32" x14ac:dyDescent="0.25">
      <c r="P2282" s="147" t="s">
        <v>962</v>
      </c>
      <c r="Q2282" s="147">
        <v>195</v>
      </c>
      <c r="R2282" s="147"/>
      <c r="S2282" s="147" t="s">
        <v>2054</v>
      </c>
      <c r="T2282" s="147">
        <v>0</v>
      </c>
      <c r="U2282" s="147" t="s">
        <v>2055</v>
      </c>
      <c r="V2282" s="147" t="s">
        <v>2982</v>
      </c>
      <c r="AB2282" s="147" t="s">
        <v>2287</v>
      </c>
      <c r="AC2282" s="147">
        <v>222</v>
      </c>
      <c r="AD2282" s="223">
        <v>43311</v>
      </c>
      <c r="AE2282" s="223">
        <v>43395</v>
      </c>
      <c r="AF2282" s="147" t="s">
        <v>939</v>
      </c>
    </row>
    <row r="2283" spans="16:32" x14ac:dyDescent="0.25">
      <c r="P2283" s="147" t="s">
        <v>962</v>
      </c>
      <c r="Q2283" s="147">
        <v>195</v>
      </c>
      <c r="R2283" s="147"/>
      <c r="S2283" s="147" t="s">
        <v>2056</v>
      </c>
      <c r="T2283" s="147">
        <v>0</v>
      </c>
      <c r="U2283" s="147" t="s">
        <v>2057</v>
      </c>
      <c r="V2283" s="147" t="s">
        <v>2982</v>
      </c>
      <c r="AB2283" s="147" t="s">
        <v>2672</v>
      </c>
      <c r="AC2283" s="147">
        <v>222</v>
      </c>
      <c r="AD2283" s="223">
        <v>43311</v>
      </c>
      <c r="AE2283" s="223">
        <v>43395</v>
      </c>
      <c r="AF2283" s="147" t="s">
        <v>939</v>
      </c>
    </row>
    <row r="2284" spans="16:32" x14ac:dyDescent="0.25">
      <c r="P2284" s="147" t="s">
        <v>962</v>
      </c>
      <c r="Q2284" s="147">
        <v>195</v>
      </c>
      <c r="R2284" s="147"/>
      <c r="S2284" s="147" t="s">
        <v>3119</v>
      </c>
      <c r="T2284" s="147">
        <v>0</v>
      </c>
      <c r="U2284" s="147" t="s">
        <v>3120</v>
      </c>
      <c r="V2284" s="147" t="s">
        <v>2982</v>
      </c>
      <c r="AB2284" s="147" t="s">
        <v>5171</v>
      </c>
      <c r="AC2284" s="147">
        <v>222</v>
      </c>
      <c r="AD2284" s="223">
        <v>43311</v>
      </c>
      <c r="AE2284" s="223">
        <v>43395</v>
      </c>
      <c r="AF2284" s="147" t="s">
        <v>939</v>
      </c>
    </row>
    <row r="2285" spans="16:32" x14ac:dyDescent="0.25">
      <c r="P2285" s="147" t="s">
        <v>962</v>
      </c>
      <c r="Q2285" s="147">
        <v>195</v>
      </c>
      <c r="R2285" s="147"/>
      <c r="S2285" s="147" t="s">
        <v>3121</v>
      </c>
      <c r="T2285" s="147">
        <v>0</v>
      </c>
      <c r="U2285" s="147" t="s">
        <v>3122</v>
      </c>
      <c r="V2285" s="147" t="s">
        <v>2982</v>
      </c>
      <c r="AB2285" s="147" t="s">
        <v>3457</v>
      </c>
      <c r="AC2285" s="147">
        <v>208</v>
      </c>
      <c r="AD2285" s="223">
        <v>43216</v>
      </c>
      <c r="AE2285" s="223">
        <v>43300</v>
      </c>
      <c r="AF2285" s="147" t="s">
        <v>939</v>
      </c>
    </row>
    <row r="2286" spans="16:32" x14ac:dyDescent="0.25">
      <c r="P2286" s="147" t="s">
        <v>962</v>
      </c>
      <c r="Q2286" s="147">
        <v>195</v>
      </c>
      <c r="R2286" s="147"/>
      <c r="S2286" s="147" t="s">
        <v>2066</v>
      </c>
      <c r="T2286" s="147">
        <v>0</v>
      </c>
      <c r="U2286" s="147" t="s">
        <v>2067</v>
      </c>
      <c r="V2286" s="147" t="s">
        <v>2982</v>
      </c>
      <c r="AB2286" s="147" t="s">
        <v>3457</v>
      </c>
      <c r="AC2286" s="147">
        <v>222</v>
      </c>
      <c r="AD2286" s="223">
        <v>43311</v>
      </c>
      <c r="AE2286" s="223">
        <v>43395</v>
      </c>
      <c r="AF2286" s="147" t="s">
        <v>939</v>
      </c>
    </row>
    <row r="2287" spans="16:32" x14ac:dyDescent="0.25">
      <c r="P2287" s="147" t="s">
        <v>962</v>
      </c>
      <c r="Q2287" s="147">
        <v>195</v>
      </c>
      <c r="R2287" s="147"/>
      <c r="S2287" s="147" t="s">
        <v>2068</v>
      </c>
      <c r="T2287" s="147">
        <v>0</v>
      </c>
      <c r="U2287" s="147" t="s">
        <v>2069</v>
      </c>
      <c r="V2287" s="147" t="s">
        <v>2982</v>
      </c>
      <c r="AB2287" s="147" t="s">
        <v>3190</v>
      </c>
      <c r="AC2287" s="147">
        <v>208</v>
      </c>
      <c r="AD2287" s="223">
        <v>43216</v>
      </c>
      <c r="AE2287" s="223">
        <v>43300</v>
      </c>
      <c r="AF2287" s="147" t="s">
        <v>939</v>
      </c>
    </row>
    <row r="2288" spans="16:32" x14ac:dyDescent="0.25">
      <c r="P2288" s="147" t="s">
        <v>962</v>
      </c>
      <c r="Q2288" s="147">
        <v>195</v>
      </c>
      <c r="R2288" s="147"/>
      <c r="S2288" s="147" t="s">
        <v>3123</v>
      </c>
      <c r="T2288" s="147">
        <v>0</v>
      </c>
      <c r="U2288" s="147" t="s">
        <v>3124</v>
      </c>
      <c r="V2288" s="147" t="s">
        <v>2982</v>
      </c>
      <c r="AB2288" s="147" t="s">
        <v>3190</v>
      </c>
      <c r="AC2288" s="147">
        <v>215</v>
      </c>
      <c r="AD2288" s="223">
        <v>43250</v>
      </c>
      <c r="AE2288" s="223">
        <v>43334</v>
      </c>
      <c r="AF2288" s="147" t="s">
        <v>939</v>
      </c>
    </row>
    <row r="2289" spans="16:32" x14ac:dyDescent="0.25">
      <c r="P2289" s="147" t="s">
        <v>962</v>
      </c>
      <c r="Q2289" s="147">
        <v>195</v>
      </c>
      <c r="R2289" s="147"/>
      <c r="S2289" s="147" t="s">
        <v>2090</v>
      </c>
      <c r="T2289" s="147">
        <v>0</v>
      </c>
      <c r="U2289" s="147" t="s">
        <v>2091</v>
      </c>
      <c r="V2289" s="147" t="s">
        <v>2982</v>
      </c>
      <c r="AB2289" s="147" t="s">
        <v>3190</v>
      </c>
      <c r="AC2289" s="147">
        <v>219</v>
      </c>
      <c r="AD2289" s="223">
        <v>43280</v>
      </c>
      <c r="AE2289" s="223">
        <v>43364</v>
      </c>
      <c r="AF2289" s="147" t="s">
        <v>939</v>
      </c>
    </row>
    <row r="2290" spans="16:32" x14ac:dyDescent="0.25">
      <c r="P2290" s="147" t="s">
        <v>962</v>
      </c>
      <c r="Q2290" s="147">
        <v>195</v>
      </c>
      <c r="R2290" s="147"/>
      <c r="S2290" s="147" t="s">
        <v>3125</v>
      </c>
      <c r="T2290" s="147">
        <v>0</v>
      </c>
      <c r="U2290" s="147" t="s">
        <v>3126</v>
      </c>
      <c r="V2290" s="147" t="s">
        <v>2982</v>
      </c>
      <c r="AB2290" s="147" t="s">
        <v>3190</v>
      </c>
      <c r="AC2290" s="147">
        <v>222</v>
      </c>
      <c r="AD2290" s="223">
        <v>43311</v>
      </c>
      <c r="AE2290" s="223">
        <v>43395</v>
      </c>
      <c r="AF2290" s="147" t="s">
        <v>939</v>
      </c>
    </row>
    <row r="2291" spans="16:32" x14ac:dyDescent="0.25">
      <c r="P2291" s="147" t="s">
        <v>962</v>
      </c>
      <c r="Q2291" s="147">
        <v>195</v>
      </c>
      <c r="R2291" s="147"/>
      <c r="S2291" s="147" t="s">
        <v>3127</v>
      </c>
      <c r="T2291" s="147">
        <v>0</v>
      </c>
      <c r="U2291" s="147" t="s">
        <v>3128</v>
      </c>
      <c r="V2291" s="147" t="s">
        <v>2982</v>
      </c>
      <c r="AB2291" s="147" t="s">
        <v>3777</v>
      </c>
      <c r="AC2291" s="147">
        <v>208</v>
      </c>
      <c r="AD2291" s="223">
        <v>43216</v>
      </c>
      <c r="AE2291" s="223">
        <v>43300</v>
      </c>
      <c r="AF2291" s="147" t="s">
        <v>939</v>
      </c>
    </row>
    <row r="2292" spans="16:32" x14ac:dyDescent="0.25">
      <c r="P2292" s="147" t="s">
        <v>962</v>
      </c>
      <c r="Q2292" s="147">
        <v>195</v>
      </c>
      <c r="R2292" s="147"/>
      <c r="S2292" s="147" t="s">
        <v>3129</v>
      </c>
      <c r="T2292" s="147">
        <v>0</v>
      </c>
      <c r="U2292" s="147" t="s">
        <v>3130</v>
      </c>
      <c r="V2292" s="147" t="s">
        <v>2982</v>
      </c>
      <c r="AB2292" s="147" t="s">
        <v>3777</v>
      </c>
      <c r="AC2292" s="147">
        <v>215</v>
      </c>
      <c r="AD2292" s="223">
        <v>43250</v>
      </c>
      <c r="AE2292" s="223">
        <v>43334</v>
      </c>
      <c r="AF2292" s="147" t="s">
        <v>939</v>
      </c>
    </row>
    <row r="2293" spans="16:32" x14ac:dyDescent="0.25">
      <c r="P2293" s="147" t="s">
        <v>962</v>
      </c>
      <c r="Q2293" s="147">
        <v>195</v>
      </c>
      <c r="R2293" s="147"/>
      <c r="S2293" s="147" t="s">
        <v>2102</v>
      </c>
      <c r="T2293" s="147">
        <v>0</v>
      </c>
      <c r="U2293" s="147" t="s">
        <v>2103</v>
      </c>
      <c r="V2293" s="147" t="s">
        <v>2982</v>
      </c>
      <c r="AB2293" s="147" t="s">
        <v>3777</v>
      </c>
      <c r="AC2293" s="147">
        <v>219</v>
      </c>
      <c r="AD2293" s="223">
        <v>43280</v>
      </c>
      <c r="AE2293" s="223">
        <v>43364</v>
      </c>
      <c r="AF2293" s="147" t="s">
        <v>939</v>
      </c>
    </row>
    <row r="2294" spans="16:32" x14ac:dyDescent="0.25">
      <c r="P2294" s="147" t="s">
        <v>962</v>
      </c>
      <c r="Q2294" s="147">
        <v>195</v>
      </c>
      <c r="R2294" s="147"/>
      <c r="S2294" s="147" t="s">
        <v>2104</v>
      </c>
      <c r="T2294" s="147">
        <v>0</v>
      </c>
      <c r="U2294" s="147" t="s">
        <v>2105</v>
      </c>
      <c r="V2294" s="147" t="s">
        <v>2982</v>
      </c>
      <c r="AB2294" s="147" t="s">
        <v>3777</v>
      </c>
      <c r="AC2294" s="147">
        <v>222</v>
      </c>
      <c r="AD2294" s="223">
        <v>43311</v>
      </c>
      <c r="AE2294" s="223">
        <v>43395</v>
      </c>
      <c r="AF2294" s="147" t="s">
        <v>939</v>
      </c>
    </row>
    <row r="2295" spans="16:32" x14ac:dyDescent="0.25">
      <c r="P2295" s="147" t="s">
        <v>962</v>
      </c>
      <c r="Q2295" s="147">
        <v>195</v>
      </c>
      <c r="R2295" s="147"/>
      <c r="S2295" s="147" t="s">
        <v>2902</v>
      </c>
      <c r="T2295" s="147">
        <v>0</v>
      </c>
      <c r="U2295" s="147" t="s">
        <v>2903</v>
      </c>
      <c r="V2295" s="147" t="s">
        <v>2982</v>
      </c>
      <c r="AB2295" s="147" t="s">
        <v>5173</v>
      </c>
      <c r="AC2295" s="147">
        <v>222</v>
      </c>
      <c r="AD2295" s="223">
        <v>43311</v>
      </c>
      <c r="AE2295" s="223">
        <v>43395</v>
      </c>
      <c r="AF2295" s="147" t="s">
        <v>939</v>
      </c>
    </row>
    <row r="2296" spans="16:32" x14ac:dyDescent="0.25">
      <c r="P2296" s="147" t="s">
        <v>962</v>
      </c>
      <c r="Q2296" s="147">
        <v>195</v>
      </c>
      <c r="R2296" s="147"/>
      <c r="S2296" s="147" t="s">
        <v>2110</v>
      </c>
      <c r="T2296" s="147">
        <v>0</v>
      </c>
      <c r="U2296" s="147" t="s">
        <v>2111</v>
      </c>
      <c r="V2296" s="147" t="s">
        <v>2982</v>
      </c>
      <c r="AB2296" s="147" t="s">
        <v>2674</v>
      </c>
      <c r="AC2296" s="147">
        <v>208</v>
      </c>
      <c r="AD2296" s="223">
        <v>43216</v>
      </c>
      <c r="AE2296" s="223">
        <v>43300</v>
      </c>
      <c r="AF2296" s="147" t="s">
        <v>939</v>
      </c>
    </row>
    <row r="2297" spans="16:32" x14ac:dyDescent="0.25">
      <c r="P2297" s="147" t="s">
        <v>962</v>
      </c>
      <c r="Q2297" s="147">
        <v>195</v>
      </c>
      <c r="R2297" s="147"/>
      <c r="S2297" s="147" t="s">
        <v>3131</v>
      </c>
      <c r="T2297" s="147">
        <v>0</v>
      </c>
      <c r="U2297" s="147" t="s">
        <v>3132</v>
      </c>
      <c r="V2297" s="147" t="s">
        <v>2982</v>
      </c>
      <c r="AB2297" s="147" t="s">
        <v>2674</v>
      </c>
      <c r="AC2297" s="147">
        <v>222</v>
      </c>
      <c r="AD2297" s="223">
        <v>43311</v>
      </c>
      <c r="AE2297" s="223">
        <v>43395</v>
      </c>
      <c r="AF2297" s="147" t="s">
        <v>939</v>
      </c>
    </row>
    <row r="2298" spans="16:32" x14ac:dyDescent="0.25">
      <c r="P2298" s="147" t="s">
        <v>962</v>
      </c>
      <c r="Q2298" s="147">
        <v>195</v>
      </c>
      <c r="R2298" s="147"/>
      <c r="S2298" s="147" t="s">
        <v>2114</v>
      </c>
      <c r="T2298" s="147">
        <v>0</v>
      </c>
      <c r="U2298" s="147" t="s">
        <v>2115</v>
      </c>
      <c r="V2298" s="147" t="s">
        <v>2982</v>
      </c>
      <c r="AB2298" s="147" t="s">
        <v>2291</v>
      </c>
      <c r="AC2298" s="147">
        <v>208</v>
      </c>
      <c r="AD2298" s="223">
        <v>43216</v>
      </c>
      <c r="AE2298" s="223">
        <v>43300</v>
      </c>
      <c r="AF2298" s="147" t="s">
        <v>939</v>
      </c>
    </row>
    <row r="2299" spans="16:32" x14ac:dyDescent="0.25">
      <c r="P2299" s="147" t="s">
        <v>962</v>
      </c>
      <c r="Q2299" s="147">
        <v>195</v>
      </c>
      <c r="R2299" s="147"/>
      <c r="S2299" s="147" t="s">
        <v>2116</v>
      </c>
      <c r="T2299" s="147">
        <v>0</v>
      </c>
      <c r="U2299" s="147" t="s">
        <v>2117</v>
      </c>
      <c r="V2299" s="147" t="s">
        <v>2982</v>
      </c>
      <c r="AB2299" s="147" t="s">
        <v>2291</v>
      </c>
      <c r="AC2299" s="147">
        <v>215</v>
      </c>
      <c r="AD2299" s="223">
        <v>43250</v>
      </c>
      <c r="AE2299" s="223">
        <v>43334</v>
      </c>
      <c r="AF2299" s="147" t="s">
        <v>939</v>
      </c>
    </row>
    <row r="2300" spans="16:32" x14ac:dyDescent="0.25">
      <c r="P2300" s="147" t="s">
        <v>962</v>
      </c>
      <c r="Q2300" s="147">
        <v>195</v>
      </c>
      <c r="R2300" s="147"/>
      <c r="S2300" s="147" t="s">
        <v>2118</v>
      </c>
      <c r="T2300" s="147">
        <v>0</v>
      </c>
      <c r="U2300" s="147" t="s">
        <v>2119</v>
      </c>
      <c r="V2300" s="147" t="s">
        <v>2982</v>
      </c>
      <c r="AB2300" s="147" t="s">
        <v>2291</v>
      </c>
      <c r="AC2300" s="147">
        <v>219</v>
      </c>
      <c r="AD2300" s="223">
        <v>43280</v>
      </c>
      <c r="AE2300" s="223">
        <v>43364</v>
      </c>
      <c r="AF2300" s="147" t="s">
        <v>939</v>
      </c>
    </row>
    <row r="2301" spans="16:32" x14ac:dyDescent="0.25">
      <c r="P2301" s="147" t="s">
        <v>962</v>
      </c>
      <c r="Q2301" s="147">
        <v>195</v>
      </c>
      <c r="R2301" s="147"/>
      <c r="S2301" s="147" t="s">
        <v>3133</v>
      </c>
      <c r="T2301" s="147">
        <v>0</v>
      </c>
      <c r="U2301" s="147" t="s">
        <v>3134</v>
      </c>
      <c r="V2301" s="147" t="s">
        <v>2982</v>
      </c>
      <c r="AB2301" s="147" t="s">
        <v>2291</v>
      </c>
      <c r="AC2301" s="147">
        <v>222</v>
      </c>
      <c r="AD2301" s="223">
        <v>43311</v>
      </c>
      <c r="AE2301" s="223">
        <v>43395</v>
      </c>
      <c r="AF2301" s="147" t="s">
        <v>939</v>
      </c>
    </row>
    <row r="2302" spans="16:32" x14ac:dyDescent="0.25">
      <c r="P2302" s="147" t="s">
        <v>962</v>
      </c>
      <c r="Q2302" s="147">
        <v>195</v>
      </c>
      <c r="R2302" s="147"/>
      <c r="S2302" s="147" t="s">
        <v>3135</v>
      </c>
      <c r="T2302" s="147">
        <v>0</v>
      </c>
      <c r="U2302" s="147" t="s">
        <v>3136</v>
      </c>
      <c r="V2302" s="147" t="s">
        <v>2982</v>
      </c>
      <c r="AB2302" s="147" t="s">
        <v>2293</v>
      </c>
      <c r="AC2302" s="147">
        <v>208</v>
      </c>
      <c r="AD2302" s="223">
        <v>43216</v>
      </c>
      <c r="AE2302" s="223">
        <v>43300</v>
      </c>
      <c r="AF2302" s="147" t="s">
        <v>939</v>
      </c>
    </row>
    <row r="2303" spans="16:32" x14ac:dyDescent="0.25">
      <c r="P2303" s="147" t="s">
        <v>962</v>
      </c>
      <c r="Q2303" s="147">
        <v>195</v>
      </c>
      <c r="R2303" s="147"/>
      <c r="S2303" s="147" t="s">
        <v>3137</v>
      </c>
      <c r="T2303" s="147">
        <v>0</v>
      </c>
      <c r="U2303" s="147" t="s">
        <v>3138</v>
      </c>
      <c r="V2303" s="147" t="s">
        <v>2982</v>
      </c>
      <c r="AB2303" s="147" t="s">
        <v>2293</v>
      </c>
      <c r="AC2303" s="147">
        <v>222</v>
      </c>
      <c r="AD2303" s="223">
        <v>43311</v>
      </c>
      <c r="AE2303" s="223">
        <v>43395</v>
      </c>
      <c r="AF2303" s="147" t="s">
        <v>939</v>
      </c>
    </row>
    <row r="2304" spans="16:32" x14ac:dyDescent="0.25">
      <c r="P2304" s="147" t="s">
        <v>962</v>
      </c>
      <c r="Q2304" s="147">
        <v>195</v>
      </c>
      <c r="R2304" s="147"/>
      <c r="S2304" s="147" t="s">
        <v>3139</v>
      </c>
      <c r="T2304" s="147">
        <v>0</v>
      </c>
      <c r="U2304" s="147" t="s">
        <v>3140</v>
      </c>
      <c r="V2304" s="147" t="s">
        <v>2982</v>
      </c>
      <c r="AB2304" s="147" t="s">
        <v>2676</v>
      </c>
      <c r="AC2304" s="147">
        <v>208</v>
      </c>
      <c r="AD2304" s="223">
        <v>43216</v>
      </c>
      <c r="AE2304" s="223">
        <v>43300</v>
      </c>
      <c r="AF2304" s="147" t="s">
        <v>939</v>
      </c>
    </row>
    <row r="2305" spans="16:32" x14ac:dyDescent="0.25">
      <c r="P2305" s="147" t="s">
        <v>962</v>
      </c>
      <c r="Q2305" s="147">
        <v>195</v>
      </c>
      <c r="R2305" s="147"/>
      <c r="S2305" s="147" t="s">
        <v>3141</v>
      </c>
      <c r="T2305" s="147">
        <v>0</v>
      </c>
      <c r="U2305" s="147" t="s">
        <v>3142</v>
      </c>
      <c r="V2305" s="147" t="s">
        <v>2982</v>
      </c>
      <c r="AB2305" s="147" t="s">
        <v>2676</v>
      </c>
      <c r="AC2305" s="147">
        <v>215</v>
      </c>
      <c r="AD2305" s="223">
        <v>43250</v>
      </c>
      <c r="AE2305" s="223">
        <v>43334</v>
      </c>
      <c r="AF2305" s="147" t="s">
        <v>939</v>
      </c>
    </row>
    <row r="2306" spans="16:32" x14ac:dyDescent="0.25">
      <c r="P2306" s="147" t="s">
        <v>962</v>
      </c>
      <c r="Q2306" s="147">
        <v>195</v>
      </c>
      <c r="R2306" s="147"/>
      <c r="S2306" s="147" t="s">
        <v>3143</v>
      </c>
      <c r="T2306" s="147">
        <v>0</v>
      </c>
      <c r="U2306" s="147" t="s">
        <v>3144</v>
      </c>
      <c r="V2306" s="147" t="s">
        <v>2982</v>
      </c>
      <c r="AB2306" s="147" t="s">
        <v>2676</v>
      </c>
      <c r="AC2306" s="147">
        <v>219</v>
      </c>
      <c r="AD2306" s="223">
        <v>43280</v>
      </c>
      <c r="AE2306" s="223">
        <v>43364</v>
      </c>
      <c r="AF2306" s="147" t="s">
        <v>939</v>
      </c>
    </row>
    <row r="2307" spans="16:32" x14ac:dyDescent="0.25">
      <c r="P2307" s="147" t="s">
        <v>962</v>
      </c>
      <c r="Q2307" s="147">
        <v>195</v>
      </c>
      <c r="R2307" s="147"/>
      <c r="S2307" s="147" t="s">
        <v>2593</v>
      </c>
      <c r="T2307" s="147">
        <v>0</v>
      </c>
      <c r="U2307" s="147" t="s">
        <v>2594</v>
      </c>
      <c r="V2307" s="147" t="s">
        <v>2982</v>
      </c>
      <c r="AB2307" s="147" t="s">
        <v>2676</v>
      </c>
      <c r="AC2307" s="147">
        <v>222</v>
      </c>
      <c r="AD2307" s="223">
        <v>43311</v>
      </c>
      <c r="AE2307" s="223">
        <v>43395</v>
      </c>
      <c r="AF2307" s="147" t="s">
        <v>939</v>
      </c>
    </row>
    <row r="2308" spans="16:32" x14ac:dyDescent="0.25">
      <c r="P2308" s="147" t="s">
        <v>962</v>
      </c>
      <c r="Q2308" s="147">
        <v>195</v>
      </c>
      <c r="R2308" s="147"/>
      <c r="S2308" s="147" t="s">
        <v>2134</v>
      </c>
      <c r="T2308" s="147">
        <v>0</v>
      </c>
      <c r="U2308" s="147" t="s">
        <v>2135</v>
      </c>
      <c r="V2308" s="147" t="s">
        <v>2982</v>
      </c>
      <c r="AB2308" s="147" t="s">
        <v>5012</v>
      </c>
      <c r="AC2308" s="147">
        <v>220</v>
      </c>
      <c r="AD2308" s="223">
        <v>43297</v>
      </c>
      <c r="AE2308" s="223">
        <v>43353</v>
      </c>
      <c r="AF2308" s="147" t="s">
        <v>939</v>
      </c>
    </row>
    <row r="2309" spans="16:32" x14ac:dyDescent="0.25">
      <c r="P2309" s="147" t="s">
        <v>962</v>
      </c>
      <c r="Q2309" s="147">
        <v>195</v>
      </c>
      <c r="R2309" s="147"/>
      <c r="S2309" s="147" t="s">
        <v>2595</v>
      </c>
      <c r="T2309" s="147">
        <v>0</v>
      </c>
      <c r="U2309" s="147" t="s">
        <v>2596</v>
      </c>
      <c r="V2309" s="147" t="s">
        <v>2982</v>
      </c>
      <c r="AB2309" s="147" t="s">
        <v>3779</v>
      </c>
      <c r="AC2309" s="147">
        <v>219</v>
      </c>
      <c r="AD2309" s="223">
        <v>43280</v>
      </c>
      <c r="AE2309" s="223">
        <v>43364</v>
      </c>
      <c r="AF2309" s="147" t="s">
        <v>939</v>
      </c>
    </row>
    <row r="2310" spans="16:32" x14ac:dyDescent="0.25">
      <c r="P2310" s="147" t="s">
        <v>962</v>
      </c>
      <c r="Q2310" s="147">
        <v>195</v>
      </c>
      <c r="R2310" s="147"/>
      <c r="S2310" s="147" t="s">
        <v>2910</v>
      </c>
      <c r="T2310" s="147">
        <v>0</v>
      </c>
      <c r="U2310" s="147" t="s">
        <v>2911</v>
      </c>
      <c r="V2310" s="147" t="s">
        <v>2982</v>
      </c>
      <c r="AB2310" s="147" t="s">
        <v>3779</v>
      </c>
      <c r="AC2310" s="147">
        <v>222</v>
      </c>
      <c r="AD2310" s="223">
        <v>43311</v>
      </c>
      <c r="AE2310" s="223">
        <v>43395</v>
      </c>
      <c r="AF2310" s="147" t="s">
        <v>939</v>
      </c>
    </row>
    <row r="2311" spans="16:32" x14ac:dyDescent="0.25">
      <c r="P2311" s="147" t="s">
        <v>962</v>
      </c>
      <c r="Q2311" s="147">
        <v>195</v>
      </c>
      <c r="R2311" s="147"/>
      <c r="S2311" s="147" t="s">
        <v>3145</v>
      </c>
      <c r="T2311" s="147">
        <v>0</v>
      </c>
      <c r="U2311" s="147" t="s">
        <v>3146</v>
      </c>
      <c r="V2311" s="147" t="s">
        <v>2982</v>
      </c>
      <c r="AB2311" s="147" t="s">
        <v>4404</v>
      </c>
      <c r="AC2311" s="147">
        <v>208</v>
      </c>
      <c r="AD2311" s="223">
        <v>43216</v>
      </c>
      <c r="AE2311" s="223">
        <v>43300</v>
      </c>
      <c r="AF2311" s="147" t="s">
        <v>939</v>
      </c>
    </row>
    <row r="2312" spans="16:32" x14ac:dyDescent="0.25">
      <c r="P2312" s="147" t="s">
        <v>962</v>
      </c>
      <c r="Q2312" s="147">
        <v>195</v>
      </c>
      <c r="R2312" s="147"/>
      <c r="S2312" s="147" t="s">
        <v>2605</v>
      </c>
      <c r="T2312" s="147">
        <v>0</v>
      </c>
      <c r="U2312" s="147" t="s">
        <v>2606</v>
      </c>
      <c r="V2312" s="147" t="s">
        <v>2982</v>
      </c>
      <c r="AB2312" s="147" t="s">
        <v>4404</v>
      </c>
      <c r="AC2312" s="147">
        <v>219</v>
      </c>
      <c r="AD2312" s="223">
        <v>43280</v>
      </c>
      <c r="AE2312" s="223">
        <v>43364</v>
      </c>
      <c r="AF2312" s="147" t="s">
        <v>939</v>
      </c>
    </row>
    <row r="2313" spans="16:32" x14ac:dyDescent="0.25">
      <c r="P2313" s="147" t="s">
        <v>962</v>
      </c>
      <c r="Q2313" s="147">
        <v>195</v>
      </c>
      <c r="R2313" s="147"/>
      <c r="S2313" s="147" t="s">
        <v>3147</v>
      </c>
      <c r="T2313" s="147">
        <v>0</v>
      </c>
      <c r="U2313" s="147" t="s">
        <v>3148</v>
      </c>
      <c r="V2313" s="147" t="s">
        <v>2982</v>
      </c>
      <c r="AB2313" s="147" t="s">
        <v>4404</v>
      </c>
      <c r="AC2313" s="147">
        <v>222</v>
      </c>
      <c r="AD2313" s="223">
        <v>43311</v>
      </c>
      <c r="AE2313" s="223">
        <v>43395</v>
      </c>
      <c r="AF2313" s="147" t="s">
        <v>939</v>
      </c>
    </row>
    <row r="2314" spans="16:32" x14ac:dyDescent="0.25">
      <c r="P2314" s="147" t="s">
        <v>962</v>
      </c>
      <c r="Q2314" s="147">
        <v>195</v>
      </c>
      <c r="R2314" s="147"/>
      <c r="S2314" s="147" t="s">
        <v>2144</v>
      </c>
      <c r="T2314" s="147">
        <v>0</v>
      </c>
      <c r="U2314" s="147" t="s">
        <v>2145</v>
      </c>
      <c r="V2314" s="147" t="s">
        <v>2982</v>
      </c>
      <c r="AB2314" s="147" t="s">
        <v>2297</v>
      </c>
      <c r="AC2314" s="147">
        <v>208</v>
      </c>
      <c r="AD2314" s="223">
        <v>43216</v>
      </c>
      <c r="AE2314" s="223">
        <v>43300</v>
      </c>
      <c r="AF2314" s="147" t="s">
        <v>939</v>
      </c>
    </row>
    <row r="2315" spans="16:32" x14ac:dyDescent="0.25">
      <c r="P2315" s="147" t="s">
        <v>962</v>
      </c>
      <c r="Q2315" s="147">
        <v>195</v>
      </c>
      <c r="R2315" s="147"/>
      <c r="S2315" s="147" t="s">
        <v>2146</v>
      </c>
      <c r="T2315" s="147">
        <v>0</v>
      </c>
      <c r="U2315" s="147" t="s">
        <v>2147</v>
      </c>
      <c r="V2315" s="147" t="s">
        <v>2982</v>
      </c>
      <c r="AB2315" s="147" t="s">
        <v>2297</v>
      </c>
      <c r="AC2315" s="147">
        <v>219</v>
      </c>
      <c r="AD2315" s="223">
        <v>43280</v>
      </c>
      <c r="AE2315" s="223">
        <v>43364</v>
      </c>
      <c r="AF2315" s="147" t="s">
        <v>939</v>
      </c>
    </row>
    <row r="2316" spans="16:32" x14ac:dyDescent="0.25">
      <c r="P2316" s="147" t="s">
        <v>962</v>
      </c>
      <c r="Q2316" s="147">
        <v>195</v>
      </c>
      <c r="R2316" s="147"/>
      <c r="S2316" s="147" t="s">
        <v>2615</v>
      </c>
      <c r="T2316" s="147">
        <v>0</v>
      </c>
      <c r="U2316" s="147" t="s">
        <v>2616</v>
      </c>
      <c r="V2316" s="147" t="s">
        <v>2982</v>
      </c>
      <c r="AB2316" s="147" t="s">
        <v>2297</v>
      </c>
      <c r="AC2316" s="147">
        <v>222</v>
      </c>
      <c r="AD2316" s="223">
        <v>43311</v>
      </c>
      <c r="AE2316" s="223">
        <v>43395</v>
      </c>
      <c r="AF2316" s="147" t="s">
        <v>939</v>
      </c>
    </row>
    <row r="2317" spans="16:32" x14ac:dyDescent="0.25">
      <c r="P2317" s="147" t="s">
        <v>962</v>
      </c>
      <c r="Q2317" s="147">
        <v>195</v>
      </c>
      <c r="R2317" s="147"/>
      <c r="S2317" s="147" t="s">
        <v>2617</v>
      </c>
      <c r="T2317" s="147">
        <v>0</v>
      </c>
      <c r="U2317" s="147" t="s">
        <v>2618</v>
      </c>
      <c r="V2317" s="147" t="s">
        <v>2982</v>
      </c>
      <c r="AB2317" s="147" t="s">
        <v>2299</v>
      </c>
      <c r="AC2317" s="147">
        <v>222</v>
      </c>
      <c r="AD2317" s="223">
        <v>43311</v>
      </c>
      <c r="AE2317" s="223">
        <v>43395</v>
      </c>
      <c r="AF2317" s="147" t="s">
        <v>939</v>
      </c>
    </row>
    <row r="2318" spans="16:32" x14ac:dyDescent="0.25">
      <c r="P2318" s="147" t="s">
        <v>962</v>
      </c>
      <c r="Q2318" s="147">
        <v>195</v>
      </c>
      <c r="R2318" s="147"/>
      <c r="S2318" s="147" t="s">
        <v>2152</v>
      </c>
      <c r="T2318" s="147">
        <v>0</v>
      </c>
      <c r="U2318" s="147" t="s">
        <v>2153</v>
      </c>
      <c r="V2318" s="147" t="s">
        <v>2982</v>
      </c>
      <c r="AB2318" s="147" t="s">
        <v>2678</v>
      </c>
      <c r="AC2318" s="147">
        <v>208</v>
      </c>
      <c r="AD2318" s="223">
        <v>43216</v>
      </c>
      <c r="AE2318" s="223">
        <v>43300</v>
      </c>
      <c r="AF2318" s="147" t="s">
        <v>939</v>
      </c>
    </row>
    <row r="2319" spans="16:32" x14ac:dyDescent="0.25">
      <c r="P2319" s="147" t="s">
        <v>962</v>
      </c>
      <c r="Q2319" s="147">
        <v>195</v>
      </c>
      <c r="R2319" s="147"/>
      <c r="S2319" s="147" t="s">
        <v>2912</v>
      </c>
      <c r="T2319" s="147">
        <v>0</v>
      </c>
      <c r="U2319" s="147" t="s">
        <v>2913</v>
      </c>
      <c r="V2319" s="147" t="s">
        <v>2982</v>
      </c>
      <c r="AB2319" s="147" t="s">
        <v>2678</v>
      </c>
      <c r="AC2319" s="147">
        <v>219</v>
      </c>
      <c r="AD2319" s="223">
        <v>43280</v>
      </c>
      <c r="AE2319" s="223">
        <v>43364</v>
      </c>
      <c r="AF2319" s="147" t="s">
        <v>939</v>
      </c>
    </row>
    <row r="2320" spans="16:32" x14ac:dyDescent="0.25">
      <c r="P2320" s="147" t="s">
        <v>962</v>
      </c>
      <c r="Q2320" s="147">
        <v>195</v>
      </c>
      <c r="R2320" s="147"/>
      <c r="S2320" s="147" t="s">
        <v>2154</v>
      </c>
      <c r="T2320" s="147">
        <v>0</v>
      </c>
      <c r="U2320" s="147" t="s">
        <v>2155</v>
      </c>
      <c r="V2320" s="147" t="s">
        <v>2982</v>
      </c>
      <c r="AB2320" s="147" t="s">
        <v>2678</v>
      </c>
      <c r="AC2320" s="147">
        <v>222</v>
      </c>
      <c r="AD2320" s="223">
        <v>43311</v>
      </c>
      <c r="AE2320" s="223">
        <v>43395</v>
      </c>
      <c r="AF2320" s="147" t="s">
        <v>939</v>
      </c>
    </row>
    <row r="2321" spans="16:32" x14ac:dyDescent="0.25">
      <c r="P2321" s="147" t="s">
        <v>962</v>
      </c>
      <c r="Q2321" s="147">
        <v>195</v>
      </c>
      <c r="R2321" s="147"/>
      <c r="S2321" s="147" t="s">
        <v>2914</v>
      </c>
      <c r="T2321" s="147">
        <v>0</v>
      </c>
      <c r="U2321" s="147" t="s">
        <v>2915</v>
      </c>
      <c r="V2321" s="147" t="s">
        <v>2982</v>
      </c>
      <c r="AB2321" s="147" t="s">
        <v>2301</v>
      </c>
      <c r="AC2321" s="147">
        <v>222</v>
      </c>
      <c r="AD2321" s="223">
        <v>43311</v>
      </c>
      <c r="AE2321" s="223">
        <v>43395</v>
      </c>
      <c r="AF2321" s="147" t="s">
        <v>939</v>
      </c>
    </row>
    <row r="2322" spans="16:32" x14ac:dyDescent="0.25">
      <c r="P2322" s="147" t="s">
        <v>962</v>
      </c>
      <c r="Q2322" s="147">
        <v>195</v>
      </c>
      <c r="R2322" s="147"/>
      <c r="S2322" s="147" t="s">
        <v>3149</v>
      </c>
      <c r="T2322" s="147">
        <v>0</v>
      </c>
      <c r="U2322" s="147" t="s">
        <v>3150</v>
      </c>
      <c r="V2322" s="147" t="s">
        <v>2982</v>
      </c>
      <c r="AB2322" s="147" t="s">
        <v>2303</v>
      </c>
      <c r="AC2322" s="147">
        <v>219</v>
      </c>
      <c r="AD2322" s="223">
        <v>43280</v>
      </c>
      <c r="AE2322" s="223">
        <v>43364</v>
      </c>
      <c r="AF2322" s="147" t="s">
        <v>939</v>
      </c>
    </row>
    <row r="2323" spans="16:32" x14ac:dyDescent="0.25">
      <c r="P2323" s="147" t="s">
        <v>962</v>
      </c>
      <c r="Q2323" s="147">
        <v>195</v>
      </c>
      <c r="R2323" s="147"/>
      <c r="S2323" s="147" t="s">
        <v>2621</v>
      </c>
      <c r="T2323" s="147">
        <v>0</v>
      </c>
      <c r="U2323" s="147" t="s">
        <v>2622</v>
      </c>
      <c r="V2323" s="147" t="s">
        <v>2982</v>
      </c>
      <c r="AB2323" s="147" t="s">
        <v>2303</v>
      </c>
      <c r="AC2323" s="147">
        <v>222</v>
      </c>
      <c r="AD2323" s="223">
        <v>43311</v>
      </c>
      <c r="AE2323" s="223">
        <v>43395</v>
      </c>
      <c r="AF2323" s="147" t="s">
        <v>939</v>
      </c>
    </row>
    <row r="2324" spans="16:32" x14ac:dyDescent="0.25">
      <c r="P2324" s="147" t="s">
        <v>962</v>
      </c>
      <c r="Q2324" s="147">
        <v>195</v>
      </c>
      <c r="R2324" s="147"/>
      <c r="S2324" s="147" t="s">
        <v>3151</v>
      </c>
      <c r="T2324" s="147">
        <v>0</v>
      </c>
      <c r="U2324" s="147" t="s">
        <v>3152</v>
      </c>
      <c r="V2324" s="147" t="s">
        <v>2982</v>
      </c>
      <c r="AB2324" s="147" t="s">
        <v>3597</v>
      </c>
      <c r="AC2324" s="147">
        <v>208</v>
      </c>
      <c r="AD2324" s="223">
        <v>43216</v>
      </c>
      <c r="AE2324" s="223">
        <v>43300</v>
      </c>
      <c r="AF2324" s="147" t="s">
        <v>939</v>
      </c>
    </row>
    <row r="2325" spans="16:32" x14ac:dyDescent="0.25">
      <c r="P2325" s="147" t="s">
        <v>962</v>
      </c>
      <c r="Q2325" s="147">
        <v>195</v>
      </c>
      <c r="R2325" s="147"/>
      <c r="S2325" s="147" t="s">
        <v>3153</v>
      </c>
      <c r="T2325" s="147">
        <v>0</v>
      </c>
      <c r="U2325" s="147" t="s">
        <v>3154</v>
      </c>
      <c r="V2325" s="147" t="s">
        <v>2982</v>
      </c>
      <c r="AB2325" s="147" t="s">
        <v>3459</v>
      </c>
      <c r="AC2325" s="147">
        <v>208</v>
      </c>
      <c r="AD2325" s="223">
        <v>43216</v>
      </c>
      <c r="AE2325" s="223">
        <v>43300</v>
      </c>
      <c r="AF2325" s="147" t="s">
        <v>939</v>
      </c>
    </row>
    <row r="2326" spans="16:32" x14ac:dyDescent="0.25">
      <c r="P2326" s="147" t="s">
        <v>962</v>
      </c>
      <c r="Q2326" s="147">
        <v>195</v>
      </c>
      <c r="R2326" s="147"/>
      <c r="S2326" s="147" t="s">
        <v>3155</v>
      </c>
      <c r="T2326" s="147">
        <v>0</v>
      </c>
      <c r="U2326" s="147" t="s">
        <v>3156</v>
      </c>
      <c r="V2326" s="147" t="s">
        <v>2982</v>
      </c>
      <c r="AB2326" s="147" t="s">
        <v>2305</v>
      </c>
      <c r="AC2326" s="147">
        <v>219</v>
      </c>
      <c r="AD2326" s="223">
        <v>43280</v>
      </c>
      <c r="AE2326" s="223">
        <v>43364</v>
      </c>
      <c r="AF2326" s="147" t="s">
        <v>939</v>
      </c>
    </row>
    <row r="2327" spans="16:32" x14ac:dyDescent="0.25">
      <c r="P2327" s="147" t="s">
        <v>962</v>
      </c>
      <c r="Q2327" s="147">
        <v>195</v>
      </c>
      <c r="R2327" s="147"/>
      <c r="S2327" s="147" t="s">
        <v>2160</v>
      </c>
      <c r="T2327" s="147">
        <v>0</v>
      </c>
      <c r="U2327" s="147" t="s">
        <v>2161</v>
      </c>
      <c r="V2327" s="147" t="s">
        <v>2982</v>
      </c>
      <c r="AB2327" s="147" t="s">
        <v>2305</v>
      </c>
      <c r="AC2327" s="147">
        <v>222</v>
      </c>
      <c r="AD2327" s="223">
        <v>43311</v>
      </c>
      <c r="AE2327" s="223">
        <v>43395</v>
      </c>
      <c r="AF2327" s="147" t="s">
        <v>939</v>
      </c>
    </row>
    <row r="2328" spans="16:32" x14ac:dyDescent="0.25">
      <c r="P2328" s="147" t="s">
        <v>962</v>
      </c>
      <c r="Q2328" s="147">
        <v>195</v>
      </c>
      <c r="R2328" s="147"/>
      <c r="S2328" s="147" t="s">
        <v>2168</v>
      </c>
      <c r="T2328" s="147">
        <v>0</v>
      </c>
      <c r="U2328" s="147" t="s">
        <v>2169</v>
      </c>
      <c r="V2328" s="147" t="s">
        <v>2982</v>
      </c>
      <c r="AB2328" s="147" t="s">
        <v>4008</v>
      </c>
      <c r="AC2328" s="147">
        <v>219</v>
      </c>
      <c r="AD2328" s="223">
        <v>43280</v>
      </c>
      <c r="AE2328" s="223">
        <v>43364</v>
      </c>
      <c r="AF2328" s="147" t="s">
        <v>939</v>
      </c>
    </row>
    <row r="2329" spans="16:32" x14ac:dyDescent="0.25">
      <c r="P2329" s="147" t="s">
        <v>962</v>
      </c>
      <c r="Q2329" s="147">
        <v>195</v>
      </c>
      <c r="R2329" s="147"/>
      <c r="S2329" s="147" t="s">
        <v>2178</v>
      </c>
      <c r="T2329" s="147">
        <v>0</v>
      </c>
      <c r="U2329" s="147" t="s">
        <v>2179</v>
      </c>
      <c r="V2329" s="147" t="s">
        <v>2982</v>
      </c>
      <c r="AB2329" s="147" t="s">
        <v>4008</v>
      </c>
      <c r="AC2329" s="147">
        <v>222</v>
      </c>
      <c r="AD2329" s="223">
        <v>43311</v>
      </c>
      <c r="AE2329" s="223">
        <v>43395</v>
      </c>
      <c r="AF2329" s="147" t="s">
        <v>939</v>
      </c>
    </row>
    <row r="2330" spans="16:32" x14ac:dyDescent="0.25">
      <c r="P2330" s="147" t="s">
        <v>962</v>
      </c>
      <c r="Q2330" s="147">
        <v>195</v>
      </c>
      <c r="R2330" s="147"/>
      <c r="S2330" s="147" t="s">
        <v>2180</v>
      </c>
      <c r="T2330" s="147">
        <v>0</v>
      </c>
      <c r="U2330" s="147" t="s">
        <v>2181</v>
      </c>
      <c r="V2330" s="147" t="s">
        <v>2982</v>
      </c>
      <c r="AB2330" s="147" t="s">
        <v>2307</v>
      </c>
      <c r="AC2330" s="147">
        <v>208</v>
      </c>
      <c r="AD2330" s="223">
        <v>43216</v>
      </c>
      <c r="AE2330" s="223">
        <v>43300</v>
      </c>
      <c r="AF2330" s="147" t="s">
        <v>939</v>
      </c>
    </row>
    <row r="2331" spans="16:32" x14ac:dyDescent="0.25">
      <c r="P2331" s="147" t="s">
        <v>962</v>
      </c>
      <c r="Q2331" s="147">
        <v>195</v>
      </c>
      <c r="R2331" s="147"/>
      <c r="S2331" s="147" t="s">
        <v>2184</v>
      </c>
      <c r="T2331" s="147">
        <v>0</v>
      </c>
      <c r="U2331" s="147" t="s">
        <v>2185</v>
      </c>
      <c r="V2331" s="147" t="s">
        <v>2982</v>
      </c>
      <c r="AB2331" s="147" t="s">
        <v>4010</v>
      </c>
      <c r="AC2331" s="147">
        <v>208</v>
      </c>
      <c r="AD2331" s="223">
        <v>43216</v>
      </c>
      <c r="AE2331" s="223">
        <v>43300</v>
      </c>
      <c r="AF2331" s="147" t="s">
        <v>939</v>
      </c>
    </row>
    <row r="2332" spans="16:32" x14ac:dyDescent="0.25">
      <c r="P2332" s="147" t="s">
        <v>962</v>
      </c>
      <c r="Q2332" s="147">
        <v>195</v>
      </c>
      <c r="R2332" s="147"/>
      <c r="S2332" s="147" t="s">
        <v>2918</v>
      </c>
      <c r="T2332" s="147">
        <v>0</v>
      </c>
      <c r="U2332" s="147" t="s">
        <v>2919</v>
      </c>
      <c r="V2332" s="147" t="s">
        <v>2982</v>
      </c>
      <c r="AB2332" s="147" t="s">
        <v>2955</v>
      </c>
      <c r="AC2332" s="147">
        <v>219</v>
      </c>
      <c r="AD2332" s="223">
        <v>43280</v>
      </c>
      <c r="AE2332" s="223">
        <v>43364</v>
      </c>
      <c r="AF2332" s="147" t="s">
        <v>939</v>
      </c>
    </row>
    <row r="2333" spans="16:32" x14ac:dyDescent="0.25">
      <c r="P2333" s="147" t="s">
        <v>962</v>
      </c>
      <c r="Q2333" s="147">
        <v>195</v>
      </c>
      <c r="R2333" s="147"/>
      <c r="S2333" s="147" t="s">
        <v>2186</v>
      </c>
      <c r="T2333" s="147">
        <v>0</v>
      </c>
      <c r="U2333" s="147" t="s">
        <v>2187</v>
      </c>
      <c r="V2333" s="147" t="s">
        <v>2982</v>
      </c>
      <c r="AB2333" s="147" t="s">
        <v>2955</v>
      </c>
      <c r="AC2333" s="147">
        <v>222</v>
      </c>
      <c r="AD2333" s="223">
        <v>43311</v>
      </c>
      <c r="AE2333" s="223">
        <v>43395</v>
      </c>
      <c r="AF2333" s="147" t="s">
        <v>939</v>
      </c>
    </row>
    <row r="2334" spans="16:32" x14ac:dyDescent="0.25">
      <c r="P2334" s="147" t="s">
        <v>962</v>
      </c>
      <c r="Q2334" s="147">
        <v>195</v>
      </c>
      <c r="R2334" s="147"/>
      <c r="S2334" s="147" t="s">
        <v>2920</v>
      </c>
      <c r="T2334" s="147">
        <v>0</v>
      </c>
      <c r="U2334" s="147" t="s">
        <v>2921</v>
      </c>
      <c r="V2334" s="147" t="s">
        <v>2982</v>
      </c>
      <c r="AB2334" s="147" t="s">
        <v>4406</v>
      </c>
      <c r="AC2334" s="147">
        <v>208</v>
      </c>
      <c r="AD2334" s="223">
        <v>43216</v>
      </c>
      <c r="AE2334" s="223">
        <v>43300</v>
      </c>
      <c r="AF2334" s="147" t="s">
        <v>939</v>
      </c>
    </row>
    <row r="2335" spans="16:32" x14ac:dyDescent="0.25">
      <c r="P2335" s="147" t="s">
        <v>962</v>
      </c>
      <c r="Q2335" s="147">
        <v>195</v>
      </c>
      <c r="R2335" s="147"/>
      <c r="S2335" s="147" t="s">
        <v>2188</v>
      </c>
      <c r="T2335" s="147">
        <v>0</v>
      </c>
      <c r="U2335" s="147" t="s">
        <v>2189</v>
      </c>
      <c r="V2335" s="147" t="s">
        <v>2982</v>
      </c>
      <c r="AB2335" s="147" t="s">
        <v>4406</v>
      </c>
      <c r="AC2335" s="147">
        <v>215</v>
      </c>
      <c r="AD2335" s="223">
        <v>43250</v>
      </c>
      <c r="AE2335" s="223">
        <v>43334</v>
      </c>
      <c r="AF2335" s="147" t="s">
        <v>939</v>
      </c>
    </row>
    <row r="2336" spans="16:32" x14ac:dyDescent="0.25">
      <c r="P2336" s="147" t="s">
        <v>962</v>
      </c>
      <c r="Q2336" s="147">
        <v>195</v>
      </c>
      <c r="R2336" s="147"/>
      <c r="S2336" s="147" t="s">
        <v>2194</v>
      </c>
      <c r="T2336" s="147">
        <v>0</v>
      </c>
      <c r="U2336" s="147" t="s">
        <v>2195</v>
      </c>
      <c r="V2336" s="147" t="s">
        <v>2982</v>
      </c>
      <c r="AB2336" s="147" t="s">
        <v>4406</v>
      </c>
      <c r="AC2336" s="147">
        <v>219</v>
      </c>
      <c r="AD2336" s="223">
        <v>43280</v>
      </c>
      <c r="AE2336" s="223">
        <v>43364</v>
      </c>
      <c r="AF2336" s="147" t="s">
        <v>939</v>
      </c>
    </row>
    <row r="2337" spans="16:32" x14ac:dyDescent="0.25">
      <c r="P2337" s="147" t="s">
        <v>962</v>
      </c>
      <c r="Q2337" s="147">
        <v>195</v>
      </c>
      <c r="R2337" s="147"/>
      <c r="S2337" s="147" t="s">
        <v>2198</v>
      </c>
      <c r="T2337" s="147">
        <v>0</v>
      </c>
      <c r="U2337" s="147" t="s">
        <v>2199</v>
      </c>
      <c r="V2337" s="147" t="s">
        <v>2982</v>
      </c>
      <c r="AB2337" s="147" t="s">
        <v>4406</v>
      </c>
      <c r="AC2337" s="147">
        <v>222</v>
      </c>
      <c r="AD2337" s="223">
        <v>43311</v>
      </c>
      <c r="AE2337" s="223">
        <v>43395</v>
      </c>
      <c r="AF2337" s="147" t="s">
        <v>939</v>
      </c>
    </row>
    <row r="2338" spans="16:32" x14ac:dyDescent="0.25">
      <c r="P2338" s="147" t="s">
        <v>962</v>
      </c>
      <c r="Q2338" s="147">
        <v>195</v>
      </c>
      <c r="R2338" s="147"/>
      <c r="S2338" s="147" t="s">
        <v>2200</v>
      </c>
      <c r="T2338" s="147">
        <v>0</v>
      </c>
      <c r="U2338" s="147" t="s">
        <v>2201</v>
      </c>
      <c r="V2338" s="147" t="s">
        <v>2982</v>
      </c>
      <c r="AB2338" s="147" t="s">
        <v>4924</v>
      </c>
      <c r="AC2338" s="147">
        <v>219</v>
      </c>
      <c r="AD2338" s="223">
        <v>43280</v>
      </c>
      <c r="AE2338" s="223">
        <v>43364</v>
      </c>
      <c r="AF2338" s="147" t="s">
        <v>939</v>
      </c>
    </row>
    <row r="2339" spans="16:32" x14ac:dyDescent="0.25">
      <c r="P2339" s="147" t="s">
        <v>962</v>
      </c>
      <c r="Q2339" s="147">
        <v>195</v>
      </c>
      <c r="R2339" s="147"/>
      <c r="S2339" s="147" t="s">
        <v>3157</v>
      </c>
      <c r="T2339" s="147">
        <v>0</v>
      </c>
      <c r="U2339" s="147" t="s">
        <v>3158</v>
      </c>
      <c r="V2339" s="147" t="s">
        <v>2982</v>
      </c>
      <c r="AB2339" s="147" t="s">
        <v>4924</v>
      </c>
      <c r="AC2339" s="147">
        <v>222</v>
      </c>
      <c r="AD2339" s="223">
        <v>43311</v>
      </c>
      <c r="AE2339" s="223">
        <v>43395</v>
      </c>
      <c r="AF2339" s="147" t="s">
        <v>939</v>
      </c>
    </row>
    <row r="2340" spans="16:32" x14ac:dyDescent="0.25">
      <c r="P2340" s="147" t="s">
        <v>962</v>
      </c>
      <c r="Q2340" s="147">
        <v>195</v>
      </c>
      <c r="R2340" s="147"/>
      <c r="S2340" s="147" t="s">
        <v>2204</v>
      </c>
      <c r="T2340" s="147">
        <v>0</v>
      </c>
      <c r="U2340" s="147" t="s">
        <v>2205</v>
      </c>
      <c r="V2340" s="147" t="s">
        <v>2982</v>
      </c>
      <c r="AB2340" s="147" t="s">
        <v>2313</v>
      </c>
      <c r="AC2340" s="147">
        <v>219</v>
      </c>
      <c r="AD2340" s="223">
        <v>43280</v>
      </c>
      <c r="AE2340" s="223">
        <v>43364</v>
      </c>
      <c r="AF2340" s="147" t="s">
        <v>939</v>
      </c>
    </row>
    <row r="2341" spans="16:32" x14ac:dyDescent="0.25">
      <c r="P2341" s="147" t="s">
        <v>962</v>
      </c>
      <c r="Q2341" s="147">
        <v>195</v>
      </c>
      <c r="R2341" s="147"/>
      <c r="S2341" s="147" t="s">
        <v>2635</v>
      </c>
      <c r="T2341" s="147">
        <v>0</v>
      </c>
      <c r="U2341" s="147" t="s">
        <v>2636</v>
      </c>
      <c r="V2341" s="147" t="s">
        <v>2982</v>
      </c>
      <c r="AB2341" s="147" t="s">
        <v>2313</v>
      </c>
      <c r="AC2341" s="147">
        <v>222</v>
      </c>
      <c r="AD2341" s="223">
        <v>43311</v>
      </c>
      <c r="AE2341" s="223">
        <v>43395</v>
      </c>
      <c r="AF2341" s="147" t="s">
        <v>939</v>
      </c>
    </row>
    <row r="2342" spans="16:32" x14ac:dyDescent="0.25">
      <c r="P2342" s="147" t="s">
        <v>962</v>
      </c>
      <c r="Q2342" s="147">
        <v>195</v>
      </c>
      <c r="R2342" s="147"/>
      <c r="S2342" s="147" t="s">
        <v>3159</v>
      </c>
      <c r="T2342" s="147">
        <v>0</v>
      </c>
      <c r="U2342" s="147" t="s">
        <v>3160</v>
      </c>
      <c r="V2342" s="147" t="s">
        <v>2982</v>
      </c>
      <c r="AB2342" s="147" t="s">
        <v>2315</v>
      </c>
      <c r="AC2342" s="147">
        <v>219</v>
      </c>
      <c r="AD2342" s="223">
        <v>43280</v>
      </c>
      <c r="AE2342" s="223">
        <v>43364</v>
      </c>
      <c r="AF2342" s="147" t="s">
        <v>939</v>
      </c>
    </row>
    <row r="2343" spans="16:32" x14ac:dyDescent="0.25">
      <c r="P2343" s="147" t="s">
        <v>962</v>
      </c>
      <c r="Q2343" s="147">
        <v>195</v>
      </c>
      <c r="R2343" s="147"/>
      <c r="S2343" s="147" t="s">
        <v>2210</v>
      </c>
      <c r="T2343" s="147">
        <v>0</v>
      </c>
      <c r="U2343" s="147" t="s">
        <v>2211</v>
      </c>
      <c r="V2343" s="147" t="s">
        <v>2982</v>
      </c>
      <c r="AB2343" s="147" t="s">
        <v>2682</v>
      </c>
      <c r="AC2343" s="147">
        <v>219</v>
      </c>
      <c r="AD2343" s="223">
        <v>43280</v>
      </c>
      <c r="AE2343" s="223">
        <v>43364</v>
      </c>
      <c r="AF2343" s="147" t="s">
        <v>939</v>
      </c>
    </row>
    <row r="2344" spans="16:32" x14ac:dyDescent="0.25">
      <c r="P2344" s="147" t="s">
        <v>962</v>
      </c>
      <c r="Q2344" s="147">
        <v>195</v>
      </c>
      <c r="R2344" s="147"/>
      <c r="S2344" s="147" t="s">
        <v>2212</v>
      </c>
      <c r="T2344" s="147">
        <v>0</v>
      </c>
      <c r="U2344" s="147" t="s">
        <v>2213</v>
      </c>
      <c r="V2344" s="147" t="s">
        <v>2982</v>
      </c>
      <c r="AB2344" s="147" t="s">
        <v>2682</v>
      </c>
      <c r="AC2344" s="147">
        <v>222</v>
      </c>
      <c r="AD2344" s="223">
        <v>43311</v>
      </c>
      <c r="AE2344" s="223">
        <v>43395</v>
      </c>
      <c r="AF2344" s="147" t="s">
        <v>939</v>
      </c>
    </row>
    <row r="2345" spans="16:32" x14ac:dyDescent="0.25">
      <c r="P2345" s="147" t="s">
        <v>962</v>
      </c>
      <c r="Q2345" s="147">
        <v>195</v>
      </c>
      <c r="R2345" s="147"/>
      <c r="S2345" s="147" t="s">
        <v>2214</v>
      </c>
      <c r="T2345" s="147">
        <v>0</v>
      </c>
      <c r="U2345" s="147" t="s">
        <v>2215</v>
      </c>
      <c r="V2345" s="147" t="s">
        <v>2982</v>
      </c>
      <c r="AB2345" s="147" t="s">
        <v>3196</v>
      </c>
      <c r="AC2345" s="147">
        <v>222</v>
      </c>
      <c r="AD2345" s="223">
        <v>43311</v>
      </c>
      <c r="AE2345" s="223">
        <v>43395</v>
      </c>
      <c r="AF2345" s="147" t="s">
        <v>939</v>
      </c>
    </row>
    <row r="2346" spans="16:32" x14ac:dyDescent="0.25">
      <c r="P2346" s="147" t="s">
        <v>962</v>
      </c>
      <c r="Q2346" s="147">
        <v>195</v>
      </c>
      <c r="R2346" s="147"/>
      <c r="S2346" s="147" t="s">
        <v>2220</v>
      </c>
      <c r="T2346" s="147">
        <v>0</v>
      </c>
      <c r="U2346" s="147" t="s">
        <v>2221</v>
      </c>
      <c r="V2346" s="147" t="s">
        <v>2982</v>
      </c>
      <c r="AB2346" s="147" t="s">
        <v>5175</v>
      </c>
      <c r="AC2346" s="147">
        <v>222</v>
      </c>
      <c r="AD2346" s="223">
        <v>43311</v>
      </c>
      <c r="AE2346" s="223">
        <v>43395</v>
      </c>
      <c r="AF2346" s="147" t="s">
        <v>939</v>
      </c>
    </row>
    <row r="2347" spans="16:32" x14ac:dyDescent="0.25">
      <c r="P2347" s="147" t="s">
        <v>962</v>
      </c>
      <c r="Q2347" s="147">
        <v>195</v>
      </c>
      <c r="R2347" s="147"/>
      <c r="S2347" s="147" t="s">
        <v>3161</v>
      </c>
      <c r="T2347" s="147">
        <v>0</v>
      </c>
      <c r="U2347" s="147" t="s">
        <v>3162</v>
      </c>
      <c r="V2347" s="147" t="s">
        <v>2982</v>
      </c>
      <c r="AB2347" s="147" t="s">
        <v>2321</v>
      </c>
      <c r="AC2347" s="147">
        <v>222</v>
      </c>
      <c r="AD2347" s="223">
        <v>43311</v>
      </c>
      <c r="AE2347" s="223">
        <v>43395</v>
      </c>
      <c r="AF2347" s="147" t="s">
        <v>939</v>
      </c>
    </row>
    <row r="2348" spans="16:32" x14ac:dyDescent="0.25">
      <c r="P2348" s="147" t="s">
        <v>962</v>
      </c>
      <c r="Q2348" s="147">
        <v>195</v>
      </c>
      <c r="R2348" s="147"/>
      <c r="S2348" s="147" t="s">
        <v>2226</v>
      </c>
      <c r="T2348" s="147">
        <v>0</v>
      </c>
      <c r="U2348" s="147" t="s">
        <v>2227</v>
      </c>
      <c r="V2348" s="147" t="s">
        <v>2982</v>
      </c>
      <c r="AB2348" s="147" t="s">
        <v>5177</v>
      </c>
      <c r="AC2348" s="147">
        <v>222</v>
      </c>
      <c r="AD2348" s="223">
        <v>43311</v>
      </c>
      <c r="AE2348" s="223">
        <v>43395</v>
      </c>
      <c r="AF2348" s="147" t="s">
        <v>939</v>
      </c>
    </row>
    <row r="2349" spans="16:32" x14ac:dyDescent="0.25">
      <c r="P2349" s="147" t="s">
        <v>962</v>
      </c>
      <c r="Q2349" s="147">
        <v>195</v>
      </c>
      <c r="R2349" s="147"/>
      <c r="S2349" s="147" t="s">
        <v>2228</v>
      </c>
      <c r="T2349" s="147">
        <v>0</v>
      </c>
      <c r="U2349" s="147" t="s">
        <v>2229</v>
      </c>
      <c r="V2349" s="147" t="s">
        <v>2982</v>
      </c>
      <c r="AB2349" s="147" t="s">
        <v>2325</v>
      </c>
      <c r="AC2349" s="147">
        <v>222</v>
      </c>
      <c r="AD2349" s="223">
        <v>43311</v>
      </c>
      <c r="AE2349" s="223">
        <v>43395</v>
      </c>
      <c r="AF2349" s="147" t="s">
        <v>939</v>
      </c>
    </row>
    <row r="2350" spans="16:32" x14ac:dyDescent="0.25">
      <c r="P2350" s="147" t="s">
        <v>962</v>
      </c>
      <c r="Q2350" s="147">
        <v>195</v>
      </c>
      <c r="R2350" s="147"/>
      <c r="S2350" s="147" t="s">
        <v>3163</v>
      </c>
      <c r="T2350" s="147">
        <v>0</v>
      </c>
      <c r="U2350" s="147" t="s">
        <v>3164</v>
      </c>
      <c r="V2350" s="147" t="s">
        <v>2982</v>
      </c>
      <c r="AB2350" s="147" t="s">
        <v>4012</v>
      </c>
      <c r="AC2350" s="147">
        <v>208</v>
      </c>
      <c r="AD2350" s="223">
        <v>43216</v>
      </c>
      <c r="AE2350" s="223">
        <v>43300</v>
      </c>
      <c r="AF2350" s="147" t="s">
        <v>939</v>
      </c>
    </row>
    <row r="2351" spans="16:32" x14ac:dyDescent="0.25">
      <c r="P2351" s="147" t="s">
        <v>962</v>
      </c>
      <c r="Q2351" s="147">
        <v>195</v>
      </c>
      <c r="R2351" s="147"/>
      <c r="S2351" s="147" t="s">
        <v>2238</v>
      </c>
      <c r="T2351" s="147">
        <v>0</v>
      </c>
      <c r="U2351" s="147" t="s">
        <v>2239</v>
      </c>
      <c r="V2351" s="147" t="s">
        <v>2982</v>
      </c>
      <c r="AB2351" s="147" t="s">
        <v>4012</v>
      </c>
      <c r="AC2351" s="147">
        <v>222</v>
      </c>
      <c r="AD2351" s="223">
        <v>43311</v>
      </c>
      <c r="AE2351" s="223">
        <v>43395</v>
      </c>
      <c r="AF2351" s="147" t="s">
        <v>939</v>
      </c>
    </row>
    <row r="2352" spans="16:32" x14ac:dyDescent="0.25">
      <c r="P2352" s="147" t="s">
        <v>962</v>
      </c>
      <c r="Q2352" s="147">
        <v>195</v>
      </c>
      <c r="R2352" s="147"/>
      <c r="S2352" s="147" t="s">
        <v>2248</v>
      </c>
      <c r="T2352" s="147">
        <v>0</v>
      </c>
      <c r="U2352" s="147" t="s">
        <v>2249</v>
      </c>
      <c r="V2352" s="147" t="s">
        <v>2982</v>
      </c>
      <c r="AB2352" s="147" t="s">
        <v>2684</v>
      </c>
      <c r="AC2352" s="147">
        <v>208</v>
      </c>
      <c r="AD2352" s="223">
        <v>43216</v>
      </c>
      <c r="AE2352" s="223">
        <v>43300</v>
      </c>
      <c r="AF2352" s="147" t="s">
        <v>939</v>
      </c>
    </row>
    <row r="2353" spans="16:32" x14ac:dyDescent="0.25">
      <c r="P2353" s="147" t="s">
        <v>962</v>
      </c>
      <c r="Q2353" s="147">
        <v>195</v>
      </c>
      <c r="R2353" s="147"/>
      <c r="S2353" s="147" t="s">
        <v>3165</v>
      </c>
      <c r="T2353" s="147">
        <v>0</v>
      </c>
      <c r="U2353" s="147" t="s">
        <v>3166</v>
      </c>
      <c r="V2353" s="147" t="s">
        <v>2982</v>
      </c>
      <c r="AB2353" s="147" t="s">
        <v>2684</v>
      </c>
      <c r="AC2353" s="147">
        <v>215</v>
      </c>
      <c r="AD2353" s="223">
        <v>43250</v>
      </c>
      <c r="AE2353" s="223">
        <v>43334</v>
      </c>
      <c r="AF2353" s="147" t="s">
        <v>939</v>
      </c>
    </row>
    <row r="2354" spans="16:32" x14ac:dyDescent="0.25">
      <c r="P2354" s="147" t="s">
        <v>962</v>
      </c>
      <c r="Q2354" s="147">
        <v>195</v>
      </c>
      <c r="R2354" s="147"/>
      <c r="S2354" s="147" t="s">
        <v>3167</v>
      </c>
      <c r="T2354" s="147">
        <v>0</v>
      </c>
      <c r="U2354" s="147" t="s">
        <v>3168</v>
      </c>
      <c r="V2354" s="147" t="s">
        <v>2982</v>
      </c>
      <c r="AB2354" s="147" t="s">
        <v>2684</v>
      </c>
      <c r="AC2354" s="147">
        <v>219</v>
      </c>
      <c r="AD2354" s="223">
        <v>43280</v>
      </c>
      <c r="AE2354" s="223">
        <v>43364</v>
      </c>
      <c r="AF2354" s="147" t="s">
        <v>939</v>
      </c>
    </row>
    <row r="2355" spans="16:32" x14ac:dyDescent="0.25">
      <c r="P2355" s="147" t="s">
        <v>962</v>
      </c>
      <c r="Q2355" s="147">
        <v>195</v>
      </c>
      <c r="R2355" s="147"/>
      <c r="S2355" s="147" t="s">
        <v>2649</v>
      </c>
      <c r="T2355" s="147">
        <v>0</v>
      </c>
      <c r="U2355" s="147" t="s">
        <v>2650</v>
      </c>
      <c r="V2355" s="147" t="s">
        <v>2982</v>
      </c>
      <c r="AB2355" s="147" t="s">
        <v>2684</v>
      </c>
      <c r="AC2355" s="147">
        <v>222</v>
      </c>
      <c r="AD2355" s="223">
        <v>43311</v>
      </c>
      <c r="AE2355" s="223">
        <v>43395</v>
      </c>
      <c r="AF2355" s="147" t="s">
        <v>939</v>
      </c>
    </row>
    <row r="2356" spans="16:32" x14ac:dyDescent="0.25">
      <c r="P2356" s="147" t="s">
        <v>962</v>
      </c>
      <c r="Q2356" s="147">
        <v>195</v>
      </c>
      <c r="R2356" s="147"/>
      <c r="S2356" s="147" t="s">
        <v>3169</v>
      </c>
      <c r="T2356" s="147">
        <v>0</v>
      </c>
      <c r="U2356" s="147" t="s">
        <v>3170</v>
      </c>
      <c r="V2356" s="147" t="s">
        <v>2982</v>
      </c>
      <c r="AB2356" s="147" t="s">
        <v>2959</v>
      </c>
      <c r="AC2356" s="147">
        <v>219</v>
      </c>
      <c r="AD2356" s="223">
        <v>43280</v>
      </c>
      <c r="AE2356" s="223">
        <v>43364</v>
      </c>
      <c r="AF2356" s="147" t="s">
        <v>939</v>
      </c>
    </row>
    <row r="2357" spans="16:32" x14ac:dyDescent="0.25">
      <c r="P2357" s="147" t="s">
        <v>962</v>
      </c>
      <c r="Q2357" s="147">
        <v>195</v>
      </c>
      <c r="R2357" s="147"/>
      <c r="S2357" s="147" t="s">
        <v>3171</v>
      </c>
      <c r="T2357" s="147">
        <v>0</v>
      </c>
      <c r="U2357" s="147" t="s">
        <v>3172</v>
      </c>
      <c r="V2357" s="147" t="s">
        <v>2982</v>
      </c>
      <c r="AB2357" s="147" t="s">
        <v>2959</v>
      </c>
      <c r="AC2357" s="147">
        <v>222</v>
      </c>
      <c r="AD2357" s="223">
        <v>43311</v>
      </c>
      <c r="AE2357" s="223">
        <v>43395</v>
      </c>
      <c r="AF2357" s="147" t="s">
        <v>939</v>
      </c>
    </row>
    <row r="2358" spans="16:32" x14ac:dyDescent="0.25">
      <c r="P2358" s="147" t="s">
        <v>962</v>
      </c>
      <c r="Q2358" s="147">
        <v>195</v>
      </c>
      <c r="R2358" s="147"/>
      <c r="S2358" s="147" t="s">
        <v>2938</v>
      </c>
      <c r="T2358" s="147">
        <v>0</v>
      </c>
      <c r="U2358" s="147" t="s">
        <v>2939</v>
      </c>
      <c r="V2358" s="147" t="s">
        <v>2982</v>
      </c>
      <c r="AB2358" s="147" t="s">
        <v>2329</v>
      </c>
      <c r="AC2358" s="147">
        <v>208</v>
      </c>
      <c r="AD2358" s="223">
        <v>43216</v>
      </c>
      <c r="AE2358" s="223">
        <v>43300</v>
      </c>
      <c r="AF2358" s="147" t="s">
        <v>939</v>
      </c>
    </row>
    <row r="2359" spans="16:32" x14ac:dyDescent="0.25">
      <c r="P2359" s="147" t="s">
        <v>962</v>
      </c>
      <c r="Q2359" s="147">
        <v>195</v>
      </c>
      <c r="R2359" s="147"/>
      <c r="S2359" s="147" t="s">
        <v>2940</v>
      </c>
      <c r="T2359" s="147">
        <v>0</v>
      </c>
      <c r="U2359" s="147" t="s">
        <v>2941</v>
      </c>
      <c r="V2359" s="147" t="s">
        <v>2982</v>
      </c>
      <c r="AB2359" s="147" t="s">
        <v>2329</v>
      </c>
      <c r="AC2359" s="147">
        <v>215</v>
      </c>
      <c r="AD2359" s="223">
        <v>43250</v>
      </c>
      <c r="AE2359" s="223">
        <v>43334</v>
      </c>
      <c r="AF2359" s="147" t="s">
        <v>939</v>
      </c>
    </row>
    <row r="2360" spans="16:32" x14ac:dyDescent="0.25">
      <c r="P2360" s="147" t="s">
        <v>962</v>
      </c>
      <c r="Q2360" s="147">
        <v>195</v>
      </c>
      <c r="R2360" s="147"/>
      <c r="S2360" s="147" t="s">
        <v>3173</v>
      </c>
      <c r="T2360" s="147">
        <v>0</v>
      </c>
      <c r="U2360" s="147" t="s">
        <v>3174</v>
      </c>
      <c r="V2360" s="147" t="s">
        <v>2982</v>
      </c>
      <c r="AB2360" s="147" t="s">
        <v>2329</v>
      </c>
      <c r="AC2360" s="147">
        <v>219</v>
      </c>
      <c r="AD2360" s="223">
        <v>43280</v>
      </c>
      <c r="AE2360" s="223">
        <v>43364</v>
      </c>
      <c r="AF2360" s="147" t="s">
        <v>939</v>
      </c>
    </row>
    <row r="2361" spans="16:32" x14ac:dyDescent="0.25">
      <c r="P2361" s="147" t="s">
        <v>962</v>
      </c>
      <c r="Q2361" s="147">
        <v>195</v>
      </c>
      <c r="R2361" s="147"/>
      <c r="S2361" s="147" t="s">
        <v>3175</v>
      </c>
      <c r="T2361" s="147">
        <v>0</v>
      </c>
      <c r="U2361" s="147" t="s">
        <v>3176</v>
      </c>
      <c r="V2361" s="147" t="s">
        <v>2982</v>
      </c>
      <c r="AB2361" s="147" t="s">
        <v>2329</v>
      </c>
      <c r="AC2361" s="147">
        <v>222</v>
      </c>
      <c r="AD2361" s="223">
        <v>43311</v>
      </c>
      <c r="AE2361" s="223">
        <v>43395</v>
      </c>
      <c r="AF2361" s="147" t="s">
        <v>939</v>
      </c>
    </row>
    <row r="2362" spans="16:32" x14ac:dyDescent="0.25">
      <c r="P2362" s="147" t="s">
        <v>962</v>
      </c>
      <c r="Q2362" s="147">
        <v>195</v>
      </c>
      <c r="R2362" s="147"/>
      <c r="S2362" s="147" t="s">
        <v>3177</v>
      </c>
      <c r="T2362" s="147">
        <v>0</v>
      </c>
      <c r="U2362" s="147" t="s">
        <v>3178</v>
      </c>
      <c r="V2362" s="147" t="s">
        <v>2982</v>
      </c>
      <c r="AB2362" s="147" t="s">
        <v>3465</v>
      </c>
      <c r="AC2362" s="147">
        <v>215</v>
      </c>
      <c r="AD2362" s="223">
        <v>43250</v>
      </c>
      <c r="AE2362" s="223">
        <v>43334</v>
      </c>
      <c r="AF2362" s="147" t="s">
        <v>939</v>
      </c>
    </row>
    <row r="2363" spans="16:32" x14ac:dyDescent="0.25">
      <c r="P2363" s="147" t="s">
        <v>962</v>
      </c>
      <c r="Q2363" s="147">
        <v>195</v>
      </c>
      <c r="R2363" s="147"/>
      <c r="S2363" s="147" t="s">
        <v>3179</v>
      </c>
      <c r="T2363" s="147">
        <v>0</v>
      </c>
      <c r="U2363" s="147" t="s">
        <v>3180</v>
      </c>
      <c r="V2363" s="147" t="s">
        <v>2982</v>
      </c>
      <c r="AB2363" s="147" t="s">
        <v>3465</v>
      </c>
      <c r="AC2363" s="147">
        <v>219</v>
      </c>
      <c r="AD2363" s="223">
        <v>43280</v>
      </c>
      <c r="AE2363" s="223">
        <v>43364</v>
      </c>
      <c r="AF2363" s="147" t="s">
        <v>939</v>
      </c>
    </row>
    <row r="2364" spans="16:32" x14ac:dyDescent="0.25">
      <c r="P2364" s="147" t="s">
        <v>962</v>
      </c>
      <c r="Q2364" s="147">
        <v>195</v>
      </c>
      <c r="R2364" s="147"/>
      <c r="S2364" s="147" t="s">
        <v>2256</v>
      </c>
      <c r="T2364" s="147">
        <v>0</v>
      </c>
      <c r="U2364" s="147" t="s">
        <v>2257</v>
      </c>
      <c r="V2364" s="147" t="s">
        <v>2982</v>
      </c>
      <c r="AB2364" s="147" t="s">
        <v>3465</v>
      </c>
      <c r="AC2364" s="147">
        <v>222</v>
      </c>
      <c r="AD2364" s="223">
        <v>43311</v>
      </c>
      <c r="AE2364" s="223">
        <v>43395</v>
      </c>
      <c r="AF2364" s="147" t="s">
        <v>939</v>
      </c>
    </row>
    <row r="2365" spans="16:32" x14ac:dyDescent="0.25">
      <c r="P2365" s="147" t="s">
        <v>962</v>
      </c>
      <c r="Q2365" s="147">
        <v>195</v>
      </c>
      <c r="R2365" s="147"/>
      <c r="S2365" s="147" t="s">
        <v>3181</v>
      </c>
      <c r="T2365" s="147">
        <v>0</v>
      </c>
      <c r="U2365" s="147" t="s">
        <v>3182</v>
      </c>
      <c r="V2365" s="147" t="s">
        <v>2982</v>
      </c>
      <c r="AB2365" s="147" t="s">
        <v>2333</v>
      </c>
      <c r="AC2365" s="147">
        <v>222</v>
      </c>
      <c r="AD2365" s="223">
        <v>43311</v>
      </c>
      <c r="AE2365" s="223">
        <v>43395</v>
      </c>
      <c r="AF2365" s="147" t="s">
        <v>939</v>
      </c>
    </row>
    <row r="2366" spans="16:32" x14ac:dyDescent="0.25">
      <c r="P2366" s="147" t="s">
        <v>962</v>
      </c>
      <c r="Q2366" s="147">
        <v>195</v>
      </c>
      <c r="R2366" s="147"/>
      <c r="S2366" s="147" t="s">
        <v>2946</v>
      </c>
      <c r="T2366" s="147">
        <v>0</v>
      </c>
      <c r="U2366" s="147" t="s">
        <v>2947</v>
      </c>
      <c r="V2366" s="147" t="s">
        <v>2982</v>
      </c>
      <c r="AB2366" s="147" t="s">
        <v>2335</v>
      </c>
      <c r="AC2366" s="147">
        <v>222</v>
      </c>
      <c r="AD2366" s="223">
        <v>43311</v>
      </c>
      <c r="AE2366" s="223">
        <v>43395</v>
      </c>
      <c r="AF2366" s="147" t="s">
        <v>939</v>
      </c>
    </row>
    <row r="2367" spans="16:32" x14ac:dyDescent="0.25">
      <c r="P2367" s="147" t="s">
        <v>962</v>
      </c>
      <c r="Q2367" s="147">
        <v>195</v>
      </c>
      <c r="R2367" s="147"/>
      <c r="S2367" s="147" t="s">
        <v>3183</v>
      </c>
      <c r="T2367" s="147">
        <v>0</v>
      </c>
      <c r="U2367" s="147" t="s">
        <v>3184</v>
      </c>
      <c r="V2367" s="147" t="s">
        <v>2982</v>
      </c>
      <c r="AB2367" s="147" t="s">
        <v>4018</v>
      </c>
      <c r="AC2367" s="147">
        <v>222</v>
      </c>
      <c r="AD2367" s="223">
        <v>43311</v>
      </c>
      <c r="AE2367" s="223">
        <v>43395</v>
      </c>
      <c r="AF2367" s="147" t="s">
        <v>939</v>
      </c>
    </row>
    <row r="2368" spans="16:32" x14ac:dyDescent="0.25">
      <c r="P2368" s="147" t="s">
        <v>962</v>
      </c>
      <c r="Q2368" s="147">
        <v>195</v>
      </c>
      <c r="R2368" s="147"/>
      <c r="S2368" s="147" t="s">
        <v>3185</v>
      </c>
      <c r="T2368" s="147">
        <v>0</v>
      </c>
      <c r="U2368" s="147" t="s">
        <v>3186</v>
      </c>
      <c r="V2368" s="147" t="s">
        <v>2982</v>
      </c>
      <c r="AB2368" s="147" t="s">
        <v>2686</v>
      </c>
      <c r="AC2368" s="147">
        <v>208</v>
      </c>
      <c r="AD2368" s="223">
        <v>43216</v>
      </c>
      <c r="AE2368" s="223">
        <v>43300</v>
      </c>
      <c r="AF2368" s="147" t="s">
        <v>939</v>
      </c>
    </row>
    <row r="2369" spans="16:32" x14ac:dyDescent="0.25">
      <c r="P2369" s="147" t="s">
        <v>962</v>
      </c>
      <c r="Q2369" s="147">
        <v>195</v>
      </c>
      <c r="R2369" s="147"/>
      <c r="S2369" s="147" t="s">
        <v>3187</v>
      </c>
      <c r="T2369" s="147">
        <v>0</v>
      </c>
      <c r="U2369" s="147" t="s">
        <v>3188</v>
      </c>
      <c r="V2369" s="147" t="s">
        <v>2982</v>
      </c>
      <c r="AB2369" s="147" t="s">
        <v>2686</v>
      </c>
      <c r="AC2369" s="147">
        <v>215</v>
      </c>
      <c r="AD2369" s="223">
        <v>43250</v>
      </c>
      <c r="AE2369" s="223">
        <v>43334</v>
      </c>
      <c r="AF2369" s="147" t="s">
        <v>939</v>
      </c>
    </row>
    <row r="2370" spans="16:32" x14ac:dyDescent="0.25">
      <c r="P2370" s="147" t="s">
        <v>962</v>
      </c>
      <c r="Q2370" s="147">
        <v>195</v>
      </c>
      <c r="R2370" s="147"/>
      <c r="S2370" s="147" t="s">
        <v>2278</v>
      </c>
      <c r="T2370" s="147">
        <v>0</v>
      </c>
      <c r="U2370" s="147" t="s">
        <v>2279</v>
      </c>
      <c r="V2370" s="147" t="s">
        <v>2982</v>
      </c>
      <c r="AB2370" s="147" t="s">
        <v>2686</v>
      </c>
      <c r="AC2370" s="147">
        <v>219</v>
      </c>
      <c r="AD2370" s="223">
        <v>43280</v>
      </c>
      <c r="AE2370" s="223">
        <v>43364</v>
      </c>
      <c r="AF2370" s="147" t="s">
        <v>939</v>
      </c>
    </row>
    <row r="2371" spans="16:32" x14ac:dyDescent="0.25">
      <c r="P2371" s="147" t="s">
        <v>962</v>
      </c>
      <c r="Q2371" s="147">
        <v>195</v>
      </c>
      <c r="R2371" s="147"/>
      <c r="S2371" s="147" t="s">
        <v>2284</v>
      </c>
      <c r="T2371" s="147">
        <v>0</v>
      </c>
      <c r="U2371" s="147" t="s">
        <v>2285</v>
      </c>
      <c r="V2371" s="147" t="s">
        <v>2982</v>
      </c>
      <c r="AB2371" s="147" t="s">
        <v>2686</v>
      </c>
      <c r="AC2371" s="147">
        <v>222</v>
      </c>
      <c r="AD2371" s="223">
        <v>43311</v>
      </c>
      <c r="AE2371" s="223">
        <v>43395</v>
      </c>
      <c r="AF2371" s="147" t="s">
        <v>939</v>
      </c>
    </row>
    <row r="2372" spans="16:32" x14ac:dyDescent="0.25">
      <c r="P2372" s="147" t="s">
        <v>962</v>
      </c>
      <c r="Q2372" s="147">
        <v>195</v>
      </c>
      <c r="R2372" s="147"/>
      <c r="S2372" s="147" t="s">
        <v>3189</v>
      </c>
      <c r="T2372" s="147">
        <v>0</v>
      </c>
      <c r="U2372" s="147" t="s">
        <v>3190</v>
      </c>
      <c r="V2372" s="147" t="s">
        <v>2982</v>
      </c>
      <c r="AB2372" s="147" t="s">
        <v>5014</v>
      </c>
      <c r="AC2372" s="147">
        <v>221</v>
      </c>
      <c r="AD2372" s="223">
        <v>43297</v>
      </c>
      <c r="AE2372" s="223">
        <v>43353</v>
      </c>
      <c r="AF2372" s="147" t="s">
        <v>939</v>
      </c>
    </row>
    <row r="2373" spans="16:32" x14ac:dyDescent="0.25">
      <c r="P2373" s="147" t="s">
        <v>962</v>
      </c>
      <c r="Q2373" s="147">
        <v>195</v>
      </c>
      <c r="R2373" s="147"/>
      <c r="S2373" s="147" t="s">
        <v>2290</v>
      </c>
      <c r="T2373" s="147">
        <v>0</v>
      </c>
      <c r="U2373" s="147" t="s">
        <v>2291</v>
      </c>
      <c r="V2373" s="147" t="s">
        <v>2982</v>
      </c>
      <c r="AB2373" s="147" t="s">
        <v>3198</v>
      </c>
      <c r="AC2373" s="147">
        <v>219</v>
      </c>
      <c r="AD2373" s="223">
        <v>43280</v>
      </c>
      <c r="AE2373" s="223">
        <v>43364</v>
      </c>
      <c r="AF2373" s="147" t="s">
        <v>939</v>
      </c>
    </row>
    <row r="2374" spans="16:32" x14ac:dyDescent="0.25">
      <c r="P2374" s="147" t="s">
        <v>962</v>
      </c>
      <c r="Q2374" s="147">
        <v>195</v>
      </c>
      <c r="R2374" s="147"/>
      <c r="S2374" s="147" t="s">
        <v>3191</v>
      </c>
      <c r="T2374" s="147">
        <v>0</v>
      </c>
      <c r="U2374" s="147" t="s">
        <v>3192</v>
      </c>
      <c r="V2374" s="147" t="s">
        <v>2982</v>
      </c>
      <c r="AB2374" s="147" t="s">
        <v>3198</v>
      </c>
      <c r="AC2374" s="147">
        <v>222</v>
      </c>
      <c r="AD2374" s="223">
        <v>43311</v>
      </c>
      <c r="AE2374" s="223">
        <v>43395</v>
      </c>
      <c r="AF2374" s="147" t="s">
        <v>939</v>
      </c>
    </row>
    <row r="2375" spans="16:32" x14ac:dyDescent="0.25">
      <c r="P2375" s="147" t="s">
        <v>962</v>
      </c>
      <c r="Q2375" s="147">
        <v>195</v>
      </c>
      <c r="R2375" s="147"/>
      <c r="S2375" s="147" t="s">
        <v>2952</v>
      </c>
      <c r="T2375" s="147">
        <v>0</v>
      </c>
      <c r="U2375" s="147" t="s">
        <v>2953</v>
      </c>
      <c r="V2375" s="147" t="s">
        <v>2982</v>
      </c>
      <c r="AB2375" s="147" t="s">
        <v>2961</v>
      </c>
      <c r="AC2375" s="147">
        <v>208</v>
      </c>
      <c r="AD2375" s="223">
        <v>43216</v>
      </c>
      <c r="AE2375" s="223">
        <v>43300</v>
      </c>
      <c r="AF2375" s="147" t="s">
        <v>939</v>
      </c>
    </row>
    <row r="2376" spans="16:32" x14ac:dyDescent="0.25">
      <c r="P2376" s="147" t="s">
        <v>962</v>
      </c>
      <c r="Q2376" s="147">
        <v>195</v>
      </c>
      <c r="R2376" s="147"/>
      <c r="S2376" s="147" t="s">
        <v>3193</v>
      </c>
      <c r="T2376" s="147">
        <v>0</v>
      </c>
      <c r="U2376" s="147" t="s">
        <v>3194</v>
      </c>
      <c r="V2376" s="147" t="s">
        <v>2982</v>
      </c>
      <c r="AB2376" s="147" t="s">
        <v>2961</v>
      </c>
      <c r="AC2376" s="147">
        <v>222</v>
      </c>
      <c r="AD2376" s="223">
        <v>43311</v>
      </c>
      <c r="AE2376" s="223">
        <v>43395</v>
      </c>
      <c r="AF2376" s="147" t="s">
        <v>939</v>
      </c>
    </row>
    <row r="2377" spans="16:32" x14ac:dyDescent="0.25">
      <c r="P2377" s="147" t="s">
        <v>962</v>
      </c>
      <c r="Q2377" s="147">
        <v>195</v>
      </c>
      <c r="R2377" s="147"/>
      <c r="S2377" s="147" t="s">
        <v>2677</v>
      </c>
      <c r="T2377" s="147">
        <v>0</v>
      </c>
      <c r="U2377" s="147" t="s">
        <v>2678</v>
      </c>
      <c r="V2377" s="147" t="s">
        <v>2982</v>
      </c>
      <c r="AB2377" s="147" t="s">
        <v>5016</v>
      </c>
      <c r="AC2377" s="147">
        <v>221</v>
      </c>
      <c r="AD2377" s="223">
        <v>43297</v>
      </c>
      <c r="AE2377" s="223">
        <v>43353</v>
      </c>
      <c r="AF2377" s="147" t="s">
        <v>939</v>
      </c>
    </row>
    <row r="2378" spans="16:32" x14ac:dyDescent="0.25">
      <c r="P2378" s="147" t="s">
        <v>962</v>
      </c>
      <c r="Q2378" s="147">
        <v>195</v>
      </c>
      <c r="R2378" s="147"/>
      <c r="S2378" s="147" t="s">
        <v>2300</v>
      </c>
      <c r="T2378" s="147">
        <v>0</v>
      </c>
      <c r="U2378" s="147" t="s">
        <v>2301</v>
      </c>
      <c r="V2378" s="147" t="s">
        <v>2982</v>
      </c>
      <c r="AB2378" s="147" t="s">
        <v>4926</v>
      </c>
      <c r="AC2378" s="147">
        <v>219</v>
      </c>
      <c r="AD2378" s="223">
        <v>43280</v>
      </c>
      <c r="AE2378" s="223">
        <v>43364</v>
      </c>
      <c r="AF2378" s="147" t="s">
        <v>939</v>
      </c>
    </row>
    <row r="2379" spans="16:32" x14ac:dyDescent="0.25">
      <c r="P2379" s="147" t="s">
        <v>962</v>
      </c>
      <c r="Q2379" s="147">
        <v>195</v>
      </c>
      <c r="R2379" s="147"/>
      <c r="S2379" s="147" t="s">
        <v>2302</v>
      </c>
      <c r="T2379" s="147">
        <v>0</v>
      </c>
      <c r="U2379" s="147" t="s">
        <v>2303</v>
      </c>
      <c r="V2379" s="147" t="s">
        <v>2982</v>
      </c>
      <c r="AB2379" s="147" t="s">
        <v>4926</v>
      </c>
      <c r="AC2379" s="147">
        <v>222</v>
      </c>
      <c r="AD2379" s="223">
        <v>43311</v>
      </c>
      <c r="AE2379" s="223">
        <v>43395</v>
      </c>
      <c r="AF2379" s="147" t="s">
        <v>939</v>
      </c>
    </row>
    <row r="2380" spans="16:32" x14ac:dyDescent="0.25">
      <c r="P2380" s="147" t="s">
        <v>962</v>
      </c>
      <c r="Q2380" s="147">
        <v>195</v>
      </c>
      <c r="R2380" s="147"/>
      <c r="S2380" s="147" t="s">
        <v>2954</v>
      </c>
      <c r="T2380" s="147">
        <v>0</v>
      </c>
      <c r="U2380" s="147" t="s">
        <v>2955</v>
      </c>
      <c r="V2380" s="147" t="s">
        <v>2982</v>
      </c>
      <c r="AB2380" s="147" t="s">
        <v>4408</v>
      </c>
      <c r="AC2380" s="147">
        <v>208</v>
      </c>
      <c r="AD2380" s="223">
        <v>43216</v>
      </c>
      <c r="AE2380" s="223">
        <v>43300</v>
      </c>
      <c r="AF2380" s="147" t="s">
        <v>939</v>
      </c>
    </row>
    <row r="2381" spans="16:32" x14ac:dyDescent="0.25">
      <c r="P2381" s="147" t="s">
        <v>962</v>
      </c>
      <c r="Q2381" s="147">
        <v>195</v>
      </c>
      <c r="R2381" s="147"/>
      <c r="S2381" s="147" t="s">
        <v>2308</v>
      </c>
      <c r="T2381" s="147">
        <v>0</v>
      </c>
      <c r="U2381" s="147" t="s">
        <v>2309</v>
      </c>
      <c r="V2381" s="147" t="s">
        <v>2982</v>
      </c>
      <c r="AB2381" s="147" t="s">
        <v>4408</v>
      </c>
      <c r="AC2381" s="147">
        <v>215</v>
      </c>
      <c r="AD2381" s="223">
        <v>43250</v>
      </c>
      <c r="AE2381" s="223">
        <v>43334</v>
      </c>
      <c r="AF2381" s="147" t="s">
        <v>939</v>
      </c>
    </row>
    <row r="2382" spans="16:32" x14ac:dyDescent="0.25">
      <c r="P2382" s="147" t="s">
        <v>962</v>
      </c>
      <c r="Q2382" s="147">
        <v>195</v>
      </c>
      <c r="R2382" s="147"/>
      <c r="S2382" s="147" t="s">
        <v>2310</v>
      </c>
      <c r="T2382" s="147">
        <v>0</v>
      </c>
      <c r="U2382" s="147" t="s">
        <v>2311</v>
      </c>
      <c r="V2382" s="147" t="s">
        <v>2982</v>
      </c>
      <c r="AB2382" s="147" t="s">
        <v>4408</v>
      </c>
      <c r="AC2382" s="147">
        <v>219</v>
      </c>
      <c r="AD2382" s="223">
        <v>43280</v>
      </c>
      <c r="AE2382" s="223">
        <v>43364</v>
      </c>
      <c r="AF2382" s="147" t="s">
        <v>939</v>
      </c>
    </row>
    <row r="2383" spans="16:32" x14ac:dyDescent="0.25">
      <c r="P2383" s="147" t="s">
        <v>962</v>
      </c>
      <c r="Q2383" s="147">
        <v>195</v>
      </c>
      <c r="R2383" s="147"/>
      <c r="S2383" s="147" t="s">
        <v>2312</v>
      </c>
      <c r="T2383" s="147">
        <v>0</v>
      </c>
      <c r="U2383" s="147" t="s">
        <v>2313</v>
      </c>
      <c r="V2383" s="147" t="s">
        <v>2982</v>
      </c>
      <c r="AB2383" s="147" t="s">
        <v>4408</v>
      </c>
      <c r="AC2383" s="147">
        <v>222</v>
      </c>
      <c r="AD2383" s="223">
        <v>43311</v>
      </c>
      <c r="AE2383" s="223">
        <v>43395</v>
      </c>
      <c r="AF2383" s="147" t="s">
        <v>939</v>
      </c>
    </row>
    <row r="2384" spans="16:32" x14ac:dyDescent="0.25">
      <c r="P2384" s="147" t="s">
        <v>962</v>
      </c>
      <c r="Q2384" s="147">
        <v>195</v>
      </c>
      <c r="R2384" s="147"/>
      <c r="S2384" s="147" t="s">
        <v>2314</v>
      </c>
      <c r="T2384" s="147">
        <v>0</v>
      </c>
      <c r="U2384" s="147" t="s">
        <v>2315</v>
      </c>
      <c r="V2384" s="147" t="s">
        <v>2982</v>
      </c>
      <c r="AB2384" s="147" t="s">
        <v>4020</v>
      </c>
      <c r="AC2384" s="147">
        <v>215</v>
      </c>
      <c r="AD2384" s="223">
        <v>43250</v>
      </c>
      <c r="AE2384" s="223">
        <v>43334</v>
      </c>
      <c r="AF2384" s="147" t="s">
        <v>939</v>
      </c>
    </row>
    <row r="2385" spans="16:32" x14ac:dyDescent="0.25">
      <c r="P2385" s="147" t="s">
        <v>962</v>
      </c>
      <c r="Q2385" s="147">
        <v>195</v>
      </c>
      <c r="R2385" s="147"/>
      <c r="S2385" s="147" t="s">
        <v>3195</v>
      </c>
      <c r="T2385" s="147">
        <v>0</v>
      </c>
      <c r="U2385" s="147" t="s">
        <v>3196</v>
      </c>
      <c r="V2385" s="147" t="s">
        <v>2982</v>
      </c>
      <c r="AB2385" s="147" t="s">
        <v>4020</v>
      </c>
      <c r="AC2385" s="147">
        <v>219</v>
      </c>
      <c r="AD2385" s="223">
        <v>43280</v>
      </c>
      <c r="AE2385" s="223">
        <v>43364</v>
      </c>
      <c r="AF2385" s="147" t="s">
        <v>939</v>
      </c>
    </row>
    <row r="2386" spans="16:32" x14ac:dyDescent="0.25">
      <c r="P2386" s="147" t="s">
        <v>962</v>
      </c>
      <c r="Q2386" s="147">
        <v>195</v>
      </c>
      <c r="R2386" s="147"/>
      <c r="S2386" s="147" t="s">
        <v>2956</v>
      </c>
      <c r="T2386" s="147">
        <v>0</v>
      </c>
      <c r="U2386" s="147" t="s">
        <v>2957</v>
      </c>
      <c r="V2386" s="147" t="s">
        <v>2982</v>
      </c>
      <c r="AB2386" s="147" t="s">
        <v>4020</v>
      </c>
      <c r="AC2386" s="147">
        <v>222</v>
      </c>
      <c r="AD2386" s="223">
        <v>43311</v>
      </c>
      <c r="AE2386" s="223">
        <v>43395</v>
      </c>
      <c r="AF2386" s="147" t="s">
        <v>939</v>
      </c>
    </row>
    <row r="2387" spans="16:32" x14ac:dyDescent="0.25">
      <c r="P2387" s="147" t="s">
        <v>962</v>
      </c>
      <c r="Q2387" s="147">
        <v>195</v>
      </c>
      <c r="R2387" s="147"/>
      <c r="S2387" s="147" t="s">
        <v>2320</v>
      </c>
      <c r="T2387" s="147">
        <v>0</v>
      </c>
      <c r="U2387" s="147" t="s">
        <v>2321</v>
      </c>
      <c r="V2387" s="147" t="s">
        <v>2982</v>
      </c>
      <c r="AB2387" s="147" t="s">
        <v>2688</v>
      </c>
      <c r="AC2387" s="147">
        <v>208</v>
      </c>
      <c r="AD2387" s="223">
        <v>43216</v>
      </c>
      <c r="AE2387" s="223">
        <v>43300</v>
      </c>
      <c r="AF2387" s="147" t="s">
        <v>939</v>
      </c>
    </row>
    <row r="2388" spans="16:32" x14ac:dyDescent="0.25">
      <c r="P2388" s="147" t="s">
        <v>962</v>
      </c>
      <c r="Q2388" s="147">
        <v>195</v>
      </c>
      <c r="R2388" s="147"/>
      <c r="S2388" s="147" t="s">
        <v>2324</v>
      </c>
      <c r="T2388" s="147">
        <v>0</v>
      </c>
      <c r="U2388" s="147" t="s">
        <v>2325</v>
      </c>
      <c r="V2388" s="147" t="s">
        <v>2982</v>
      </c>
      <c r="AB2388" s="147" t="s">
        <v>2343</v>
      </c>
      <c r="AC2388" s="147">
        <v>208</v>
      </c>
      <c r="AD2388" s="223">
        <v>43216</v>
      </c>
      <c r="AE2388" s="223">
        <v>43300</v>
      </c>
      <c r="AF2388" s="147" t="s">
        <v>939</v>
      </c>
    </row>
    <row r="2389" spans="16:32" x14ac:dyDescent="0.25">
      <c r="P2389" s="147" t="s">
        <v>962</v>
      </c>
      <c r="Q2389" s="147">
        <v>195</v>
      </c>
      <c r="R2389" s="147"/>
      <c r="S2389" s="147" t="s">
        <v>2958</v>
      </c>
      <c r="T2389" s="147">
        <v>0</v>
      </c>
      <c r="U2389" s="147" t="s">
        <v>2959</v>
      </c>
      <c r="V2389" s="147" t="s">
        <v>2982</v>
      </c>
      <c r="AB2389" s="147" t="s">
        <v>3785</v>
      </c>
      <c r="AC2389" s="147">
        <v>222</v>
      </c>
      <c r="AD2389" s="223">
        <v>43311</v>
      </c>
      <c r="AE2389" s="223">
        <v>43395</v>
      </c>
      <c r="AF2389" s="147" t="s">
        <v>939</v>
      </c>
    </row>
    <row r="2390" spans="16:32" x14ac:dyDescent="0.25">
      <c r="P2390" s="147" t="s">
        <v>962</v>
      </c>
      <c r="Q2390" s="147">
        <v>195</v>
      </c>
      <c r="R2390" s="147"/>
      <c r="S2390" s="147" t="s">
        <v>2328</v>
      </c>
      <c r="T2390" s="147">
        <v>0</v>
      </c>
      <c r="U2390" s="147" t="s">
        <v>2329</v>
      </c>
      <c r="V2390" s="147" t="s">
        <v>2982</v>
      </c>
      <c r="AB2390" s="147" t="s">
        <v>2345</v>
      </c>
      <c r="AC2390" s="147">
        <v>219</v>
      </c>
      <c r="AD2390" s="223">
        <v>43280</v>
      </c>
      <c r="AE2390" s="223">
        <v>43364</v>
      </c>
      <c r="AF2390" s="147" t="s">
        <v>939</v>
      </c>
    </row>
    <row r="2391" spans="16:32" x14ac:dyDescent="0.25">
      <c r="P2391" s="147" t="s">
        <v>962</v>
      </c>
      <c r="Q2391" s="147">
        <v>195</v>
      </c>
      <c r="R2391" s="147"/>
      <c r="S2391" s="147" t="s">
        <v>2334</v>
      </c>
      <c r="T2391" s="147">
        <v>0</v>
      </c>
      <c r="U2391" s="147" t="s">
        <v>2335</v>
      </c>
      <c r="V2391" s="147" t="s">
        <v>2982</v>
      </c>
      <c r="AB2391" s="147" t="s">
        <v>2345</v>
      </c>
      <c r="AC2391" s="147">
        <v>222</v>
      </c>
      <c r="AD2391" s="223">
        <v>43311</v>
      </c>
      <c r="AE2391" s="223">
        <v>43395</v>
      </c>
      <c r="AF2391" s="147" t="s">
        <v>939</v>
      </c>
    </row>
    <row r="2392" spans="16:32" x14ac:dyDescent="0.25">
      <c r="P2392" s="147" t="s">
        <v>962</v>
      </c>
      <c r="Q2392" s="147">
        <v>195</v>
      </c>
      <c r="R2392" s="147"/>
      <c r="S2392" s="147" t="s">
        <v>2336</v>
      </c>
      <c r="T2392" s="147">
        <v>0</v>
      </c>
      <c r="U2392" s="147" t="s">
        <v>2337</v>
      </c>
      <c r="V2392" s="147" t="s">
        <v>2982</v>
      </c>
      <c r="AB2392" s="147" t="s">
        <v>2347</v>
      </c>
      <c r="AC2392" s="147">
        <v>208</v>
      </c>
      <c r="AD2392" s="223">
        <v>43216</v>
      </c>
      <c r="AE2392" s="223">
        <v>43300</v>
      </c>
      <c r="AF2392" s="147" t="s">
        <v>939</v>
      </c>
    </row>
    <row r="2393" spans="16:32" x14ac:dyDescent="0.25">
      <c r="P2393" s="147" t="s">
        <v>962</v>
      </c>
      <c r="Q2393" s="147">
        <v>195</v>
      </c>
      <c r="R2393" s="147"/>
      <c r="S2393" s="147" t="s">
        <v>3197</v>
      </c>
      <c r="T2393" s="147">
        <v>0</v>
      </c>
      <c r="U2393" s="147" t="s">
        <v>3198</v>
      </c>
      <c r="V2393" s="147" t="s">
        <v>2982</v>
      </c>
      <c r="AB2393" s="147" t="s">
        <v>2347</v>
      </c>
      <c r="AC2393" s="147">
        <v>215</v>
      </c>
      <c r="AD2393" s="223">
        <v>43250</v>
      </c>
      <c r="AE2393" s="223">
        <v>43334</v>
      </c>
      <c r="AF2393" s="147" t="s">
        <v>939</v>
      </c>
    </row>
    <row r="2394" spans="16:32" x14ac:dyDescent="0.25">
      <c r="P2394" s="147" t="s">
        <v>962</v>
      </c>
      <c r="Q2394" s="147">
        <v>195</v>
      </c>
      <c r="R2394" s="147"/>
      <c r="S2394" s="147" t="s">
        <v>2960</v>
      </c>
      <c r="T2394" s="147">
        <v>0</v>
      </c>
      <c r="U2394" s="147" t="s">
        <v>2961</v>
      </c>
      <c r="V2394" s="147" t="s">
        <v>2982</v>
      </c>
      <c r="AB2394" s="147" t="s">
        <v>2347</v>
      </c>
      <c r="AC2394" s="147">
        <v>219</v>
      </c>
      <c r="AD2394" s="223">
        <v>43280</v>
      </c>
      <c r="AE2394" s="223">
        <v>43364</v>
      </c>
      <c r="AF2394" s="147" t="s">
        <v>939</v>
      </c>
    </row>
    <row r="2395" spans="16:32" x14ac:dyDescent="0.25">
      <c r="P2395" s="147" t="s">
        <v>962</v>
      </c>
      <c r="Q2395" s="147">
        <v>195</v>
      </c>
      <c r="R2395" s="147"/>
      <c r="S2395" s="147" t="s">
        <v>3199</v>
      </c>
      <c r="T2395" s="147">
        <v>0</v>
      </c>
      <c r="U2395" s="147" t="s">
        <v>3200</v>
      </c>
      <c r="V2395" s="147" t="s">
        <v>2982</v>
      </c>
      <c r="AB2395" s="147" t="s">
        <v>2347</v>
      </c>
      <c r="AC2395" s="147">
        <v>222</v>
      </c>
      <c r="AD2395" s="223">
        <v>43311</v>
      </c>
      <c r="AE2395" s="223">
        <v>43395</v>
      </c>
      <c r="AF2395" s="147" t="s">
        <v>939</v>
      </c>
    </row>
    <row r="2396" spans="16:32" x14ac:dyDescent="0.25">
      <c r="P2396" s="147" t="s">
        <v>962</v>
      </c>
      <c r="Q2396" s="147">
        <v>195</v>
      </c>
      <c r="R2396" s="147"/>
      <c r="S2396" s="147" t="s">
        <v>2340</v>
      </c>
      <c r="T2396" s="147">
        <v>0</v>
      </c>
      <c r="U2396" s="147" t="s">
        <v>2341</v>
      </c>
      <c r="V2396" s="147" t="s">
        <v>2982</v>
      </c>
      <c r="AB2396" s="147" t="s">
        <v>4749</v>
      </c>
      <c r="AC2396" s="147">
        <v>216</v>
      </c>
      <c r="AD2396" s="223">
        <v>43256</v>
      </c>
      <c r="AE2396" s="223">
        <v>43340</v>
      </c>
      <c r="AF2396" s="147" t="s">
        <v>939</v>
      </c>
    </row>
    <row r="2397" spans="16:32" x14ac:dyDescent="0.25">
      <c r="P2397" s="147" t="s">
        <v>962</v>
      </c>
      <c r="Q2397" s="147">
        <v>195</v>
      </c>
      <c r="R2397" s="147"/>
      <c r="S2397" s="147" t="s">
        <v>2344</v>
      </c>
      <c r="T2397" s="147">
        <v>0</v>
      </c>
      <c r="U2397" s="147" t="s">
        <v>2345</v>
      </c>
      <c r="V2397" s="147" t="s">
        <v>2982</v>
      </c>
      <c r="AB2397" s="147" t="s">
        <v>4751</v>
      </c>
      <c r="AC2397" s="147">
        <v>216</v>
      </c>
      <c r="AD2397" s="223">
        <v>43256</v>
      </c>
      <c r="AE2397" s="223">
        <v>43340</v>
      </c>
      <c r="AF2397" s="147" t="s">
        <v>939</v>
      </c>
    </row>
    <row r="2398" spans="16:32" x14ac:dyDescent="0.25">
      <c r="P2398" s="147" t="s">
        <v>962</v>
      </c>
      <c r="Q2398" s="147">
        <v>195</v>
      </c>
      <c r="R2398" s="147"/>
      <c r="S2398" s="147" t="s">
        <v>2346</v>
      </c>
      <c r="T2398" s="147">
        <v>0</v>
      </c>
      <c r="U2398" s="147" t="s">
        <v>2347</v>
      </c>
      <c r="V2398" s="147" t="s">
        <v>2982</v>
      </c>
      <c r="AB2398" s="147" t="s">
        <v>2349</v>
      </c>
      <c r="AC2398" s="147">
        <v>208</v>
      </c>
      <c r="AD2398" s="223">
        <v>43216</v>
      </c>
      <c r="AE2398" s="223">
        <v>43300</v>
      </c>
      <c r="AF2398" s="147" t="s">
        <v>939</v>
      </c>
    </row>
    <row r="2399" spans="16:32" x14ac:dyDescent="0.25">
      <c r="P2399" s="147" t="s">
        <v>962</v>
      </c>
      <c r="Q2399" s="147">
        <v>195</v>
      </c>
      <c r="R2399" s="147"/>
      <c r="S2399" s="147" t="s">
        <v>2962</v>
      </c>
      <c r="T2399" s="147">
        <v>0</v>
      </c>
      <c r="U2399" s="147" t="s">
        <v>2963</v>
      </c>
      <c r="V2399" s="147" t="s">
        <v>2982</v>
      </c>
      <c r="AB2399" s="147" t="s">
        <v>2349</v>
      </c>
      <c r="AC2399" s="147">
        <v>215</v>
      </c>
      <c r="AD2399" s="223">
        <v>43250</v>
      </c>
      <c r="AE2399" s="223">
        <v>43334</v>
      </c>
      <c r="AF2399" s="147" t="s">
        <v>939</v>
      </c>
    </row>
    <row r="2400" spans="16:32" x14ac:dyDescent="0.25">
      <c r="P2400" s="147" t="s">
        <v>962</v>
      </c>
      <c r="Q2400" s="147">
        <v>195</v>
      </c>
      <c r="R2400" s="147"/>
      <c r="S2400" s="147" t="s">
        <v>2354</v>
      </c>
      <c r="T2400" s="147">
        <v>0</v>
      </c>
      <c r="U2400" s="147" t="s">
        <v>2355</v>
      </c>
      <c r="V2400" s="147" t="s">
        <v>2982</v>
      </c>
      <c r="AB2400" s="147" t="s">
        <v>2349</v>
      </c>
      <c r="AC2400" s="147">
        <v>219</v>
      </c>
      <c r="AD2400" s="223">
        <v>43280</v>
      </c>
      <c r="AE2400" s="223">
        <v>43364</v>
      </c>
      <c r="AF2400" s="147" t="s">
        <v>939</v>
      </c>
    </row>
    <row r="2401" spans="16:32" x14ac:dyDescent="0.25">
      <c r="P2401" s="147" t="s">
        <v>962</v>
      </c>
      <c r="Q2401" s="147">
        <v>195</v>
      </c>
      <c r="R2401" s="147"/>
      <c r="S2401" s="147" t="s">
        <v>2360</v>
      </c>
      <c r="T2401" s="147">
        <v>0</v>
      </c>
      <c r="U2401" s="147" t="s">
        <v>2361</v>
      </c>
      <c r="V2401" s="147" t="s">
        <v>2982</v>
      </c>
      <c r="AB2401" s="147" t="s">
        <v>2349</v>
      </c>
      <c r="AC2401" s="147">
        <v>222</v>
      </c>
      <c r="AD2401" s="223">
        <v>43311</v>
      </c>
      <c r="AE2401" s="223">
        <v>43395</v>
      </c>
      <c r="AF2401" s="147" t="s">
        <v>939</v>
      </c>
    </row>
    <row r="2402" spans="16:32" x14ac:dyDescent="0.25">
      <c r="P2402" s="147" t="s">
        <v>962</v>
      </c>
      <c r="Q2402" s="147">
        <v>195</v>
      </c>
      <c r="R2402" s="147"/>
      <c r="S2402" s="147" t="s">
        <v>2695</v>
      </c>
      <c r="T2402" s="147">
        <v>0</v>
      </c>
      <c r="U2402" s="147" t="s">
        <v>2696</v>
      </c>
      <c r="V2402" s="147" t="s">
        <v>2982</v>
      </c>
      <c r="AB2402" s="147" t="s">
        <v>4724</v>
      </c>
      <c r="AC2402" s="147">
        <v>215</v>
      </c>
      <c r="AD2402" s="223">
        <v>43250</v>
      </c>
      <c r="AE2402" s="223">
        <v>43334</v>
      </c>
      <c r="AF2402" s="147" t="s">
        <v>939</v>
      </c>
    </row>
    <row r="2403" spans="16:32" x14ac:dyDescent="0.25">
      <c r="P2403" s="147" t="s">
        <v>962</v>
      </c>
      <c r="Q2403" s="147">
        <v>195</v>
      </c>
      <c r="R2403" s="147"/>
      <c r="S2403" s="147" t="s">
        <v>2364</v>
      </c>
      <c r="T2403" s="147">
        <v>0</v>
      </c>
      <c r="U2403" s="147" t="s">
        <v>2365</v>
      </c>
      <c r="V2403" s="147" t="s">
        <v>2982</v>
      </c>
      <c r="AB2403" s="147" t="s">
        <v>4724</v>
      </c>
      <c r="AC2403" s="147">
        <v>219</v>
      </c>
      <c r="AD2403" s="223">
        <v>43280</v>
      </c>
      <c r="AE2403" s="223">
        <v>43364</v>
      </c>
      <c r="AF2403" s="147" t="s">
        <v>939</v>
      </c>
    </row>
    <row r="2404" spans="16:32" x14ac:dyDescent="0.25">
      <c r="P2404" s="147" t="s">
        <v>962</v>
      </c>
      <c r="Q2404" s="147">
        <v>195</v>
      </c>
      <c r="R2404" s="147"/>
      <c r="S2404" s="147" t="s">
        <v>2964</v>
      </c>
      <c r="T2404" s="147">
        <v>0</v>
      </c>
      <c r="U2404" s="147" t="s">
        <v>2965</v>
      </c>
      <c r="V2404" s="147" t="s">
        <v>2982</v>
      </c>
      <c r="AB2404" s="147" t="s">
        <v>4724</v>
      </c>
      <c r="AC2404" s="147">
        <v>222</v>
      </c>
      <c r="AD2404" s="223">
        <v>43311</v>
      </c>
      <c r="AE2404" s="223">
        <v>43395</v>
      </c>
      <c r="AF2404" s="147" t="s">
        <v>939</v>
      </c>
    </row>
    <row r="2405" spans="16:32" x14ac:dyDescent="0.25">
      <c r="P2405" s="147" t="s">
        <v>962</v>
      </c>
      <c r="Q2405" s="147">
        <v>195</v>
      </c>
      <c r="R2405" s="147"/>
      <c r="S2405" s="147" t="s">
        <v>2368</v>
      </c>
      <c r="T2405" s="147">
        <v>0</v>
      </c>
      <c r="U2405" s="147" t="s">
        <v>2369</v>
      </c>
      <c r="V2405" s="147" t="s">
        <v>2982</v>
      </c>
      <c r="AB2405" s="147" t="s">
        <v>2351</v>
      </c>
      <c r="AC2405" s="147">
        <v>215</v>
      </c>
      <c r="AD2405" s="223">
        <v>43250</v>
      </c>
      <c r="AE2405" s="223">
        <v>43334</v>
      </c>
      <c r="AF2405" s="147" t="s">
        <v>939</v>
      </c>
    </row>
    <row r="2406" spans="16:32" x14ac:dyDescent="0.25">
      <c r="P2406" s="147" t="s">
        <v>962</v>
      </c>
      <c r="Q2406" s="147">
        <v>195</v>
      </c>
      <c r="R2406" s="147"/>
      <c r="S2406" s="147" t="s">
        <v>3201</v>
      </c>
      <c r="T2406" s="147">
        <v>0</v>
      </c>
      <c r="U2406" s="147" t="s">
        <v>3202</v>
      </c>
      <c r="V2406" s="147" t="s">
        <v>2982</v>
      </c>
      <c r="AB2406" s="147" t="s">
        <v>2351</v>
      </c>
      <c r="AC2406" s="147">
        <v>219</v>
      </c>
      <c r="AD2406" s="223">
        <v>43280</v>
      </c>
      <c r="AE2406" s="223">
        <v>43364</v>
      </c>
      <c r="AF2406" s="147" t="s">
        <v>939</v>
      </c>
    </row>
    <row r="2407" spans="16:32" x14ac:dyDescent="0.25">
      <c r="P2407" s="147" t="s">
        <v>962</v>
      </c>
      <c r="Q2407" s="147">
        <v>195</v>
      </c>
      <c r="R2407" s="147"/>
      <c r="S2407" s="147" t="s">
        <v>3203</v>
      </c>
      <c r="T2407" s="147">
        <v>0</v>
      </c>
      <c r="U2407" s="147" t="s">
        <v>3204</v>
      </c>
      <c r="V2407" s="147" t="s">
        <v>2982</v>
      </c>
      <c r="AB2407" s="147" t="s">
        <v>2351</v>
      </c>
      <c r="AC2407" s="147">
        <v>222</v>
      </c>
      <c r="AD2407" s="223">
        <v>43311</v>
      </c>
      <c r="AE2407" s="223">
        <v>43395</v>
      </c>
      <c r="AF2407" s="147" t="s">
        <v>939</v>
      </c>
    </row>
    <row r="2408" spans="16:32" x14ac:dyDescent="0.25">
      <c r="P2408" s="147" t="s">
        <v>962</v>
      </c>
      <c r="Q2408" s="147">
        <v>195</v>
      </c>
      <c r="R2408" s="147"/>
      <c r="S2408" s="147" t="s">
        <v>2701</v>
      </c>
      <c r="T2408" s="147">
        <v>0</v>
      </c>
      <c r="U2408" s="147" t="s">
        <v>2702</v>
      </c>
      <c r="V2408" s="147" t="s">
        <v>2982</v>
      </c>
      <c r="AB2408" s="147" t="s">
        <v>2963</v>
      </c>
      <c r="AC2408" s="147">
        <v>222</v>
      </c>
      <c r="AD2408" s="223">
        <v>43311</v>
      </c>
      <c r="AE2408" s="223">
        <v>43395</v>
      </c>
      <c r="AF2408" s="147" t="s">
        <v>939</v>
      </c>
    </row>
    <row r="2409" spans="16:32" x14ac:dyDescent="0.25">
      <c r="P2409" s="147" t="s">
        <v>962</v>
      </c>
      <c r="Q2409" s="147">
        <v>195</v>
      </c>
      <c r="R2409" s="147"/>
      <c r="S2409" s="147" t="s">
        <v>2382</v>
      </c>
      <c r="T2409" s="147">
        <v>0</v>
      </c>
      <c r="U2409" s="147" t="s">
        <v>2383</v>
      </c>
      <c r="V2409" s="147" t="s">
        <v>2982</v>
      </c>
      <c r="AB2409" s="147" t="s">
        <v>2694</v>
      </c>
      <c r="AC2409" s="147">
        <v>222</v>
      </c>
      <c r="AD2409" s="223">
        <v>43311</v>
      </c>
      <c r="AE2409" s="223">
        <v>43395</v>
      </c>
      <c r="AF2409" s="147" t="s">
        <v>939</v>
      </c>
    </row>
    <row r="2410" spans="16:32" x14ac:dyDescent="0.25">
      <c r="P2410" s="147" t="s">
        <v>962</v>
      </c>
      <c r="Q2410" s="147">
        <v>195</v>
      </c>
      <c r="R2410" s="147"/>
      <c r="S2410" s="147" t="s">
        <v>2384</v>
      </c>
      <c r="T2410" s="147">
        <v>0</v>
      </c>
      <c r="U2410" s="147" t="s">
        <v>2385</v>
      </c>
      <c r="V2410" s="147" t="s">
        <v>2982</v>
      </c>
      <c r="AB2410" s="147" t="s">
        <v>2353</v>
      </c>
      <c r="AC2410" s="147">
        <v>219</v>
      </c>
      <c r="AD2410" s="223">
        <v>43280</v>
      </c>
      <c r="AE2410" s="223">
        <v>43364</v>
      </c>
      <c r="AF2410" s="147" t="s">
        <v>939</v>
      </c>
    </row>
    <row r="2411" spans="16:32" x14ac:dyDescent="0.25">
      <c r="P2411" s="147" t="s">
        <v>962</v>
      </c>
      <c r="Q2411" s="147">
        <v>195</v>
      </c>
      <c r="R2411" s="147"/>
      <c r="S2411" s="147" t="s">
        <v>2388</v>
      </c>
      <c r="T2411" s="147">
        <v>0</v>
      </c>
      <c r="U2411" s="147" t="s">
        <v>2389</v>
      </c>
      <c r="V2411" s="147" t="s">
        <v>2982</v>
      </c>
      <c r="AB2411" s="147" t="s">
        <v>2353</v>
      </c>
      <c r="AC2411" s="147">
        <v>222</v>
      </c>
      <c r="AD2411" s="223">
        <v>43311</v>
      </c>
      <c r="AE2411" s="223">
        <v>43395</v>
      </c>
      <c r="AF2411" s="147" t="s">
        <v>939</v>
      </c>
    </row>
    <row r="2412" spans="16:32" x14ac:dyDescent="0.25">
      <c r="P2412" s="147" t="s">
        <v>962</v>
      </c>
      <c r="Q2412" s="147">
        <v>195</v>
      </c>
      <c r="R2412" s="147"/>
      <c r="S2412" s="147" t="s">
        <v>3205</v>
      </c>
      <c r="T2412" s="147">
        <v>0</v>
      </c>
      <c r="U2412" s="147" t="s">
        <v>3206</v>
      </c>
      <c r="V2412" s="147" t="s">
        <v>2982</v>
      </c>
      <c r="AB2412" s="147" t="s">
        <v>2357</v>
      </c>
      <c r="AC2412" s="147">
        <v>222</v>
      </c>
      <c r="AD2412" s="223">
        <v>43311</v>
      </c>
      <c r="AE2412" s="223">
        <v>43395</v>
      </c>
      <c r="AF2412" s="147" t="s">
        <v>939</v>
      </c>
    </row>
    <row r="2413" spans="16:32" x14ac:dyDescent="0.25">
      <c r="P2413" s="147" t="s">
        <v>962</v>
      </c>
      <c r="Q2413" s="147">
        <v>195</v>
      </c>
      <c r="R2413" s="147"/>
      <c r="S2413" s="147" t="s">
        <v>2968</v>
      </c>
      <c r="T2413" s="147">
        <v>0</v>
      </c>
      <c r="U2413" s="147" t="s">
        <v>2969</v>
      </c>
      <c r="V2413" s="147" t="s">
        <v>2982</v>
      </c>
      <c r="AB2413" s="147" t="s">
        <v>2359</v>
      </c>
      <c r="AC2413" s="147">
        <v>222</v>
      </c>
      <c r="AD2413" s="223">
        <v>43311</v>
      </c>
      <c r="AE2413" s="223">
        <v>43395</v>
      </c>
      <c r="AF2413" s="147" t="s">
        <v>939</v>
      </c>
    </row>
    <row r="2414" spans="16:32" x14ac:dyDescent="0.25">
      <c r="P2414" s="147" t="s">
        <v>962</v>
      </c>
      <c r="Q2414" s="147">
        <v>195</v>
      </c>
      <c r="R2414" s="147"/>
      <c r="S2414" s="147" t="s">
        <v>2406</v>
      </c>
      <c r="T2414" s="147">
        <v>0</v>
      </c>
      <c r="U2414" s="147" t="s">
        <v>2407</v>
      </c>
      <c r="V2414" s="147" t="s">
        <v>2982</v>
      </c>
      <c r="AB2414" s="147" t="s">
        <v>2361</v>
      </c>
      <c r="AC2414" s="147">
        <v>208</v>
      </c>
      <c r="AD2414" s="223">
        <v>43216</v>
      </c>
      <c r="AE2414" s="223">
        <v>43300</v>
      </c>
      <c r="AF2414" s="147" t="s">
        <v>939</v>
      </c>
    </row>
    <row r="2415" spans="16:32" x14ac:dyDescent="0.25">
      <c r="P2415" s="147" t="s">
        <v>962</v>
      </c>
      <c r="Q2415" s="147">
        <v>195</v>
      </c>
      <c r="R2415" s="147"/>
      <c r="S2415" s="147" t="s">
        <v>2408</v>
      </c>
      <c r="T2415" s="147">
        <v>0</v>
      </c>
      <c r="U2415" s="147" t="s">
        <v>2409</v>
      </c>
      <c r="V2415" s="147" t="s">
        <v>2982</v>
      </c>
      <c r="AB2415" s="147" t="s">
        <v>2361</v>
      </c>
      <c r="AC2415" s="147">
        <v>215</v>
      </c>
      <c r="AD2415" s="223">
        <v>43250</v>
      </c>
      <c r="AE2415" s="223">
        <v>43334</v>
      </c>
      <c r="AF2415" s="147" t="s">
        <v>939</v>
      </c>
    </row>
    <row r="2416" spans="16:32" x14ac:dyDescent="0.25">
      <c r="P2416" s="147" t="s">
        <v>962</v>
      </c>
      <c r="Q2416" s="147">
        <v>195</v>
      </c>
      <c r="R2416" s="147"/>
      <c r="S2416" s="147" t="s">
        <v>2412</v>
      </c>
      <c r="T2416" s="147">
        <v>0</v>
      </c>
      <c r="U2416" s="147" t="s">
        <v>2413</v>
      </c>
      <c r="V2416" s="147" t="s">
        <v>2982</v>
      </c>
      <c r="AB2416" s="147" t="s">
        <v>2361</v>
      </c>
      <c r="AC2416" s="147">
        <v>219</v>
      </c>
      <c r="AD2416" s="223">
        <v>43280</v>
      </c>
      <c r="AE2416" s="223">
        <v>43364</v>
      </c>
      <c r="AF2416" s="147" t="s">
        <v>939</v>
      </c>
    </row>
    <row r="2417" spans="16:32" x14ac:dyDescent="0.25">
      <c r="P2417" s="147" t="s">
        <v>962</v>
      </c>
      <c r="Q2417" s="147">
        <v>195</v>
      </c>
      <c r="R2417" s="147"/>
      <c r="S2417" s="147" t="s">
        <v>2970</v>
      </c>
      <c r="T2417" s="147">
        <v>0</v>
      </c>
      <c r="U2417" s="147" t="s">
        <v>2971</v>
      </c>
      <c r="V2417" s="147" t="s">
        <v>2982</v>
      </c>
      <c r="AB2417" s="147" t="s">
        <v>2361</v>
      </c>
      <c r="AC2417" s="147">
        <v>222</v>
      </c>
      <c r="AD2417" s="223">
        <v>43311</v>
      </c>
      <c r="AE2417" s="223">
        <v>43395</v>
      </c>
      <c r="AF2417" s="147" t="s">
        <v>939</v>
      </c>
    </row>
    <row r="2418" spans="16:32" x14ac:dyDescent="0.25">
      <c r="P2418" s="147" t="s">
        <v>962</v>
      </c>
      <c r="Q2418" s="147">
        <v>195</v>
      </c>
      <c r="R2418" s="147"/>
      <c r="S2418" s="147" t="s">
        <v>2414</v>
      </c>
      <c r="T2418" s="147">
        <v>0</v>
      </c>
      <c r="U2418" s="147" t="s">
        <v>2415</v>
      </c>
      <c r="V2418" s="147" t="s">
        <v>2982</v>
      </c>
      <c r="AB2418" s="147" t="s">
        <v>2363</v>
      </c>
      <c r="AC2418" s="147">
        <v>208</v>
      </c>
      <c r="AD2418" s="223">
        <v>43216</v>
      </c>
      <c r="AE2418" s="223">
        <v>43300</v>
      </c>
      <c r="AF2418" s="147" t="s">
        <v>939</v>
      </c>
    </row>
    <row r="2419" spans="16:32" x14ac:dyDescent="0.25">
      <c r="P2419" s="147" t="s">
        <v>962</v>
      </c>
      <c r="Q2419" s="147">
        <v>195</v>
      </c>
      <c r="R2419" s="147"/>
      <c r="S2419" s="147" t="s">
        <v>2416</v>
      </c>
      <c r="T2419" s="147">
        <v>0</v>
      </c>
      <c r="U2419" s="147" t="s">
        <v>2417</v>
      </c>
      <c r="V2419" s="147" t="s">
        <v>2982</v>
      </c>
      <c r="AB2419" s="147" t="s">
        <v>2363</v>
      </c>
      <c r="AC2419" s="147">
        <v>215</v>
      </c>
      <c r="AD2419" s="223">
        <v>43250</v>
      </c>
      <c r="AE2419" s="223">
        <v>43334</v>
      </c>
      <c r="AF2419" s="147" t="s">
        <v>939</v>
      </c>
    </row>
    <row r="2420" spans="16:32" x14ac:dyDescent="0.25">
      <c r="P2420" s="147" t="s">
        <v>962</v>
      </c>
      <c r="Q2420" s="147">
        <v>195</v>
      </c>
      <c r="R2420" s="147"/>
      <c r="S2420" s="147" t="s">
        <v>2418</v>
      </c>
      <c r="T2420" s="147">
        <v>0</v>
      </c>
      <c r="U2420" s="147" t="s">
        <v>2419</v>
      </c>
      <c r="V2420" s="147" t="s">
        <v>2982</v>
      </c>
      <c r="AB2420" s="147" t="s">
        <v>2363</v>
      </c>
      <c r="AC2420" s="147">
        <v>219</v>
      </c>
      <c r="AD2420" s="223">
        <v>43280</v>
      </c>
      <c r="AE2420" s="223">
        <v>43364</v>
      </c>
      <c r="AF2420" s="147" t="s">
        <v>939</v>
      </c>
    </row>
    <row r="2421" spans="16:32" x14ac:dyDescent="0.25">
      <c r="P2421" s="147" t="s">
        <v>962</v>
      </c>
      <c r="Q2421" s="147">
        <v>195</v>
      </c>
      <c r="R2421" s="147"/>
      <c r="S2421" s="147" t="s">
        <v>3207</v>
      </c>
      <c r="T2421" s="147">
        <v>0</v>
      </c>
      <c r="U2421" s="147" t="s">
        <v>3208</v>
      </c>
      <c r="V2421" s="147" t="s">
        <v>2982</v>
      </c>
      <c r="AB2421" s="147" t="s">
        <v>2363</v>
      </c>
      <c r="AC2421" s="147">
        <v>222</v>
      </c>
      <c r="AD2421" s="223">
        <v>43311</v>
      </c>
      <c r="AE2421" s="223">
        <v>43395</v>
      </c>
      <c r="AF2421" s="147" t="s">
        <v>939</v>
      </c>
    </row>
    <row r="2422" spans="16:32" x14ac:dyDescent="0.25">
      <c r="P2422" s="147" t="s">
        <v>962</v>
      </c>
      <c r="Q2422" s="147">
        <v>195</v>
      </c>
      <c r="R2422" s="147"/>
      <c r="S2422" s="147" t="s">
        <v>2424</v>
      </c>
      <c r="T2422" s="147">
        <v>0</v>
      </c>
      <c r="U2422" s="147" t="s">
        <v>2425</v>
      </c>
      <c r="V2422" s="147" t="s">
        <v>2982</v>
      </c>
      <c r="AB2422" s="147" t="s">
        <v>2696</v>
      </c>
      <c r="AC2422" s="147">
        <v>219</v>
      </c>
      <c r="AD2422" s="223">
        <v>43280</v>
      </c>
      <c r="AE2422" s="223">
        <v>43364</v>
      </c>
      <c r="AF2422" s="147" t="s">
        <v>939</v>
      </c>
    </row>
    <row r="2423" spans="16:32" x14ac:dyDescent="0.25">
      <c r="P2423" s="147" t="s">
        <v>962</v>
      </c>
      <c r="Q2423" s="147">
        <v>195</v>
      </c>
      <c r="R2423" s="147"/>
      <c r="S2423" s="147" t="s">
        <v>3209</v>
      </c>
      <c r="T2423" s="147">
        <v>0</v>
      </c>
      <c r="U2423" s="147" t="s">
        <v>3210</v>
      </c>
      <c r="V2423" s="147" t="s">
        <v>2982</v>
      </c>
      <c r="AB2423" s="147" t="s">
        <v>2696</v>
      </c>
      <c r="AC2423" s="147">
        <v>222</v>
      </c>
      <c r="AD2423" s="223">
        <v>43311</v>
      </c>
      <c r="AE2423" s="223">
        <v>43395</v>
      </c>
      <c r="AF2423" s="147" t="s">
        <v>939</v>
      </c>
    </row>
    <row r="2424" spans="16:32" x14ac:dyDescent="0.25">
      <c r="P2424" s="147" t="s">
        <v>962</v>
      </c>
      <c r="Q2424" s="147">
        <v>195</v>
      </c>
      <c r="R2424" s="147"/>
      <c r="S2424" s="147" t="s">
        <v>3211</v>
      </c>
      <c r="T2424" s="147">
        <v>0</v>
      </c>
      <c r="U2424" s="147" t="s">
        <v>3212</v>
      </c>
      <c r="V2424" s="147" t="s">
        <v>2982</v>
      </c>
      <c r="AB2424" s="147" t="s">
        <v>4410</v>
      </c>
      <c r="AC2424" s="147">
        <v>208</v>
      </c>
      <c r="AD2424" s="223">
        <v>43216</v>
      </c>
      <c r="AE2424" s="223">
        <v>43300</v>
      </c>
      <c r="AF2424" s="147" t="s">
        <v>939</v>
      </c>
    </row>
    <row r="2425" spans="16:32" x14ac:dyDescent="0.25">
      <c r="P2425" s="147" t="s">
        <v>962</v>
      </c>
      <c r="Q2425" s="147">
        <v>195</v>
      </c>
      <c r="R2425" s="147"/>
      <c r="S2425" s="147" t="s">
        <v>2715</v>
      </c>
      <c r="T2425" s="147">
        <v>0</v>
      </c>
      <c r="U2425" s="147" t="s">
        <v>2716</v>
      </c>
      <c r="V2425" s="147" t="s">
        <v>2982</v>
      </c>
      <c r="AB2425" s="147" t="s">
        <v>2367</v>
      </c>
      <c r="AC2425" s="147">
        <v>222</v>
      </c>
      <c r="AD2425" s="223">
        <v>43311</v>
      </c>
      <c r="AE2425" s="223">
        <v>43395</v>
      </c>
      <c r="AF2425" s="147" t="s">
        <v>939</v>
      </c>
    </row>
    <row r="2426" spans="16:32" x14ac:dyDescent="0.25">
      <c r="P2426" s="147" t="s">
        <v>962</v>
      </c>
      <c r="Q2426" s="147">
        <v>195</v>
      </c>
      <c r="R2426" s="147"/>
      <c r="S2426" s="147" t="s">
        <v>3213</v>
      </c>
      <c r="T2426" s="147">
        <v>0</v>
      </c>
      <c r="U2426" s="147" t="s">
        <v>3214</v>
      </c>
      <c r="V2426" s="147" t="s">
        <v>2982</v>
      </c>
      <c r="AB2426" s="147" t="s">
        <v>2369</v>
      </c>
      <c r="AC2426" s="147">
        <v>208</v>
      </c>
      <c r="AD2426" s="223">
        <v>43216</v>
      </c>
      <c r="AE2426" s="223">
        <v>43300</v>
      </c>
      <c r="AF2426" s="147" t="s">
        <v>939</v>
      </c>
    </row>
    <row r="2427" spans="16:32" x14ac:dyDescent="0.25">
      <c r="P2427" s="147" t="s">
        <v>962</v>
      </c>
      <c r="Q2427" s="147">
        <v>195</v>
      </c>
      <c r="R2427" s="147"/>
      <c r="S2427" s="147" t="s">
        <v>2434</v>
      </c>
      <c r="T2427" s="147">
        <v>0</v>
      </c>
      <c r="U2427" s="147" t="s">
        <v>2435</v>
      </c>
      <c r="V2427" s="147" t="s">
        <v>2982</v>
      </c>
      <c r="AB2427" s="147" t="s">
        <v>2369</v>
      </c>
      <c r="AC2427" s="147">
        <v>215</v>
      </c>
      <c r="AD2427" s="223">
        <v>43250</v>
      </c>
      <c r="AE2427" s="223">
        <v>43334</v>
      </c>
      <c r="AF2427" s="147" t="s">
        <v>939</v>
      </c>
    </row>
    <row r="2428" spans="16:32" x14ac:dyDescent="0.25">
      <c r="P2428" s="147" t="s">
        <v>962</v>
      </c>
      <c r="Q2428" s="147">
        <v>195</v>
      </c>
      <c r="R2428" s="147"/>
      <c r="S2428" s="147" t="s">
        <v>2717</v>
      </c>
      <c r="T2428" s="147">
        <v>0</v>
      </c>
      <c r="U2428" s="147" t="s">
        <v>2718</v>
      </c>
      <c r="V2428" s="147" t="s">
        <v>2982</v>
      </c>
      <c r="AB2428" s="147" t="s">
        <v>2369</v>
      </c>
      <c r="AC2428" s="147">
        <v>219</v>
      </c>
      <c r="AD2428" s="223">
        <v>43280</v>
      </c>
      <c r="AE2428" s="223">
        <v>43364</v>
      </c>
      <c r="AF2428" s="147" t="s">
        <v>939</v>
      </c>
    </row>
    <row r="2429" spans="16:32" x14ac:dyDescent="0.25">
      <c r="P2429" s="147" t="s">
        <v>962</v>
      </c>
      <c r="Q2429" s="147">
        <v>195</v>
      </c>
      <c r="R2429" s="147"/>
      <c r="S2429" s="147" t="s">
        <v>2719</v>
      </c>
      <c r="T2429" s="147">
        <v>0</v>
      </c>
      <c r="U2429" s="147" t="s">
        <v>2720</v>
      </c>
      <c r="V2429" s="147" t="s">
        <v>2982</v>
      </c>
      <c r="AB2429" s="147" t="s">
        <v>2369</v>
      </c>
      <c r="AC2429" s="147">
        <v>222</v>
      </c>
      <c r="AD2429" s="223">
        <v>43311</v>
      </c>
      <c r="AE2429" s="223">
        <v>43395</v>
      </c>
      <c r="AF2429" s="147" t="s">
        <v>939</v>
      </c>
    </row>
    <row r="2430" spans="16:32" x14ac:dyDescent="0.25">
      <c r="P2430" s="147" t="s">
        <v>962</v>
      </c>
      <c r="Q2430" s="147">
        <v>195</v>
      </c>
      <c r="R2430" s="147"/>
      <c r="S2430" s="147" t="s">
        <v>2436</v>
      </c>
      <c r="T2430" s="147">
        <v>0</v>
      </c>
      <c r="U2430" s="147" t="s">
        <v>2437</v>
      </c>
      <c r="V2430" s="147" t="s">
        <v>2982</v>
      </c>
      <c r="AB2430" s="147" t="s">
        <v>3202</v>
      </c>
      <c r="AC2430" s="147">
        <v>222</v>
      </c>
      <c r="AD2430" s="223">
        <v>43311</v>
      </c>
      <c r="AE2430" s="223">
        <v>43395</v>
      </c>
      <c r="AF2430" s="147" t="s">
        <v>939</v>
      </c>
    </row>
    <row r="2431" spans="16:32" x14ac:dyDescent="0.25">
      <c r="P2431" s="147" t="s">
        <v>962</v>
      </c>
      <c r="Q2431" s="147">
        <v>195</v>
      </c>
      <c r="R2431" s="147"/>
      <c r="S2431" s="147" t="s">
        <v>2438</v>
      </c>
      <c r="T2431" s="147">
        <v>0</v>
      </c>
      <c r="U2431" s="147" t="s">
        <v>2439</v>
      </c>
      <c r="V2431" s="147" t="s">
        <v>2982</v>
      </c>
      <c r="AB2431" s="147" t="s">
        <v>3204</v>
      </c>
      <c r="AC2431" s="147">
        <v>215</v>
      </c>
      <c r="AD2431" s="223">
        <v>43250</v>
      </c>
      <c r="AE2431" s="223">
        <v>43334</v>
      </c>
      <c r="AF2431" s="147" t="s">
        <v>939</v>
      </c>
    </row>
    <row r="2432" spans="16:32" x14ac:dyDescent="0.25">
      <c r="P2432" s="147" t="s">
        <v>962</v>
      </c>
      <c r="Q2432" s="147">
        <v>195</v>
      </c>
      <c r="R2432" s="147"/>
      <c r="S2432" s="147" t="s">
        <v>2440</v>
      </c>
      <c r="T2432" s="147">
        <v>0</v>
      </c>
      <c r="U2432" s="147" t="s">
        <v>2441</v>
      </c>
      <c r="V2432" s="147" t="s">
        <v>2982</v>
      </c>
      <c r="AB2432" s="147" t="s">
        <v>2373</v>
      </c>
      <c r="AC2432" s="147">
        <v>208</v>
      </c>
      <c r="AD2432" s="223">
        <v>43216</v>
      </c>
      <c r="AE2432" s="223">
        <v>43300</v>
      </c>
      <c r="AF2432" s="147" t="s">
        <v>939</v>
      </c>
    </row>
    <row r="2433" spans="16:32" x14ac:dyDescent="0.25">
      <c r="P2433" s="147" t="s">
        <v>962</v>
      </c>
      <c r="Q2433" s="147">
        <v>195</v>
      </c>
      <c r="R2433" s="147"/>
      <c r="S2433" s="147" t="s">
        <v>2442</v>
      </c>
      <c r="T2433" s="147">
        <v>0</v>
      </c>
      <c r="U2433" s="147" t="s">
        <v>2443</v>
      </c>
      <c r="V2433" s="147" t="s">
        <v>2982</v>
      </c>
      <c r="AB2433" s="147" t="s">
        <v>2373</v>
      </c>
      <c r="AC2433" s="147">
        <v>215</v>
      </c>
      <c r="AD2433" s="223">
        <v>43250</v>
      </c>
      <c r="AE2433" s="223">
        <v>43334</v>
      </c>
      <c r="AF2433" s="147" t="s">
        <v>939</v>
      </c>
    </row>
    <row r="2434" spans="16:32" x14ac:dyDescent="0.25">
      <c r="P2434" s="147" t="s">
        <v>962</v>
      </c>
      <c r="Q2434" s="147">
        <v>195</v>
      </c>
      <c r="R2434" s="147"/>
      <c r="S2434" s="147" t="s">
        <v>2978</v>
      </c>
      <c r="T2434" s="147">
        <v>0</v>
      </c>
      <c r="U2434" s="147" t="s">
        <v>2979</v>
      </c>
      <c r="V2434" s="147" t="s">
        <v>2982</v>
      </c>
      <c r="AB2434" s="147" t="s">
        <v>2373</v>
      </c>
      <c r="AC2434" s="147">
        <v>219</v>
      </c>
      <c r="AD2434" s="223">
        <v>43280</v>
      </c>
      <c r="AE2434" s="223">
        <v>43364</v>
      </c>
      <c r="AF2434" s="147" t="s">
        <v>939</v>
      </c>
    </row>
    <row r="2435" spans="16:32" x14ac:dyDescent="0.25">
      <c r="P2435" s="147" t="s">
        <v>962</v>
      </c>
      <c r="Q2435" s="147">
        <v>195</v>
      </c>
      <c r="R2435" s="147"/>
      <c r="S2435" s="147" t="s">
        <v>2980</v>
      </c>
      <c r="T2435" s="147">
        <v>0</v>
      </c>
      <c r="U2435" s="147" t="s">
        <v>2981</v>
      </c>
      <c r="V2435" s="147" t="s">
        <v>2982</v>
      </c>
      <c r="AB2435" s="147" t="s">
        <v>2373</v>
      </c>
      <c r="AC2435" s="147">
        <v>222</v>
      </c>
      <c r="AD2435" s="223">
        <v>43311</v>
      </c>
      <c r="AE2435" s="223">
        <v>43395</v>
      </c>
      <c r="AF2435" s="147" t="s">
        <v>939</v>
      </c>
    </row>
    <row r="2436" spans="16:32" x14ac:dyDescent="0.25">
      <c r="P2436" s="147" t="s">
        <v>962</v>
      </c>
      <c r="Q2436" s="147">
        <v>195</v>
      </c>
      <c r="R2436" s="147"/>
      <c r="S2436" s="147" t="s">
        <v>2723</v>
      </c>
      <c r="T2436" s="147">
        <v>0</v>
      </c>
      <c r="U2436" s="147" t="s">
        <v>2724</v>
      </c>
      <c r="V2436" s="147" t="s">
        <v>2982</v>
      </c>
      <c r="AB2436" s="147" t="s">
        <v>2375</v>
      </c>
      <c r="AC2436" s="147">
        <v>215</v>
      </c>
      <c r="AD2436" s="223">
        <v>43250</v>
      </c>
      <c r="AE2436" s="223">
        <v>43334</v>
      </c>
      <c r="AF2436" s="147" t="s">
        <v>939</v>
      </c>
    </row>
    <row r="2437" spans="16:32" x14ac:dyDescent="0.25">
      <c r="P2437" s="147" t="s">
        <v>962</v>
      </c>
      <c r="Q2437" s="147">
        <v>195</v>
      </c>
      <c r="R2437" s="147"/>
      <c r="S2437" s="147" t="s">
        <v>2452</v>
      </c>
      <c r="T2437" s="147">
        <v>0</v>
      </c>
      <c r="U2437" s="147" t="s">
        <v>2453</v>
      </c>
      <c r="V2437" s="147" t="s">
        <v>2982</v>
      </c>
      <c r="AB2437" s="147" t="s">
        <v>2375</v>
      </c>
      <c r="AC2437" s="147">
        <v>219</v>
      </c>
      <c r="AD2437" s="223">
        <v>43280</v>
      </c>
      <c r="AE2437" s="223">
        <v>43364</v>
      </c>
      <c r="AF2437" s="147" t="s">
        <v>939</v>
      </c>
    </row>
    <row r="2438" spans="16:32" x14ac:dyDescent="0.25">
      <c r="P2438" s="147" t="s">
        <v>962</v>
      </c>
      <c r="Q2438" s="147">
        <v>195</v>
      </c>
      <c r="R2438" s="147"/>
      <c r="S2438" s="147" t="s">
        <v>2725</v>
      </c>
      <c r="T2438" s="147">
        <v>0</v>
      </c>
      <c r="U2438" s="147" t="s">
        <v>2726</v>
      </c>
      <c r="V2438" s="147" t="s">
        <v>2982</v>
      </c>
      <c r="AB2438" s="147" t="s">
        <v>2375</v>
      </c>
      <c r="AC2438" s="147">
        <v>222</v>
      </c>
      <c r="AD2438" s="223">
        <v>43311</v>
      </c>
      <c r="AE2438" s="223">
        <v>43395</v>
      </c>
      <c r="AF2438" s="147" t="s">
        <v>939</v>
      </c>
    </row>
    <row r="2439" spans="16:32" x14ac:dyDescent="0.25">
      <c r="P2439" s="147" t="s">
        <v>962</v>
      </c>
      <c r="Q2439" s="147">
        <v>195</v>
      </c>
      <c r="R2439" s="147"/>
      <c r="S2439" s="147" t="s">
        <v>2454</v>
      </c>
      <c r="T2439" s="147">
        <v>0</v>
      </c>
      <c r="U2439" s="147" t="s">
        <v>2455</v>
      </c>
      <c r="V2439" s="147" t="s">
        <v>2982</v>
      </c>
      <c r="AB2439" s="147" t="s">
        <v>2967</v>
      </c>
      <c r="AC2439" s="147">
        <v>208</v>
      </c>
      <c r="AD2439" s="223">
        <v>43216</v>
      </c>
      <c r="AE2439" s="223">
        <v>43300</v>
      </c>
      <c r="AF2439" s="147" t="s">
        <v>939</v>
      </c>
    </row>
    <row r="2440" spans="16:32" x14ac:dyDescent="0.25">
      <c r="P2440" s="147" t="s">
        <v>962</v>
      </c>
      <c r="Q2440" s="147">
        <v>195</v>
      </c>
      <c r="R2440" s="147"/>
      <c r="S2440" s="147" t="s">
        <v>3215</v>
      </c>
      <c r="T2440" s="147">
        <v>0</v>
      </c>
      <c r="U2440" s="147" t="s">
        <v>3216</v>
      </c>
      <c r="V2440" s="147" t="s">
        <v>2982</v>
      </c>
      <c r="AB2440" s="147" t="s">
        <v>2967</v>
      </c>
      <c r="AC2440" s="147">
        <v>215</v>
      </c>
      <c r="AD2440" s="223">
        <v>43250</v>
      </c>
      <c r="AE2440" s="223">
        <v>43334</v>
      </c>
      <c r="AF2440" s="147" t="s">
        <v>939</v>
      </c>
    </row>
    <row r="2441" spans="16:32" x14ac:dyDescent="0.25">
      <c r="P2441" s="147" t="s">
        <v>962</v>
      </c>
      <c r="Q2441" s="147">
        <v>195</v>
      </c>
      <c r="R2441" s="147"/>
      <c r="S2441" s="147" t="s">
        <v>3217</v>
      </c>
      <c r="T2441" s="147">
        <v>0</v>
      </c>
      <c r="U2441" s="147" t="s">
        <v>3218</v>
      </c>
      <c r="V2441" s="147" t="s">
        <v>2982</v>
      </c>
      <c r="AB2441" s="147" t="s">
        <v>2967</v>
      </c>
      <c r="AC2441" s="147">
        <v>219</v>
      </c>
      <c r="AD2441" s="223">
        <v>43280</v>
      </c>
      <c r="AE2441" s="223">
        <v>43364</v>
      </c>
      <c r="AF2441" s="147" t="s">
        <v>939</v>
      </c>
    </row>
    <row r="2442" spans="16:32" x14ac:dyDescent="0.25">
      <c r="P2442" s="147" t="s">
        <v>962</v>
      </c>
      <c r="Q2442" s="147">
        <v>195</v>
      </c>
      <c r="R2442" s="147"/>
      <c r="S2442" s="147" t="s">
        <v>2464</v>
      </c>
      <c r="T2442" s="147">
        <v>0</v>
      </c>
      <c r="U2442" s="147" t="s">
        <v>2465</v>
      </c>
      <c r="V2442" s="147" t="s">
        <v>2982</v>
      </c>
      <c r="AB2442" s="147" t="s">
        <v>2967</v>
      </c>
      <c r="AC2442" s="147">
        <v>222</v>
      </c>
      <c r="AD2442" s="223">
        <v>43311</v>
      </c>
      <c r="AE2442" s="223">
        <v>43395</v>
      </c>
      <c r="AF2442" s="147" t="s">
        <v>939</v>
      </c>
    </row>
    <row r="2443" spans="16:32" x14ac:dyDescent="0.25">
      <c r="P2443" s="147" t="s">
        <v>962</v>
      </c>
      <c r="Q2443" s="147">
        <v>195</v>
      </c>
      <c r="R2443" s="147"/>
      <c r="S2443" s="147" t="s">
        <v>3219</v>
      </c>
      <c r="T2443" s="147">
        <v>0</v>
      </c>
      <c r="U2443" s="147" t="s">
        <v>3220</v>
      </c>
      <c r="V2443" s="147" t="s">
        <v>2982</v>
      </c>
      <c r="AB2443" s="147" t="s">
        <v>4022</v>
      </c>
      <c r="AC2443" s="147">
        <v>208</v>
      </c>
      <c r="AD2443" s="223">
        <v>43216</v>
      </c>
      <c r="AE2443" s="223">
        <v>43300</v>
      </c>
      <c r="AF2443" s="147" t="s">
        <v>939</v>
      </c>
    </row>
    <row r="2444" spans="16:32" x14ac:dyDescent="0.25">
      <c r="P2444" s="147" t="s">
        <v>962</v>
      </c>
      <c r="Q2444" s="147">
        <v>196</v>
      </c>
      <c r="R2444" s="147"/>
      <c r="S2444" s="147" t="s">
        <v>1133</v>
      </c>
      <c r="T2444" s="147">
        <v>0</v>
      </c>
      <c r="U2444" s="147" t="s">
        <v>1134</v>
      </c>
      <c r="V2444" s="147" t="s">
        <v>3221</v>
      </c>
      <c r="AB2444" s="147" t="s">
        <v>4022</v>
      </c>
      <c r="AC2444" s="147">
        <v>215</v>
      </c>
      <c r="AD2444" s="223">
        <v>43250</v>
      </c>
      <c r="AE2444" s="223">
        <v>43334</v>
      </c>
      <c r="AF2444" s="147" t="s">
        <v>939</v>
      </c>
    </row>
    <row r="2445" spans="16:32" x14ac:dyDescent="0.25">
      <c r="P2445" s="147" t="s">
        <v>962</v>
      </c>
      <c r="Q2445" s="147">
        <v>196</v>
      </c>
      <c r="R2445" s="147"/>
      <c r="S2445" s="147" t="s">
        <v>3222</v>
      </c>
      <c r="T2445" s="147">
        <v>0</v>
      </c>
      <c r="U2445" s="147" t="s">
        <v>3223</v>
      </c>
      <c r="V2445" s="147" t="s">
        <v>3221</v>
      </c>
      <c r="AB2445" s="147" t="s">
        <v>4022</v>
      </c>
      <c r="AC2445" s="147">
        <v>219</v>
      </c>
      <c r="AD2445" s="223">
        <v>43280</v>
      </c>
      <c r="AE2445" s="223">
        <v>43364</v>
      </c>
      <c r="AF2445" s="147" t="s">
        <v>939</v>
      </c>
    </row>
    <row r="2446" spans="16:32" x14ac:dyDescent="0.25">
      <c r="P2446" s="147" t="s">
        <v>962</v>
      </c>
      <c r="Q2446" s="147">
        <v>196</v>
      </c>
      <c r="R2446" s="147"/>
      <c r="S2446" s="147" t="s">
        <v>1142</v>
      </c>
      <c r="T2446" s="147">
        <v>0</v>
      </c>
      <c r="U2446" s="147" t="s">
        <v>1143</v>
      </c>
      <c r="V2446" s="147" t="s">
        <v>3221</v>
      </c>
      <c r="AB2446" s="147" t="s">
        <v>4022</v>
      </c>
      <c r="AC2446" s="147">
        <v>222</v>
      </c>
      <c r="AD2446" s="223">
        <v>43311</v>
      </c>
      <c r="AE2446" s="223">
        <v>43395</v>
      </c>
      <c r="AF2446" s="147" t="s">
        <v>939</v>
      </c>
    </row>
    <row r="2447" spans="16:32" x14ac:dyDescent="0.25">
      <c r="P2447" s="147" t="s">
        <v>962</v>
      </c>
      <c r="Q2447" s="147">
        <v>196</v>
      </c>
      <c r="R2447" s="147"/>
      <c r="S2447" s="147" t="s">
        <v>1144</v>
      </c>
      <c r="T2447" s="147">
        <v>0</v>
      </c>
      <c r="U2447" s="147" t="s">
        <v>1145</v>
      </c>
      <c r="V2447" s="147" t="s">
        <v>3221</v>
      </c>
      <c r="AB2447" s="147" t="s">
        <v>4024</v>
      </c>
      <c r="AC2447" s="147">
        <v>208</v>
      </c>
      <c r="AD2447" s="223">
        <v>43216</v>
      </c>
      <c r="AE2447" s="223">
        <v>43300</v>
      </c>
      <c r="AF2447" s="147" t="s">
        <v>939</v>
      </c>
    </row>
    <row r="2448" spans="16:32" x14ac:dyDescent="0.25">
      <c r="P2448" s="147" t="s">
        <v>962</v>
      </c>
      <c r="Q2448" s="147">
        <v>196</v>
      </c>
      <c r="R2448" s="147"/>
      <c r="S2448" s="147" t="s">
        <v>1146</v>
      </c>
      <c r="T2448" s="147">
        <v>0</v>
      </c>
      <c r="U2448" s="147" t="s">
        <v>1147</v>
      </c>
      <c r="V2448" s="147" t="s">
        <v>3221</v>
      </c>
      <c r="AB2448" s="147" t="s">
        <v>4024</v>
      </c>
      <c r="AC2448" s="147">
        <v>215</v>
      </c>
      <c r="AD2448" s="223">
        <v>43250</v>
      </c>
      <c r="AE2448" s="223">
        <v>43334</v>
      </c>
      <c r="AF2448" s="147" t="s">
        <v>939</v>
      </c>
    </row>
    <row r="2449" spans="16:32" x14ac:dyDescent="0.25">
      <c r="P2449" s="147" t="s">
        <v>962</v>
      </c>
      <c r="Q2449" s="147">
        <v>196</v>
      </c>
      <c r="R2449" s="147"/>
      <c r="S2449" s="147" t="s">
        <v>1148</v>
      </c>
      <c r="T2449" s="147">
        <v>0</v>
      </c>
      <c r="U2449" s="147" t="s">
        <v>1149</v>
      </c>
      <c r="V2449" s="147" t="s">
        <v>3221</v>
      </c>
      <c r="AB2449" s="147" t="s">
        <v>4024</v>
      </c>
      <c r="AC2449" s="147">
        <v>219</v>
      </c>
      <c r="AD2449" s="223">
        <v>43280</v>
      </c>
      <c r="AE2449" s="223">
        <v>43364</v>
      </c>
      <c r="AF2449" s="147" t="s">
        <v>939</v>
      </c>
    </row>
    <row r="2450" spans="16:32" x14ac:dyDescent="0.25">
      <c r="P2450" s="147" t="s">
        <v>962</v>
      </c>
      <c r="Q2450" s="147">
        <v>196</v>
      </c>
      <c r="R2450" s="147"/>
      <c r="S2450" s="147" t="s">
        <v>1150</v>
      </c>
      <c r="T2450" s="147">
        <v>0</v>
      </c>
      <c r="U2450" s="147" t="s">
        <v>1151</v>
      </c>
      <c r="V2450" s="147" t="s">
        <v>3221</v>
      </c>
      <c r="AB2450" s="147" t="s">
        <v>4024</v>
      </c>
      <c r="AC2450" s="147">
        <v>222</v>
      </c>
      <c r="AD2450" s="223">
        <v>43311</v>
      </c>
      <c r="AE2450" s="223">
        <v>43395</v>
      </c>
      <c r="AF2450" s="147" t="s">
        <v>939</v>
      </c>
    </row>
    <row r="2451" spans="16:32" x14ac:dyDescent="0.25">
      <c r="P2451" s="147" t="s">
        <v>962</v>
      </c>
      <c r="Q2451" s="147">
        <v>196</v>
      </c>
      <c r="R2451" s="147"/>
      <c r="S2451" s="147" t="s">
        <v>1152</v>
      </c>
      <c r="T2451" s="147">
        <v>0</v>
      </c>
      <c r="U2451" s="147" t="s">
        <v>1153</v>
      </c>
      <c r="V2451" s="147" t="s">
        <v>3221</v>
      </c>
      <c r="AB2451" s="147" t="s">
        <v>3789</v>
      </c>
      <c r="AC2451" s="147">
        <v>208</v>
      </c>
      <c r="AD2451" s="223">
        <v>43216</v>
      </c>
      <c r="AE2451" s="223">
        <v>43300</v>
      </c>
      <c r="AF2451" s="147" t="s">
        <v>939</v>
      </c>
    </row>
    <row r="2452" spans="16:32" x14ac:dyDescent="0.25">
      <c r="P2452" s="147" t="s">
        <v>962</v>
      </c>
      <c r="Q2452" s="147">
        <v>196</v>
      </c>
      <c r="R2452" s="147"/>
      <c r="S2452" s="147" t="s">
        <v>3224</v>
      </c>
      <c r="T2452" s="147">
        <v>0</v>
      </c>
      <c r="U2452" s="147" t="s">
        <v>3225</v>
      </c>
      <c r="V2452" s="147" t="s">
        <v>3221</v>
      </c>
      <c r="AB2452" s="147" t="s">
        <v>5179</v>
      </c>
      <c r="AC2452" s="147">
        <v>222</v>
      </c>
      <c r="AD2452" s="223">
        <v>43311</v>
      </c>
      <c r="AE2452" s="223">
        <v>43395</v>
      </c>
      <c r="AF2452" s="147" t="s">
        <v>939</v>
      </c>
    </row>
    <row r="2453" spans="16:32" x14ac:dyDescent="0.25">
      <c r="P2453" s="147" t="s">
        <v>962</v>
      </c>
      <c r="Q2453" s="147">
        <v>196</v>
      </c>
      <c r="R2453" s="147"/>
      <c r="S2453" s="147" t="s">
        <v>3226</v>
      </c>
      <c r="T2453" s="147">
        <v>0</v>
      </c>
      <c r="U2453" s="147" t="s">
        <v>3227</v>
      </c>
      <c r="V2453" s="147" t="s">
        <v>3221</v>
      </c>
      <c r="AB2453" s="147" t="s">
        <v>3473</v>
      </c>
      <c r="AC2453" s="147">
        <v>208</v>
      </c>
      <c r="AD2453" s="223">
        <v>43216</v>
      </c>
      <c r="AE2453" s="223">
        <v>43300</v>
      </c>
      <c r="AF2453" s="147" t="s">
        <v>939</v>
      </c>
    </row>
    <row r="2454" spans="16:32" x14ac:dyDescent="0.25">
      <c r="P2454" s="147" t="s">
        <v>962</v>
      </c>
      <c r="Q2454" s="147">
        <v>196</v>
      </c>
      <c r="R2454" s="147"/>
      <c r="S2454" s="147" t="s">
        <v>3228</v>
      </c>
      <c r="T2454" s="147">
        <v>0</v>
      </c>
      <c r="U2454" s="147" t="s">
        <v>3229</v>
      </c>
      <c r="V2454" s="147" t="s">
        <v>3221</v>
      </c>
      <c r="AB2454" s="147" t="s">
        <v>3473</v>
      </c>
      <c r="AC2454" s="147">
        <v>215</v>
      </c>
      <c r="AD2454" s="223">
        <v>43250</v>
      </c>
      <c r="AE2454" s="223">
        <v>43334</v>
      </c>
      <c r="AF2454" s="147" t="s">
        <v>939</v>
      </c>
    </row>
    <row r="2455" spans="16:32" x14ac:dyDescent="0.25">
      <c r="P2455" s="147" t="s">
        <v>962</v>
      </c>
      <c r="Q2455" s="147">
        <v>196</v>
      </c>
      <c r="R2455" s="147"/>
      <c r="S2455" s="147" t="s">
        <v>3230</v>
      </c>
      <c r="T2455" s="147">
        <v>0</v>
      </c>
      <c r="U2455" s="147" t="s">
        <v>3231</v>
      </c>
      <c r="V2455" s="147" t="s">
        <v>3221</v>
      </c>
      <c r="AB2455" s="147" t="s">
        <v>3473</v>
      </c>
      <c r="AC2455" s="147">
        <v>219</v>
      </c>
      <c r="AD2455" s="223">
        <v>43280</v>
      </c>
      <c r="AE2455" s="223">
        <v>43364</v>
      </c>
      <c r="AF2455" s="147" t="s">
        <v>939</v>
      </c>
    </row>
    <row r="2456" spans="16:32" x14ac:dyDescent="0.25">
      <c r="P2456" s="147" t="s">
        <v>962</v>
      </c>
      <c r="Q2456" s="147">
        <v>196</v>
      </c>
      <c r="R2456" s="147"/>
      <c r="S2456" s="147" t="s">
        <v>2471</v>
      </c>
      <c r="T2456" s="147">
        <v>0</v>
      </c>
      <c r="U2456" s="147" t="s">
        <v>2472</v>
      </c>
      <c r="V2456" s="147" t="s">
        <v>3221</v>
      </c>
      <c r="AB2456" s="147" t="s">
        <v>3473</v>
      </c>
      <c r="AC2456" s="147">
        <v>222</v>
      </c>
      <c r="AD2456" s="223">
        <v>43311</v>
      </c>
      <c r="AE2456" s="223">
        <v>43395</v>
      </c>
      <c r="AF2456" s="147" t="s">
        <v>939</v>
      </c>
    </row>
    <row r="2457" spans="16:32" x14ac:dyDescent="0.25">
      <c r="P2457" s="147" t="s">
        <v>962</v>
      </c>
      <c r="Q2457" s="147">
        <v>196</v>
      </c>
      <c r="R2457" s="147"/>
      <c r="S2457" s="147" t="s">
        <v>3232</v>
      </c>
      <c r="T2457" s="147">
        <v>0</v>
      </c>
      <c r="U2457" s="147" t="s">
        <v>3233</v>
      </c>
      <c r="V2457" s="147" t="s">
        <v>3221</v>
      </c>
      <c r="AB2457" s="147" t="s">
        <v>2377</v>
      </c>
      <c r="AC2457" s="147">
        <v>208</v>
      </c>
      <c r="AD2457" s="223">
        <v>43216</v>
      </c>
      <c r="AE2457" s="223">
        <v>43300</v>
      </c>
      <c r="AF2457" s="147" t="s">
        <v>939</v>
      </c>
    </row>
    <row r="2458" spans="16:32" x14ac:dyDescent="0.25">
      <c r="P2458" s="147" t="s">
        <v>962</v>
      </c>
      <c r="Q2458" s="147">
        <v>196</v>
      </c>
      <c r="R2458" s="147"/>
      <c r="S2458" s="147" t="s">
        <v>1154</v>
      </c>
      <c r="T2458" s="147">
        <v>0</v>
      </c>
      <c r="U2458" s="147" t="s">
        <v>1155</v>
      </c>
      <c r="V2458" s="147" t="s">
        <v>3221</v>
      </c>
      <c r="AB2458" s="147" t="s">
        <v>3791</v>
      </c>
      <c r="AC2458" s="147">
        <v>208</v>
      </c>
      <c r="AD2458" s="223">
        <v>43216</v>
      </c>
      <c r="AE2458" s="223">
        <v>43300</v>
      </c>
      <c r="AF2458" s="147" t="s">
        <v>939</v>
      </c>
    </row>
    <row r="2459" spans="16:32" x14ac:dyDescent="0.25">
      <c r="P2459" s="147" t="s">
        <v>962</v>
      </c>
      <c r="Q2459" s="147">
        <v>196</v>
      </c>
      <c r="R2459" s="147"/>
      <c r="S2459" s="147" t="s">
        <v>1156</v>
      </c>
      <c r="T2459" s="147">
        <v>0</v>
      </c>
      <c r="U2459" s="147" t="s">
        <v>1157</v>
      </c>
      <c r="V2459" s="147" t="s">
        <v>3221</v>
      </c>
      <c r="AB2459" s="147" t="s">
        <v>2702</v>
      </c>
      <c r="AC2459" s="147">
        <v>222</v>
      </c>
      <c r="AD2459" s="223">
        <v>43311</v>
      </c>
      <c r="AE2459" s="223">
        <v>43395</v>
      </c>
      <c r="AF2459" s="147" t="s">
        <v>939</v>
      </c>
    </row>
    <row r="2460" spans="16:32" x14ac:dyDescent="0.25">
      <c r="P2460" s="147" t="s">
        <v>962</v>
      </c>
      <c r="Q2460" s="147">
        <v>196</v>
      </c>
      <c r="R2460" s="147"/>
      <c r="S2460" s="147" t="s">
        <v>1158</v>
      </c>
      <c r="T2460" s="147">
        <v>0</v>
      </c>
      <c r="U2460" s="147" t="s">
        <v>1159</v>
      </c>
      <c r="V2460" s="147" t="s">
        <v>3221</v>
      </c>
      <c r="AB2460" s="147" t="s">
        <v>2379</v>
      </c>
      <c r="AC2460" s="147">
        <v>215</v>
      </c>
      <c r="AD2460" s="223">
        <v>43250</v>
      </c>
      <c r="AE2460" s="223">
        <v>43334</v>
      </c>
      <c r="AF2460" s="147" t="s">
        <v>939</v>
      </c>
    </row>
    <row r="2461" spans="16:32" x14ac:dyDescent="0.25">
      <c r="P2461" s="147" t="s">
        <v>962</v>
      </c>
      <c r="Q2461" s="147">
        <v>196</v>
      </c>
      <c r="R2461" s="147"/>
      <c r="S2461" s="147" t="s">
        <v>1160</v>
      </c>
      <c r="T2461" s="147">
        <v>0</v>
      </c>
      <c r="U2461" s="147" t="s">
        <v>1161</v>
      </c>
      <c r="V2461" s="147" t="s">
        <v>3221</v>
      </c>
      <c r="AB2461" s="147" t="s">
        <v>2379</v>
      </c>
      <c r="AC2461" s="147">
        <v>219</v>
      </c>
      <c r="AD2461" s="223">
        <v>43280</v>
      </c>
      <c r="AE2461" s="223">
        <v>43364</v>
      </c>
      <c r="AF2461" s="147" t="s">
        <v>939</v>
      </c>
    </row>
    <row r="2462" spans="16:32" x14ac:dyDescent="0.25">
      <c r="P2462" s="147" t="s">
        <v>962</v>
      </c>
      <c r="Q2462" s="147">
        <v>196</v>
      </c>
      <c r="R2462" s="147"/>
      <c r="S2462" s="147" t="s">
        <v>2728</v>
      </c>
      <c r="T2462" s="147">
        <v>0</v>
      </c>
      <c r="U2462" s="147" t="s">
        <v>2729</v>
      </c>
      <c r="V2462" s="147" t="s">
        <v>3221</v>
      </c>
      <c r="AB2462" s="147" t="s">
        <v>2379</v>
      </c>
      <c r="AC2462" s="147">
        <v>222</v>
      </c>
      <c r="AD2462" s="223">
        <v>43311</v>
      </c>
      <c r="AE2462" s="223">
        <v>43395</v>
      </c>
      <c r="AF2462" s="147" t="s">
        <v>939</v>
      </c>
    </row>
    <row r="2463" spans="16:32" x14ac:dyDescent="0.25">
      <c r="P2463" s="147" t="s">
        <v>962</v>
      </c>
      <c r="Q2463" s="147">
        <v>196</v>
      </c>
      <c r="R2463" s="147"/>
      <c r="S2463" s="147" t="s">
        <v>1162</v>
      </c>
      <c r="T2463" s="147">
        <v>0</v>
      </c>
      <c r="U2463" s="147" t="s">
        <v>1163</v>
      </c>
      <c r="V2463" s="147" t="s">
        <v>3221</v>
      </c>
      <c r="AB2463" s="147" t="s">
        <v>3793</v>
      </c>
      <c r="AC2463" s="147">
        <v>208</v>
      </c>
      <c r="AD2463" s="223">
        <v>43216</v>
      </c>
      <c r="AE2463" s="223">
        <v>43300</v>
      </c>
      <c r="AF2463" s="147" t="s">
        <v>939</v>
      </c>
    </row>
    <row r="2464" spans="16:32" x14ac:dyDescent="0.25">
      <c r="P2464" s="147" t="s">
        <v>962</v>
      </c>
      <c r="Q2464" s="147">
        <v>196</v>
      </c>
      <c r="R2464" s="147"/>
      <c r="S2464" s="147" t="s">
        <v>1164</v>
      </c>
      <c r="T2464" s="147">
        <v>0</v>
      </c>
      <c r="U2464" s="147" t="s">
        <v>1165</v>
      </c>
      <c r="V2464" s="147" t="s">
        <v>3221</v>
      </c>
      <c r="AB2464" s="147" t="s">
        <v>3795</v>
      </c>
      <c r="AC2464" s="147">
        <v>208</v>
      </c>
      <c r="AD2464" s="223">
        <v>43216</v>
      </c>
      <c r="AE2464" s="223">
        <v>43300</v>
      </c>
      <c r="AF2464" s="147" t="s">
        <v>939</v>
      </c>
    </row>
    <row r="2465" spans="16:32" x14ac:dyDescent="0.25">
      <c r="P2465" s="147" t="s">
        <v>962</v>
      </c>
      <c r="Q2465" s="147">
        <v>196</v>
      </c>
      <c r="R2465" s="147"/>
      <c r="S2465" s="147" t="s">
        <v>1166</v>
      </c>
      <c r="T2465" s="147">
        <v>0</v>
      </c>
      <c r="U2465" s="147" t="s">
        <v>1167</v>
      </c>
      <c r="V2465" s="147" t="s">
        <v>3221</v>
      </c>
      <c r="AB2465" s="147" t="s">
        <v>2391</v>
      </c>
      <c r="AC2465" s="147">
        <v>219</v>
      </c>
      <c r="AD2465" s="223">
        <v>43280</v>
      </c>
      <c r="AE2465" s="223">
        <v>43364</v>
      </c>
      <c r="AF2465" s="147" t="s">
        <v>939</v>
      </c>
    </row>
    <row r="2466" spans="16:32" x14ac:dyDescent="0.25">
      <c r="P2466" s="147" t="s">
        <v>962</v>
      </c>
      <c r="Q2466" s="147">
        <v>196</v>
      </c>
      <c r="R2466" s="147"/>
      <c r="S2466" s="147" t="s">
        <v>1168</v>
      </c>
      <c r="T2466" s="147">
        <v>0</v>
      </c>
      <c r="U2466" s="147" t="s">
        <v>1169</v>
      </c>
      <c r="V2466" s="147" t="s">
        <v>3221</v>
      </c>
      <c r="AB2466" s="147" t="s">
        <v>2393</v>
      </c>
      <c r="AC2466" s="147">
        <v>208</v>
      </c>
      <c r="AD2466" s="223">
        <v>43216</v>
      </c>
      <c r="AE2466" s="223">
        <v>43300</v>
      </c>
      <c r="AF2466" s="147" t="s">
        <v>939</v>
      </c>
    </row>
    <row r="2467" spans="16:32" x14ac:dyDescent="0.25">
      <c r="P2467" s="147" t="s">
        <v>962</v>
      </c>
      <c r="Q2467" s="147">
        <v>196</v>
      </c>
      <c r="R2467" s="147"/>
      <c r="S2467" s="147" t="s">
        <v>1170</v>
      </c>
      <c r="T2467" s="147">
        <v>0</v>
      </c>
      <c r="U2467" s="147" t="s">
        <v>1171</v>
      </c>
      <c r="V2467" s="147" t="s">
        <v>3221</v>
      </c>
      <c r="AB2467" s="147" t="s">
        <v>4028</v>
      </c>
      <c r="AC2467" s="147">
        <v>208</v>
      </c>
      <c r="AD2467" s="223">
        <v>43216</v>
      </c>
      <c r="AE2467" s="223">
        <v>43300</v>
      </c>
      <c r="AF2467" s="147" t="s">
        <v>939</v>
      </c>
    </row>
    <row r="2468" spans="16:32" x14ac:dyDescent="0.25">
      <c r="P2468" s="147" t="s">
        <v>962</v>
      </c>
      <c r="Q2468" s="147">
        <v>196</v>
      </c>
      <c r="R2468" s="147"/>
      <c r="S2468" s="147" t="s">
        <v>1176</v>
      </c>
      <c r="T2468" s="147">
        <v>0</v>
      </c>
      <c r="U2468" s="147" t="s">
        <v>1177</v>
      </c>
      <c r="V2468" s="147" t="s">
        <v>3221</v>
      </c>
      <c r="AB2468" s="147" t="s">
        <v>4412</v>
      </c>
      <c r="AC2468" s="147">
        <v>208</v>
      </c>
      <c r="AD2468" s="223">
        <v>43216</v>
      </c>
      <c r="AE2468" s="223">
        <v>43300</v>
      </c>
      <c r="AF2468" s="147" t="s">
        <v>939</v>
      </c>
    </row>
    <row r="2469" spans="16:32" x14ac:dyDescent="0.25">
      <c r="P2469" s="147" t="s">
        <v>962</v>
      </c>
      <c r="Q2469" s="147">
        <v>196</v>
      </c>
      <c r="R2469" s="147"/>
      <c r="S2469" s="147" t="s">
        <v>1178</v>
      </c>
      <c r="T2469" s="147">
        <v>0</v>
      </c>
      <c r="U2469" s="147" t="s">
        <v>1179</v>
      </c>
      <c r="V2469" s="147" t="s">
        <v>3221</v>
      </c>
      <c r="AB2469" s="147" t="s">
        <v>3797</v>
      </c>
      <c r="AC2469" s="147">
        <v>208</v>
      </c>
      <c r="AD2469" s="223">
        <v>43216</v>
      </c>
      <c r="AE2469" s="223">
        <v>43300</v>
      </c>
      <c r="AF2469" s="147" t="s">
        <v>939</v>
      </c>
    </row>
    <row r="2470" spans="16:32" x14ac:dyDescent="0.25">
      <c r="P2470" s="147" t="s">
        <v>962</v>
      </c>
      <c r="Q2470" s="147">
        <v>196</v>
      </c>
      <c r="R2470" s="147"/>
      <c r="S2470" s="147" t="s">
        <v>1180</v>
      </c>
      <c r="T2470" s="147">
        <v>0</v>
      </c>
      <c r="U2470" s="147" t="s">
        <v>1181</v>
      </c>
      <c r="V2470" s="147" t="s">
        <v>3221</v>
      </c>
      <c r="AB2470" s="147" t="s">
        <v>4032</v>
      </c>
      <c r="AC2470" s="147">
        <v>208</v>
      </c>
      <c r="AD2470" s="223">
        <v>43216</v>
      </c>
      <c r="AE2470" s="223">
        <v>43300</v>
      </c>
      <c r="AF2470" s="147" t="s">
        <v>939</v>
      </c>
    </row>
    <row r="2471" spans="16:32" x14ac:dyDescent="0.25">
      <c r="P2471" s="147" t="s">
        <v>962</v>
      </c>
      <c r="Q2471" s="147">
        <v>196</v>
      </c>
      <c r="R2471" s="147"/>
      <c r="S2471" s="147" t="s">
        <v>1182</v>
      </c>
      <c r="T2471" s="147">
        <v>0</v>
      </c>
      <c r="U2471" s="147" t="s">
        <v>1183</v>
      </c>
      <c r="V2471" s="147" t="s">
        <v>3221</v>
      </c>
      <c r="AB2471" s="147" t="s">
        <v>5181</v>
      </c>
      <c r="AC2471" s="147">
        <v>222</v>
      </c>
      <c r="AD2471" s="223">
        <v>43311</v>
      </c>
      <c r="AE2471" s="223">
        <v>43395</v>
      </c>
      <c r="AF2471" s="147" t="s">
        <v>939</v>
      </c>
    </row>
    <row r="2472" spans="16:32" x14ac:dyDescent="0.25">
      <c r="P2472" s="147" t="s">
        <v>962</v>
      </c>
      <c r="Q2472" s="147">
        <v>196</v>
      </c>
      <c r="R2472" s="147"/>
      <c r="S2472" s="147" t="s">
        <v>1184</v>
      </c>
      <c r="T2472" s="147">
        <v>0</v>
      </c>
      <c r="U2472" s="147" t="s">
        <v>1185</v>
      </c>
      <c r="V2472" s="147" t="s">
        <v>3221</v>
      </c>
      <c r="AB2472" s="147" t="s">
        <v>4414</v>
      </c>
      <c r="AC2472" s="147">
        <v>208</v>
      </c>
      <c r="AD2472" s="223">
        <v>43216</v>
      </c>
      <c r="AE2472" s="223">
        <v>43300</v>
      </c>
      <c r="AF2472" s="147" t="s">
        <v>939</v>
      </c>
    </row>
    <row r="2473" spans="16:32" x14ac:dyDescent="0.25">
      <c r="P2473" s="147" t="s">
        <v>962</v>
      </c>
      <c r="Q2473" s="147">
        <v>196</v>
      </c>
      <c r="R2473" s="147"/>
      <c r="S2473" s="147" t="s">
        <v>1186</v>
      </c>
      <c r="T2473" s="147">
        <v>0</v>
      </c>
      <c r="U2473" s="147" t="s">
        <v>1187</v>
      </c>
      <c r="V2473" s="147" t="s">
        <v>3221</v>
      </c>
      <c r="AB2473" s="147" t="s">
        <v>4414</v>
      </c>
      <c r="AC2473" s="147">
        <v>215</v>
      </c>
      <c r="AD2473" s="223">
        <v>43250</v>
      </c>
      <c r="AE2473" s="223">
        <v>43334</v>
      </c>
      <c r="AF2473" s="147" t="s">
        <v>939</v>
      </c>
    </row>
    <row r="2474" spans="16:32" x14ac:dyDescent="0.25">
      <c r="P2474" s="147" t="s">
        <v>962</v>
      </c>
      <c r="Q2474" s="147">
        <v>196</v>
      </c>
      <c r="R2474" s="147"/>
      <c r="S2474" s="147" t="s">
        <v>1188</v>
      </c>
      <c r="T2474" s="147">
        <v>0</v>
      </c>
      <c r="U2474" s="147" t="s">
        <v>1189</v>
      </c>
      <c r="V2474" s="147" t="s">
        <v>3221</v>
      </c>
      <c r="AB2474" s="147" t="s">
        <v>4414</v>
      </c>
      <c r="AC2474" s="147">
        <v>219</v>
      </c>
      <c r="AD2474" s="223">
        <v>43280</v>
      </c>
      <c r="AE2474" s="223">
        <v>43364</v>
      </c>
      <c r="AF2474" s="147" t="s">
        <v>939</v>
      </c>
    </row>
    <row r="2475" spans="16:32" x14ac:dyDescent="0.25">
      <c r="P2475" s="147" t="s">
        <v>962</v>
      </c>
      <c r="Q2475" s="147">
        <v>196</v>
      </c>
      <c r="R2475" s="147"/>
      <c r="S2475" s="147" t="s">
        <v>1190</v>
      </c>
      <c r="T2475" s="147">
        <v>0</v>
      </c>
      <c r="U2475" s="147" t="s">
        <v>1191</v>
      </c>
      <c r="V2475" s="147" t="s">
        <v>3221</v>
      </c>
      <c r="AB2475" s="147" t="s">
        <v>4414</v>
      </c>
      <c r="AC2475" s="147">
        <v>222</v>
      </c>
      <c r="AD2475" s="223">
        <v>43311</v>
      </c>
      <c r="AE2475" s="223">
        <v>43395</v>
      </c>
      <c r="AF2475" s="147" t="s">
        <v>939</v>
      </c>
    </row>
    <row r="2476" spans="16:32" x14ac:dyDescent="0.25">
      <c r="P2476" s="147" t="s">
        <v>962</v>
      </c>
      <c r="Q2476" s="147">
        <v>196</v>
      </c>
      <c r="R2476" s="147"/>
      <c r="S2476" s="147" t="s">
        <v>1192</v>
      </c>
      <c r="T2476" s="147">
        <v>0</v>
      </c>
      <c r="U2476" s="147" t="s">
        <v>1193</v>
      </c>
      <c r="V2476" s="147" t="s">
        <v>3221</v>
      </c>
      <c r="AB2476" s="147" t="s">
        <v>4040</v>
      </c>
      <c r="AC2476" s="147">
        <v>208</v>
      </c>
      <c r="AD2476" s="223">
        <v>43216</v>
      </c>
      <c r="AE2476" s="223">
        <v>43300</v>
      </c>
      <c r="AF2476" s="147" t="s">
        <v>939</v>
      </c>
    </row>
    <row r="2477" spans="16:32" x14ac:dyDescent="0.25">
      <c r="P2477" s="147" t="s">
        <v>962</v>
      </c>
      <c r="Q2477" s="147">
        <v>196</v>
      </c>
      <c r="R2477" s="147"/>
      <c r="S2477" s="147" t="s">
        <v>1194</v>
      </c>
      <c r="T2477" s="147">
        <v>0</v>
      </c>
      <c r="U2477" s="147" t="s">
        <v>1195</v>
      </c>
      <c r="V2477" s="147" t="s">
        <v>3221</v>
      </c>
      <c r="AB2477" s="147" t="s">
        <v>3799</v>
      </c>
      <c r="AC2477" s="147">
        <v>208</v>
      </c>
      <c r="AD2477" s="223">
        <v>43216</v>
      </c>
      <c r="AE2477" s="223">
        <v>43300</v>
      </c>
      <c r="AF2477" s="147" t="s">
        <v>939</v>
      </c>
    </row>
    <row r="2478" spans="16:32" x14ac:dyDescent="0.25">
      <c r="P2478" s="147" t="s">
        <v>962</v>
      </c>
      <c r="Q2478" s="147">
        <v>196</v>
      </c>
      <c r="R2478" s="147"/>
      <c r="S2478" s="147" t="s">
        <v>1196</v>
      </c>
      <c r="T2478" s="147">
        <v>0</v>
      </c>
      <c r="U2478" s="147" t="s">
        <v>1197</v>
      </c>
      <c r="V2478" s="147" t="s">
        <v>3221</v>
      </c>
      <c r="AB2478" s="147" t="s">
        <v>3801</v>
      </c>
      <c r="AC2478" s="147">
        <v>208</v>
      </c>
      <c r="AD2478" s="223">
        <v>43216</v>
      </c>
      <c r="AE2478" s="223">
        <v>43300</v>
      </c>
      <c r="AF2478" s="147" t="s">
        <v>939</v>
      </c>
    </row>
    <row r="2479" spans="16:32" x14ac:dyDescent="0.25">
      <c r="P2479" s="147" t="s">
        <v>962</v>
      </c>
      <c r="Q2479" s="147">
        <v>196</v>
      </c>
      <c r="R2479" s="147"/>
      <c r="S2479" s="147" t="s">
        <v>1198</v>
      </c>
      <c r="T2479" s="147">
        <v>0</v>
      </c>
      <c r="U2479" s="147" t="s">
        <v>1199</v>
      </c>
      <c r="V2479" s="147" t="s">
        <v>3221</v>
      </c>
      <c r="AB2479" s="147" t="s">
        <v>3803</v>
      </c>
      <c r="AC2479" s="147">
        <v>208</v>
      </c>
      <c r="AD2479" s="223">
        <v>43216</v>
      </c>
      <c r="AE2479" s="223">
        <v>43300</v>
      </c>
      <c r="AF2479" s="147" t="s">
        <v>939</v>
      </c>
    </row>
    <row r="2480" spans="16:32" x14ac:dyDescent="0.25">
      <c r="P2480" s="147" t="s">
        <v>962</v>
      </c>
      <c r="Q2480" s="147">
        <v>196</v>
      </c>
      <c r="R2480" s="147"/>
      <c r="S2480" s="147" t="s">
        <v>2985</v>
      </c>
      <c r="T2480" s="147">
        <v>0</v>
      </c>
      <c r="U2480" s="147" t="s">
        <v>2986</v>
      </c>
      <c r="V2480" s="147" t="s">
        <v>3221</v>
      </c>
      <c r="AB2480" s="147" t="s">
        <v>3805</v>
      </c>
      <c r="AC2480" s="147">
        <v>208</v>
      </c>
      <c r="AD2480" s="223">
        <v>43216</v>
      </c>
      <c r="AE2480" s="223">
        <v>43300</v>
      </c>
      <c r="AF2480" s="147" t="s">
        <v>939</v>
      </c>
    </row>
    <row r="2481" spans="16:32" x14ac:dyDescent="0.25">
      <c r="P2481" s="147" t="s">
        <v>962</v>
      </c>
      <c r="Q2481" s="147">
        <v>196</v>
      </c>
      <c r="R2481" s="147"/>
      <c r="S2481" s="147" t="s">
        <v>1200</v>
      </c>
      <c r="T2481" s="147">
        <v>0</v>
      </c>
      <c r="U2481" s="147" t="s">
        <v>1201</v>
      </c>
      <c r="V2481" s="147" t="s">
        <v>3221</v>
      </c>
      <c r="AB2481" s="147" t="s">
        <v>3807</v>
      </c>
      <c r="AC2481" s="147">
        <v>208</v>
      </c>
      <c r="AD2481" s="223">
        <v>43216</v>
      </c>
      <c r="AE2481" s="223">
        <v>43300</v>
      </c>
      <c r="AF2481" s="147" t="s">
        <v>939</v>
      </c>
    </row>
    <row r="2482" spans="16:32" x14ac:dyDescent="0.25">
      <c r="P2482" s="147" t="s">
        <v>962</v>
      </c>
      <c r="Q2482" s="147">
        <v>196</v>
      </c>
      <c r="R2482" s="147"/>
      <c r="S2482" s="147" t="s">
        <v>1202</v>
      </c>
      <c r="T2482" s="147">
        <v>0</v>
      </c>
      <c r="U2482" s="147" t="s">
        <v>1203</v>
      </c>
      <c r="V2482" s="147" t="s">
        <v>3221</v>
      </c>
      <c r="AB2482" s="147" t="s">
        <v>4416</v>
      </c>
      <c r="AC2482" s="147">
        <v>208</v>
      </c>
      <c r="AD2482" s="223">
        <v>43216</v>
      </c>
      <c r="AE2482" s="223">
        <v>43300</v>
      </c>
      <c r="AF2482" s="147" t="s">
        <v>939</v>
      </c>
    </row>
    <row r="2483" spans="16:32" x14ac:dyDescent="0.25">
      <c r="P2483" s="147" t="s">
        <v>962</v>
      </c>
      <c r="Q2483" s="147">
        <v>196</v>
      </c>
      <c r="R2483" s="147"/>
      <c r="S2483" s="147" t="s">
        <v>1204</v>
      </c>
      <c r="T2483" s="147">
        <v>0</v>
      </c>
      <c r="U2483" s="147" t="s">
        <v>1205</v>
      </c>
      <c r="V2483" s="147" t="s">
        <v>3221</v>
      </c>
      <c r="AB2483" s="147" t="s">
        <v>4416</v>
      </c>
      <c r="AC2483" s="147">
        <v>215</v>
      </c>
      <c r="AD2483" s="223">
        <v>43250</v>
      </c>
      <c r="AE2483" s="223">
        <v>43334</v>
      </c>
      <c r="AF2483" s="147" t="s">
        <v>939</v>
      </c>
    </row>
    <row r="2484" spans="16:32" x14ac:dyDescent="0.25">
      <c r="P2484" s="147" t="s">
        <v>962</v>
      </c>
      <c r="Q2484" s="147">
        <v>196</v>
      </c>
      <c r="R2484" s="147"/>
      <c r="S2484" s="147" t="s">
        <v>1206</v>
      </c>
      <c r="T2484" s="147">
        <v>0</v>
      </c>
      <c r="U2484" s="147" t="s">
        <v>1207</v>
      </c>
      <c r="V2484" s="147" t="s">
        <v>3221</v>
      </c>
      <c r="AB2484" s="147" t="s">
        <v>4416</v>
      </c>
      <c r="AC2484" s="147">
        <v>219</v>
      </c>
      <c r="AD2484" s="223">
        <v>43280</v>
      </c>
      <c r="AE2484" s="223">
        <v>43364</v>
      </c>
      <c r="AF2484" s="147" t="s">
        <v>939</v>
      </c>
    </row>
    <row r="2485" spans="16:32" x14ac:dyDescent="0.25">
      <c r="P2485" s="147" t="s">
        <v>962</v>
      </c>
      <c r="Q2485" s="147">
        <v>196</v>
      </c>
      <c r="R2485" s="147"/>
      <c r="S2485" s="147" t="s">
        <v>1208</v>
      </c>
      <c r="T2485" s="147">
        <v>0</v>
      </c>
      <c r="U2485" s="147" t="s">
        <v>1209</v>
      </c>
      <c r="V2485" s="147" t="s">
        <v>3221</v>
      </c>
      <c r="AB2485" s="147" t="s">
        <v>4416</v>
      </c>
      <c r="AC2485" s="147">
        <v>222</v>
      </c>
      <c r="AD2485" s="223">
        <v>43311</v>
      </c>
      <c r="AE2485" s="223">
        <v>43395</v>
      </c>
      <c r="AF2485" s="147" t="s">
        <v>939</v>
      </c>
    </row>
    <row r="2486" spans="16:32" x14ac:dyDescent="0.25">
      <c r="P2486" s="147" t="s">
        <v>962</v>
      </c>
      <c r="Q2486" s="147">
        <v>196</v>
      </c>
      <c r="R2486" s="147"/>
      <c r="S2486" s="147" t="s">
        <v>1210</v>
      </c>
      <c r="T2486" s="147">
        <v>0</v>
      </c>
      <c r="U2486" s="147" t="s">
        <v>1211</v>
      </c>
      <c r="V2486" s="147" t="s">
        <v>3221</v>
      </c>
      <c r="AB2486" s="147" t="s">
        <v>2969</v>
      </c>
      <c r="AC2486" s="147">
        <v>208</v>
      </c>
      <c r="AD2486" s="223">
        <v>43216</v>
      </c>
      <c r="AE2486" s="223">
        <v>43300</v>
      </c>
      <c r="AF2486" s="147" t="s">
        <v>939</v>
      </c>
    </row>
    <row r="2487" spans="16:32" x14ac:dyDescent="0.25">
      <c r="P2487" s="147" t="s">
        <v>962</v>
      </c>
      <c r="Q2487" s="147">
        <v>196</v>
      </c>
      <c r="R2487" s="147"/>
      <c r="S2487" s="147" t="s">
        <v>1212</v>
      </c>
      <c r="T2487" s="147">
        <v>0</v>
      </c>
      <c r="U2487" s="147" t="s">
        <v>1213</v>
      </c>
      <c r="V2487" s="147" t="s">
        <v>3221</v>
      </c>
      <c r="AB2487" s="147" t="s">
        <v>2969</v>
      </c>
      <c r="AC2487" s="147">
        <v>222</v>
      </c>
      <c r="AD2487" s="223">
        <v>43311</v>
      </c>
      <c r="AE2487" s="223">
        <v>43395</v>
      </c>
      <c r="AF2487" s="147" t="s">
        <v>939</v>
      </c>
    </row>
    <row r="2488" spans="16:32" x14ac:dyDescent="0.25">
      <c r="P2488" s="147" t="s">
        <v>962</v>
      </c>
      <c r="Q2488" s="147">
        <v>196</v>
      </c>
      <c r="R2488" s="147"/>
      <c r="S2488" s="147" t="s">
        <v>1214</v>
      </c>
      <c r="T2488" s="147">
        <v>0</v>
      </c>
      <c r="U2488" s="147" t="s">
        <v>1215</v>
      </c>
      <c r="V2488" s="147" t="s">
        <v>3221</v>
      </c>
      <c r="AB2488" s="147" t="s">
        <v>2399</v>
      </c>
      <c r="AC2488" s="147">
        <v>215</v>
      </c>
      <c r="AD2488" s="223">
        <v>43250</v>
      </c>
      <c r="AE2488" s="223">
        <v>43334</v>
      </c>
      <c r="AF2488" s="147" t="s">
        <v>939</v>
      </c>
    </row>
    <row r="2489" spans="16:32" x14ac:dyDescent="0.25">
      <c r="P2489" s="147" t="s">
        <v>962</v>
      </c>
      <c r="Q2489" s="147">
        <v>196</v>
      </c>
      <c r="R2489" s="147"/>
      <c r="S2489" s="147" t="s">
        <v>1216</v>
      </c>
      <c r="T2489" s="147">
        <v>0</v>
      </c>
      <c r="U2489" s="147" t="s">
        <v>1217</v>
      </c>
      <c r="V2489" s="147" t="s">
        <v>3221</v>
      </c>
      <c r="AB2489" s="147" t="s">
        <v>2399</v>
      </c>
      <c r="AC2489" s="147">
        <v>219</v>
      </c>
      <c r="AD2489" s="223">
        <v>43280</v>
      </c>
      <c r="AE2489" s="223">
        <v>43364</v>
      </c>
      <c r="AF2489" s="147" t="s">
        <v>939</v>
      </c>
    </row>
    <row r="2490" spans="16:32" x14ac:dyDescent="0.25">
      <c r="P2490" s="147" t="s">
        <v>962</v>
      </c>
      <c r="Q2490" s="147">
        <v>196</v>
      </c>
      <c r="R2490" s="147"/>
      <c r="S2490" s="147" t="s">
        <v>1218</v>
      </c>
      <c r="T2490" s="147">
        <v>0</v>
      </c>
      <c r="U2490" s="147" t="s">
        <v>1219</v>
      </c>
      <c r="V2490" s="147" t="s">
        <v>3221</v>
      </c>
      <c r="AB2490" s="147" t="s">
        <v>2399</v>
      </c>
      <c r="AC2490" s="147">
        <v>222</v>
      </c>
      <c r="AD2490" s="223">
        <v>43311</v>
      </c>
      <c r="AE2490" s="223">
        <v>43395</v>
      </c>
      <c r="AF2490" s="147" t="s">
        <v>939</v>
      </c>
    </row>
    <row r="2491" spans="16:32" x14ac:dyDescent="0.25">
      <c r="P2491" s="147" t="s">
        <v>962</v>
      </c>
      <c r="Q2491" s="147">
        <v>196</v>
      </c>
      <c r="R2491" s="147"/>
      <c r="S2491" s="147" t="s">
        <v>1220</v>
      </c>
      <c r="T2491" s="147">
        <v>0</v>
      </c>
      <c r="U2491" s="147" t="s">
        <v>1221</v>
      </c>
      <c r="V2491" s="147" t="s">
        <v>3221</v>
      </c>
      <c r="AB2491" s="147" t="s">
        <v>2403</v>
      </c>
      <c r="AC2491" s="147">
        <v>208</v>
      </c>
      <c r="AD2491" s="223">
        <v>43216</v>
      </c>
      <c r="AE2491" s="223">
        <v>43300</v>
      </c>
      <c r="AF2491" s="147" t="s">
        <v>939</v>
      </c>
    </row>
    <row r="2492" spans="16:32" x14ac:dyDescent="0.25">
      <c r="P2492" s="147" t="s">
        <v>962</v>
      </c>
      <c r="Q2492" s="147">
        <v>196</v>
      </c>
      <c r="R2492" s="147"/>
      <c r="S2492" s="147" t="s">
        <v>1222</v>
      </c>
      <c r="T2492" s="147">
        <v>0</v>
      </c>
      <c r="U2492" s="147" t="s">
        <v>1223</v>
      </c>
      <c r="V2492" s="147" t="s">
        <v>3221</v>
      </c>
      <c r="AB2492" s="147" t="s">
        <v>2403</v>
      </c>
      <c r="AC2492" s="147">
        <v>215</v>
      </c>
      <c r="AD2492" s="223">
        <v>43250</v>
      </c>
      <c r="AE2492" s="223">
        <v>43334</v>
      </c>
      <c r="AF2492" s="147" t="s">
        <v>939</v>
      </c>
    </row>
    <row r="2493" spans="16:32" x14ac:dyDescent="0.25">
      <c r="P2493" s="147" t="s">
        <v>962</v>
      </c>
      <c r="Q2493" s="147">
        <v>196</v>
      </c>
      <c r="R2493" s="147"/>
      <c r="S2493" s="147" t="s">
        <v>1224</v>
      </c>
      <c r="T2493" s="147">
        <v>0</v>
      </c>
      <c r="U2493" s="147" t="s">
        <v>1225</v>
      </c>
      <c r="V2493" s="147" t="s">
        <v>3221</v>
      </c>
      <c r="AB2493" s="147" t="s">
        <v>2405</v>
      </c>
      <c r="AC2493" s="147">
        <v>215</v>
      </c>
      <c r="AD2493" s="223">
        <v>43250</v>
      </c>
      <c r="AE2493" s="223">
        <v>43334</v>
      </c>
      <c r="AF2493" s="147" t="s">
        <v>939</v>
      </c>
    </row>
    <row r="2494" spans="16:32" x14ac:dyDescent="0.25">
      <c r="P2494" s="147" t="s">
        <v>962</v>
      </c>
      <c r="Q2494" s="147">
        <v>196</v>
      </c>
      <c r="R2494" s="147"/>
      <c r="S2494" s="147" t="s">
        <v>1226</v>
      </c>
      <c r="T2494" s="147">
        <v>0</v>
      </c>
      <c r="U2494" s="147" t="s">
        <v>1227</v>
      </c>
      <c r="V2494" s="147" t="s">
        <v>3221</v>
      </c>
      <c r="AB2494" s="147" t="s">
        <v>2405</v>
      </c>
      <c r="AC2494" s="147">
        <v>219</v>
      </c>
      <c r="AD2494" s="223">
        <v>43280</v>
      </c>
      <c r="AE2494" s="223">
        <v>43364</v>
      </c>
      <c r="AF2494" s="147" t="s">
        <v>939</v>
      </c>
    </row>
    <row r="2495" spans="16:32" x14ac:dyDescent="0.25">
      <c r="P2495" s="147" t="s">
        <v>962</v>
      </c>
      <c r="Q2495" s="147">
        <v>196</v>
      </c>
      <c r="R2495" s="147"/>
      <c r="S2495" s="147" t="s">
        <v>1228</v>
      </c>
      <c r="T2495" s="147">
        <v>0</v>
      </c>
      <c r="U2495" s="147" t="s">
        <v>1229</v>
      </c>
      <c r="V2495" s="147" t="s">
        <v>3221</v>
      </c>
      <c r="AB2495" s="147" t="s">
        <v>2405</v>
      </c>
      <c r="AC2495" s="147">
        <v>222</v>
      </c>
      <c r="AD2495" s="223">
        <v>43311</v>
      </c>
      <c r="AE2495" s="223">
        <v>43395</v>
      </c>
      <c r="AF2495" s="147" t="s">
        <v>939</v>
      </c>
    </row>
    <row r="2496" spans="16:32" x14ac:dyDescent="0.25">
      <c r="P2496" s="147" t="s">
        <v>962</v>
      </c>
      <c r="Q2496" s="147">
        <v>196</v>
      </c>
      <c r="R2496" s="147"/>
      <c r="S2496" s="147" t="s">
        <v>1230</v>
      </c>
      <c r="T2496" s="147">
        <v>0</v>
      </c>
      <c r="U2496" s="147" t="s">
        <v>1231</v>
      </c>
      <c r="V2496" s="147" t="s">
        <v>3221</v>
      </c>
      <c r="AB2496" s="147" t="s">
        <v>2704</v>
      </c>
      <c r="AC2496" s="147">
        <v>215</v>
      </c>
      <c r="AD2496" s="223">
        <v>43250</v>
      </c>
      <c r="AE2496" s="223">
        <v>43334</v>
      </c>
      <c r="AF2496" s="147" t="s">
        <v>939</v>
      </c>
    </row>
    <row r="2497" spans="16:32" x14ac:dyDescent="0.25">
      <c r="P2497" s="147" t="s">
        <v>962</v>
      </c>
      <c r="Q2497" s="147">
        <v>196</v>
      </c>
      <c r="R2497" s="147"/>
      <c r="S2497" s="147" t="s">
        <v>1232</v>
      </c>
      <c r="T2497" s="147">
        <v>0</v>
      </c>
      <c r="U2497" s="147" t="s">
        <v>1233</v>
      </c>
      <c r="V2497" s="147" t="s">
        <v>3221</v>
      </c>
      <c r="AB2497" s="147" t="s">
        <v>2704</v>
      </c>
      <c r="AC2497" s="147">
        <v>219</v>
      </c>
      <c r="AD2497" s="223">
        <v>43280</v>
      </c>
      <c r="AE2497" s="223">
        <v>43364</v>
      </c>
      <c r="AF2497" s="147" t="s">
        <v>939</v>
      </c>
    </row>
    <row r="2498" spans="16:32" x14ac:dyDescent="0.25">
      <c r="P2498" s="147" t="s">
        <v>962</v>
      </c>
      <c r="Q2498" s="147">
        <v>196</v>
      </c>
      <c r="R2498" s="147"/>
      <c r="S2498" s="147" t="s">
        <v>1234</v>
      </c>
      <c r="T2498" s="147">
        <v>0</v>
      </c>
      <c r="U2498" s="147" t="s">
        <v>1235</v>
      </c>
      <c r="V2498" s="147" t="s">
        <v>3221</v>
      </c>
      <c r="AB2498" s="147" t="s">
        <v>2704</v>
      </c>
      <c r="AC2498" s="147">
        <v>222</v>
      </c>
      <c r="AD2498" s="223">
        <v>43311</v>
      </c>
      <c r="AE2498" s="223">
        <v>43395</v>
      </c>
      <c r="AF2498" s="147" t="s">
        <v>939</v>
      </c>
    </row>
    <row r="2499" spans="16:32" x14ac:dyDescent="0.25">
      <c r="P2499" s="147" t="s">
        <v>962</v>
      </c>
      <c r="Q2499" s="147">
        <v>196</v>
      </c>
      <c r="R2499" s="147"/>
      <c r="S2499" s="147" t="s">
        <v>1236</v>
      </c>
      <c r="T2499" s="147">
        <v>0</v>
      </c>
      <c r="U2499" s="147" t="s">
        <v>1237</v>
      </c>
      <c r="V2499" s="147" t="s">
        <v>3221</v>
      </c>
      <c r="AB2499" s="147" t="s">
        <v>2407</v>
      </c>
      <c r="AC2499" s="147">
        <v>208</v>
      </c>
      <c r="AD2499" s="223">
        <v>43216</v>
      </c>
      <c r="AE2499" s="223">
        <v>43300</v>
      </c>
      <c r="AF2499" s="147" t="s">
        <v>939</v>
      </c>
    </row>
    <row r="2500" spans="16:32" x14ac:dyDescent="0.25">
      <c r="P2500" s="147" t="s">
        <v>962</v>
      </c>
      <c r="Q2500" s="147">
        <v>196</v>
      </c>
      <c r="R2500" s="147"/>
      <c r="S2500" s="147" t="s">
        <v>1238</v>
      </c>
      <c r="T2500" s="147">
        <v>0</v>
      </c>
      <c r="U2500" s="147" t="s">
        <v>1239</v>
      </c>
      <c r="V2500" s="147" t="s">
        <v>3221</v>
      </c>
      <c r="AB2500" s="147" t="s">
        <v>2407</v>
      </c>
      <c r="AC2500" s="147">
        <v>215</v>
      </c>
      <c r="AD2500" s="223">
        <v>43250</v>
      </c>
      <c r="AE2500" s="223">
        <v>43334</v>
      </c>
      <c r="AF2500" s="147" t="s">
        <v>939</v>
      </c>
    </row>
    <row r="2501" spans="16:32" x14ac:dyDescent="0.25">
      <c r="P2501" s="147" t="s">
        <v>962</v>
      </c>
      <c r="Q2501" s="147">
        <v>196</v>
      </c>
      <c r="R2501" s="147"/>
      <c r="S2501" s="147" t="s">
        <v>1240</v>
      </c>
      <c r="T2501" s="147">
        <v>0</v>
      </c>
      <c r="U2501" s="147" t="s">
        <v>1241</v>
      </c>
      <c r="V2501" s="147" t="s">
        <v>3221</v>
      </c>
      <c r="AB2501" s="147" t="s">
        <v>2407</v>
      </c>
      <c r="AC2501" s="147">
        <v>219</v>
      </c>
      <c r="AD2501" s="223">
        <v>43280</v>
      </c>
      <c r="AE2501" s="223">
        <v>43364</v>
      </c>
      <c r="AF2501" s="147" t="s">
        <v>939</v>
      </c>
    </row>
    <row r="2502" spans="16:32" x14ac:dyDescent="0.25">
      <c r="P2502" s="147" t="s">
        <v>962</v>
      </c>
      <c r="Q2502" s="147">
        <v>196</v>
      </c>
      <c r="R2502" s="147"/>
      <c r="S2502" s="147" t="s">
        <v>1242</v>
      </c>
      <c r="T2502" s="147">
        <v>0</v>
      </c>
      <c r="U2502" s="147" t="s">
        <v>1243</v>
      </c>
      <c r="V2502" s="147" t="s">
        <v>3221</v>
      </c>
      <c r="AB2502" s="147" t="s">
        <v>2407</v>
      </c>
      <c r="AC2502" s="147">
        <v>222</v>
      </c>
      <c r="AD2502" s="223">
        <v>43311</v>
      </c>
      <c r="AE2502" s="223">
        <v>43395</v>
      </c>
      <c r="AF2502" s="147" t="s">
        <v>939</v>
      </c>
    </row>
    <row r="2503" spans="16:32" x14ac:dyDescent="0.25">
      <c r="P2503" s="147" t="s">
        <v>962</v>
      </c>
      <c r="Q2503" s="147">
        <v>196</v>
      </c>
      <c r="R2503" s="147"/>
      <c r="S2503" s="147" t="s">
        <v>2987</v>
      </c>
      <c r="T2503" s="147">
        <v>0</v>
      </c>
      <c r="U2503" s="147" t="s">
        <v>2988</v>
      </c>
      <c r="V2503" s="147" t="s">
        <v>3221</v>
      </c>
      <c r="AB2503" s="147" t="s">
        <v>2409</v>
      </c>
      <c r="AC2503" s="147">
        <v>208</v>
      </c>
      <c r="AD2503" s="223">
        <v>43216</v>
      </c>
      <c r="AE2503" s="223">
        <v>43300</v>
      </c>
      <c r="AF2503" s="147" t="s">
        <v>939</v>
      </c>
    </row>
    <row r="2504" spans="16:32" x14ac:dyDescent="0.25">
      <c r="P2504" s="147" t="s">
        <v>962</v>
      </c>
      <c r="Q2504" s="147">
        <v>196</v>
      </c>
      <c r="R2504" s="147"/>
      <c r="S2504" s="147" t="s">
        <v>1246</v>
      </c>
      <c r="T2504" s="147">
        <v>0</v>
      </c>
      <c r="U2504" s="147" t="s">
        <v>1247</v>
      </c>
      <c r="V2504" s="147" t="s">
        <v>3221</v>
      </c>
      <c r="AB2504" s="147" t="s">
        <v>2409</v>
      </c>
      <c r="AC2504" s="147">
        <v>215</v>
      </c>
      <c r="AD2504" s="223">
        <v>43250</v>
      </c>
      <c r="AE2504" s="223">
        <v>43334</v>
      </c>
      <c r="AF2504" s="147" t="s">
        <v>939</v>
      </c>
    </row>
    <row r="2505" spans="16:32" x14ac:dyDescent="0.25">
      <c r="P2505" s="147" t="s">
        <v>962</v>
      </c>
      <c r="Q2505" s="147">
        <v>196</v>
      </c>
      <c r="R2505" s="147"/>
      <c r="S2505" s="147" t="s">
        <v>1254</v>
      </c>
      <c r="T2505" s="147">
        <v>0</v>
      </c>
      <c r="U2505" s="147" t="s">
        <v>1255</v>
      </c>
      <c r="V2505" s="147" t="s">
        <v>3221</v>
      </c>
      <c r="AB2505" s="147" t="s">
        <v>2409</v>
      </c>
      <c r="AC2505" s="147">
        <v>219</v>
      </c>
      <c r="AD2505" s="223">
        <v>43280</v>
      </c>
      <c r="AE2505" s="223">
        <v>43364</v>
      </c>
      <c r="AF2505" s="147" t="s">
        <v>939</v>
      </c>
    </row>
    <row r="2506" spans="16:32" x14ac:dyDescent="0.25">
      <c r="P2506" s="147" t="s">
        <v>962</v>
      </c>
      <c r="Q2506" s="147">
        <v>196</v>
      </c>
      <c r="R2506" s="147"/>
      <c r="S2506" s="147" t="s">
        <v>1256</v>
      </c>
      <c r="T2506" s="147">
        <v>0</v>
      </c>
      <c r="U2506" s="147" t="s">
        <v>1257</v>
      </c>
      <c r="V2506" s="147" t="s">
        <v>3221</v>
      </c>
      <c r="AB2506" s="147" t="s">
        <v>2409</v>
      </c>
      <c r="AC2506" s="147">
        <v>222</v>
      </c>
      <c r="AD2506" s="223">
        <v>43311</v>
      </c>
      <c r="AE2506" s="223">
        <v>43395</v>
      </c>
      <c r="AF2506" s="147" t="s">
        <v>939</v>
      </c>
    </row>
    <row r="2507" spans="16:32" x14ac:dyDescent="0.25">
      <c r="P2507" s="147" t="s">
        <v>962</v>
      </c>
      <c r="Q2507" s="147">
        <v>196</v>
      </c>
      <c r="R2507" s="147"/>
      <c r="S2507" s="147" t="s">
        <v>1258</v>
      </c>
      <c r="T2507" s="147">
        <v>0</v>
      </c>
      <c r="U2507" s="147" t="s">
        <v>1259</v>
      </c>
      <c r="V2507" s="147" t="s">
        <v>3221</v>
      </c>
      <c r="AB2507" s="147" t="s">
        <v>2413</v>
      </c>
      <c r="AC2507" s="147">
        <v>208</v>
      </c>
      <c r="AD2507" s="223">
        <v>43216</v>
      </c>
      <c r="AE2507" s="223">
        <v>43300</v>
      </c>
      <c r="AF2507" s="147" t="s">
        <v>939</v>
      </c>
    </row>
    <row r="2508" spans="16:32" x14ac:dyDescent="0.25">
      <c r="P2508" s="147" t="s">
        <v>962</v>
      </c>
      <c r="Q2508" s="147">
        <v>196</v>
      </c>
      <c r="R2508" s="147"/>
      <c r="S2508" s="147" t="s">
        <v>1260</v>
      </c>
      <c r="T2508" s="147">
        <v>0</v>
      </c>
      <c r="U2508" s="147" t="s">
        <v>1261</v>
      </c>
      <c r="V2508" s="147" t="s">
        <v>3221</v>
      </c>
      <c r="AB2508" s="147" t="s">
        <v>2413</v>
      </c>
      <c r="AC2508" s="147">
        <v>222</v>
      </c>
      <c r="AD2508" s="223">
        <v>43311</v>
      </c>
      <c r="AE2508" s="223">
        <v>43395</v>
      </c>
      <c r="AF2508" s="147" t="s">
        <v>939</v>
      </c>
    </row>
    <row r="2509" spans="16:32" x14ac:dyDescent="0.25">
      <c r="P2509" s="147" t="s">
        <v>962</v>
      </c>
      <c r="Q2509" s="147">
        <v>196</v>
      </c>
      <c r="R2509" s="147"/>
      <c r="S2509" s="147" t="s">
        <v>1262</v>
      </c>
      <c r="T2509" s="147">
        <v>0</v>
      </c>
      <c r="U2509" s="147" t="s">
        <v>1263</v>
      </c>
      <c r="V2509" s="147" t="s">
        <v>3221</v>
      </c>
      <c r="AB2509" s="147" t="s">
        <v>2417</v>
      </c>
      <c r="AC2509" s="147">
        <v>215</v>
      </c>
      <c r="AD2509" s="223">
        <v>43250</v>
      </c>
      <c r="AE2509" s="223">
        <v>43334</v>
      </c>
      <c r="AF2509" s="147" t="s">
        <v>939</v>
      </c>
    </row>
    <row r="2510" spans="16:32" x14ac:dyDescent="0.25">
      <c r="P2510" s="147" t="s">
        <v>962</v>
      </c>
      <c r="Q2510" s="147">
        <v>196</v>
      </c>
      <c r="R2510" s="147"/>
      <c r="S2510" s="147" t="s">
        <v>1264</v>
      </c>
      <c r="T2510" s="147">
        <v>0</v>
      </c>
      <c r="U2510" s="147" t="s">
        <v>1265</v>
      </c>
      <c r="V2510" s="147" t="s">
        <v>3221</v>
      </c>
      <c r="AB2510" s="147" t="s">
        <v>2417</v>
      </c>
      <c r="AC2510" s="147">
        <v>222</v>
      </c>
      <c r="AD2510" s="223">
        <v>43311</v>
      </c>
      <c r="AE2510" s="223">
        <v>43395</v>
      </c>
      <c r="AF2510" s="147" t="s">
        <v>939</v>
      </c>
    </row>
    <row r="2511" spans="16:32" x14ac:dyDescent="0.25">
      <c r="P2511" s="147" t="s">
        <v>962</v>
      </c>
      <c r="Q2511" s="147">
        <v>196</v>
      </c>
      <c r="R2511" s="147"/>
      <c r="S2511" s="147" t="s">
        <v>1266</v>
      </c>
      <c r="T2511" s="147">
        <v>0</v>
      </c>
      <c r="U2511" s="147" t="s">
        <v>1267</v>
      </c>
      <c r="V2511" s="147" t="s">
        <v>3221</v>
      </c>
      <c r="AB2511" s="147" t="s">
        <v>2973</v>
      </c>
      <c r="AC2511" s="147">
        <v>208</v>
      </c>
      <c r="AD2511" s="223">
        <v>43216</v>
      </c>
      <c r="AE2511" s="223">
        <v>43300</v>
      </c>
      <c r="AF2511" s="147" t="s">
        <v>939</v>
      </c>
    </row>
    <row r="2512" spans="16:32" x14ac:dyDescent="0.25">
      <c r="P2512" s="147" t="s">
        <v>962</v>
      </c>
      <c r="Q2512" s="147">
        <v>196</v>
      </c>
      <c r="R2512" s="147"/>
      <c r="S2512" s="147" t="s">
        <v>1268</v>
      </c>
      <c r="T2512" s="147">
        <v>0</v>
      </c>
      <c r="U2512" s="147" t="s">
        <v>1269</v>
      </c>
      <c r="V2512" s="147" t="s">
        <v>3221</v>
      </c>
      <c r="AB2512" s="147" t="s">
        <v>2973</v>
      </c>
      <c r="AC2512" s="147">
        <v>215</v>
      </c>
      <c r="AD2512" s="223">
        <v>43250</v>
      </c>
      <c r="AE2512" s="223">
        <v>43334</v>
      </c>
      <c r="AF2512" s="147" t="s">
        <v>939</v>
      </c>
    </row>
    <row r="2513" spans="16:32" x14ac:dyDescent="0.25">
      <c r="P2513" s="147" t="s">
        <v>962</v>
      </c>
      <c r="Q2513" s="147">
        <v>196</v>
      </c>
      <c r="R2513" s="147"/>
      <c r="S2513" s="147" t="s">
        <v>1272</v>
      </c>
      <c r="T2513" s="147">
        <v>0</v>
      </c>
      <c r="U2513" s="147" t="s">
        <v>1273</v>
      </c>
      <c r="V2513" s="147" t="s">
        <v>3221</v>
      </c>
      <c r="AB2513" s="147" t="s">
        <v>2973</v>
      </c>
      <c r="AC2513" s="147">
        <v>222</v>
      </c>
      <c r="AD2513" s="223">
        <v>43311</v>
      </c>
      <c r="AE2513" s="223">
        <v>43395</v>
      </c>
      <c r="AF2513" s="147" t="s">
        <v>939</v>
      </c>
    </row>
    <row r="2514" spans="16:32" x14ac:dyDescent="0.25">
      <c r="P2514" s="147" t="s">
        <v>962</v>
      </c>
      <c r="Q2514" s="147">
        <v>196</v>
      </c>
      <c r="R2514" s="147"/>
      <c r="S2514" s="147" t="s">
        <v>2473</v>
      </c>
      <c r="T2514" s="147">
        <v>0</v>
      </c>
      <c r="U2514" s="147" t="s">
        <v>2474</v>
      </c>
      <c r="V2514" s="147" t="s">
        <v>3221</v>
      </c>
      <c r="AB2514" s="147" t="s">
        <v>2421</v>
      </c>
      <c r="AC2514" s="147">
        <v>208</v>
      </c>
      <c r="AD2514" s="223">
        <v>43216</v>
      </c>
      <c r="AE2514" s="223">
        <v>43300</v>
      </c>
      <c r="AF2514" s="147" t="s">
        <v>939</v>
      </c>
    </row>
    <row r="2515" spans="16:32" x14ac:dyDescent="0.25">
      <c r="P2515" s="147" t="s">
        <v>962</v>
      </c>
      <c r="Q2515" s="147">
        <v>196</v>
      </c>
      <c r="R2515" s="147"/>
      <c r="S2515" s="147" t="s">
        <v>2477</v>
      </c>
      <c r="T2515" s="147">
        <v>0</v>
      </c>
      <c r="U2515" s="147" t="s">
        <v>2478</v>
      </c>
      <c r="V2515" s="147" t="s">
        <v>3221</v>
      </c>
      <c r="AB2515" s="147" t="s">
        <v>2421</v>
      </c>
      <c r="AC2515" s="147">
        <v>215</v>
      </c>
      <c r="AD2515" s="223">
        <v>43250</v>
      </c>
      <c r="AE2515" s="223">
        <v>43334</v>
      </c>
      <c r="AF2515" s="147" t="s">
        <v>939</v>
      </c>
    </row>
    <row r="2516" spans="16:32" x14ac:dyDescent="0.25">
      <c r="P2516" s="147" t="s">
        <v>962</v>
      </c>
      <c r="Q2516" s="147">
        <v>196</v>
      </c>
      <c r="R2516" s="147"/>
      <c r="S2516" s="147" t="s">
        <v>1276</v>
      </c>
      <c r="T2516" s="147">
        <v>0</v>
      </c>
      <c r="U2516" s="147" t="s">
        <v>1277</v>
      </c>
      <c r="V2516" s="147" t="s">
        <v>3221</v>
      </c>
      <c r="AB2516" s="147" t="s">
        <v>2421</v>
      </c>
      <c r="AC2516" s="147">
        <v>219</v>
      </c>
      <c r="AD2516" s="223">
        <v>43280</v>
      </c>
      <c r="AE2516" s="223">
        <v>43364</v>
      </c>
      <c r="AF2516" s="147" t="s">
        <v>939</v>
      </c>
    </row>
    <row r="2517" spans="16:32" x14ac:dyDescent="0.25">
      <c r="P2517" s="147" t="s">
        <v>962</v>
      </c>
      <c r="Q2517" s="147">
        <v>196</v>
      </c>
      <c r="R2517" s="147"/>
      <c r="S2517" s="147" t="s">
        <v>2732</v>
      </c>
      <c r="T2517" s="147">
        <v>0</v>
      </c>
      <c r="U2517" s="147" t="s">
        <v>2733</v>
      </c>
      <c r="V2517" s="147" t="s">
        <v>3221</v>
      </c>
      <c r="AB2517" s="147" t="s">
        <v>2421</v>
      </c>
      <c r="AC2517" s="147">
        <v>222</v>
      </c>
      <c r="AD2517" s="223">
        <v>43311</v>
      </c>
      <c r="AE2517" s="223">
        <v>43395</v>
      </c>
      <c r="AF2517" s="147" t="s">
        <v>939</v>
      </c>
    </row>
    <row r="2518" spans="16:32" x14ac:dyDescent="0.25">
      <c r="P2518" s="147" t="s">
        <v>962</v>
      </c>
      <c r="Q2518" s="147">
        <v>196</v>
      </c>
      <c r="R2518" s="147"/>
      <c r="S2518" s="147" t="s">
        <v>1278</v>
      </c>
      <c r="T2518" s="147">
        <v>0</v>
      </c>
      <c r="U2518" s="147" t="s">
        <v>1279</v>
      </c>
      <c r="V2518" s="147" t="s">
        <v>3221</v>
      </c>
      <c r="AB2518" s="147" t="s">
        <v>2423</v>
      </c>
      <c r="AC2518" s="147">
        <v>215</v>
      </c>
      <c r="AD2518" s="223">
        <v>43250</v>
      </c>
      <c r="AE2518" s="223">
        <v>43334</v>
      </c>
      <c r="AF2518" s="147" t="s">
        <v>939</v>
      </c>
    </row>
    <row r="2519" spans="16:32" x14ac:dyDescent="0.25">
      <c r="P2519" s="147" t="s">
        <v>962</v>
      </c>
      <c r="Q2519" s="147">
        <v>196</v>
      </c>
      <c r="R2519" s="147"/>
      <c r="S2519" s="147" t="s">
        <v>1280</v>
      </c>
      <c r="T2519" s="147">
        <v>0</v>
      </c>
      <c r="U2519" s="147" t="s">
        <v>1281</v>
      </c>
      <c r="V2519" s="147" t="s">
        <v>3221</v>
      </c>
      <c r="AB2519" s="147" t="s">
        <v>2423</v>
      </c>
      <c r="AC2519" s="147">
        <v>219</v>
      </c>
      <c r="AD2519" s="223">
        <v>43280</v>
      </c>
      <c r="AE2519" s="223">
        <v>43364</v>
      </c>
      <c r="AF2519" s="147" t="s">
        <v>939</v>
      </c>
    </row>
    <row r="2520" spans="16:32" x14ac:dyDescent="0.25">
      <c r="P2520" s="147" t="s">
        <v>962</v>
      </c>
      <c r="Q2520" s="147">
        <v>196</v>
      </c>
      <c r="R2520" s="147"/>
      <c r="S2520" s="147" t="s">
        <v>1282</v>
      </c>
      <c r="T2520" s="147">
        <v>0</v>
      </c>
      <c r="U2520" s="147" t="s">
        <v>1283</v>
      </c>
      <c r="V2520" s="147" t="s">
        <v>3221</v>
      </c>
      <c r="AB2520" s="147" t="s">
        <v>2423</v>
      </c>
      <c r="AC2520" s="147">
        <v>222</v>
      </c>
      <c r="AD2520" s="223">
        <v>43311</v>
      </c>
      <c r="AE2520" s="223">
        <v>43395</v>
      </c>
      <c r="AF2520" s="147" t="s">
        <v>939</v>
      </c>
    </row>
    <row r="2521" spans="16:32" x14ac:dyDescent="0.25">
      <c r="P2521" s="147" t="s">
        <v>962</v>
      </c>
      <c r="Q2521" s="147">
        <v>196</v>
      </c>
      <c r="R2521" s="147"/>
      <c r="S2521" s="147" t="s">
        <v>2734</v>
      </c>
      <c r="T2521" s="147">
        <v>0</v>
      </c>
      <c r="U2521" s="147" t="s">
        <v>2735</v>
      </c>
      <c r="V2521" s="147" t="s">
        <v>3221</v>
      </c>
      <c r="AB2521" s="147" t="s">
        <v>3208</v>
      </c>
      <c r="AC2521" s="147">
        <v>215</v>
      </c>
      <c r="AD2521" s="223">
        <v>43250</v>
      </c>
      <c r="AE2521" s="223">
        <v>43334</v>
      </c>
      <c r="AF2521" s="147" t="s">
        <v>939</v>
      </c>
    </row>
    <row r="2522" spans="16:32" x14ac:dyDescent="0.25">
      <c r="P2522" s="147" t="s">
        <v>962</v>
      </c>
      <c r="Q2522" s="147">
        <v>196</v>
      </c>
      <c r="R2522" s="147"/>
      <c r="S2522" s="147" t="s">
        <v>1284</v>
      </c>
      <c r="T2522" s="147">
        <v>0</v>
      </c>
      <c r="U2522" s="147" t="s">
        <v>1285</v>
      </c>
      <c r="V2522" s="147" t="s">
        <v>3221</v>
      </c>
      <c r="AB2522" s="147" t="s">
        <v>3208</v>
      </c>
      <c r="AC2522" s="147">
        <v>219</v>
      </c>
      <c r="AD2522" s="223">
        <v>43280</v>
      </c>
      <c r="AE2522" s="223">
        <v>43364</v>
      </c>
      <c r="AF2522" s="147" t="s">
        <v>939</v>
      </c>
    </row>
    <row r="2523" spans="16:32" x14ac:dyDescent="0.25">
      <c r="P2523" s="147" t="s">
        <v>962</v>
      </c>
      <c r="Q2523" s="147">
        <v>196</v>
      </c>
      <c r="R2523" s="147"/>
      <c r="S2523" s="147" t="s">
        <v>1286</v>
      </c>
      <c r="T2523" s="147">
        <v>0</v>
      </c>
      <c r="U2523" s="147" t="s">
        <v>1287</v>
      </c>
      <c r="V2523" s="147" t="s">
        <v>3221</v>
      </c>
      <c r="AB2523" s="147" t="s">
        <v>3208</v>
      </c>
      <c r="AC2523" s="147">
        <v>222</v>
      </c>
      <c r="AD2523" s="223">
        <v>43311</v>
      </c>
      <c r="AE2523" s="223">
        <v>43395</v>
      </c>
      <c r="AF2523" s="147" t="s">
        <v>939</v>
      </c>
    </row>
    <row r="2524" spans="16:32" x14ac:dyDescent="0.25">
      <c r="P2524" s="147" t="s">
        <v>962</v>
      </c>
      <c r="Q2524" s="147">
        <v>196</v>
      </c>
      <c r="R2524" s="147"/>
      <c r="S2524" s="147" t="s">
        <v>3234</v>
      </c>
      <c r="T2524" s="147">
        <v>0</v>
      </c>
      <c r="U2524" s="147" t="s">
        <v>3235</v>
      </c>
      <c r="V2524" s="147" t="s">
        <v>3221</v>
      </c>
      <c r="AB2524" s="147" t="s">
        <v>2710</v>
      </c>
      <c r="AC2524" s="147">
        <v>208</v>
      </c>
      <c r="AD2524" s="223">
        <v>43216</v>
      </c>
      <c r="AE2524" s="223">
        <v>43300</v>
      </c>
      <c r="AF2524" s="147" t="s">
        <v>939</v>
      </c>
    </row>
    <row r="2525" spans="16:32" x14ac:dyDescent="0.25">
      <c r="P2525" s="147" t="s">
        <v>962</v>
      </c>
      <c r="Q2525" s="147">
        <v>196</v>
      </c>
      <c r="R2525" s="147"/>
      <c r="S2525" s="147" t="s">
        <v>2479</v>
      </c>
      <c r="T2525" s="147">
        <v>0</v>
      </c>
      <c r="U2525" s="147" t="s">
        <v>2480</v>
      </c>
      <c r="V2525" s="147" t="s">
        <v>3221</v>
      </c>
      <c r="AB2525" s="147" t="s">
        <v>4418</v>
      </c>
      <c r="AC2525" s="147">
        <v>208</v>
      </c>
      <c r="AD2525" s="223">
        <v>43216</v>
      </c>
      <c r="AE2525" s="223">
        <v>43300</v>
      </c>
      <c r="AF2525" s="147" t="s">
        <v>939</v>
      </c>
    </row>
    <row r="2526" spans="16:32" x14ac:dyDescent="0.25">
      <c r="P2526" s="147" t="s">
        <v>962</v>
      </c>
      <c r="Q2526" s="147">
        <v>196</v>
      </c>
      <c r="R2526" s="147"/>
      <c r="S2526" s="147" t="s">
        <v>1288</v>
      </c>
      <c r="T2526" s="147">
        <v>0</v>
      </c>
      <c r="U2526" s="147" t="s">
        <v>1289</v>
      </c>
      <c r="V2526" s="147" t="s">
        <v>3221</v>
      </c>
      <c r="AB2526" s="147" t="s">
        <v>4418</v>
      </c>
      <c r="AC2526" s="147">
        <v>222</v>
      </c>
      <c r="AD2526" s="223">
        <v>43311</v>
      </c>
      <c r="AE2526" s="223">
        <v>43395</v>
      </c>
      <c r="AF2526" s="147" t="s">
        <v>939</v>
      </c>
    </row>
    <row r="2527" spans="16:32" x14ac:dyDescent="0.25">
      <c r="P2527" s="147" t="s">
        <v>962</v>
      </c>
      <c r="Q2527" s="147">
        <v>196</v>
      </c>
      <c r="R2527" s="147"/>
      <c r="S2527" s="147" t="s">
        <v>1290</v>
      </c>
      <c r="T2527" s="147">
        <v>0</v>
      </c>
      <c r="U2527" s="147" t="s">
        <v>1291</v>
      </c>
      <c r="V2527" s="147" t="s">
        <v>3221</v>
      </c>
      <c r="AB2527" s="147" t="s">
        <v>4042</v>
      </c>
      <c r="AC2527" s="147">
        <v>222</v>
      </c>
      <c r="AD2527" s="223">
        <v>43311</v>
      </c>
      <c r="AE2527" s="223">
        <v>43395</v>
      </c>
      <c r="AF2527" s="147" t="s">
        <v>939</v>
      </c>
    </row>
    <row r="2528" spans="16:32" x14ac:dyDescent="0.25">
      <c r="P2528" s="147" t="s">
        <v>962</v>
      </c>
      <c r="Q2528" s="147">
        <v>196</v>
      </c>
      <c r="R2528" s="147"/>
      <c r="S2528" s="147" t="s">
        <v>1292</v>
      </c>
      <c r="T2528" s="147">
        <v>0</v>
      </c>
      <c r="U2528" s="147" t="s">
        <v>1293</v>
      </c>
      <c r="V2528" s="147" t="s">
        <v>3221</v>
      </c>
      <c r="AB2528" s="147" t="s">
        <v>4044</v>
      </c>
      <c r="AC2528" s="147">
        <v>219</v>
      </c>
      <c r="AD2528" s="223">
        <v>43280</v>
      </c>
      <c r="AE2528" s="223">
        <v>43364</v>
      </c>
      <c r="AF2528" s="147" t="s">
        <v>939</v>
      </c>
    </row>
    <row r="2529" spans="16:32" x14ac:dyDescent="0.25">
      <c r="P2529" s="147" t="s">
        <v>962</v>
      </c>
      <c r="Q2529" s="147">
        <v>196</v>
      </c>
      <c r="R2529" s="147"/>
      <c r="S2529" s="147" t="s">
        <v>1294</v>
      </c>
      <c r="T2529" s="147">
        <v>0</v>
      </c>
      <c r="U2529" s="147" t="s">
        <v>1295</v>
      </c>
      <c r="V2529" s="147" t="s">
        <v>3221</v>
      </c>
      <c r="AB2529" s="147" t="s">
        <v>4044</v>
      </c>
      <c r="AC2529" s="147">
        <v>222</v>
      </c>
      <c r="AD2529" s="223">
        <v>43311</v>
      </c>
      <c r="AE2529" s="223">
        <v>43395</v>
      </c>
      <c r="AF2529" s="147" t="s">
        <v>939</v>
      </c>
    </row>
    <row r="2530" spans="16:32" x14ac:dyDescent="0.25">
      <c r="P2530" s="147" t="s">
        <v>962</v>
      </c>
      <c r="Q2530" s="147">
        <v>196</v>
      </c>
      <c r="R2530" s="147"/>
      <c r="S2530" s="147" t="s">
        <v>2736</v>
      </c>
      <c r="T2530" s="147">
        <v>0</v>
      </c>
      <c r="U2530" s="147" t="s">
        <v>2737</v>
      </c>
      <c r="V2530" s="147" t="s">
        <v>3221</v>
      </c>
      <c r="AB2530" s="147" t="s">
        <v>2429</v>
      </c>
      <c r="AC2530" s="147">
        <v>222</v>
      </c>
      <c r="AD2530" s="223">
        <v>43311</v>
      </c>
      <c r="AE2530" s="223">
        <v>43395</v>
      </c>
      <c r="AF2530" s="147" t="s">
        <v>939</v>
      </c>
    </row>
    <row r="2531" spans="16:32" x14ac:dyDescent="0.25">
      <c r="P2531" s="147" t="s">
        <v>962</v>
      </c>
      <c r="Q2531" s="147">
        <v>196</v>
      </c>
      <c r="R2531" s="147"/>
      <c r="S2531" s="147" t="s">
        <v>1296</v>
      </c>
      <c r="T2531" s="147">
        <v>0</v>
      </c>
      <c r="U2531" s="147" t="s">
        <v>1297</v>
      </c>
      <c r="V2531" s="147" t="s">
        <v>3221</v>
      </c>
      <c r="AB2531" s="147" t="s">
        <v>2431</v>
      </c>
      <c r="AC2531" s="147">
        <v>208</v>
      </c>
      <c r="AD2531" s="223">
        <v>43216</v>
      </c>
      <c r="AE2531" s="223">
        <v>43300</v>
      </c>
      <c r="AF2531" s="147" t="s">
        <v>939</v>
      </c>
    </row>
    <row r="2532" spans="16:32" x14ac:dyDescent="0.25">
      <c r="P2532" s="147" t="s">
        <v>962</v>
      </c>
      <c r="Q2532" s="147">
        <v>196</v>
      </c>
      <c r="R2532" s="147"/>
      <c r="S2532" s="147" t="s">
        <v>2991</v>
      </c>
      <c r="T2532" s="147">
        <v>0</v>
      </c>
      <c r="U2532" s="147" t="s">
        <v>2992</v>
      </c>
      <c r="V2532" s="147" t="s">
        <v>3221</v>
      </c>
      <c r="AB2532" s="147" t="s">
        <v>2431</v>
      </c>
      <c r="AC2532" s="147">
        <v>222</v>
      </c>
      <c r="AD2532" s="223">
        <v>43311</v>
      </c>
      <c r="AE2532" s="223">
        <v>43395</v>
      </c>
      <c r="AF2532" s="147" t="s">
        <v>939</v>
      </c>
    </row>
    <row r="2533" spans="16:32" x14ac:dyDescent="0.25">
      <c r="P2533" s="147" t="s">
        <v>962</v>
      </c>
      <c r="Q2533" s="147">
        <v>196</v>
      </c>
      <c r="R2533" s="147"/>
      <c r="S2533" s="147" t="s">
        <v>2993</v>
      </c>
      <c r="T2533" s="147">
        <v>0</v>
      </c>
      <c r="U2533" s="147" t="s">
        <v>2994</v>
      </c>
      <c r="V2533" s="147" t="s">
        <v>3221</v>
      </c>
      <c r="AB2533" s="147" t="s">
        <v>3214</v>
      </c>
      <c r="AC2533" s="147">
        <v>222</v>
      </c>
      <c r="AD2533" s="223">
        <v>43311</v>
      </c>
      <c r="AE2533" s="223">
        <v>43395</v>
      </c>
      <c r="AF2533" s="147" t="s">
        <v>939</v>
      </c>
    </row>
    <row r="2534" spans="16:32" x14ac:dyDescent="0.25">
      <c r="P2534" s="147" t="s">
        <v>962</v>
      </c>
      <c r="Q2534" s="147">
        <v>196</v>
      </c>
      <c r="R2534" s="147"/>
      <c r="S2534" s="147" t="s">
        <v>2995</v>
      </c>
      <c r="T2534" s="147">
        <v>0</v>
      </c>
      <c r="U2534" s="147" t="s">
        <v>2996</v>
      </c>
      <c r="V2534" s="147" t="s">
        <v>3221</v>
      </c>
      <c r="AB2534" s="147" t="s">
        <v>5183</v>
      </c>
      <c r="AC2534" s="147">
        <v>222</v>
      </c>
      <c r="AD2534" s="223">
        <v>43311</v>
      </c>
      <c r="AE2534" s="223">
        <v>43395</v>
      </c>
      <c r="AF2534" s="147" t="s">
        <v>939</v>
      </c>
    </row>
    <row r="2535" spans="16:32" x14ac:dyDescent="0.25">
      <c r="P2535" s="147" t="s">
        <v>962</v>
      </c>
      <c r="Q2535" s="147">
        <v>196</v>
      </c>
      <c r="R2535" s="147"/>
      <c r="S2535" s="147" t="s">
        <v>2997</v>
      </c>
      <c r="T2535" s="147">
        <v>0</v>
      </c>
      <c r="U2535" s="147" t="s">
        <v>2998</v>
      </c>
      <c r="V2535" s="147" t="s">
        <v>3221</v>
      </c>
      <c r="AB2535" s="147" t="s">
        <v>5185</v>
      </c>
      <c r="AC2535" s="147">
        <v>222</v>
      </c>
      <c r="AD2535" s="223">
        <v>43311</v>
      </c>
      <c r="AE2535" s="223">
        <v>43395</v>
      </c>
      <c r="AF2535" s="147" t="s">
        <v>939</v>
      </c>
    </row>
    <row r="2536" spans="16:32" x14ac:dyDescent="0.25">
      <c r="P2536" s="147" t="s">
        <v>962</v>
      </c>
      <c r="Q2536" s="147">
        <v>196</v>
      </c>
      <c r="R2536" s="147"/>
      <c r="S2536" s="147" t="s">
        <v>2999</v>
      </c>
      <c r="T2536" s="147">
        <v>0</v>
      </c>
      <c r="U2536" s="147" t="s">
        <v>3000</v>
      </c>
      <c r="V2536" s="147" t="s">
        <v>3221</v>
      </c>
      <c r="AB2536" s="147" t="s">
        <v>4928</v>
      </c>
      <c r="AC2536" s="147">
        <v>219</v>
      </c>
      <c r="AD2536" s="223">
        <v>43280</v>
      </c>
      <c r="AE2536" s="223">
        <v>43364</v>
      </c>
      <c r="AF2536" s="147" t="s">
        <v>939</v>
      </c>
    </row>
    <row r="2537" spans="16:32" x14ac:dyDescent="0.25">
      <c r="P2537" s="147" t="s">
        <v>962</v>
      </c>
      <c r="Q2537" s="147">
        <v>196</v>
      </c>
      <c r="R2537" s="147"/>
      <c r="S2537" s="147" t="s">
        <v>1298</v>
      </c>
      <c r="T2537" s="147">
        <v>0</v>
      </c>
      <c r="U2537" s="147" t="s">
        <v>1299</v>
      </c>
      <c r="V2537" s="147" t="s">
        <v>3221</v>
      </c>
      <c r="AB2537" s="147" t="s">
        <v>4928</v>
      </c>
      <c r="AC2537" s="147">
        <v>222</v>
      </c>
      <c r="AD2537" s="223">
        <v>43311</v>
      </c>
      <c r="AE2537" s="223">
        <v>43395</v>
      </c>
      <c r="AF2537" s="147" t="s">
        <v>939</v>
      </c>
    </row>
    <row r="2538" spans="16:32" x14ac:dyDescent="0.25">
      <c r="P2538" s="147" t="s">
        <v>962</v>
      </c>
      <c r="Q2538" s="147">
        <v>196</v>
      </c>
      <c r="R2538" s="147"/>
      <c r="S2538" s="147" t="s">
        <v>1300</v>
      </c>
      <c r="T2538" s="147">
        <v>0</v>
      </c>
      <c r="U2538" s="147" t="s">
        <v>1301</v>
      </c>
      <c r="V2538" s="147" t="s">
        <v>3221</v>
      </c>
      <c r="AB2538" s="147" t="s">
        <v>2435</v>
      </c>
      <c r="AC2538" s="147">
        <v>208</v>
      </c>
      <c r="AD2538" s="223">
        <v>43216</v>
      </c>
      <c r="AE2538" s="223">
        <v>43300</v>
      </c>
      <c r="AF2538" s="147" t="s">
        <v>939</v>
      </c>
    </row>
    <row r="2539" spans="16:32" x14ac:dyDescent="0.25">
      <c r="P2539" s="147" t="s">
        <v>962</v>
      </c>
      <c r="Q2539" s="147">
        <v>196</v>
      </c>
      <c r="R2539" s="147"/>
      <c r="S2539" s="147" t="s">
        <v>1302</v>
      </c>
      <c r="T2539" s="147">
        <v>0</v>
      </c>
      <c r="U2539" s="147" t="s">
        <v>1303</v>
      </c>
      <c r="V2539" s="147" t="s">
        <v>3221</v>
      </c>
      <c r="AB2539" s="147" t="s">
        <v>3811</v>
      </c>
      <c r="AC2539" s="147">
        <v>208</v>
      </c>
      <c r="AD2539" s="223">
        <v>43216</v>
      </c>
      <c r="AE2539" s="223">
        <v>43300</v>
      </c>
      <c r="AF2539" s="147" t="s">
        <v>939</v>
      </c>
    </row>
    <row r="2540" spans="16:32" x14ac:dyDescent="0.25">
      <c r="P2540" s="147" t="s">
        <v>962</v>
      </c>
      <c r="Q2540" s="147">
        <v>196</v>
      </c>
      <c r="R2540" s="147"/>
      <c r="S2540" s="147" t="s">
        <v>1304</v>
      </c>
      <c r="T2540" s="147">
        <v>0</v>
      </c>
      <c r="U2540" s="147" t="s">
        <v>1305</v>
      </c>
      <c r="V2540" s="147" t="s">
        <v>3221</v>
      </c>
      <c r="AB2540" s="147" t="s">
        <v>2439</v>
      </c>
      <c r="AC2540" s="147">
        <v>215</v>
      </c>
      <c r="AD2540" s="223">
        <v>43250</v>
      </c>
      <c r="AE2540" s="223">
        <v>43334</v>
      </c>
      <c r="AF2540" s="147" t="s">
        <v>939</v>
      </c>
    </row>
    <row r="2541" spans="16:32" x14ac:dyDescent="0.25">
      <c r="P2541" s="147" t="s">
        <v>962</v>
      </c>
      <c r="Q2541" s="147">
        <v>196</v>
      </c>
      <c r="R2541" s="147"/>
      <c r="S2541" s="147" t="s">
        <v>3236</v>
      </c>
      <c r="T2541" s="147">
        <v>0</v>
      </c>
      <c r="U2541" s="147" t="s">
        <v>3237</v>
      </c>
      <c r="V2541" s="147" t="s">
        <v>3221</v>
      </c>
      <c r="AB2541" s="147" t="s">
        <v>2439</v>
      </c>
      <c r="AC2541" s="147">
        <v>219</v>
      </c>
      <c r="AD2541" s="223">
        <v>43280</v>
      </c>
      <c r="AE2541" s="223">
        <v>43364</v>
      </c>
      <c r="AF2541" s="147" t="s">
        <v>939</v>
      </c>
    </row>
    <row r="2542" spans="16:32" x14ac:dyDescent="0.25">
      <c r="P2542" s="147" t="s">
        <v>962</v>
      </c>
      <c r="Q2542" s="147">
        <v>196</v>
      </c>
      <c r="R2542" s="147"/>
      <c r="S2542" s="147" t="s">
        <v>3238</v>
      </c>
      <c r="T2542" s="147">
        <v>0</v>
      </c>
      <c r="U2542" s="147" t="s">
        <v>3239</v>
      </c>
      <c r="V2542" s="147" t="s">
        <v>3221</v>
      </c>
      <c r="AB2542" s="147" t="s">
        <v>2439</v>
      </c>
      <c r="AC2542" s="147">
        <v>222</v>
      </c>
      <c r="AD2542" s="223">
        <v>43311</v>
      </c>
      <c r="AE2542" s="223">
        <v>43395</v>
      </c>
      <c r="AF2542" s="147" t="s">
        <v>939</v>
      </c>
    </row>
    <row r="2543" spans="16:32" x14ac:dyDescent="0.25">
      <c r="P2543" s="147" t="s">
        <v>962</v>
      </c>
      <c r="Q2543" s="147">
        <v>196</v>
      </c>
      <c r="R2543" s="147"/>
      <c r="S2543" s="147" t="s">
        <v>3240</v>
      </c>
      <c r="T2543" s="147">
        <v>0</v>
      </c>
      <c r="U2543" s="147" t="s">
        <v>3241</v>
      </c>
      <c r="V2543" s="147" t="s">
        <v>3221</v>
      </c>
      <c r="AB2543" s="147" t="s">
        <v>4050</v>
      </c>
      <c r="AC2543" s="147">
        <v>208</v>
      </c>
      <c r="AD2543" s="223">
        <v>43216</v>
      </c>
      <c r="AE2543" s="223">
        <v>43300</v>
      </c>
      <c r="AF2543" s="147" t="s">
        <v>939</v>
      </c>
    </row>
    <row r="2544" spans="16:32" x14ac:dyDescent="0.25">
      <c r="P2544" s="147" t="s">
        <v>962</v>
      </c>
      <c r="Q2544" s="147">
        <v>196</v>
      </c>
      <c r="R2544" s="147"/>
      <c r="S2544" s="147" t="s">
        <v>3242</v>
      </c>
      <c r="T2544" s="147">
        <v>0</v>
      </c>
      <c r="U2544" s="147" t="s">
        <v>3243</v>
      </c>
      <c r="V2544" s="147" t="s">
        <v>3221</v>
      </c>
      <c r="AB2544" s="147" t="s">
        <v>4050</v>
      </c>
      <c r="AC2544" s="147">
        <v>215</v>
      </c>
      <c r="AD2544" s="223">
        <v>43250</v>
      </c>
      <c r="AE2544" s="223">
        <v>43334</v>
      </c>
      <c r="AF2544" s="147" t="s">
        <v>939</v>
      </c>
    </row>
    <row r="2545" spans="16:32" x14ac:dyDescent="0.25">
      <c r="P2545" s="147" t="s">
        <v>962</v>
      </c>
      <c r="Q2545" s="147">
        <v>196</v>
      </c>
      <c r="R2545" s="147"/>
      <c r="S2545" s="147" t="s">
        <v>3244</v>
      </c>
      <c r="T2545" s="147">
        <v>0</v>
      </c>
      <c r="U2545" s="147" t="s">
        <v>3245</v>
      </c>
      <c r="V2545" s="147" t="s">
        <v>3221</v>
      </c>
      <c r="AB2545" s="147" t="s">
        <v>4050</v>
      </c>
      <c r="AC2545" s="147">
        <v>219</v>
      </c>
      <c r="AD2545" s="223">
        <v>43280</v>
      </c>
      <c r="AE2545" s="223">
        <v>43364</v>
      </c>
      <c r="AF2545" s="147" t="s">
        <v>939</v>
      </c>
    </row>
    <row r="2546" spans="16:32" x14ac:dyDescent="0.25">
      <c r="P2546" s="147" t="s">
        <v>962</v>
      </c>
      <c r="Q2546" s="147">
        <v>196</v>
      </c>
      <c r="R2546" s="147"/>
      <c r="S2546" s="147" t="s">
        <v>3246</v>
      </c>
      <c r="T2546" s="147">
        <v>0</v>
      </c>
      <c r="U2546" s="147" t="s">
        <v>3247</v>
      </c>
      <c r="V2546" s="147" t="s">
        <v>3221</v>
      </c>
      <c r="AB2546" s="147" t="s">
        <v>4050</v>
      </c>
      <c r="AC2546" s="147">
        <v>222</v>
      </c>
      <c r="AD2546" s="223">
        <v>43311</v>
      </c>
      <c r="AE2546" s="223">
        <v>43395</v>
      </c>
      <c r="AF2546" s="147" t="s">
        <v>939</v>
      </c>
    </row>
    <row r="2547" spans="16:32" x14ac:dyDescent="0.25">
      <c r="P2547" s="147" t="s">
        <v>962</v>
      </c>
      <c r="Q2547" s="147">
        <v>196</v>
      </c>
      <c r="R2547" s="147"/>
      <c r="S2547" s="147" t="s">
        <v>3248</v>
      </c>
      <c r="T2547" s="147">
        <v>0</v>
      </c>
      <c r="U2547" s="147" t="s">
        <v>3249</v>
      </c>
      <c r="V2547" s="147" t="s">
        <v>3221</v>
      </c>
      <c r="AB2547" s="147" t="s">
        <v>3483</v>
      </c>
      <c r="AC2547" s="147">
        <v>215</v>
      </c>
      <c r="AD2547" s="223">
        <v>43250</v>
      </c>
      <c r="AE2547" s="223">
        <v>43334</v>
      </c>
      <c r="AF2547" s="147" t="s">
        <v>939</v>
      </c>
    </row>
    <row r="2548" spans="16:32" x14ac:dyDescent="0.25">
      <c r="P2548" s="147" t="s">
        <v>962</v>
      </c>
      <c r="Q2548" s="147">
        <v>196</v>
      </c>
      <c r="R2548" s="147"/>
      <c r="S2548" s="147" t="s">
        <v>3250</v>
      </c>
      <c r="T2548" s="147">
        <v>0</v>
      </c>
      <c r="U2548" s="147" t="s">
        <v>3251</v>
      </c>
      <c r="V2548" s="147" t="s">
        <v>3221</v>
      </c>
      <c r="AB2548" s="147" t="s">
        <v>3483</v>
      </c>
      <c r="AC2548" s="147">
        <v>219</v>
      </c>
      <c r="AD2548" s="223">
        <v>43280</v>
      </c>
      <c r="AE2548" s="223">
        <v>43364</v>
      </c>
      <c r="AF2548" s="147" t="s">
        <v>939</v>
      </c>
    </row>
    <row r="2549" spans="16:32" x14ac:dyDescent="0.25">
      <c r="P2549" s="147" t="s">
        <v>962</v>
      </c>
      <c r="Q2549" s="147">
        <v>196</v>
      </c>
      <c r="R2549" s="147"/>
      <c r="S2549" s="147" t="s">
        <v>3252</v>
      </c>
      <c r="T2549" s="147">
        <v>0</v>
      </c>
      <c r="U2549" s="147" t="s">
        <v>3253</v>
      </c>
      <c r="V2549" s="147" t="s">
        <v>3221</v>
      </c>
      <c r="AB2549" s="147" t="s">
        <v>2449</v>
      </c>
      <c r="AC2549" s="147">
        <v>208</v>
      </c>
      <c r="AD2549" s="223">
        <v>43216</v>
      </c>
      <c r="AE2549" s="223">
        <v>43300</v>
      </c>
      <c r="AF2549" s="147" t="s">
        <v>939</v>
      </c>
    </row>
    <row r="2550" spans="16:32" x14ac:dyDescent="0.25">
      <c r="P2550" s="147" t="s">
        <v>962</v>
      </c>
      <c r="Q2550" s="147">
        <v>196</v>
      </c>
      <c r="R2550" s="147"/>
      <c r="S2550" s="147" t="s">
        <v>3254</v>
      </c>
      <c r="T2550" s="147">
        <v>0</v>
      </c>
      <c r="U2550" s="147" t="s">
        <v>3255</v>
      </c>
      <c r="V2550" s="147" t="s">
        <v>3221</v>
      </c>
      <c r="AB2550" s="147" t="s">
        <v>2449</v>
      </c>
      <c r="AC2550" s="147">
        <v>222</v>
      </c>
      <c r="AD2550" s="223">
        <v>43311</v>
      </c>
      <c r="AE2550" s="223">
        <v>43395</v>
      </c>
      <c r="AF2550" s="147" t="s">
        <v>939</v>
      </c>
    </row>
    <row r="2551" spans="16:32" x14ac:dyDescent="0.25">
      <c r="P2551" s="147" t="s">
        <v>962</v>
      </c>
      <c r="Q2551" s="147">
        <v>196</v>
      </c>
      <c r="R2551" s="147"/>
      <c r="S2551" s="147" t="s">
        <v>1306</v>
      </c>
      <c r="T2551" s="147">
        <v>0</v>
      </c>
      <c r="U2551" s="147" t="s">
        <v>1307</v>
      </c>
      <c r="V2551" s="147" t="s">
        <v>3221</v>
      </c>
      <c r="AB2551" s="147" t="s">
        <v>2453</v>
      </c>
      <c r="AC2551" s="147">
        <v>208</v>
      </c>
      <c r="AD2551" s="223">
        <v>43216</v>
      </c>
      <c r="AE2551" s="223">
        <v>43300</v>
      </c>
      <c r="AF2551" s="147" t="s">
        <v>939</v>
      </c>
    </row>
    <row r="2552" spans="16:32" x14ac:dyDescent="0.25">
      <c r="P2552" s="147" t="s">
        <v>962</v>
      </c>
      <c r="Q2552" s="147">
        <v>196</v>
      </c>
      <c r="R2552" s="147"/>
      <c r="S2552" s="147" t="s">
        <v>1308</v>
      </c>
      <c r="T2552" s="147">
        <v>0</v>
      </c>
      <c r="U2552" s="147" t="s">
        <v>1309</v>
      </c>
      <c r="V2552" s="147" t="s">
        <v>3221</v>
      </c>
      <c r="AB2552" s="147" t="s">
        <v>2453</v>
      </c>
      <c r="AC2552" s="147">
        <v>222</v>
      </c>
      <c r="AD2552" s="223">
        <v>43311</v>
      </c>
      <c r="AE2552" s="223">
        <v>43395</v>
      </c>
      <c r="AF2552" s="147" t="s">
        <v>939</v>
      </c>
    </row>
    <row r="2553" spans="16:32" x14ac:dyDescent="0.25">
      <c r="P2553" s="147" t="s">
        <v>962</v>
      </c>
      <c r="Q2553" s="147">
        <v>196</v>
      </c>
      <c r="R2553" s="147"/>
      <c r="S2553" s="147" t="s">
        <v>1310</v>
      </c>
      <c r="T2553" s="147">
        <v>0</v>
      </c>
      <c r="U2553" s="147" t="s">
        <v>1311</v>
      </c>
      <c r="V2553" s="147" t="s">
        <v>3221</v>
      </c>
      <c r="AB2553" s="147" t="s">
        <v>2457</v>
      </c>
      <c r="AC2553" s="147">
        <v>222</v>
      </c>
      <c r="AD2553" s="223">
        <v>43311</v>
      </c>
      <c r="AE2553" s="223">
        <v>43395</v>
      </c>
      <c r="AF2553" s="147" t="s">
        <v>939</v>
      </c>
    </row>
    <row r="2554" spans="16:32" x14ac:dyDescent="0.25">
      <c r="P2554" s="147" t="s">
        <v>962</v>
      </c>
      <c r="Q2554" s="147">
        <v>196</v>
      </c>
      <c r="R2554" s="147"/>
      <c r="S2554" s="147" t="s">
        <v>1312</v>
      </c>
      <c r="T2554" s="147">
        <v>0</v>
      </c>
      <c r="U2554" s="147" t="s">
        <v>1313</v>
      </c>
      <c r="V2554" s="147" t="s">
        <v>3221</v>
      </c>
      <c r="AB2554" s="147" t="s">
        <v>3609</v>
      </c>
      <c r="AC2554" s="147">
        <v>222</v>
      </c>
      <c r="AD2554" s="223">
        <v>43311</v>
      </c>
      <c r="AE2554" s="223">
        <v>43395</v>
      </c>
      <c r="AF2554" s="147" t="s">
        <v>939</v>
      </c>
    </row>
    <row r="2555" spans="16:32" x14ac:dyDescent="0.25">
      <c r="P2555" s="147" t="s">
        <v>962</v>
      </c>
      <c r="Q2555" s="147">
        <v>196</v>
      </c>
      <c r="R2555" s="147"/>
      <c r="S2555" s="147" t="s">
        <v>1314</v>
      </c>
      <c r="T2555" s="147">
        <v>0</v>
      </c>
      <c r="U2555" s="147" t="s">
        <v>1315</v>
      </c>
      <c r="V2555" s="147" t="s">
        <v>3221</v>
      </c>
      <c r="AB2555" s="147" t="s">
        <v>2459</v>
      </c>
      <c r="AC2555" s="147">
        <v>222</v>
      </c>
      <c r="AD2555" s="223">
        <v>43311</v>
      </c>
      <c r="AE2555" s="223">
        <v>43395</v>
      </c>
      <c r="AF2555" s="147" t="s">
        <v>939</v>
      </c>
    </row>
    <row r="2556" spans="16:32" x14ac:dyDescent="0.25">
      <c r="P2556" s="147" t="s">
        <v>962</v>
      </c>
      <c r="Q2556" s="147">
        <v>196</v>
      </c>
      <c r="R2556" s="147"/>
      <c r="S2556" s="147" t="s">
        <v>1316</v>
      </c>
      <c r="T2556" s="147">
        <v>0</v>
      </c>
      <c r="U2556" s="147" t="s">
        <v>1317</v>
      </c>
      <c r="V2556" s="147" t="s">
        <v>3221</v>
      </c>
      <c r="AB2556" s="147" t="s">
        <v>3216</v>
      </c>
      <c r="AC2556" s="147">
        <v>222</v>
      </c>
      <c r="AD2556" s="223">
        <v>43311</v>
      </c>
      <c r="AE2556" s="223">
        <v>43395</v>
      </c>
      <c r="AF2556" s="147" t="s">
        <v>939</v>
      </c>
    </row>
    <row r="2557" spans="16:32" x14ac:dyDescent="0.25">
      <c r="P2557" s="147" t="s">
        <v>962</v>
      </c>
      <c r="Q2557" s="147">
        <v>196</v>
      </c>
      <c r="R2557" s="147"/>
      <c r="S2557" s="147" t="s">
        <v>1318</v>
      </c>
      <c r="T2557" s="147">
        <v>0</v>
      </c>
      <c r="U2557" s="147" t="s">
        <v>1319</v>
      </c>
      <c r="V2557" s="147" t="s">
        <v>3221</v>
      </c>
      <c r="AB2557" s="147" t="s">
        <v>3485</v>
      </c>
      <c r="AC2557" s="147">
        <v>208</v>
      </c>
      <c r="AD2557" s="223">
        <v>43216</v>
      </c>
      <c r="AE2557" s="223">
        <v>43300</v>
      </c>
      <c r="AF2557" s="147" t="s">
        <v>939</v>
      </c>
    </row>
    <row r="2558" spans="16:32" x14ac:dyDescent="0.25">
      <c r="P2558" s="147" t="s">
        <v>962</v>
      </c>
      <c r="Q2558" s="147">
        <v>196</v>
      </c>
      <c r="R2558" s="147"/>
      <c r="S2558" s="147" t="s">
        <v>1320</v>
      </c>
      <c r="T2558" s="147">
        <v>0</v>
      </c>
      <c r="U2558" s="147" t="s">
        <v>1321</v>
      </c>
      <c r="V2558" s="147" t="s">
        <v>3221</v>
      </c>
      <c r="AB2558" s="147" t="s">
        <v>3485</v>
      </c>
      <c r="AC2558" s="147">
        <v>215</v>
      </c>
      <c r="AD2558" s="223">
        <v>43250</v>
      </c>
      <c r="AE2558" s="223">
        <v>43334</v>
      </c>
      <c r="AF2558" s="147" t="s">
        <v>939</v>
      </c>
    </row>
    <row r="2559" spans="16:32" x14ac:dyDescent="0.25">
      <c r="P2559" s="147" t="s">
        <v>962</v>
      </c>
      <c r="Q2559" s="147">
        <v>196</v>
      </c>
      <c r="R2559" s="147"/>
      <c r="S2559" s="147" t="s">
        <v>1322</v>
      </c>
      <c r="T2559" s="147">
        <v>0</v>
      </c>
      <c r="U2559" s="147" t="s">
        <v>1323</v>
      </c>
      <c r="V2559" s="147" t="s">
        <v>3221</v>
      </c>
      <c r="AB2559" s="147" t="s">
        <v>3485</v>
      </c>
      <c r="AC2559" s="147">
        <v>219</v>
      </c>
      <c r="AD2559" s="223">
        <v>43280</v>
      </c>
      <c r="AE2559" s="223">
        <v>43364</v>
      </c>
      <c r="AF2559" s="147" t="s">
        <v>939</v>
      </c>
    </row>
    <row r="2560" spans="16:32" x14ac:dyDescent="0.25">
      <c r="P2560" s="147" t="s">
        <v>962</v>
      </c>
      <c r="Q2560" s="147">
        <v>196</v>
      </c>
      <c r="R2560" s="147"/>
      <c r="S2560" s="147" t="s">
        <v>1324</v>
      </c>
      <c r="T2560" s="147">
        <v>0</v>
      </c>
      <c r="U2560" s="147" t="s">
        <v>1325</v>
      </c>
      <c r="V2560" s="147" t="s">
        <v>3221</v>
      </c>
      <c r="AB2560" s="147" t="s">
        <v>3485</v>
      </c>
      <c r="AC2560" s="147">
        <v>222</v>
      </c>
      <c r="AD2560" s="223">
        <v>43311</v>
      </c>
      <c r="AE2560" s="223">
        <v>43395</v>
      </c>
      <c r="AF2560" s="147" t="s">
        <v>939</v>
      </c>
    </row>
    <row r="2561" spans="16:32" x14ac:dyDescent="0.25">
      <c r="P2561" s="147" t="s">
        <v>962</v>
      </c>
      <c r="Q2561" s="147">
        <v>196</v>
      </c>
      <c r="R2561" s="147"/>
      <c r="S2561" s="147" t="s">
        <v>1326</v>
      </c>
      <c r="T2561" s="147">
        <v>0</v>
      </c>
      <c r="U2561" s="147" t="s">
        <v>1327</v>
      </c>
      <c r="V2561" s="147" t="s">
        <v>3221</v>
      </c>
      <c r="AB2561" s="147" t="s">
        <v>4420</v>
      </c>
      <c r="AC2561" s="147">
        <v>208</v>
      </c>
      <c r="AD2561" s="223">
        <v>43216</v>
      </c>
      <c r="AE2561" s="223">
        <v>43300</v>
      </c>
      <c r="AF2561" s="147" t="s">
        <v>939</v>
      </c>
    </row>
    <row r="2562" spans="16:32" x14ac:dyDescent="0.25">
      <c r="P2562" s="147" t="s">
        <v>962</v>
      </c>
      <c r="Q2562" s="147">
        <v>196</v>
      </c>
      <c r="R2562" s="147"/>
      <c r="S2562" s="147" t="s">
        <v>1328</v>
      </c>
      <c r="T2562" s="147">
        <v>0</v>
      </c>
      <c r="U2562" s="147" t="s">
        <v>1329</v>
      </c>
      <c r="V2562" s="147" t="s">
        <v>3221</v>
      </c>
      <c r="AB2562" s="147" t="s">
        <v>3218</v>
      </c>
      <c r="AC2562" s="147">
        <v>215</v>
      </c>
      <c r="AD2562" s="223">
        <v>43250</v>
      </c>
      <c r="AE2562" s="223">
        <v>43334</v>
      </c>
      <c r="AF2562" s="147" t="s">
        <v>939</v>
      </c>
    </row>
    <row r="2563" spans="16:32" x14ac:dyDescent="0.25">
      <c r="P2563" s="147" t="s">
        <v>962</v>
      </c>
      <c r="Q2563" s="147">
        <v>196</v>
      </c>
      <c r="R2563" s="147"/>
      <c r="S2563" s="147" t="s">
        <v>1330</v>
      </c>
      <c r="T2563" s="147">
        <v>0</v>
      </c>
      <c r="U2563" s="147" t="s">
        <v>1331</v>
      </c>
      <c r="V2563" s="147" t="s">
        <v>3221</v>
      </c>
      <c r="AB2563" s="147" t="s">
        <v>3218</v>
      </c>
      <c r="AC2563" s="147">
        <v>219</v>
      </c>
      <c r="AD2563" s="223">
        <v>43280</v>
      </c>
      <c r="AE2563" s="223">
        <v>43364</v>
      </c>
      <c r="AF2563" s="147" t="s">
        <v>939</v>
      </c>
    </row>
    <row r="2564" spans="16:32" x14ac:dyDescent="0.25">
      <c r="P2564" s="147" t="s">
        <v>962</v>
      </c>
      <c r="Q2564" s="147">
        <v>196</v>
      </c>
      <c r="R2564" s="147"/>
      <c r="S2564" s="147" t="s">
        <v>1332</v>
      </c>
      <c r="T2564" s="147">
        <v>0</v>
      </c>
      <c r="U2564" s="147" t="s">
        <v>1333</v>
      </c>
      <c r="V2564" s="147" t="s">
        <v>3221</v>
      </c>
      <c r="AB2564" s="147" t="s">
        <v>2461</v>
      </c>
      <c r="AC2564" s="147">
        <v>208</v>
      </c>
      <c r="AD2564" s="223">
        <v>43216</v>
      </c>
      <c r="AE2564" s="223">
        <v>43300</v>
      </c>
      <c r="AF2564" s="147" t="s">
        <v>939</v>
      </c>
    </row>
    <row r="2565" spans="16:32" x14ac:dyDescent="0.25">
      <c r="P2565" s="147" t="s">
        <v>962</v>
      </c>
      <c r="Q2565" s="147">
        <v>196</v>
      </c>
      <c r="R2565" s="147"/>
      <c r="S2565" s="147" t="s">
        <v>1334</v>
      </c>
      <c r="T2565" s="147">
        <v>0</v>
      </c>
      <c r="U2565" s="147" t="s">
        <v>1335</v>
      </c>
      <c r="V2565" s="147" t="s">
        <v>3221</v>
      </c>
      <c r="AB2565" s="147" t="s">
        <v>2461</v>
      </c>
      <c r="AC2565" s="147">
        <v>222</v>
      </c>
      <c r="AD2565" s="223">
        <v>43311</v>
      </c>
      <c r="AE2565" s="223">
        <v>43395</v>
      </c>
      <c r="AF2565" s="147" t="s">
        <v>939</v>
      </c>
    </row>
    <row r="2566" spans="16:32" x14ac:dyDescent="0.25">
      <c r="P2566" s="147" t="s">
        <v>962</v>
      </c>
      <c r="Q2566" s="147">
        <v>196</v>
      </c>
      <c r="R2566" s="147"/>
      <c r="S2566" s="147" t="s">
        <v>1336</v>
      </c>
      <c r="T2566" s="147">
        <v>0</v>
      </c>
      <c r="U2566" s="147" t="s">
        <v>1337</v>
      </c>
      <c r="V2566" s="147" t="s">
        <v>3221</v>
      </c>
      <c r="AB2566" s="147" t="s">
        <v>2465</v>
      </c>
      <c r="AC2566" s="147">
        <v>222</v>
      </c>
      <c r="AD2566" s="223">
        <v>43311</v>
      </c>
      <c r="AE2566" s="223">
        <v>43395</v>
      </c>
      <c r="AF2566" s="147" t="s">
        <v>939</v>
      </c>
    </row>
    <row r="2567" spans="16:32" x14ac:dyDescent="0.25">
      <c r="P2567" s="147" t="s">
        <v>962</v>
      </c>
      <c r="Q2567" s="147">
        <v>196</v>
      </c>
      <c r="R2567" s="147"/>
      <c r="S2567" s="147" t="s">
        <v>1338</v>
      </c>
      <c r="T2567" s="147">
        <v>0</v>
      </c>
      <c r="U2567" s="147" t="s">
        <v>1339</v>
      </c>
      <c r="V2567" s="147" t="s">
        <v>3221</v>
      </c>
      <c r="AB2567" s="147" t="s">
        <v>4726</v>
      </c>
      <c r="AC2567" s="147">
        <v>215</v>
      </c>
      <c r="AD2567" s="223">
        <v>43250</v>
      </c>
      <c r="AE2567" s="223">
        <v>43334</v>
      </c>
      <c r="AF2567" s="147" t="s">
        <v>939</v>
      </c>
    </row>
    <row r="2568" spans="16:32" x14ac:dyDescent="0.25">
      <c r="P2568" s="147" t="s">
        <v>962</v>
      </c>
      <c r="Q2568" s="147">
        <v>196</v>
      </c>
      <c r="R2568" s="147"/>
      <c r="S2568" s="147" t="s">
        <v>1340</v>
      </c>
      <c r="T2568" s="147">
        <v>0</v>
      </c>
      <c r="U2568" s="147" t="s">
        <v>1341</v>
      </c>
      <c r="V2568" s="147" t="s">
        <v>3221</v>
      </c>
      <c r="AB2568" s="147" t="s">
        <v>4726</v>
      </c>
      <c r="AC2568" s="147">
        <v>219</v>
      </c>
      <c r="AD2568" s="223">
        <v>43280</v>
      </c>
      <c r="AE2568" s="223">
        <v>43364</v>
      </c>
      <c r="AF2568" s="147" t="s">
        <v>939</v>
      </c>
    </row>
    <row r="2569" spans="16:32" x14ac:dyDescent="0.25">
      <c r="P2569" s="147" t="s">
        <v>962</v>
      </c>
      <c r="Q2569" s="147">
        <v>196</v>
      </c>
      <c r="R2569" s="147"/>
      <c r="S2569" s="147" t="s">
        <v>1342</v>
      </c>
      <c r="T2569" s="147">
        <v>0</v>
      </c>
      <c r="U2569" s="147" t="s">
        <v>1343</v>
      </c>
      <c r="V2569" s="147" t="s">
        <v>3221</v>
      </c>
      <c r="AB2569" s="147" t="s">
        <v>4726</v>
      </c>
      <c r="AC2569" s="147">
        <v>222</v>
      </c>
      <c r="AD2569" s="223">
        <v>43311</v>
      </c>
      <c r="AE2569" s="223">
        <v>43395</v>
      </c>
      <c r="AF2569" s="147" t="s">
        <v>939</v>
      </c>
    </row>
    <row r="2570" spans="16:32" x14ac:dyDescent="0.25">
      <c r="P2570" s="147" t="s">
        <v>962</v>
      </c>
      <c r="Q2570" s="147">
        <v>196</v>
      </c>
      <c r="R2570" s="147"/>
      <c r="S2570" s="147" t="s">
        <v>1344</v>
      </c>
      <c r="T2570" s="147">
        <v>0</v>
      </c>
      <c r="U2570" s="147" t="s">
        <v>1345</v>
      </c>
      <c r="V2570" s="147" t="s">
        <v>3221</v>
      </c>
      <c r="AB2570" s="147" t="s">
        <v>4930</v>
      </c>
      <c r="AC2570" s="147">
        <v>219</v>
      </c>
      <c r="AD2570" s="223">
        <v>43280</v>
      </c>
      <c r="AE2570" s="223">
        <v>43364</v>
      </c>
      <c r="AF2570" s="147" t="s">
        <v>939</v>
      </c>
    </row>
    <row r="2571" spans="16:32" x14ac:dyDescent="0.25">
      <c r="P2571" s="147" t="s">
        <v>962</v>
      </c>
      <c r="Q2571" s="147">
        <v>196</v>
      </c>
      <c r="R2571" s="147"/>
      <c r="S2571" s="147" t="s">
        <v>1346</v>
      </c>
      <c r="T2571" s="147">
        <v>0</v>
      </c>
      <c r="U2571" s="147" t="s">
        <v>1347</v>
      </c>
      <c r="V2571" s="147" t="s">
        <v>3221</v>
      </c>
      <c r="AB2571" s="147" t="s">
        <v>4930</v>
      </c>
      <c r="AC2571" s="147">
        <v>222</v>
      </c>
      <c r="AD2571" s="223">
        <v>43311</v>
      </c>
      <c r="AE2571" s="223">
        <v>43395</v>
      </c>
      <c r="AF2571" s="147" t="s">
        <v>939</v>
      </c>
    </row>
    <row r="2572" spans="16:32" x14ac:dyDescent="0.25">
      <c r="P2572" s="147" t="s">
        <v>962</v>
      </c>
      <c r="Q2572" s="147">
        <v>196</v>
      </c>
      <c r="R2572" s="147"/>
      <c r="S2572" s="147" t="s">
        <v>1348</v>
      </c>
      <c r="T2572" s="147">
        <v>0</v>
      </c>
      <c r="U2572" s="147" t="s">
        <v>1349</v>
      </c>
      <c r="V2572" s="147" t="s">
        <v>3221</v>
      </c>
      <c r="AB2572" s="147" t="s">
        <v>4421</v>
      </c>
      <c r="AC2572" s="147">
        <v>208</v>
      </c>
      <c r="AD2572" s="223">
        <v>43216</v>
      </c>
      <c r="AE2572" s="223">
        <v>43272</v>
      </c>
      <c r="AF2572" s="147" t="s">
        <v>939</v>
      </c>
    </row>
    <row r="2573" spans="16:32" x14ac:dyDescent="0.25">
      <c r="P2573" s="147" t="s">
        <v>962</v>
      </c>
      <c r="Q2573" s="147">
        <v>196</v>
      </c>
      <c r="R2573" s="147"/>
      <c r="S2573" s="147" t="s">
        <v>1350</v>
      </c>
      <c r="T2573" s="147">
        <v>0</v>
      </c>
      <c r="U2573" s="147" t="s">
        <v>1351</v>
      </c>
      <c r="V2573" s="147" t="s">
        <v>3221</v>
      </c>
      <c r="AB2573" s="147" t="s">
        <v>4421</v>
      </c>
      <c r="AC2573" s="147">
        <v>215</v>
      </c>
      <c r="AD2573" s="223">
        <v>43250</v>
      </c>
      <c r="AE2573" s="223">
        <v>43306</v>
      </c>
      <c r="AF2573" s="147" t="s">
        <v>939</v>
      </c>
    </row>
    <row r="2574" spans="16:32" x14ac:dyDescent="0.25">
      <c r="P2574" s="147" t="s">
        <v>962</v>
      </c>
      <c r="Q2574" s="147">
        <v>196</v>
      </c>
      <c r="R2574" s="147"/>
      <c r="S2574" s="147" t="s">
        <v>1352</v>
      </c>
      <c r="T2574" s="147">
        <v>0</v>
      </c>
      <c r="U2574" s="147" t="s">
        <v>1353</v>
      </c>
      <c r="V2574" s="147" t="s">
        <v>3221</v>
      </c>
      <c r="AB2574" s="147" t="s">
        <v>4421</v>
      </c>
      <c r="AC2574" s="147">
        <v>219</v>
      </c>
      <c r="AD2574" s="223">
        <v>43280</v>
      </c>
      <c r="AE2574" s="223">
        <v>43336</v>
      </c>
      <c r="AF2574" s="147" t="s">
        <v>939</v>
      </c>
    </row>
    <row r="2575" spans="16:32" x14ac:dyDescent="0.25">
      <c r="P2575" s="147" t="s">
        <v>962</v>
      </c>
      <c r="Q2575" s="147">
        <v>196</v>
      </c>
      <c r="R2575" s="147"/>
      <c r="S2575" s="147" t="s">
        <v>1354</v>
      </c>
      <c r="T2575" s="147">
        <v>0</v>
      </c>
      <c r="U2575" s="147" t="s">
        <v>1355</v>
      </c>
      <c r="V2575" s="147" t="s">
        <v>3221</v>
      </c>
      <c r="AB2575" s="147" t="s">
        <v>4421</v>
      </c>
      <c r="AC2575" s="147">
        <v>222</v>
      </c>
      <c r="AD2575" s="223">
        <v>43311</v>
      </c>
      <c r="AE2575" s="223">
        <v>43367</v>
      </c>
      <c r="AF2575" s="147" t="s">
        <v>939</v>
      </c>
    </row>
    <row r="2576" spans="16:32" x14ac:dyDescent="0.25">
      <c r="P2576" s="147" t="s">
        <v>962</v>
      </c>
      <c r="Q2576" s="147">
        <v>196</v>
      </c>
      <c r="R2576" s="147"/>
      <c r="S2576" s="147" t="s">
        <v>1356</v>
      </c>
      <c r="T2576" s="147">
        <v>0</v>
      </c>
      <c r="U2576" s="147" t="s">
        <v>1357</v>
      </c>
      <c r="V2576" s="147" t="s">
        <v>3221</v>
      </c>
      <c r="AB2576" s="147" t="s">
        <v>4728</v>
      </c>
      <c r="AC2576" s="147">
        <v>215</v>
      </c>
      <c r="AD2576" s="223">
        <v>43250</v>
      </c>
      <c r="AE2576" s="223">
        <v>43334</v>
      </c>
      <c r="AF2576" s="147" t="s">
        <v>939</v>
      </c>
    </row>
    <row r="2577" spans="16:32" x14ac:dyDescent="0.25">
      <c r="P2577" s="147" t="s">
        <v>962</v>
      </c>
      <c r="Q2577" s="147">
        <v>196</v>
      </c>
      <c r="R2577" s="147"/>
      <c r="S2577" s="147" t="s">
        <v>1358</v>
      </c>
      <c r="T2577" s="147">
        <v>0</v>
      </c>
      <c r="U2577" s="147" t="s">
        <v>1359</v>
      </c>
      <c r="V2577" s="147" t="s">
        <v>3221</v>
      </c>
      <c r="AB2577" s="147" t="s">
        <v>4728</v>
      </c>
      <c r="AC2577" s="147">
        <v>219</v>
      </c>
      <c r="AD2577" s="223">
        <v>43280</v>
      </c>
      <c r="AE2577" s="223">
        <v>43364</v>
      </c>
      <c r="AF2577" s="147" t="s">
        <v>939</v>
      </c>
    </row>
    <row r="2578" spans="16:32" x14ac:dyDescent="0.25">
      <c r="P2578" s="147" t="s">
        <v>962</v>
      </c>
      <c r="Q2578" s="147">
        <v>196</v>
      </c>
      <c r="R2578" s="147"/>
      <c r="S2578" s="147" t="s">
        <v>2740</v>
      </c>
      <c r="T2578" s="147">
        <v>0</v>
      </c>
      <c r="U2578" s="147" t="s">
        <v>2741</v>
      </c>
      <c r="V2578" s="147" t="s">
        <v>3221</v>
      </c>
      <c r="AB2578" s="147" t="s">
        <v>4728</v>
      </c>
      <c r="AC2578" s="147">
        <v>222</v>
      </c>
      <c r="AD2578" s="223">
        <v>43311</v>
      </c>
      <c r="AE2578" s="223">
        <v>43395</v>
      </c>
      <c r="AF2578" s="147" t="s">
        <v>939</v>
      </c>
    </row>
    <row r="2579" spans="16:32" x14ac:dyDescent="0.25">
      <c r="P2579" s="147" t="s">
        <v>962</v>
      </c>
      <c r="Q2579" s="147">
        <v>196</v>
      </c>
      <c r="R2579" s="147"/>
      <c r="S2579" s="147" t="s">
        <v>2742</v>
      </c>
      <c r="T2579" s="147">
        <v>0</v>
      </c>
      <c r="U2579" s="147" t="s">
        <v>2743</v>
      </c>
      <c r="V2579" s="147" t="s">
        <v>3221</v>
      </c>
    </row>
    <row r="2580" spans="16:32" x14ac:dyDescent="0.25">
      <c r="P2580" s="147" t="s">
        <v>962</v>
      </c>
      <c r="Q2580" s="147">
        <v>196</v>
      </c>
      <c r="R2580" s="147"/>
      <c r="S2580" s="147" t="s">
        <v>2744</v>
      </c>
      <c r="T2580" s="147">
        <v>0</v>
      </c>
      <c r="U2580" s="147" t="s">
        <v>2745</v>
      </c>
      <c r="V2580" s="147" t="s">
        <v>3221</v>
      </c>
    </row>
    <row r="2581" spans="16:32" x14ac:dyDescent="0.25">
      <c r="P2581" s="147" t="s">
        <v>962</v>
      </c>
      <c r="Q2581" s="147">
        <v>196</v>
      </c>
      <c r="R2581" s="147"/>
      <c r="S2581" s="147" t="s">
        <v>2746</v>
      </c>
      <c r="T2581" s="147">
        <v>0</v>
      </c>
      <c r="U2581" s="147" t="s">
        <v>2747</v>
      </c>
      <c r="V2581" s="147" t="s">
        <v>3221</v>
      </c>
    </row>
    <row r="2582" spans="16:32" x14ac:dyDescent="0.25">
      <c r="P2582" s="147" t="s">
        <v>962</v>
      </c>
      <c r="Q2582" s="147">
        <v>196</v>
      </c>
      <c r="R2582" s="147"/>
      <c r="S2582" s="147" t="s">
        <v>2748</v>
      </c>
      <c r="T2582" s="147">
        <v>0</v>
      </c>
      <c r="U2582" s="147" t="s">
        <v>2749</v>
      </c>
      <c r="V2582" s="147" t="s">
        <v>3221</v>
      </c>
    </row>
    <row r="2583" spans="16:32" x14ac:dyDescent="0.25">
      <c r="P2583" s="147" t="s">
        <v>962</v>
      </c>
      <c r="Q2583" s="147">
        <v>196</v>
      </c>
      <c r="R2583" s="147"/>
      <c r="S2583" s="147" t="s">
        <v>2750</v>
      </c>
      <c r="T2583" s="147">
        <v>0</v>
      </c>
      <c r="U2583" s="147" t="s">
        <v>2751</v>
      </c>
      <c r="V2583" s="147" t="s">
        <v>3221</v>
      </c>
    </row>
    <row r="2584" spans="16:32" x14ac:dyDescent="0.25">
      <c r="P2584" s="147" t="s">
        <v>962</v>
      </c>
      <c r="Q2584" s="147">
        <v>196</v>
      </c>
      <c r="R2584" s="147"/>
      <c r="S2584" s="147" t="s">
        <v>2752</v>
      </c>
      <c r="T2584" s="147">
        <v>0</v>
      </c>
      <c r="U2584" s="147" t="s">
        <v>2753</v>
      </c>
      <c r="V2584" s="147" t="s">
        <v>3221</v>
      </c>
    </row>
    <row r="2585" spans="16:32" x14ac:dyDescent="0.25">
      <c r="P2585" s="147" t="s">
        <v>962</v>
      </c>
      <c r="Q2585" s="147">
        <v>196</v>
      </c>
      <c r="R2585" s="147"/>
      <c r="S2585" s="147" t="s">
        <v>2754</v>
      </c>
      <c r="T2585" s="147">
        <v>0</v>
      </c>
      <c r="U2585" s="147" t="s">
        <v>2755</v>
      </c>
      <c r="V2585" s="147" t="s">
        <v>3221</v>
      </c>
    </row>
    <row r="2586" spans="16:32" x14ac:dyDescent="0.25">
      <c r="P2586" s="147" t="s">
        <v>962</v>
      </c>
      <c r="Q2586" s="147">
        <v>196</v>
      </c>
      <c r="R2586" s="147"/>
      <c r="S2586" s="147" t="s">
        <v>2756</v>
      </c>
      <c r="T2586" s="147">
        <v>0</v>
      </c>
      <c r="U2586" s="147" t="s">
        <v>2757</v>
      </c>
      <c r="V2586" s="147" t="s">
        <v>3221</v>
      </c>
    </row>
    <row r="2587" spans="16:32" x14ac:dyDescent="0.25">
      <c r="P2587" s="147" t="s">
        <v>962</v>
      </c>
      <c r="Q2587" s="147">
        <v>196</v>
      </c>
      <c r="R2587" s="147"/>
      <c r="S2587" s="147" t="s">
        <v>1360</v>
      </c>
      <c r="T2587" s="147">
        <v>0</v>
      </c>
      <c r="U2587" s="147" t="s">
        <v>1361</v>
      </c>
      <c r="V2587" s="147" t="s">
        <v>3221</v>
      </c>
    </row>
    <row r="2588" spans="16:32" x14ac:dyDescent="0.25">
      <c r="P2588" s="147" t="s">
        <v>962</v>
      </c>
      <c r="Q2588" s="147">
        <v>196</v>
      </c>
      <c r="R2588" s="147"/>
      <c r="S2588" s="147" t="s">
        <v>1362</v>
      </c>
      <c r="T2588" s="147">
        <v>0</v>
      </c>
      <c r="U2588" s="147" t="s">
        <v>1363</v>
      </c>
      <c r="V2588" s="147" t="s">
        <v>3221</v>
      </c>
    </row>
    <row r="2589" spans="16:32" x14ac:dyDescent="0.25">
      <c r="P2589" s="147" t="s">
        <v>962</v>
      </c>
      <c r="Q2589" s="147">
        <v>196</v>
      </c>
      <c r="R2589" s="147"/>
      <c r="S2589" s="147" t="s">
        <v>1364</v>
      </c>
      <c r="T2589" s="147">
        <v>0</v>
      </c>
      <c r="U2589" s="147" t="s">
        <v>1365</v>
      </c>
      <c r="V2589" s="147" t="s">
        <v>3221</v>
      </c>
    </row>
    <row r="2590" spans="16:32" x14ac:dyDescent="0.25">
      <c r="P2590" s="147" t="s">
        <v>962</v>
      </c>
      <c r="Q2590" s="147">
        <v>196</v>
      </c>
      <c r="R2590" s="147"/>
      <c r="S2590" s="147" t="s">
        <v>1366</v>
      </c>
      <c r="T2590" s="147">
        <v>0</v>
      </c>
      <c r="U2590" s="147" t="s">
        <v>1367</v>
      </c>
      <c r="V2590" s="147" t="s">
        <v>3221</v>
      </c>
    </row>
    <row r="2591" spans="16:32" x14ac:dyDescent="0.25">
      <c r="P2591" s="147" t="s">
        <v>962</v>
      </c>
      <c r="Q2591" s="147">
        <v>196</v>
      </c>
      <c r="R2591" s="147"/>
      <c r="S2591" s="147" t="s">
        <v>1368</v>
      </c>
      <c r="T2591" s="147">
        <v>0</v>
      </c>
      <c r="U2591" s="147" t="s">
        <v>1369</v>
      </c>
      <c r="V2591" s="147" t="s">
        <v>3221</v>
      </c>
    </row>
    <row r="2592" spans="16:32" x14ac:dyDescent="0.25">
      <c r="P2592" s="147" t="s">
        <v>962</v>
      </c>
      <c r="Q2592" s="147">
        <v>196</v>
      </c>
      <c r="R2592" s="147"/>
      <c r="S2592" s="147" t="s">
        <v>1370</v>
      </c>
      <c r="T2592" s="147">
        <v>0</v>
      </c>
      <c r="U2592" s="147" t="s">
        <v>1371</v>
      </c>
      <c r="V2592" s="147" t="s">
        <v>3221</v>
      </c>
    </row>
    <row r="2593" spans="16:22" x14ac:dyDescent="0.25">
      <c r="P2593" s="147" t="s">
        <v>962</v>
      </c>
      <c r="Q2593" s="147">
        <v>196</v>
      </c>
      <c r="R2593" s="147"/>
      <c r="S2593" s="147" t="s">
        <v>1372</v>
      </c>
      <c r="T2593" s="147">
        <v>0</v>
      </c>
      <c r="U2593" s="147" t="s">
        <v>1373</v>
      </c>
      <c r="V2593" s="147" t="s">
        <v>3221</v>
      </c>
    </row>
    <row r="2594" spans="16:22" x14ac:dyDescent="0.25">
      <c r="P2594" s="147" t="s">
        <v>962</v>
      </c>
      <c r="Q2594" s="147">
        <v>196</v>
      </c>
      <c r="R2594" s="147"/>
      <c r="S2594" s="147" t="s">
        <v>1374</v>
      </c>
      <c r="T2594" s="147">
        <v>0</v>
      </c>
      <c r="U2594" s="147" t="s">
        <v>1375</v>
      </c>
      <c r="V2594" s="147" t="s">
        <v>3221</v>
      </c>
    </row>
    <row r="2595" spans="16:22" x14ac:dyDescent="0.25">
      <c r="P2595" s="147" t="s">
        <v>962</v>
      </c>
      <c r="Q2595" s="147">
        <v>196</v>
      </c>
      <c r="R2595" s="147"/>
      <c r="S2595" s="147" t="s">
        <v>1376</v>
      </c>
      <c r="T2595" s="147">
        <v>0</v>
      </c>
      <c r="U2595" s="147" t="s">
        <v>1377</v>
      </c>
      <c r="V2595" s="147" t="s">
        <v>3221</v>
      </c>
    </row>
    <row r="2596" spans="16:22" x14ac:dyDescent="0.25">
      <c r="P2596" s="147" t="s">
        <v>962</v>
      </c>
      <c r="Q2596" s="147">
        <v>196</v>
      </c>
      <c r="R2596" s="147"/>
      <c r="S2596" s="147" t="s">
        <v>1378</v>
      </c>
      <c r="T2596" s="147">
        <v>0</v>
      </c>
      <c r="U2596" s="147" t="s">
        <v>1379</v>
      </c>
      <c r="V2596" s="147" t="s">
        <v>3221</v>
      </c>
    </row>
    <row r="2597" spans="16:22" x14ac:dyDescent="0.25">
      <c r="P2597" s="147" t="s">
        <v>962</v>
      </c>
      <c r="Q2597" s="147">
        <v>196</v>
      </c>
      <c r="R2597" s="147"/>
      <c r="S2597" s="147" t="s">
        <v>1384</v>
      </c>
      <c r="T2597" s="147">
        <v>0</v>
      </c>
      <c r="U2597" s="147" t="s">
        <v>1385</v>
      </c>
      <c r="V2597" s="147" t="s">
        <v>3221</v>
      </c>
    </row>
    <row r="2598" spans="16:22" x14ac:dyDescent="0.25">
      <c r="P2598" s="147" t="s">
        <v>962</v>
      </c>
      <c r="Q2598" s="147">
        <v>196</v>
      </c>
      <c r="R2598" s="147"/>
      <c r="S2598" s="147" t="s">
        <v>1386</v>
      </c>
      <c r="T2598" s="147">
        <v>0</v>
      </c>
      <c r="U2598" s="147" t="s">
        <v>1387</v>
      </c>
      <c r="V2598" s="147" t="s">
        <v>3221</v>
      </c>
    </row>
    <row r="2599" spans="16:22" x14ac:dyDescent="0.25">
      <c r="P2599" s="147" t="s">
        <v>962</v>
      </c>
      <c r="Q2599" s="147">
        <v>196</v>
      </c>
      <c r="R2599" s="147"/>
      <c r="S2599" s="147" t="s">
        <v>1388</v>
      </c>
      <c r="T2599" s="147">
        <v>0</v>
      </c>
      <c r="U2599" s="147" t="s">
        <v>1389</v>
      </c>
      <c r="V2599" s="147" t="s">
        <v>3221</v>
      </c>
    </row>
    <row r="2600" spans="16:22" x14ac:dyDescent="0.25">
      <c r="P2600" s="147" t="s">
        <v>962</v>
      </c>
      <c r="Q2600" s="147">
        <v>196</v>
      </c>
      <c r="R2600" s="147"/>
      <c r="S2600" s="147" t="s">
        <v>2758</v>
      </c>
      <c r="T2600" s="147">
        <v>0</v>
      </c>
      <c r="U2600" s="147" t="s">
        <v>2759</v>
      </c>
      <c r="V2600" s="147" t="s">
        <v>3221</v>
      </c>
    </row>
    <row r="2601" spans="16:22" x14ac:dyDescent="0.25">
      <c r="P2601" s="147" t="s">
        <v>962</v>
      </c>
      <c r="Q2601" s="147">
        <v>196</v>
      </c>
      <c r="R2601" s="147"/>
      <c r="S2601" s="147" t="s">
        <v>3256</v>
      </c>
      <c r="T2601" s="147">
        <v>0</v>
      </c>
      <c r="U2601" s="147" t="s">
        <v>3257</v>
      </c>
      <c r="V2601" s="147" t="s">
        <v>3221</v>
      </c>
    </row>
    <row r="2602" spans="16:22" x14ac:dyDescent="0.25">
      <c r="P2602" s="147" t="s">
        <v>962</v>
      </c>
      <c r="Q2602" s="147">
        <v>196</v>
      </c>
      <c r="R2602" s="147"/>
      <c r="S2602" s="147" t="s">
        <v>3258</v>
      </c>
      <c r="T2602" s="147">
        <v>0</v>
      </c>
      <c r="U2602" s="147" t="s">
        <v>3259</v>
      </c>
      <c r="V2602" s="147" t="s">
        <v>3221</v>
      </c>
    </row>
    <row r="2603" spans="16:22" x14ac:dyDescent="0.25">
      <c r="P2603" s="147" t="s">
        <v>962</v>
      </c>
      <c r="Q2603" s="147">
        <v>196</v>
      </c>
      <c r="R2603" s="147"/>
      <c r="S2603" s="147" t="s">
        <v>3260</v>
      </c>
      <c r="T2603" s="147">
        <v>0</v>
      </c>
      <c r="U2603" s="147" t="s">
        <v>3261</v>
      </c>
      <c r="V2603" s="147" t="s">
        <v>3221</v>
      </c>
    </row>
    <row r="2604" spans="16:22" x14ac:dyDescent="0.25">
      <c r="P2604" s="147" t="s">
        <v>962</v>
      </c>
      <c r="Q2604" s="147">
        <v>196</v>
      </c>
      <c r="R2604" s="147"/>
      <c r="S2604" s="147" t="s">
        <v>3262</v>
      </c>
      <c r="T2604" s="147">
        <v>0</v>
      </c>
      <c r="U2604" s="147" t="s">
        <v>3263</v>
      </c>
      <c r="V2604" s="147" t="s">
        <v>3221</v>
      </c>
    </row>
    <row r="2605" spans="16:22" x14ac:dyDescent="0.25">
      <c r="P2605" s="147" t="s">
        <v>962</v>
      </c>
      <c r="Q2605" s="147">
        <v>196</v>
      </c>
      <c r="R2605" s="147"/>
      <c r="S2605" s="147" t="s">
        <v>3264</v>
      </c>
      <c r="T2605" s="147">
        <v>0</v>
      </c>
      <c r="U2605" s="147" t="s">
        <v>3265</v>
      </c>
      <c r="V2605" s="147" t="s">
        <v>3221</v>
      </c>
    </row>
    <row r="2606" spans="16:22" x14ac:dyDescent="0.25">
      <c r="P2606" s="147" t="s">
        <v>962</v>
      </c>
      <c r="Q2606" s="147">
        <v>196</v>
      </c>
      <c r="R2606" s="147"/>
      <c r="S2606" s="147" t="s">
        <v>3266</v>
      </c>
      <c r="T2606" s="147">
        <v>0</v>
      </c>
      <c r="U2606" s="147" t="s">
        <v>3267</v>
      </c>
      <c r="V2606" s="147" t="s">
        <v>3221</v>
      </c>
    </row>
    <row r="2607" spans="16:22" x14ac:dyDescent="0.25">
      <c r="P2607" s="147" t="s">
        <v>962</v>
      </c>
      <c r="Q2607" s="147">
        <v>196</v>
      </c>
      <c r="R2607" s="147"/>
      <c r="S2607" s="147" t="s">
        <v>3268</v>
      </c>
      <c r="T2607" s="147">
        <v>0</v>
      </c>
      <c r="U2607" s="147" t="s">
        <v>3269</v>
      </c>
      <c r="V2607" s="147" t="s">
        <v>3221</v>
      </c>
    </row>
    <row r="2608" spans="16:22" x14ac:dyDescent="0.25">
      <c r="P2608" s="147" t="s">
        <v>962</v>
      </c>
      <c r="Q2608" s="147">
        <v>196</v>
      </c>
      <c r="R2608" s="147"/>
      <c r="S2608" s="147" t="s">
        <v>3270</v>
      </c>
      <c r="T2608" s="147">
        <v>0</v>
      </c>
      <c r="U2608" s="147" t="s">
        <v>3271</v>
      </c>
      <c r="V2608" s="147" t="s">
        <v>3221</v>
      </c>
    </row>
    <row r="2609" spans="16:22" x14ac:dyDescent="0.25">
      <c r="P2609" s="147" t="s">
        <v>962</v>
      </c>
      <c r="Q2609" s="147">
        <v>196</v>
      </c>
      <c r="R2609" s="147"/>
      <c r="S2609" s="147" t="s">
        <v>3272</v>
      </c>
      <c r="T2609" s="147">
        <v>0</v>
      </c>
      <c r="U2609" s="147" t="s">
        <v>3273</v>
      </c>
      <c r="V2609" s="147" t="s">
        <v>3221</v>
      </c>
    </row>
    <row r="2610" spans="16:22" x14ac:dyDescent="0.25">
      <c r="P2610" s="147" t="s">
        <v>962</v>
      </c>
      <c r="Q2610" s="147">
        <v>196</v>
      </c>
      <c r="R2610" s="147"/>
      <c r="S2610" s="147" t="s">
        <v>3274</v>
      </c>
      <c r="T2610" s="147">
        <v>0</v>
      </c>
      <c r="U2610" s="147" t="s">
        <v>3275</v>
      </c>
      <c r="V2610" s="147" t="s">
        <v>3221</v>
      </c>
    </row>
    <row r="2611" spans="16:22" x14ac:dyDescent="0.25">
      <c r="P2611" s="147" t="s">
        <v>962</v>
      </c>
      <c r="Q2611" s="147">
        <v>196</v>
      </c>
      <c r="R2611" s="147"/>
      <c r="S2611" s="147" t="s">
        <v>3276</v>
      </c>
      <c r="T2611" s="147">
        <v>0</v>
      </c>
      <c r="U2611" s="147" t="s">
        <v>3277</v>
      </c>
      <c r="V2611" s="147" t="s">
        <v>3221</v>
      </c>
    </row>
    <row r="2612" spans="16:22" x14ac:dyDescent="0.25">
      <c r="P2612" s="147" t="s">
        <v>962</v>
      </c>
      <c r="Q2612" s="147">
        <v>196</v>
      </c>
      <c r="R2612" s="147"/>
      <c r="S2612" s="147" t="s">
        <v>3278</v>
      </c>
      <c r="T2612" s="147">
        <v>0</v>
      </c>
      <c r="U2612" s="147" t="s">
        <v>3279</v>
      </c>
      <c r="V2612" s="147" t="s">
        <v>3221</v>
      </c>
    </row>
    <row r="2613" spans="16:22" x14ac:dyDescent="0.25">
      <c r="P2613" s="147" t="s">
        <v>962</v>
      </c>
      <c r="Q2613" s="147">
        <v>196</v>
      </c>
      <c r="R2613" s="147"/>
      <c r="S2613" s="147" t="s">
        <v>3280</v>
      </c>
      <c r="T2613" s="147">
        <v>0</v>
      </c>
      <c r="U2613" s="147" t="s">
        <v>3281</v>
      </c>
      <c r="V2613" s="147" t="s">
        <v>3221</v>
      </c>
    </row>
    <row r="2614" spans="16:22" x14ac:dyDescent="0.25">
      <c r="P2614" s="147" t="s">
        <v>962</v>
      </c>
      <c r="Q2614" s="147">
        <v>196</v>
      </c>
      <c r="R2614" s="147"/>
      <c r="S2614" s="147" t="s">
        <v>3282</v>
      </c>
      <c r="T2614" s="147">
        <v>0</v>
      </c>
      <c r="U2614" s="147" t="s">
        <v>3283</v>
      </c>
      <c r="V2614" s="147" t="s">
        <v>3221</v>
      </c>
    </row>
    <row r="2615" spans="16:22" x14ac:dyDescent="0.25">
      <c r="P2615" s="147" t="s">
        <v>962</v>
      </c>
      <c r="Q2615" s="147">
        <v>196</v>
      </c>
      <c r="R2615" s="147"/>
      <c r="S2615" s="147" t="s">
        <v>3284</v>
      </c>
      <c r="T2615" s="147">
        <v>0</v>
      </c>
      <c r="U2615" s="147" t="s">
        <v>3285</v>
      </c>
      <c r="V2615" s="147" t="s">
        <v>3221</v>
      </c>
    </row>
    <row r="2616" spans="16:22" x14ac:dyDescent="0.25">
      <c r="P2616" s="147" t="s">
        <v>962</v>
      </c>
      <c r="Q2616" s="147">
        <v>196</v>
      </c>
      <c r="R2616" s="147"/>
      <c r="S2616" s="147" t="s">
        <v>3286</v>
      </c>
      <c r="T2616" s="147">
        <v>0</v>
      </c>
      <c r="U2616" s="147" t="s">
        <v>3287</v>
      </c>
      <c r="V2616" s="147" t="s">
        <v>3221</v>
      </c>
    </row>
    <row r="2617" spans="16:22" x14ac:dyDescent="0.25">
      <c r="P2617" s="147" t="s">
        <v>962</v>
      </c>
      <c r="Q2617" s="147">
        <v>196</v>
      </c>
      <c r="R2617" s="147"/>
      <c r="S2617" s="147" t="s">
        <v>3288</v>
      </c>
      <c r="T2617" s="147">
        <v>0</v>
      </c>
      <c r="U2617" s="147" t="s">
        <v>3289</v>
      </c>
      <c r="V2617" s="147" t="s">
        <v>3221</v>
      </c>
    </row>
    <row r="2618" spans="16:22" x14ac:dyDescent="0.25">
      <c r="P2618" s="147" t="s">
        <v>962</v>
      </c>
      <c r="Q2618" s="147">
        <v>196</v>
      </c>
      <c r="R2618" s="147"/>
      <c r="S2618" s="147" t="s">
        <v>3290</v>
      </c>
      <c r="T2618" s="147">
        <v>0</v>
      </c>
      <c r="U2618" s="147" t="s">
        <v>3291</v>
      </c>
      <c r="V2618" s="147" t="s">
        <v>3221</v>
      </c>
    </row>
    <row r="2619" spans="16:22" x14ac:dyDescent="0.25">
      <c r="P2619" s="147" t="s">
        <v>962</v>
      </c>
      <c r="Q2619" s="147">
        <v>196</v>
      </c>
      <c r="R2619" s="147"/>
      <c r="S2619" s="147" t="s">
        <v>3292</v>
      </c>
      <c r="T2619" s="147">
        <v>0</v>
      </c>
      <c r="U2619" s="147" t="s">
        <v>3293</v>
      </c>
      <c r="V2619" s="147" t="s">
        <v>3221</v>
      </c>
    </row>
    <row r="2620" spans="16:22" x14ac:dyDescent="0.25">
      <c r="P2620" s="147" t="s">
        <v>962</v>
      </c>
      <c r="Q2620" s="147">
        <v>196</v>
      </c>
      <c r="R2620" s="147"/>
      <c r="S2620" s="147" t="s">
        <v>3294</v>
      </c>
      <c r="T2620" s="147">
        <v>0</v>
      </c>
      <c r="U2620" s="147" t="s">
        <v>3295</v>
      </c>
      <c r="V2620" s="147" t="s">
        <v>3221</v>
      </c>
    </row>
    <row r="2621" spans="16:22" x14ac:dyDescent="0.25">
      <c r="P2621" s="147" t="s">
        <v>962</v>
      </c>
      <c r="Q2621" s="147">
        <v>196</v>
      </c>
      <c r="R2621" s="147"/>
      <c r="S2621" s="147" t="s">
        <v>3296</v>
      </c>
      <c r="T2621" s="147">
        <v>0</v>
      </c>
      <c r="U2621" s="147" t="s">
        <v>3297</v>
      </c>
      <c r="V2621" s="147" t="s">
        <v>3221</v>
      </c>
    </row>
    <row r="2622" spans="16:22" x14ac:dyDescent="0.25">
      <c r="P2622" s="147" t="s">
        <v>962</v>
      </c>
      <c r="Q2622" s="147">
        <v>196</v>
      </c>
      <c r="R2622" s="147"/>
      <c r="S2622" s="147" t="s">
        <v>3298</v>
      </c>
      <c r="T2622" s="147">
        <v>0</v>
      </c>
      <c r="U2622" s="147" t="s">
        <v>3299</v>
      </c>
      <c r="V2622" s="147" t="s">
        <v>3221</v>
      </c>
    </row>
    <row r="2623" spans="16:22" x14ac:dyDescent="0.25">
      <c r="P2623" s="147" t="s">
        <v>962</v>
      </c>
      <c r="Q2623" s="147">
        <v>196</v>
      </c>
      <c r="R2623" s="147"/>
      <c r="S2623" s="147" t="s">
        <v>1402</v>
      </c>
      <c r="T2623" s="147">
        <v>0</v>
      </c>
      <c r="U2623" s="147" t="s">
        <v>1403</v>
      </c>
      <c r="V2623" s="147" t="s">
        <v>3221</v>
      </c>
    </row>
    <row r="2624" spans="16:22" x14ac:dyDescent="0.25">
      <c r="P2624" s="147" t="s">
        <v>962</v>
      </c>
      <c r="Q2624" s="147">
        <v>196</v>
      </c>
      <c r="R2624" s="147"/>
      <c r="S2624" s="147" t="s">
        <v>1404</v>
      </c>
      <c r="T2624" s="147">
        <v>0</v>
      </c>
      <c r="U2624" s="147" t="s">
        <v>1405</v>
      </c>
      <c r="V2624" s="147" t="s">
        <v>3221</v>
      </c>
    </row>
    <row r="2625" spans="16:22" x14ac:dyDescent="0.25">
      <c r="P2625" s="147" t="s">
        <v>962</v>
      </c>
      <c r="Q2625" s="147">
        <v>196</v>
      </c>
      <c r="R2625" s="147"/>
      <c r="S2625" s="147" t="s">
        <v>1406</v>
      </c>
      <c r="T2625" s="147">
        <v>0</v>
      </c>
      <c r="U2625" s="147" t="s">
        <v>1407</v>
      </c>
      <c r="V2625" s="147" t="s">
        <v>3221</v>
      </c>
    </row>
    <row r="2626" spans="16:22" x14ac:dyDescent="0.25">
      <c r="P2626" s="147" t="s">
        <v>962</v>
      </c>
      <c r="Q2626" s="147">
        <v>196</v>
      </c>
      <c r="R2626" s="147"/>
      <c r="S2626" s="147" t="s">
        <v>1408</v>
      </c>
      <c r="T2626" s="147">
        <v>0</v>
      </c>
      <c r="U2626" s="147" t="s">
        <v>1409</v>
      </c>
      <c r="V2626" s="147" t="s">
        <v>3221</v>
      </c>
    </row>
    <row r="2627" spans="16:22" x14ac:dyDescent="0.25">
      <c r="P2627" s="147" t="s">
        <v>962</v>
      </c>
      <c r="Q2627" s="147">
        <v>196</v>
      </c>
      <c r="R2627" s="147"/>
      <c r="S2627" s="147" t="s">
        <v>3001</v>
      </c>
      <c r="T2627" s="147">
        <v>0</v>
      </c>
      <c r="U2627" s="147" t="s">
        <v>3002</v>
      </c>
      <c r="V2627" s="147" t="s">
        <v>3221</v>
      </c>
    </row>
    <row r="2628" spans="16:22" x14ac:dyDescent="0.25">
      <c r="P2628" s="147" t="s">
        <v>962</v>
      </c>
      <c r="Q2628" s="147">
        <v>196</v>
      </c>
      <c r="R2628" s="147"/>
      <c r="S2628" s="147" t="s">
        <v>2483</v>
      </c>
      <c r="T2628" s="147">
        <v>0</v>
      </c>
      <c r="U2628" s="147" t="s">
        <v>2484</v>
      </c>
      <c r="V2628" s="147" t="s">
        <v>3221</v>
      </c>
    </row>
    <row r="2629" spans="16:22" x14ac:dyDescent="0.25">
      <c r="P2629" s="147" t="s">
        <v>962</v>
      </c>
      <c r="Q2629" s="147">
        <v>196</v>
      </c>
      <c r="R2629" s="147"/>
      <c r="S2629" s="147" t="s">
        <v>2485</v>
      </c>
      <c r="T2629" s="147">
        <v>0</v>
      </c>
      <c r="U2629" s="147" t="s">
        <v>2486</v>
      </c>
      <c r="V2629" s="147" t="s">
        <v>3221</v>
      </c>
    </row>
    <row r="2630" spans="16:22" x14ac:dyDescent="0.25">
      <c r="P2630" s="147" t="s">
        <v>962</v>
      </c>
      <c r="Q2630" s="147">
        <v>196</v>
      </c>
      <c r="R2630" s="147"/>
      <c r="S2630" s="147" t="s">
        <v>2487</v>
      </c>
      <c r="T2630" s="147">
        <v>0</v>
      </c>
      <c r="U2630" s="147" t="s">
        <v>2488</v>
      </c>
      <c r="V2630" s="147" t="s">
        <v>3221</v>
      </c>
    </row>
    <row r="2631" spans="16:22" x14ac:dyDescent="0.25">
      <c r="P2631" s="147" t="s">
        <v>962</v>
      </c>
      <c r="Q2631" s="147">
        <v>196</v>
      </c>
      <c r="R2631" s="147"/>
      <c r="S2631" s="147" t="s">
        <v>1416</v>
      </c>
      <c r="T2631" s="147">
        <v>0</v>
      </c>
      <c r="U2631" s="147" t="s">
        <v>1417</v>
      </c>
      <c r="V2631" s="147" t="s">
        <v>3221</v>
      </c>
    </row>
    <row r="2632" spans="16:22" x14ac:dyDescent="0.25">
      <c r="P2632" s="147" t="s">
        <v>962</v>
      </c>
      <c r="Q2632" s="147">
        <v>196</v>
      </c>
      <c r="R2632" s="147"/>
      <c r="S2632" s="147" t="s">
        <v>1418</v>
      </c>
      <c r="T2632" s="147">
        <v>0</v>
      </c>
      <c r="U2632" s="147" t="s">
        <v>1419</v>
      </c>
      <c r="V2632" s="147" t="s">
        <v>3221</v>
      </c>
    </row>
    <row r="2633" spans="16:22" x14ac:dyDescent="0.25">
      <c r="P2633" s="147" t="s">
        <v>962</v>
      </c>
      <c r="Q2633" s="147">
        <v>196</v>
      </c>
      <c r="R2633" s="147"/>
      <c r="S2633" s="147" t="s">
        <v>2760</v>
      </c>
      <c r="T2633" s="147">
        <v>0</v>
      </c>
      <c r="U2633" s="147" t="s">
        <v>2761</v>
      </c>
      <c r="V2633" s="147" t="s">
        <v>3221</v>
      </c>
    </row>
    <row r="2634" spans="16:22" x14ac:dyDescent="0.25">
      <c r="P2634" s="147" t="s">
        <v>962</v>
      </c>
      <c r="Q2634" s="147">
        <v>196</v>
      </c>
      <c r="R2634" s="147"/>
      <c r="S2634" s="147" t="s">
        <v>1432</v>
      </c>
      <c r="T2634" s="147">
        <v>0</v>
      </c>
      <c r="U2634" s="147" t="s">
        <v>1433</v>
      </c>
      <c r="V2634" s="147" t="s">
        <v>3221</v>
      </c>
    </row>
    <row r="2635" spans="16:22" x14ac:dyDescent="0.25">
      <c r="P2635" s="147" t="s">
        <v>962</v>
      </c>
      <c r="Q2635" s="147">
        <v>196</v>
      </c>
      <c r="R2635" s="147"/>
      <c r="S2635" s="147" t="s">
        <v>1434</v>
      </c>
      <c r="T2635" s="147">
        <v>0</v>
      </c>
      <c r="U2635" s="147" t="s">
        <v>1435</v>
      </c>
      <c r="V2635" s="147" t="s">
        <v>3221</v>
      </c>
    </row>
    <row r="2636" spans="16:22" x14ac:dyDescent="0.25">
      <c r="P2636" s="147" t="s">
        <v>962</v>
      </c>
      <c r="Q2636" s="147">
        <v>196</v>
      </c>
      <c r="R2636" s="147"/>
      <c r="S2636" s="147" t="s">
        <v>1436</v>
      </c>
      <c r="T2636" s="147">
        <v>0</v>
      </c>
      <c r="U2636" s="147" t="s">
        <v>1437</v>
      </c>
      <c r="V2636" s="147" t="s">
        <v>3221</v>
      </c>
    </row>
    <row r="2637" spans="16:22" x14ac:dyDescent="0.25">
      <c r="P2637" s="147" t="s">
        <v>962</v>
      </c>
      <c r="Q2637" s="147">
        <v>196</v>
      </c>
      <c r="R2637" s="147"/>
      <c r="S2637" s="147" t="s">
        <v>1438</v>
      </c>
      <c r="T2637" s="147">
        <v>0</v>
      </c>
      <c r="U2637" s="147" t="s">
        <v>1439</v>
      </c>
      <c r="V2637" s="147" t="s">
        <v>3221</v>
      </c>
    </row>
    <row r="2638" spans="16:22" x14ac:dyDescent="0.25">
      <c r="P2638" s="147" t="s">
        <v>962</v>
      </c>
      <c r="Q2638" s="147">
        <v>196</v>
      </c>
      <c r="R2638" s="147"/>
      <c r="S2638" s="147" t="s">
        <v>3300</v>
      </c>
      <c r="T2638" s="147">
        <v>0</v>
      </c>
      <c r="U2638" s="147" t="s">
        <v>3301</v>
      </c>
      <c r="V2638" s="147" t="s">
        <v>3221</v>
      </c>
    </row>
    <row r="2639" spans="16:22" x14ac:dyDescent="0.25">
      <c r="P2639" s="147" t="s">
        <v>962</v>
      </c>
      <c r="Q2639" s="147">
        <v>196</v>
      </c>
      <c r="R2639" s="147"/>
      <c r="S2639" s="147" t="s">
        <v>3302</v>
      </c>
      <c r="T2639" s="147">
        <v>0</v>
      </c>
      <c r="U2639" s="147" t="s">
        <v>3303</v>
      </c>
      <c r="V2639" s="147" t="s">
        <v>3221</v>
      </c>
    </row>
    <row r="2640" spans="16:22" x14ac:dyDescent="0.25">
      <c r="P2640" s="147" t="s">
        <v>962</v>
      </c>
      <c r="Q2640" s="147">
        <v>196</v>
      </c>
      <c r="R2640" s="147"/>
      <c r="S2640" s="147" t="s">
        <v>3304</v>
      </c>
      <c r="T2640" s="147">
        <v>0</v>
      </c>
      <c r="U2640" s="147" t="s">
        <v>3305</v>
      </c>
      <c r="V2640" s="147" t="s">
        <v>3221</v>
      </c>
    </row>
    <row r="2641" spans="16:22" x14ac:dyDescent="0.25">
      <c r="P2641" s="147" t="s">
        <v>962</v>
      </c>
      <c r="Q2641" s="147">
        <v>196</v>
      </c>
      <c r="R2641" s="147"/>
      <c r="S2641" s="147" t="s">
        <v>3306</v>
      </c>
      <c r="T2641" s="147">
        <v>0</v>
      </c>
      <c r="U2641" s="147" t="s">
        <v>3307</v>
      </c>
      <c r="V2641" s="147" t="s">
        <v>3221</v>
      </c>
    </row>
    <row r="2642" spans="16:22" x14ac:dyDescent="0.25">
      <c r="P2642" s="147" t="s">
        <v>962</v>
      </c>
      <c r="Q2642" s="147">
        <v>196</v>
      </c>
      <c r="R2642" s="147"/>
      <c r="S2642" s="147" t="s">
        <v>1442</v>
      </c>
      <c r="T2642" s="147">
        <v>0</v>
      </c>
      <c r="U2642" s="147" t="s">
        <v>1443</v>
      </c>
      <c r="V2642" s="147" t="s">
        <v>3221</v>
      </c>
    </row>
    <row r="2643" spans="16:22" x14ac:dyDescent="0.25">
      <c r="P2643" s="147" t="s">
        <v>962</v>
      </c>
      <c r="Q2643" s="147">
        <v>196</v>
      </c>
      <c r="R2643" s="147"/>
      <c r="S2643" s="147" t="s">
        <v>1444</v>
      </c>
      <c r="T2643" s="147">
        <v>0</v>
      </c>
      <c r="U2643" s="147" t="s">
        <v>1445</v>
      </c>
      <c r="V2643" s="147" t="s">
        <v>3221</v>
      </c>
    </row>
    <row r="2644" spans="16:22" x14ac:dyDescent="0.25">
      <c r="P2644" s="147" t="s">
        <v>962</v>
      </c>
      <c r="Q2644" s="147">
        <v>196</v>
      </c>
      <c r="R2644" s="147"/>
      <c r="S2644" s="147" t="s">
        <v>1446</v>
      </c>
      <c r="T2644" s="147">
        <v>0</v>
      </c>
      <c r="U2644" s="147" t="s">
        <v>1447</v>
      </c>
      <c r="V2644" s="147" t="s">
        <v>3221</v>
      </c>
    </row>
    <row r="2645" spans="16:22" x14ac:dyDescent="0.25">
      <c r="P2645" s="147" t="s">
        <v>962</v>
      </c>
      <c r="Q2645" s="147">
        <v>196</v>
      </c>
      <c r="R2645" s="147"/>
      <c r="S2645" s="147" t="s">
        <v>3003</v>
      </c>
      <c r="T2645" s="147">
        <v>0</v>
      </c>
      <c r="U2645" s="147" t="s">
        <v>3004</v>
      </c>
      <c r="V2645" s="147" t="s">
        <v>3221</v>
      </c>
    </row>
    <row r="2646" spans="16:22" x14ac:dyDescent="0.25">
      <c r="P2646" s="147" t="s">
        <v>962</v>
      </c>
      <c r="Q2646" s="147">
        <v>196</v>
      </c>
      <c r="R2646" s="147"/>
      <c r="S2646" s="147" t="s">
        <v>1448</v>
      </c>
      <c r="T2646" s="147">
        <v>0</v>
      </c>
      <c r="U2646" s="147" t="s">
        <v>1449</v>
      </c>
      <c r="V2646" s="147" t="s">
        <v>3221</v>
      </c>
    </row>
    <row r="2647" spans="16:22" x14ac:dyDescent="0.25">
      <c r="P2647" s="147" t="s">
        <v>962</v>
      </c>
      <c r="Q2647" s="147">
        <v>196</v>
      </c>
      <c r="R2647" s="147"/>
      <c r="S2647" s="147" t="s">
        <v>1450</v>
      </c>
      <c r="T2647" s="147">
        <v>0</v>
      </c>
      <c r="U2647" s="147" t="s">
        <v>1451</v>
      </c>
      <c r="V2647" s="147" t="s">
        <v>3221</v>
      </c>
    </row>
    <row r="2648" spans="16:22" x14ac:dyDescent="0.25">
      <c r="P2648" s="147" t="s">
        <v>962</v>
      </c>
      <c r="Q2648" s="147">
        <v>196</v>
      </c>
      <c r="R2648" s="147"/>
      <c r="S2648" s="147" t="s">
        <v>1452</v>
      </c>
      <c r="T2648" s="147">
        <v>0</v>
      </c>
      <c r="U2648" s="147" t="s">
        <v>1453</v>
      </c>
      <c r="V2648" s="147" t="s">
        <v>3221</v>
      </c>
    </row>
    <row r="2649" spans="16:22" x14ac:dyDescent="0.25">
      <c r="P2649" s="147" t="s">
        <v>962</v>
      </c>
      <c r="Q2649" s="147">
        <v>196</v>
      </c>
      <c r="R2649" s="147"/>
      <c r="S2649" s="147" t="s">
        <v>2764</v>
      </c>
      <c r="T2649" s="147">
        <v>0</v>
      </c>
      <c r="U2649" s="147" t="s">
        <v>2765</v>
      </c>
      <c r="V2649" s="147" t="s">
        <v>3221</v>
      </c>
    </row>
    <row r="2650" spans="16:22" x14ac:dyDescent="0.25">
      <c r="P2650" s="147" t="s">
        <v>962</v>
      </c>
      <c r="Q2650" s="147">
        <v>196</v>
      </c>
      <c r="R2650" s="147"/>
      <c r="S2650" s="147" t="s">
        <v>1454</v>
      </c>
      <c r="T2650" s="147">
        <v>0</v>
      </c>
      <c r="U2650" s="147" t="s">
        <v>1455</v>
      </c>
      <c r="V2650" s="147" t="s">
        <v>3221</v>
      </c>
    </row>
    <row r="2651" spans="16:22" x14ac:dyDescent="0.25">
      <c r="P2651" s="147" t="s">
        <v>962</v>
      </c>
      <c r="Q2651" s="147">
        <v>196</v>
      </c>
      <c r="R2651" s="147"/>
      <c r="S2651" s="147" t="s">
        <v>1458</v>
      </c>
      <c r="T2651" s="147">
        <v>0</v>
      </c>
      <c r="U2651" s="147" t="s">
        <v>1459</v>
      </c>
      <c r="V2651" s="147" t="s">
        <v>3221</v>
      </c>
    </row>
    <row r="2652" spans="16:22" x14ac:dyDescent="0.25">
      <c r="P2652" s="147" t="s">
        <v>962</v>
      </c>
      <c r="Q2652" s="147">
        <v>196</v>
      </c>
      <c r="R2652" s="147"/>
      <c r="S2652" s="147" t="s">
        <v>1460</v>
      </c>
      <c r="T2652" s="147">
        <v>0</v>
      </c>
      <c r="U2652" s="147" t="s">
        <v>1461</v>
      </c>
      <c r="V2652" s="147" t="s">
        <v>3221</v>
      </c>
    </row>
    <row r="2653" spans="16:22" x14ac:dyDescent="0.25">
      <c r="P2653" s="147" t="s">
        <v>962</v>
      </c>
      <c r="Q2653" s="147">
        <v>196</v>
      </c>
      <c r="R2653" s="147"/>
      <c r="S2653" s="147" t="s">
        <v>1462</v>
      </c>
      <c r="T2653" s="147">
        <v>0</v>
      </c>
      <c r="U2653" s="147" t="s">
        <v>1463</v>
      </c>
      <c r="V2653" s="147" t="s">
        <v>3221</v>
      </c>
    </row>
    <row r="2654" spans="16:22" x14ac:dyDescent="0.25">
      <c r="P2654" s="147" t="s">
        <v>962</v>
      </c>
      <c r="Q2654" s="147">
        <v>196</v>
      </c>
      <c r="R2654" s="147"/>
      <c r="S2654" s="147" t="s">
        <v>1464</v>
      </c>
      <c r="T2654" s="147">
        <v>0</v>
      </c>
      <c r="U2654" s="147" t="s">
        <v>1465</v>
      </c>
      <c r="V2654" s="147" t="s">
        <v>3221</v>
      </c>
    </row>
    <row r="2655" spans="16:22" x14ac:dyDescent="0.25">
      <c r="P2655" s="147" t="s">
        <v>962</v>
      </c>
      <c r="Q2655" s="147">
        <v>196</v>
      </c>
      <c r="R2655" s="147"/>
      <c r="S2655" s="147" t="s">
        <v>1466</v>
      </c>
      <c r="T2655" s="147">
        <v>0</v>
      </c>
      <c r="U2655" s="147" t="s">
        <v>1467</v>
      </c>
      <c r="V2655" s="147" t="s">
        <v>3221</v>
      </c>
    </row>
    <row r="2656" spans="16:22" x14ac:dyDescent="0.25">
      <c r="P2656" s="147" t="s">
        <v>962</v>
      </c>
      <c r="Q2656" s="147">
        <v>196</v>
      </c>
      <c r="R2656" s="147"/>
      <c r="S2656" s="147" t="s">
        <v>1468</v>
      </c>
      <c r="T2656" s="147">
        <v>0</v>
      </c>
      <c r="U2656" s="147" t="s">
        <v>1469</v>
      </c>
      <c r="V2656" s="147" t="s">
        <v>3221</v>
      </c>
    </row>
    <row r="2657" spans="16:22" x14ac:dyDescent="0.25">
      <c r="P2657" s="147" t="s">
        <v>962</v>
      </c>
      <c r="Q2657" s="147">
        <v>196</v>
      </c>
      <c r="R2657" s="147"/>
      <c r="S2657" s="147" t="s">
        <v>1470</v>
      </c>
      <c r="T2657" s="147">
        <v>0</v>
      </c>
      <c r="U2657" s="147" t="s">
        <v>1471</v>
      </c>
      <c r="V2657" s="147" t="s">
        <v>3221</v>
      </c>
    </row>
    <row r="2658" spans="16:22" x14ac:dyDescent="0.25">
      <c r="P2658" s="147" t="s">
        <v>962</v>
      </c>
      <c r="Q2658" s="147">
        <v>196</v>
      </c>
      <c r="R2658" s="147"/>
      <c r="S2658" s="147" t="s">
        <v>1472</v>
      </c>
      <c r="T2658" s="147">
        <v>0</v>
      </c>
      <c r="U2658" s="147" t="s">
        <v>1473</v>
      </c>
      <c r="V2658" s="147" t="s">
        <v>3221</v>
      </c>
    </row>
    <row r="2659" spans="16:22" x14ac:dyDescent="0.25">
      <c r="P2659" s="147" t="s">
        <v>962</v>
      </c>
      <c r="Q2659" s="147">
        <v>196</v>
      </c>
      <c r="R2659" s="147"/>
      <c r="S2659" s="147" t="s">
        <v>1474</v>
      </c>
      <c r="T2659" s="147">
        <v>0</v>
      </c>
      <c r="U2659" s="147" t="s">
        <v>1475</v>
      </c>
      <c r="V2659" s="147" t="s">
        <v>3221</v>
      </c>
    </row>
    <row r="2660" spans="16:22" x14ac:dyDescent="0.25">
      <c r="P2660" s="147" t="s">
        <v>962</v>
      </c>
      <c r="Q2660" s="147">
        <v>196</v>
      </c>
      <c r="R2660" s="147"/>
      <c r="S2660" s="147" t="s">
        <v>1476</v>
      </c>
      <c r="T2660" s="147">
        <v>0</v>
      </c>
      <c r="U2660" s="147" t="s">
        <v>1477</v>
      </c>
      <c r="V2660" s="147" t="s">
        <v>3221</v>
      </c>
    </row>
    <row r="2661" spans="16:22" x14ac:dyDescent="0.25">
      <c r="P2661" s="147" t="s">
        <v>962</v>
      </c>
      <c r="Q2661" s="147">
        <v>196</v>
      </c>
      <c r="R2661" s="147"/>
      <c r="S2661" s="147" t="s">
        <v>1478</v>
      </c>
      <c r="T2661" s="147">
        <v>0</v>
      </c>
      <c r="U2661" s="147" t="s">
        <v>1479</v>
      </c>
      <c r="V2661" s="147" t="s">
        <v>3221</v>
      </c>
    </row>
    <row r="2662" spans="16:22" x14ac:dyDescent="0.25">
      <c r="P2662" s="147" t="s">
        <v>962</v>
      </c>
      <c r="Q2662" s="147">
        <v>196</v>
      </c>
      <c r="R2662" s="147"/>
      <c r="S2662" s="147" t="s">
        <v>1480</v>
      </c>
      <c r="T2662" s="147">
        <v>0</v>
      </c>
      <c r="U2662" s="147" t="s">
        <v>1481</v>
      </c>
      <c r="V2662" s="147" t="s">
        <v>3221</v>
      </c>
    </row>
    <row r="2663" spans="16:22" x14ac:dyDescent="0.25">
      <c r="P2663" s="147" t="s">
        <v>962</v>
      </c>
      <c r="Q2663" s="147">
        <v>196</v>
      </c>
      <c r="R2663" s="147"/>
      <c r="S2663" s="147" t="s">
        <v>1482</v>
      </c>
      <c r="T2663" s="147">
        <v>0</v>
      </c>
      <c r="U2663" s="147" t="s">
        <v>1483</v>
      </c>
      <c r="V2663" s="147" t="s">
        <v>3221</v>
      </c>
    </row>
    <row r="2664" spans="16:22" x14ac:dyDescent="0.25">
      <c r="P2664" s="147" t="s">
        <v>962</v>
      </c>
      <c r="Q2664" s="147">
        <v>196</v>
      </c>
      <c r="R2664" s="147"/>
      <c r="S2664" s="147" t="s">
        <v>1484</v>
      </c>
      <c r="T2664" s="147">
        <v>0</v>
      </c>
      <c r="U2664" s="147" t="s">
        <v>1485</v>
      </c>
      <c r="V2664" s="147" t="s">
        <v>3221</v>
      </c>
    </row>
    <row r="2665" spans="16:22" x14ac:dyDescent="0.25">
      <c r="P2665" s="147" t="s">
        <v>962</v>
      </c>
      <c r="Q2665" s="147">
        <v>196</v>
      </c>
      <c r="R2665" s="147"/>
      <c r="S2665" s="147" t="s">
        <v>1486</v>
      </c>
      <c r="T2665" s="147">
        <v>0</v>
      </c>
      <c r="U2665" s="147" t="s">
        <v>1487</v>
      </c>
      <c r="V2665" s="147" t="s">
        <v>3221</v>
      </c>
    </row>
    <row r="2666" spans="16:22" x14ac:dyDescent="0.25">
      <c r="P2666" s="147" t="s">
        <v>962</v>
      </c>
      <c r="Q2666" s="147">
        <v>196</v>
      </c>
      <c r="R2666" s="147"/>
      <c r="S2666" s="147" t="s">
        <v>1488</v>
      </c>
      <c r="T2666" s="147">
        <v>0</v>
      </c>
      <c r="U2666" s="147" t="s">
        <v>1489</v>
      </c>
      <c r="V2666" s="147" t="s">
        <v>3221</v>
      </c>
    </row>
    <row r="2667" spans="16:22" x14ac:dyDescent="0.25">
      <c r="P2667" s="147" t="s">
        <v>962</v>
      </c>
      <c r="Q2667" s="147">
        <v>196</v>
      </c>
      <c r="R2667" s="147"/>
      <c r="S2667" s="147" t="s">
        <v>1490</v>
      </c>
      <c r="T2667" s="147">
        <v>0</v>
      </c>
      <c r="U2667" s="147" t="s">
        <v>1491</v>
      </c>
      <c r="V2667" s="147" t="s">
        <v>3221</v>
      </c>
    </row>
    <row r="2668" spans="16:22" x14ac:dyDescent="0.25">
      <c r="P2668" s="147" t="s">
        <v>962</v>
      </c>
      <c r="Q2668" s="147">
        <v>196</v>
      </c>
      <c r="R2668" s="147"/>
      <c r="S2668" s="147" t="s">
        <v>1492</v>
      </c>
      <c r="T2668" s="147">
        <v>0</v>
      </c>
      <c r="U2668" s="147" t="s">
        <v>1493</v>
      </c>
      <c r="V2668" s="147" t="s">
        <v>3221</v>
      </c>
    </row>
    <row r="2669" spans="16:22" x14ac:dyDescent="0.25">
      <c r="P2669" s="147" t="s">
        <v>962</v>
      </c>
      <c r="Q2669" s="147">
        <v>196</v>
      </c>
      <c r="R2669" s="147"/>
      <c r="S2669" s="147" t="s">
        <v>1494</v>
      </c>
      <c r="T2669" s="147">
        <v>0</v>
      </c>
      <c r="U2669" s="147" t="s">
        <v>1495</v>
      </c>
      <c r="V2669" s="147" t="s">
        <v>3221</v>
      </c>
    </row>
    <row r="2670" spans="16:22" x14ac:dyDescent="0.25">
      <c r="P2670" s="147" t="s">
        <v>962</v>
      </c>
      <c r="Q2670" s="147">
        <v>196</v>
      </c>
      <c r="R2670" s="147"/>
      <c r="S2670" s="147" t="s">
        <v>1496</v>
      </c>
      <c r="T2670" s="147">
        <v>0</v>
      </c>
      <c r="U2670" s="147" t="s">
        <v>1497</v>
      </c>
      <c r="V2670" s="147" t="s">
        <v>3221</v>
      </c>
    </row>
    <row r="2671" spans="16:22" x14ac:dyDescent="0.25">
      <c r="P2671" s="147" t="s">
        <v>962</v>
      </c>
      <c r="Q2671" s="147">
        <v>196</v>
      </c>
      <c r="R2671" s="147"/>
      <c r="S2671" s="147" t="s">
        <v>1498</v>
      </c>
      <c r="T2671" s="147">
        <v>0</v>
      </c>
      <c r="U2671" s="147" t="s">
        <v>1499</v>
      </c>
      <c r="V2671" s="147" t="s">
        <v>3221</v>
      </c>
    </row>
    <row r="2672" spans="16:22" x14ac:dyDescent="0.25">
      <c r="P2672" s="147" t="s">
        <v>962</v>
      </c>
      <c r="Q2672" s="147">
        <v>196</v>
      </c>
      <c r="R2672" s="147"/>
      <c r="S2672" s="147" t="s">
        <v>1500</v>
      </c>
      <c r="T2672" s="147">
        <v>0</v>
      </c>
      <c r="U2672" s="147" t="s">
        <v>1501</v>
      </c>
      <c r="V2672" s="147" t="s">
        <v>3221</v>
      </c>
    </row>
    <row r="2673" spans="16:22" x14ac:dyDescent="0.25">
      <c r="P2673" s="147" t="s">
        <v>962</v>
      </c>
      <c r="Q2673" s="147">
        <v>196</v>
      </c>
      <c r="R2673" s="147"/>
      <c r="S2673" s="147" t="s">
        <v>1502</v>
      </c>
      <c r="T2673" s="147">
        <v>0</v>
      </c>
      <c r="U2673" s="147" t="s">
        <v>1503</v>
      </c>
      <c r="V2673" s="147" t="s">
        <v>3221</v>
      </c>
    </row>
    <row r="2674" spans="16:22" x14ac:dyDescent="0.25">
      <c r="P2674" s="147" t="s">
        <v>962</v>
      </c>
      <c r="Q2674" s="147">
        <v>196</v>
      </c>
      <c r="R2674" s="147"/>
      <c r="S2674" s="147" t="s">
        <v>1504</v>
      </c>
      <c r="T2674" s="147">
        <v>0</v>
      </c>
      <c r="U2674" s="147" t="s">
        <v>1505</v>
      </c>
      <c r="V2674" s="147" t="s">
        <v>3221</v>
      </c>
    </row>
    <row r="2675" spans="16:22" x14ac:dyDescent="0.25">
      <c r="P2675" s="147" t="s">
        <v>962</v>
      </c>
      <c r="Q2675" s="147">
        <v>196</v>
      </c>
      <c r="R2675" s="147"/>
      <c r="S2675" s="147" t="s">
        <v>1506</v>
      </c>
      <c r="T2675" s="147">
        <v>0</v>
      </c>
      <c r="U2675" s="147" t="s">
        <v>1507</v>
      </c>
      <c r="V2675" s="147" t="s">
        <v>3221</v>
      </c>
    </row>
    <row r="2676" spans="16:22" x14ac:dyDescent="0.25">
      <c r="P2676" s="147" t="s">
        <v>962</v>
      </c>
      <c r="Q2676" s="147">
        <v>196</v>
      </c>
      <c r="R2676" s="147"/>
      <c r="S2676" s="147" t="s">
        <v>1508</v>
      </c>
      <c r="T2676" s="147">
        <v>0</v>
      </c>
      <c r="U2676" s="147" t="s">
        <v>1509</v>
      </c>
      <c r="V2676" s="147" t="s">
        <v>3221</v>
      </c>
    </row>
    <row r="2677" spans="16:22" x14ac:dyDescent="0.25">
      <c r="P2677" s="147" t="s">
        <v>962</v>
      </c>
      <c r="Q2677" s="147">
        <v>196</v>
      </c>
      <c r="R2677" s="147"/>
      <c r="S2677" s="147" t="s">
        <v>1510</v>
      </c>
      <c r="T2677" s="147">
        <v>0</v>
      </c>
      <c r="U2677" s="147" t="s">
        <v>1511</v>
      </c>
      <c r="V2677" s="147" t="s">
        <v>3221</v>
      </c>
    </row>
    <row r="2678" spans="16:22" x14ac:dyDescent="0.25">
      <c r="P2678" s="147" t="s">
        <v>962</v>
      </c>
      <c r="Q2678" s="147">
        <v>196</v>
      </c>
      <c r="R2678" s="147"/>
      <c r="S2678" s="147" t="s">
        <v>1512</v>
      </c>
      <c r="T2678" s="147">
        <v>0</v>
      </c>
      <c r="U2678" s="147" t="s">
        <v>1513</v>
      </c>
      <c r="V2678" s="147" t="s">
        <v>3221</v>
      </c>
    </row>
    <row r="2679" spans="16:22" x14ac:dyDescent="0.25">
      <c r="P2679" s="147" t="s">
        <v>962</v>
      </c>
      <c r="Q2679" s="147">
        <v>196</v>
      </c>
      <c r="R2679" s="147"/>
      <c r="S2679" s="147" t="s">
        <v>1514</v>
      </c>
      <c r="T2679" s="147">
        <v>0</v>
      </c>
      <c r="U2679" s="147" t="s">
        <v>1515</v>
      </c>
      <c r="V2679" s="147" t="s">
        <v>3221</v>
      </c>
    </row>
    <row r="2680" spans="16:22" x14ac:dyDescent="0.25">
      <c r="P2680" s="147" t="s">
        <v>962</v>
      </c>
      <c r="Q2680" s="147">
        <v>196</v>
      </c>
      <c r="R2680" s="147"/>
      <c r="S2680" s="147" t="s">
        <v>1516</v>
      </c>
      <c r="T2680" s="147">
        <v>0</v>
      </c>
      <c r="U2680" s="147" t="s">
        <v>1517</v>
      </c>
      <c r="V2680" s="147" t="s">
        <v>3221</v>
      </c>
    </row>
    <row r="2681" spans="16:22" x14ac:dyDescent="0.25">
      <c r="P2681" s="147" t="s">
        <v>962</v>
      </c>
      <c r="Q2681" s="147">
        <v>196</v>
      </c>
      <c r="R2681" s="147"/>
      <c r="S2681" s="147" t="s">
        <v>1518</v>
      </c>
      <c r="T2681" s="147">
        <v>0</v>
      </c>
      <c r="U2681" s="147" t="s">
        <v>1519</v>
      </c>
      <c r="V2681" s="147" t="s">
        <v>3221</v>
      </c>
    </row>
    <row r="2682" spans="16:22" x14ac:dyDescent="0.25">
      <c r="P2682" s="147" t="s">
        <v>962</v>
      </c>
      <c r="Q2682" s="147">
        <v>196</v>
      </c>
      <c r="R2682" s="147"/>
      <c r="S2682" s="147" t="s">
        <v>1520</v>
      </c>
      <c r="T2682" s="147">
        <v>0</v>
      </c>
      <c r="U2682" s="147" t="s">
        <v>1521</v>
      </c>
      <c r="V2682" s="147" t="s">
        <v>3221</v>
      </c>
    </row>
    <row r="2683" spans="16:22" x14ac:dyDescent="0.25">
      <c r="P2683" s="147" t="s">
        <v>962</v>
      </c>
      <c r="Q2683" s="147">
        <v>196</v>
      </c>
      <c r="R2683" s="147"/>
      <c r="S2683" s="147" t="s">
        <v>1522</v>
      </c>
      <c r="T2683" s="147">
        <v>0</v>
      </c>
      <c r="U2683" s="147" t="s">
        <v>1523</v>
      </c>
      <c r="V2683" s="147" t="s">
        <v>3221</v>
      </c>
    </row>
    <row r="2684" spans="16:22" x14ac:dyDescent="0.25">
      <c r="P2684" s="147" t="s">
        <v>962</v>
      </c>
      <c r="Q2684" s="147">
        <v>196</v>
      </c>
      <c r="R2684" s="147"/>
      <c r="S2684" s="147" t="s">
        <v>1524</v>
      </c>
      <c r="T2684" s="147">
        <v>0</v>
      </c>
      <c r="U2684" s="147" t="s">
        <v>1525</v>
      </c>
      <c r="V2684" s="147" t="s">
        <v>3221</v>
      </c>
    </row>
    <row r="2685" spans="16:22" x14ac:dyDescent="0.25">
      <c r="P2685" s="147" t="s">
        <v>962</v>
      </c>
      <c r="Q2685" s="147">
        <v>196</v>
      </c>
      <c r="R2685" s="147"/>
      <c r="S2685" s="147" t="s">
        <v>2489</v>
      </c>
      <c r="T2685" s="147">
        <v>0</v>
      </c>
      <c r="U2685" s="147" t="s">
        <v>2490</v>
      </c>
      <c r="V2685" s="147" t="s">
        <v>3221</v>
      </c>
    </row>
    <row r="2686" spans="16:22" x14ac:dyDescent="0.25">
      <c r="P2686" s="147" t="s">
        <v>962</v>
      </c>
      <c r="Q2686" s="147">
        <v>196</v>
      </c>
      <c r="R2686" s="147"/>
      <c r="S2686" s="147" t="s">
        <v>1530</v>
      </c>
      <c r="T2686" s="147">
        <v>0</v>
      </c>
      <c r="U2686" s="147" t="s">
        <v>1531</v>
      </c>
      <c r="V2686" s="147" t="s">
        <v>3221</v>
      </c>
    </row>
    <row r="2687" spans="16:22" x14ac:dyDescent="0.25">
      <c r="P2687" s="147" t="s">
        <v>962</v>
      </c>
      <c r="Q2687" s="147">
        <v>196</v>
      </c>
      <c r="R2687" s="147"/>
      <c r="S2687" s="147" t="s">
        <v>2766</v>
      </c>
      <c r="T2687" s="147">
        <v>0</v>
      </c>
      <c r="U2687" s="147" t="s">
        <v>2767</v>
      </c>
      <c r="V2687" s="147" t="s">
        <v>3221</v>
      </c>
    </row>
    <row r="2688" spans="16:22" x14ac:dyDescent="0.25">
      <c r="P2688" s="147" t="s">
        <v>962</v>
      </c>
      <c r="Q2688" s="147">
        <v>196</v>
      </c>
      <c r="R2688" s="147"/>
      <c r="S2688" s="147" t="s">
        <v>2768</v>
      </c>
      <c r="T2688" s="147">
        <v>0</v>
      </c>
      <c r="U2688" s="147" t="s">
        <v>2769</v>
      </c>
      <c r="V2688" s="147" t="s">
        <v>3221</v>
      </c>
    </row>
    <row r="2689" spans="16:22" x14ac:dyDescent="0.25">
      <c r="P2689" s="147" t="s">
        <v>962</v>
      </c>
      <c r="Q2689" s="147">
        <v>196</v>
      </c>
      <c r="R2689" s="147"/>
      <c r="S2689" s="147" t="s">
        <v>2770</v>
      </c>
      <c r="T2689" s="147">
        <v>0</v>
      </c>
      <c r="U2689" s="147" t="s">
        <v>2771</v>
      </c>
      <c r="V2689" s="147" t="s">
        <v>3221</v>
      </c>
    </row>
    <row r="2690" spans="16:22" x14ac:dyDescent="0.25">
      <c r="P2690" s="147" t="s">
        <v>962</v>
      </c>
      <c r="Q2690" s="147">
        <v>196</v>
      </c>
      <c r="R2690" s="147"/>
      <c r="S2690" s="147" t="s">
        <v>1536</v>
      </c>
      <c r="T2690" s="147">
        <v>0</v>
      </c>
      <c r="U2690" s="147" t="s">
        <v>1537</v>
      </c>
      <c r="V2690" s="147" t="s">
        <v>3221</v>
      </c>
    </row>
    <row r="2691" spans="16:22" x14ac:dyDescent="0.25">
      <c r="P2691" s="147" t="s">
        <v>962</v>
      </c>
      <c r="Q2691" s="147">
        <v>196</v>
      </c>
      <c r="R2691" s="147"/>
      <c r="S2691" s="147" t="s">
        <v>1538</v>
      </c>
      <c r="T2691" s="147">
        <v>0</v>
      </c>
      <c r="U2691" s="147" t="s">
        <v>1539</v>
      </c>
      <c r="V2691" s="147" t="s">
        <v>3221</v>
      </c>
    </row>
    <row r="2692" spans="16:22" x14ac:dyDescent="0.25">
      <c r="P2692" s="147" t="s">
        <v>962</v>
      </c>
      <c r="Q2692" s="147">
        <v>196</v>
      </c>
      <c r="R2692" s="147"/>
      <c r="S2692" s="147" t="s">
        <v>1540</v>
      </c>
      <c r="T2692" s="147">
        <v>0</v>
      </c>
      <c r="U2692" s="147" t="s">
        <v>1541</v>
      </c>
      <c r="V2692" s="147" t="s">
        <v>3221</v>
      </c>
    </row>
    <row r="2693" spans="16:22" x14ac:dyDescent="0.25">
      <c r="P2693" s="147" t="s">
        <v>962</v>
      </c>
      <c r="Q2693" s="147">
        <v>196</v>
      </c>
      <c r="R2693" s="147"/>
      <c r="S2693" s="147" t="s">
        <v>1542</v>
      </c>
      <c r="T2693" s="147">
        <v>0</v>
      </c>
      <c r="U2693" s="147" t="s">
        <v>1543</v>
      </c>
      <c r="V2693" s="147" t="s">
        <v>3221</v>
      </c>
    </row>
    <row r="2694" spans="16:22" x14ac:dyDescent="0.25">
      <c r="P2694" s="147" t="s">
        <v>962</v>
      </c>
      <c r="Q2694" s="147">
        <v>196</v>
      </c>
      <c r="R2694" s="147"/>
      <c r="S2694" s="147" t="s">
        <v>1544</v>
      </c>
      <c r="T2694" s="147">
        <v>0</v>
      </c>
      <c r="U2694" s="147" t="s">
        <v>1545</v>
      </c>
      <c r="V2694" s="147" t="s">
        <v>3221</v>
      </c>
    </row>
    <row r="2695" spans="16:22" x14ac:dyDescent="0.25">
      <c r="P2695" s="147" t="s">
        <v>962</v>
      </c>
      <c r="Q2695" s="147">
        <v>196</v>
      </c>
      <c r="R2695" s="147"/>
      <c r="S2695" s="147" t="s">
        <v>1546</v>
      </c>
      <c r="T2695" s="147">
        <v>0</v>
      </c>
      <c r="U2695" s="147" t="s">
        <v>1547</v>
      </c>
      <c r="V2695" s="147" t="s">
        <v>3221</v>
      </c>
    </row>
    <row r="2696" spans="16:22" x14ac:dyDescent="0.25">
      <c r="P2696" s="147" t="s">
        <v>962</v>
      </c>
      <c r="Q2696" s="147">
        <v>196</v>
      </c>
      <c r="R2696" s="147"/>
      <c r="S2696" s="147" t="s">
        <v>1548</v>
      </c>
      <c r="T2696" s="147">
        <v>0</v>
      </c>
      <c r="U2696" s="147" t="s">
        <v>1549</v>
      </c>
      <c r="V2696" s="147" t="s">
        <v>3221</v>
      </c>
    </row>
    <row r="2697" spans="16:22" x14ac:dyDescent="0.25">
      <c r="P2697" s="147" t="s">
        <v>962</v>
      </c>
      <c r="Q2697" s="147">
        <v>196</v>
      </c>
      <c r="R2697" s="147"/>
      <c r="S2697" s="147" t="s">
        <v>1550</v>
      </c>
      <c r="T2697" s="147">
        <v>0</v>
      </c>
      <c r="U2697" s="147" t="s">
        <v>1551</v>
      </c>
      <c r="V2697" s="147" t="s">
        <v>3221</v>
      </c>
    </row>
    <row r="2698" spans="16:22" x14ac:dyDescent="0.25">
      <c r="P2698" s="147" t="s">
        <v>962</v>
      </c>
      <c r="Q2698" s="147">
        <v>196</v>
      </c>
      <c r="R2698" s="147"/>
      <c r="S2698" s="147" t="s">
        <v>1552</v>
      </c>
      <c r="T2698" s="147">
        <v>0</v>
      </c>
      <c r="U2698" s="147" t="s">
        <v>1553</v>
      </c>
      <c r="V2698" s="147" t="s">
        <v>3221</v>
      </c>
    </row>
    <row r="2699" spans="16:22" x14ac:dyDescent="0.25">
      <c r="P2699" s="147" t="s">
        <v>962</v>
      </c>
      <c r="Q2699" s="147">
        <v>196</v>
      </c>
      <c r="R2699" s="147"/>
      <c r="S2699" s="147" t="s">
        <v>1554</v>
      </c>
      <c r="T2699" s="147">
        <v>0</v>
      </c>
      <c r="U2699" s="147" t="s">
        <v>1555</v>
      </c>
      <c r="V2699" s="147" t="s">
        <v>3221</v>
      </c>
    </row>
    <row r="2700" spans="16:22" x14ac:dyDescent="0.25">
      <c r="P2700" s="147" t="s">
        <v>962</v>
      </c>
      <c r="Q2700" s="147">
        <v>196</v>
      </c>
      <c r="R2700" s="147"/>
      <c r="S2700" s="147" t="s">
        <v>1556</v>
      </c>
      <c r="T2700" s="147">
        <v>0</v>
      </c>
      <c r="U2700" s="147" t="s">
        <v>1557</v>
      </c>
      <c r="V2700" s="147" t="s">
        <v>3221</v>
      </c>
    </row>
    <row r="2701" spans="16:22" x14ac:dyDescent="0.25">
      <c r="P2701" s="147" t="s">
        <v>962</v>
      </c>
      <c r="Q2701" s="147">
        <v>196</v>
      </c>
      <c r="R2701" s="147"/>
      <c r="S2701" s="147" t="s">
        <v>1558</v>
      </c>
      <c r="T2701" s="147">
        <v>0</v>
      </c>
      <c r="U2701" s="147" t="s">
        <v>1559</v>
      </c>
      <c r="V2701" s="147" t="s">
        <v>3221</v>
      </c>
    </row>
    <row r="2702" spans="16:22" x14ac:dyDescent="0.25">
      <c r="P2702" s="147" t="s">
        <v>962</v>
      </c>
      <c r="Q2702" s="147">
        <v>196</v>
      </c>
      <c r="R2702" s="147"/>
      <c r="S2702" s="147" t="s">
        <v>1560</v>
      </c>
      <c r="T2702" s="147">
        <v>0</v>
      </c>
      <c r="U2702" s="147" t="s">
        <v>1561</v>
      </c>
      <c r="V2702" s="147" t="s">
        <v>3221</v>
      </c>
    </row>
    <row r="2703" spans="16:22" x14ac:dyDescent="0.25">
      <c r="P2703" s="147" t="s">
        <v>962</v>
      </c>
      <c r="Q2703" s="147">
        <v>196</v>
      </c>
      <c r="R2703" s="147"/>
      <c r="S2703" s="147" t="s">
        <v>1562</v>
      </c>
      <c r="T2703" s="147">
        <v>0</v>
      </c>
      <c r="U2703" s="147" t="s">
        <v>1563</v>
      </c>
      <c r="V2703" s="147" t="s">
        <v>3221</v>
      </c>
    </row>
    <row r="2704" spans="16:22" x14ac:dyDescent="0.25">
      <c r="P2704" s="147" t="s">
        <v>962</v>
      </c>
      <c r="Q2704" s="147">
        <v>196</v>
      </c>
      <c r="R2704" s="147"/>
      <c r="S2704" s="147" t="s">
        <v>1564</v>
      </c>
      <c r="T2704" s="147">
        <v>0</v>
      </c>
      <c r="U2704" s="147" t="s">
        <v>1565</v>
      </c>
      <c r="V2704" s="147" t="s">
        <v>3221</v>
      </c>
    </row>
    <row r="2705" spans="16:22" x14ac:dyDescent="0.25">
      <c r="P2705" s="147" t="s">
        <v>962</v>
      </c>
      <c r="Q2705" s="147">
        <v>196</v>
      </c>
      <c r="R2705" s="147"/>
      <c r="S2705" s="147" t="s">
        <v>1566</v>
      </c>
      <c r="T2705" s="147">
        <v>0</v>
      </c>
      <c r="U2705" s="147" t="s">
        <v>1567</v>
      </c>
      <c r="V2705" s="147" t="s">
        <v>3221</v>
      </c>
    </row>
    <row r="2706" spans="16:22" x14ac:dyDescent="0.25">
      <c r="P2706" s="147" t="s">
        <v>962</v>
      </c>
      <c r="Q2706" s="147">
        <v>196</v>
      </c>
      <c r="R2706" s="147"/>
      <c r="S2706" s="147" t="s">
        <v>1568</v>
      </c>
      <c r="T2706" s="147">
        <v>0</v>
      </c>
      <c r="U2706" s="147" t="s">
        <v>1569</v>
      </c>
      <c r="V2706" s="147" t="s">
        <v>3221</v>
      </c>
    </row>
    <row r="2707" spans="16:22" x14ac:dyDescent="0.25">
      <c r="P2707" s="147" t="s">
        <v>962</v>
      </c>
      <c r="Q2707" s="147">
        <v>196</v>
      </c>
      <c r="R2707" s="147"/>
      <c r="S2707" s="147" t="s">
        <v>1570</v>
      </c>
      <c r="T2707" s="147">
        <v>0</v>
      </c>
      <c r="U2707" s="147" t="s">
        <v>1571</v>
      </c>
      <c r="V2707" s="147" t="s">
        <v>3221</v>
      </c>
    </row>
    <row r="2708" spans="16:22" x14ac:dyDescent="0.25">
      <c r="P2708" s="147" t="s">
        <v>962</v>
      </c>
      <c r="Q2708" s="147">
        <v>196</v>
      </c>
      <c r="R2708" s="147"/>
      <c r="S2708" s="147" t="s">
        <v>1572</v>
      </c>
      <c r="T2708" s="147">
        <v>0</v>
      </c>
      <c r="U2708" s="147" t="s">
        <v>1573</v>
      </c>
      <c r="V2708" s="147" t="s">
        <v>3221</v>
      </c>
    </row>
    <row r="2709" spans="16:22" x14ac:dyDescent="0.25">
      <c r="P2709" s="147" t="s">
        <v>962</v>
      </c>
      <c r="Q2709" s="147">
        <v>196</v>
      </c>
      <c r="R2709" s="147"/>
      <c r="S2709" s="147" t="s">
        <v>1574</v>
      </c>
      <c r="T2709" s="147">
        <v>0</v>
      </c>
      <c r="U2709" s="147" t="s">
        <v>1575</v>
      </c>
      <c r="V2709" s="147" t="s">
        <v>3221</v>
      </c>
    </row>
    <row r="2710" spans="16:22" x14ac:dyDescent="0.25">
      <c r="P2710" s="147" t="s">
        <v>962</v>
      </c>
      <c r="Q2710" s="147">
        <v>196</v>
      </c>
      <c r="R2710" s="147"/>
      <c r="S2710" s="147" t="s">
        <v>1576</v>
      </c>
      <c r="T2710" s="147">
        <v>0</v>
      </c>
      <c r="U2710" s="147" t="s">
        <v>1577</v>
      </c>
      <c r="V2710" s="147" t="s">
        <v>3221</v>
      </c>
    </row>
    <row r="2711" spans="16:22" x14ac:dyDescent="0.25">
      <c r="P2711" s="147" t="s">
        <v>962</v>
      </c>
      <c r="Q2711" s="147">
        <v>196</v>
      </c>
      <c r="R2711" s="147"/>
      <c r="S2711" s="147" t="s">
        <v>1578</v>
      </c>
      <c r="T2711" s="147">
        <v>0</v>
      </c>
      <c r="U2711" s="147" t="s">
        <v>1579</v>
      </c>
      <c r="V2711" s="147" t="s">
        <v>3221</v>
      </c>
    </row>
    <row r="2712" spans="16:22" x14ac:dyDescent="0.25">
      <c r="P2712" s="147" t="s">
        <v>962</v>
      </c>
      <c r="Q2712" s="147">
        <v>196</v>
      </c>
      <c r="R2712" s="147"/>
      <c r="S2712" s="147" t="s">
        <v>1580</v>
      </c>
      <c r="T2712" s="147">
        <v>0</v>
      </c>
      <c r="U2712" s="147" t="s">
        <v>1581</v>
      </c>
      <c r="V2712" s="147" t="s">
        <v>3221</v>
      </c>
    </row>
    <row r="2713" spans="16:22" x14ac:dyDescent="0.25">
      <c r="P2713" s="147" t="s">
        <v>962</v>
      </c>
      <c r="Q2713" s="147">
        <v>196</v>
      </c>
      <c r="R2713" s="147"/>
      <c r="S2713" s="147" t="s">
        <v>1582</v>
      </c>
      <c r="T2713" s="147">
        <v>0</v>
      </c>
      <c r="U2713" s="147" t="s">
        <v>1583</v>
      </c>
      <c r="V2713" s="147" t="s">
        <v>3221</v>
      </c>
    </row>
    <row r="2714" spans="16:22" x14ac:dyDescent="0.25">
      <c r="P2714" s="147" t="s">
        <v>962</v>
      </c>
      <c r="Q2714" s="147">
        <v>196</v>
      </c>
      <c r="R2714" s="147"/>
      <c r="S2714" s="147" t="s">
        <v>1584</v>
      </c>
      <c r="T2714" s="147">
        <v>0</v>
      </c>
      <c r="U2714" s="147" t="s">
        <v>1585</v>
      </c>
      <c r="V2714" s="147" t="s">
        <v>3221</v>
      </c>
    </row>
    <row r="2715" spans="16:22" x14ac:dyDescent="0.25">
      <c r="P2715" s="147" t="s">
        <v>962</v>
      </c>
      <c r="Q2715" s="147">
        <v>196</v>
      </c>
      <c r="R2715" s="147"/>
      <c r="S2715" s="147" t="s">
        <v>1586</v>
      </c>
      <c r="T2715" s="147">
        <v>0</v>
      </c>
      <c r="U2715" s="147" t="s">
        <v>1587</v>
      </c>
      <c r="V2715" s="147" t="s">
        <v>3221</v>
      </c>
    </row>
    <row r="2716" spans="16:22" x14ac:dyDescent="0.25">
      <c r="P2716" s="147" t="s">
        <v>962</v>
      </c>
      <c r="Q2716" s="147">
        <v>196</v>
      </c>
      <c r="R2716" s="147"/>
      <c r="S2716" s="147" t="s">
        <v>1588</v>
      </c>
      <c r="T2716" s="147">
        <v>0</v>
      </c>
      <c r="U2716" s="147" t="s">
        <v>1589</v>
      </c>
      <c r="V2716" s="147" t="s">
        <v>3221</v>
      </c>
    </row>
    <row r="2717" spans="16:22" x14ac:dyDescent="0.25">
      <c r="P2717" s="147" t="s">
        <v>962</v>
      </c>
      <c r="Q2717" s="147">
        <v>196</v>
      </c>
      <c r="R2717" s="147"/>
      <c r="S2717" s="147" t="s">
        <v>1590</v>
      </c>
      <c r="T2717" s="147">
        <v>0</v>
      </c>
      <c r="U2717" s="147" t="s">
        <v>1591</v>
      </c>
      <c r="V2717" s="147" t="s">
        <v>3221</v>
      </c>
    </row>
    <row r="2718" spans="16:22" x14ac:dyDescent="0.25">
      <c r="P2718" s="147" t="s">
        <v>962</v>
      </c>
      <c r="Q2718" s="147">
        <v>196</v>
      </c>
      <c r="R2718" s="147"/>
      <c r="S2718" s="147" t="s">
        <v>1592</v>
      </c>
      <c r="T2718" s="147">
        <v>0</v>
      </c>
      <c r="U2718" s="147" t="s">
        <v>1593</v>
      </c>
      <c r="V2718" s="147" t="s">
        <v>3221</v>
      </c>
    </row>
    <row r="2719" spans="16:22" x14ac:dyDescent="0.25">
      <c r="P2719" s="147" t="s">
        <v>962</v>
      </c>
      <c r="Q2719" s="147">
        <v>196</v>
      </c>
      <c r="R2719" s="147"/>
      <c r="S2719" s="147" t="s">
        <v>1594</v>
      </c>
      <c r="T2719" s="147">
        <v>0</v>
      </c>
      <c r="U2719" s="147" t="s">
        <v>1595</v>
      </c>
      <c r="V2719" s="147" t="s">
        <v>3221</v>
      </c>
    </row>
    <row r="2720" spans="16:22" x14ac:dyDescent="0.25">
      <c r="P2720" s="147" t="s">
        <v>962</v>
      </c>
      <c r="Q2720" s="147">
        <v>196</v>
      </c>
      <c r="R2720" s="147"/>
      <c r="S2720" s="147" t="s">
        <v>1596</v>
      </c>
      <c r="T2720" s="147">
        <v>0</v>
      </c>
      <c r="U2720" s="147" t="s">
        <v>1597</v>
      </c>
      <c r="V2720" s="147" t="s">
        <v>3221</v>
      </c>
    </row>
    <row r="2721" spans="16:22" x14ac:dyDescent="0.25">
      <c r="P2721" s="147" t="s">
        <v>962</v>
      </c>
      <c r="Q2721" s="147">
        <v>196</v>
      </c>
      <c r="R2721" s="147"/>
      <c r="S2721" s="147" t="s">
        <v>1598</v>
      </c>
      <c r="T2721" s="147">
        <v>0</v>
      </c>
      <c r="U2721" s="147" t="s">
        <v>1599</v>
      </c>
      <c r="V2721" s="147" t="s">
        <v>3221</v>
      </c>
    </row>
    <row r="2722" spans="16:22" x14ac:dyDescent="0.25">
      <c r="P2722" s="147" t="s">
        <v>962</v>
      </c>
      <c r="Q2722" s="147">
        <v>196</v>
      </c>
      <c r="R2722" s="147"/>
      <c r="S2722" s="147" t="s">
        <v>1600</v>
      </c>
      <c r="T2722" s="147">
        <v>0</v>
      </c>
      <c r="U2722" s="147" t="s">
        <v>1601</v>
      </c>
      <c r="V2722" s="147" t="s">
        <v>3221</v>
      </c>
    </row>
    <row r="2723" spans="16:22" x14ac:dyDescent="0.25">
      <c r="P2723" s="147" t="s">
        <v>962</v>
      </c>
      <c r="Q2723" s="147">
        <v>196</v>
      </c>
      <c r="R2723" s="147"/>
      <c r="S2723" s="147" t="s">
        <v>1602</v>
      </c>
      <c r="T2723" s="147">
        <v>0</v>
      </c>
      <c r="U2723" s="147" t="s">
        <v>1603</v>
      </c>
      <c r="V2723" s="147" t="s">
        <v>3221</v>
      </c>
    </row>
    <row r="2724" spans="16:22" x14ac:dyDescent="0.25">
      <c r="P2724" s="147" t="s">
        <v>962</v>
      </c>
      <c r="Q2724" s="147">
        <v>196</v>
      </c>
      <c r="R2724" s="147"/>
      <c r="S2724" s="147" t="s">
        <v>1604</v>
      </c>
      <c r="T2724" s="147">
        <v>0</v>
      </c>
      <c r="U2724" s="147" t="s">
        <v>1605</v>
      </c>
      <c r="V2724" s="147" t="s">
        <v>3221</v>
      </c>
    </row>
    <row r="2725" spans="16:22" x14ac:dyDescent="0.25">
      <c r="P2725" s="147" t="s">
        <v>962</v>
      </c>
      <c r="Q2725" s="147">
        <v>196</v>
      </c>
      <c r="R2725" s="147"/>
      <c r="S2725" s="147" t="s">
        <v>1606</v>
      </c>
      <c r="T2725" s="147">
        <v>0</v>
      </c>
      <c r="U2725" s="147" t="s">
        <v>1607</v>
      </c>
      <c r="V2725" s="147" t="s">
        <v>3221</v>
      </c>
    </row>
    <row r="2726" spans="16:22" x14ac:dyDescent="0.25">
      <c r="P2726" s="147" t="s">
        <v>962</v>
      </c>
      <c r="Q2726" s="147">
        <v>196</v>
      </c>
      <c r="R2726" s="147"/>
      <c r="S2726" s="147" t="s">
        <v>3005</v>
      </c>
      <c r="T2726" s="147">
        <v>0</v>
      </c>
      <c r="U2726" s="147" t="s">
        <v>3006</v>
      </c>
      <c r="V2726" s="147" t="s">
        <v>3221</v>
      </c>
    </row>
    <row r="2727" spans="16:22" x14ac:dyDescent="0.25">
      <c r="P2727" s="147" t="s">
        <v>962</v>
      </c>
      <c r="Q2727" s="147">
        <v>196</v>
      </c>
      <c r="R2727" s="147"/>
      <c r="S2727" s="147" t="s">
        <v>3007</v>
      </c>
      <c r="T2727" s="147">
        <v>0</v>
      </c>
      <c r="U2727" s="147" t="s">
        <v>3008</v>
      </c>
      <c r="V2727" s="147" t="s">
        <v>3221</v>
      </c>
    </row>
    <row r="2728" spans="16:22" x14ac:dyDescent="0.25">
      <c r="P2728" s="147" t="s">
        <v>962</v>
      </c>
      <c r="Q2728" s="147">
        <v>196</v>
      </c>
      <c r="R2728" s="147"/>
      <c r="S2728" s="147" t="s">
        <v>1608</v>
      </c>
      <c r="T2728" s="147">
        <v>0</v>
      </c>
      <c r="U2728" s="147" t="s">
        <v>1609</v>
      </c>
      <c r="V2728" s="147" t="s">
        <v>3221</v>
      </c>
    </row>
    <row r="2729" spans="16:22" x14ac:dyDescent="0.25">
      <c r="P2729" s="147" t="s">
        <v>962</v>
      </c>
      <c r="Q2729" s="147">
        <v>196</v>
      </c>
      <c r="R2729" s="147"/>
      <c r="S2729" s="147" t="s">
        <v>1612</v>
      </c>
      <c r="T2729" s="147">
        <v>0</v>
      </c>
      <c r="U2729" s="147" t="s">
        <v>1613</v>
      </c>
      <c r="V2729" s="147" t="s">
        <v>3221</v>
      </c>
    </row>
    <row r="2730" spans="16:22" x14ac:dyDescent="0.25">
      <c r="P2730" s="147" t="s">
        <v>962</v>
      </c>
      <c r="Q2730" s="147">
        <v>196</v>
      </c>
      <c r="R2730" s="147"/>
      <c r="S2730" s="147" t="s">
        <v>1616</v>
      </c>
      <c r="T2730" s="147">
        <v>0</v>
      </c>
      <c r="U2730" s="147" t="s">
        <v>1617</v>
      </c>
      <c r="V2730" s="147" t="s">
        <v>3221</v>
      </c>
    </row>
    <row r="2731" spans="16:22" x14ac:dyDescent="0.25">
      <c r="P2731" s="147" t="s">
        <v>962</v>
      </c>
      <c r="Q2731" s="147">
        <v>196</v>
      </c>
      <c r="R2731" s="147"/>
      <c r="S2731" s="147" t="s">
        <v>1618</v>
      </c>
      <c r="T2731" s="147">
        <v>0</v>
      </c>
      <c r="U2731" s="147" t="s">
        <v>1619</v>
      </c>
      <c r="V2731" s="147" t="s">
        <v>3221</v>
      </c>
    </row>
    <row r="2732" spans="16:22" x14ac:dyDescent="0.25">
      <c r="P2732" s="147" t="s">
        <v>962</v>
      </c>
      <c r="Q2732" s="147">
        <v>196</v>
      </c>
      <c r="R2732" s="147"/>
      <c r="S2732" s="147" t="s">
        <v>3011</v>
      </c>
      <c r="T2732" s="147">
        <v>0</v>
      </c>
      <c r="U2732" s="147" t="s">
        <v>3012</v>
      </c>
      <c r="V2732" s="147" t="s">
        <v>3221</v>
      </c>
    </row>
    <row r="2733" spans="16:22" x14ac:dyDescent="0.25">
      <c r="P2733" s="147" t="s">
        <v>962</v>
      </c>
      <c r="Q2733" s="147">
        <v>196</v>
      </c>
      <c r="R2733" s="147"/>
      <c r="S2733" s="147" t="s">
        <v>3013</v>
      </c>
      <c r="T2733" s="147">
        <v>0</v>
      </c>
      <c r="U2733" s="147" t="s">
        <v>3014</v>
      </c>
      <c r="V2733" s="147" t="s">
        <v>3221</v>
      </c>
    </row>
    <row r="2734" spans="16:22" x14ac:dyDescent="0.25">
      <c r="P2734" s="147" t="s">
        <v>962</v>
      </c>
      <c r="Q2734" s="147">
        <v>196</v>
      </c>
      <c r="R2734" s="147"/>
      <c r="S2734" s="147" t="s">
        <v>1622</v>
      </c>
      <c r="T2734" s="147">
        <v>0</v>
      </c>
      <c r="U2734" s="147" t="s">
        <v>1623</v>
      </c>
      <c r="V2734" s="147" t="s">
        <v>3221</v>
      </c>
    </row>
    <row r="2735" spans="16:22" x14ac:dyDescent="0.25">
      <c r="P2735" s="147" t="s">
        <v>962</v>
      </c>
      <c r="Q2735" s="147">
        <v>196</v>
      </c>
      <c r="R2735" s="147"/>
      <c r="S2735" s="147" t="s">
        <v>3015</v>
      </c>
      <c r="T2735" s="147">
        <v>0</v>
      </c>
      <c r="U2735" s="147" t="s">
        <v>3016</v>
      </c>
      <c r="V2735" s="147" t="s">
        <v>3221</v>
      </c>
    </row>
    <row r="2736" spans="16:22" x14ac:dyDescent="0.25">
      <c r="P2736" s="147" t="s">
        <v>962</v>
      </c>
      <c r="Q2736" s="147">
        <v>196</v>
      </c>
      <c r="R2736" s="147"/>
      <c r="S2736" s="147" t="s">
        <v>3017</v>
      </c>
      <c r="T2736" s="147">
        <v>0</v>
      </c>
      <c r="U2736" s="147" t="s">
        <v>3018</v>
      </c>
      <c r="V2736" s="147" t="s">
        <v>3221</v>
      </c>
    </row>
    <row r="2737" spans="16:22" x14ac:dyDescent="0.25">
      <c r="P2737" s="147" t="s">
        <v>962</v>
      </c>
      <c r="Q2737" s="147">
        <v>196</v>
      </c>
      <c r="R2737" s="147"/>
      <c r="S2737" s="147" t="s">
        <v>3308</v>
      </c>
      <c r="T2737" s="147">
        <v>0</v>
      </c>
      <c r="U2737" s="147" t="s">
        <v>3309</v>
      </c>
      <c r="V2737" s="147" t="s">
        <v>3221</v>
      </c>
    </row>
    <row r="2738" spans="16:22" x14ac:dyDescent="0.25">
      <c r="P2738" s="147" t="s">
        <v>962</v>
      </c>
      <c r="Q2738" s="147">
        <v>196</v>
      </c>
      <c r="R2738" s="147"/>
      <c r="S2738" s="147" t="s">
        <v>1624</v>
      </c>
      <c r="T2738" s="147">
        <v>0</v>
      </c>
      <c r="U2738" s="147" t="s">
        <v>1625</v>
      </c>
      <c r="V2738" s="147" t="s">
        <v>3221</v>
      </c>
    </row>
    <row r="2739" spans="16:22" x14ac:dyDescent="0.25">
      <c r="P2739" s="147" t="s">
        <v>962</v>
      </c>
      <c r="Q2739" s="147">
        <v>196</v>
      </c>
      <c r="R2739" s="147"/>
      <c r="S2739" s="147" t="s">
        <v>1626</v>
      </c>
      <c r="T2739" s="147">
        <v>0</v>
      </c>
      <c r="U2739" s="147" t="s">
        <v>1627</v>
      </c>
      <c r="V2739" s="147" t="s">
        <v>3221</v>
      </c>
    </row>
    <row r="2740" spans="16:22" x14ac:dyDescent="0.25">
      <c r="P2740" s="147" t="s">
        <v>962</v>
      </c>
      <c r="Q2740" s="147">
        <v>196</v>
      </c>
      <c r="R2740" s="147"/>
      <c r="S2740" s="147" t="s">
        <v>3310</v>
      </c>
      <c r="T2740" s="147">
        <v>0</v>
      </c>
      <c r="U2740" s="147" t="s">
        <v>3311</v>
      </c>
      <c r="V2740" s="147" t="s">
        <v>3221</v>
      </c>
    </row>
    <row r="2741" spans="16:22" x14ac:dyDescent="0.25">
      <c r="P2741" s="147" t="s">
        <v>962</v>
      </c>
      <c r="Q2741" s="147">
        <v>196</v>
      </c>
      <c r="R2741" s="147"/>
      <c r="S2741" s="147" t="s">
        <v>3312</v>
      </c>
      <c r="T2741" s="147">
        <v>0</v>
      </c>
      <c r="U2741" s="147" t="s">
        <v>3313</v>
      </c>
      <c r="V2741" s="147" t="s">
        <v>3221</v>
      </c>
    </row>
    <row r="2742" spans="16:22" x14ac:dyDescent="0.25">
      <c r="P2742" s="147" t="s">
        <v>962</v>
      </c>
      <c r="Q2742" s="147">
        <v>196</v>
      </c>
      <c r="R2742" s="147"/>
      <c r="S2742" s="147" t="s">
        <v>3314</v>
      </c>
      <c r="T2742" s="147">
        <v>0</v>
      </c>
      <c r="U2742" s="147" t="s">
        <v>3315</v>
      </c>
      <c r="V2742" s="147" t="s">
        <v>3221</v>
      </c>
    </row>
    <row r="2743" spans="16:22" x14ac:dyDescent="0.25">
      <c r="P2743" s="147" t="s">
        <v>962</v>
      </c>
      <c r="Q2743" s="147">
        <v>196</v>
      </c>
      <c r="R2743" s="147"/>
      <c r="S2743" s="147" t="s">
        <v>1632</v>
      </c>
      <c r="T2743" s="147">
        <v>0</v>
      </c>
      <c r="U2743" s="147" t="s">
        <v>1633</v>
      </c>
      <c r="V2743" s="147" t="s">
        <v>3221</v>
      </c>
    </row>
    <row r="2744" spans="16:22" x14ac:dyDescent="0.25">
      <c r="P2744" s="147" t="s">
        <v>962</v>
      </c>
      <c r="Q2744" s="147">
        <v>196</v>
      </c>
      <c r="R2744" s="147"/>
      <c r="S2744" s="147" t="s">
        <v>3316</v>
      </c>
      <c r="T2744" s="147">
        <v>0</v>
      </c>
      <c r="U2744" s="147" t="s">
        <v>3317</v>
      </c>
      <c r="V2744" s="147" t="s">
        <v>3221</v>
      </c>
    </row>
    <row r="2745" spans="16:22" x14ac:dyDescent="0.25">
      <c r="P2745" s="147" t="s">
        <v>962</v>
      </c>
      <c r="Q2745" s="147">
        <v>196</v>
      </c>
      <c r="R2745" s="147"/>
      <c r="S2745" s="147" t="s">
        <v>1636</v>
      </c>
      <c r="T2745" s="147">
        <v>0</v>
      </c>
      <c r="U2745" s="147" t="s">
        <v>1637</v>
      </c>
      <c r="V2745" s="147" t="s">
        <v>3221</v>
      </c>
    </row>
    <row r="2746" spans="16:22" x14ac:dyDescent="0.25">
      <c r="P2746" s="147" t="s">
        <v>962</v>
      </c>
      <c r="Q2746" s="147">
        <v>196</v>
      </c>
      <c r="R2746" s="147"/>
      <c r="S2746" s="147" t="s">
        <v>1640</v>
      </c>
      <c r="T2746" s="147">
        <v>0</v>
      </c>
      <c r="U2746" s="147" t="s">
        <v>1641</v>
      </c>
      <c r="V2746" s="147" t="s">
        <v>3221</v>
      </c>
    </row>
    <row r="2747" spans="16:22" x14ac:dyDescent="0.25">
      <c r="P2747" s="147" t="s">
        <v>962</v>
      </c>
      <c r="Q2747" s="147">
        <v>196</v>
      </c>
      <c r="R2747" s="147"/>
      <c r="S2747" s="147" t="s">
        <v>3019</v>
      </c>
      <c r="T2747" s="147">
        <v>0</v>
      </c>
      <c r="U2747" s="147" t="s">
        <v>3020</v>
      </c>
      <c r="V2747" s="147" t="s">
        <v>3221</v>
      </c>
    </row>
    <row r="2748" spans="16:22" x14ac:dyDescent="0.25">
      <c r="P2748" s="147" t="s">
        <v>962</v>
      </c>
      <c r="Q2748" s="147">
        <v>196</v>
      </c>
      <c r="R2748" s="147"/>
      <c r="S2748" s="147" t="s">
        <v>3021</v>
      </c>
      <c r="T2748" s="147">
        <v>0</v>
      </c>
      <c r="U2748" s="147" t="s">
        <v>3022</v>
      </c>
      <c r="V2748" s="147" t="s">
        <v>3221</v>
      </c>
    </row>
    <row r="2749" spans="16:22" x14ac:dyDescent="0.25">
      <c r="P2749" s="147" t="s">
        <v>962</v>
      </c>
      <c r="Q2749" s="147">
        <v>196</v>
      </c>
      <c r="R2749" s="147"/>
      <c r="S2749" s="147" t="s">
        <v>3023</v>
      </c>
      <c r="T2749" s="147">
        <v>0</v>
      </c>
      <c r="U2749" s="147" t="s">
        <v>3024</v>
      </c>
      <c r="V2749" s="147" t="s">
        <v>3221</v>
      </c>
    </row>
    <row r="2750" spans="16:22" x14ac:dyDescent="0.25">
      <c r="P2750" s="147" t="s">
        <v>962</v>
      </c>
      <c r="Q2750" s="147">
        <v>196</v>
      </c>
      <c r="R2750" s="147"/>
      <c r="S2750" s="147" t="s">
        <v>1642</v>
      </c>
      <c r="T2750" s="147">
        <v>0</v>
      </c>
      <c r="U2750" s="147" t="s">
        <v>1643</v>
      </c>
      <c r="V2750" s="147" t="s">
        <v>3221</v>
      </c>
    </row>
    <row r="2751" spans="16:22" x14ac:dyDescent="0.25">
      <c r="P2751" s="147" t="s">
        <v>962</v>
      </c>
      <c r="Q2751" s="147">
        <v>196</v>
      </c>
      <c r="R2751" s="147"/>
      <c r="S2751" s="147" t="s">
        <v>1644</v>
      </c>
      <c r="T2751" s="147">
        <v>0</v>
      </c>
      <c r="U2751" s="147" t="s">
        <v>1645</v>
      </c>
      <c r="V2751" s="147" t="s">
        <v>3221</v>
      </c>
    </row>
    <row r="2752" spans="16:22" x14ac:dyDescent="0.25">
      <c r="P2752" s="147" t="s">
        <v>962</v>
      </c>
      <c r="Q2752" s="147">
        <v>196</v>
      </c>
      <c r="R2752" s="147"/>
      <c r="S2752" s="147" t="s">
        <v>1646</v>
      </c>
      <c r="T2752" s="147">
        <v>0</v>
      </c>
      <c r="U2752" s="147" t="s">
        <v>1647</v>
      </c>
      <c r="V2752" s="147" t="s">
        <v>3221</v>
      </c>
    </row>
    <row r="2753" spans="16:22" x14ac:dyDescent="0.25">
      <c r="P2753" s="147" t="s">
        <v>962</v>
      </c>
      <c r="Q2753" s="147">
        <v>196</v>
      </c>
      <c r="R2753" s="147"/>
      <c r="S2753" s="147" t="s">
        <v>1648</v>
      </c>
      <c r="T2753" s="147">
        <v>0</v>
      </c>
      <c r="U2753" s="147" t="s">
        <v>1649</v>
      </c>
      <c r="V2753" s="147" t="s">
        <v>3221</v>
      </c>
    </row>
    <row r="2754" spans="16:22" x14ac:dyDescent="0.25">
      <c r="P2754" s="147" t="s">
        <v>962</v>
      </c>
      <c r="Q2754" s="147">
        <v>196</v>
      </c>
      <c r="R2754" s="147"/>
      <c r="S2754" s="147" t="s">
        <v>1652</v>
      </c>
      <c r="T2754" s="147">
        <v>0</v>
      </c>
      <c r="U2754" s="147" t="s">
        <v>1653</v>
      </c>
      <c r="V2754" s="147" t="s">
        <v>3221</v>
      </c>
    </row>
    <row r="2755" spans="16:22" x14ac:dyDescent="0.25">
      <c r="P2755" s="147" t="s">
        <v>962</v>
      </c>
      <c r="Q2755" s="147">
        <v>196</v>
      </c>
      <c r="R2755" s="147"/>
      <c r="S2755" s="147" t="s">
        <v>3318</v>
      </c>
      <c r="T2755" s="147">
        <v>0</v>
      </c>
      <c r="U2755" s="147" t="s">
        <v>3319</v>
      </c>
      <c r="V2755" s="147" t="s">
        <v>3221</v>
      </c>
    </row>
    <row r="2756" spans="16:22" x14ac:dyDescent="0.25">
      <c r="P2756" s="147" t="s">
        <v>962</v>
      </c>
      <c r="Q2756" s="147">
        <v>196</v>
      </c>
      <c r="R2756" s="147"/>
      <c r="S2756" s="147" t="s">
        <v>1660</v>
      </c>
      <c r="T2756" s="147">
        <v>0</v>
      </c>
      <c r="U2756" s="147" t="s">
        <v>1661</v>
      </c>
      <c r="V2756" s="147" t="s">
        <v>3221</v>
      </c>
    </row>
    <row r="2757" spans="16:22" x14ac:dyDescent="0.25">
      <c r="P2757" s="147" t="s">
        <v>962</v>
      </c>
      <c r="Q2757" s="147">
        <v>196</v>
      </c>
      <c r="R2757" s="147"/>
      <c r="S2757" s="147" t="s">
        <v>3025</v>
      </c>
      <c r="T2757" s="147">
        <v>0</v>
      </c>
      <c r="U2757" s="147" t="s">
        <v>3026</v>
      </c>
      <c r="V2757" s="147" t="s">
        <v>3221</v>
      </c>
    </row>
    <row r="2758" spans="16:22" x14ac:dyDescent="0.25">
      <c r="P2758" s="147" t="s">
        <v>962</v>
      </c>
      <c r="Q2758" s="147">
        <v>196</v>
      </c>
      <c r="R2758" s="147"/>
      <c r="S2758" s="147" t="s">
        <v>1664</v>
      </c>
      <c r="T2758" s="147">
        <v>0</v>
      </c>
      <c r="U2758" s="147" t="s">
        <v>1665</v>
      </c>
      <c r="V2758" s="147" t="s">
        <v>3221</v>
      </c>
    </row>
    <row r="2759" spans="16:22" x14ac:dyDescent="0.25">
      <c r="P2759" s="147" t="s">
        <v>962</v>
      </c>
      <c r="Q2759" s="147">
        <v>196</v>
      </c>
      <c r="R2759" s="147"/>
      <c r="S2759" s="147" t="s">
        <v>3320</v>
      </c>
      <c r="T2759" s="147">
        <v>0</v>
      </c>
      <c r="U2759" s="147" t="s">
        <v>3321</v>
      </c>
      <c r="V2759" s="147" t="s">
        <v>3221</v>
      </c>
    </row>
    <row r="2760" spans="16:22" x14ac:dyDescent="0.25">
      <c r="P2760" s="147" t="s">
        <v>962</v>
      </c>
      <c r="Q2760" s="147">
        <v>196</v>
      </c>
      <c r="R2760" s="147"/>
      <c r="S2760" s="147" t="s">
        <v>3322</v>
      </c>
      <c r="T2760" s="147">
        <v>0</v>
      </c>
      <c r="U2760" s="147" t="s">
        <v>3323</v>
      </c>
      <c r="V2760" s="147" t="s">
        <v>3221</v>
      </c>
    </row>
    <row r="2761" spans="16:22" x14ac:dyDescent="0.25">
      <c r="P2761" s="147" t="s">
        <v>962</v>
      </c>
      <c r="Q2761" s="147">
        <v>196</v>
      </c>
      <c r="R2761" s="147"/>
      <c r="S2761" s="147" t="s">
        <v>1670</v>
      </c>
      <c r="T2761" s="147">
        <v>0</v>
      </c>
      <c r="U2761" s="147" t="s">
        <v>1671</v>
      </c>
      <c r="V2761" s="147" t="s">
        <v>3221</v>
      </c>
    </row>
    <row r="2762" spans="16:22" x14ac:dyDescent="0.25">
      <c r="P2762" s="147" t="s">
        <v>962</v>
      </c>
      <c r="Q2762" s="147">
        <v>196</v>
      </c>
      <c r="R2762" s="147"/>
      <c r="S2762" s="147" t="s">
        <v>2782</v>
      </c>
      <c r="T2762" s="147">
        <v>0</v>
      </c>
      <c r="U2762" s="147" t="s">
        <v>2783</v>
      </c>
      <c r="V2762" s="147" t="s">
        <v>3221</v>
      </c>
    </row>
    <row r="2763" spans="16:22" x14ac:dyDescent="0.25">
      <c r="P2763" s="147" t="s">
        <v>962</v>
      </c>
      <c r="Q2763" s="147">
        <v>196</v>
      </c>
      <c r="R2763" s="147"/>
      <c r="S2763" s="147" t="s">
        <v>3324</v>
      </c>
      <c r="T2763" s="147">
        <v>0</v>
      </c>
      <c r="U2763" s="147" t="s">
        <v>3325</v>
      </c>
      <c r="V2763" s="147" t="s">
        <v>3221</v>
      </c>
    </row>
    <row r="2764" spans="16:22" x14ac:dyDescent="0.25">
      <c r="P2764" s="147" t="s">
        <v>962</v>
      </c>
      <c r="Q2764" s="147">
        <v>196</v>
      </c>
      <c r="R2764" s="147"/>
      <c r="S2764" s="147" t="s">
        <v>1676</v>
      </c>
      <c r="T2764" s="147">
        <v>0</v>
      </c>
      <c r="U2764" s="147" t="s">
        <v>1677</v>
      </c>
      <c r="V2764" s="147" t="s">
        <v>3221</v>
      </c>
    </row>
    <row r="2765" spans="16:22" x14ac:dyDescent="0.25">
      <c r="P2765" s="147" t="s">
        <v>962</v>
      </c>
      <c r="Q2765" s="147">
        <v>196</v>
      </c>
      <c r="R2765" s="147"/>
      <c r="S2765" s="147" t="s">
        <v>3027</v>
      </c>
      <c r="T2765" s="147">
        <v>0</v>
      </c>
      <c r="U2765" s="147" t="s">
        <v>3028</v>
      </c>
      <c r="V2765" s="147" t="s">
        <v>3221</v>
      </c>
    </row>
    <row r="2766" spans="16:22" x14ac:dyDescent="0.25">
      <c r="P2766" s="147" t="s">
        <v>962</v>
      </c>
      <c r="Q2766" s="147">
        <v>196</v>
      </c>
      <c r="R2766" s="147"/>
      <c r="S2766" s="147" t="s">
        <v>3326</v>
      </c>
      <c r="T2766" s="147">
        <v>0</v>
      </c>
      <c r="U2766" s="147" t="s">
        <v>3327</v>
      </c>
      <c r="V2766" s="147" t="s">
        <v>3221</v>
      </c>
    </row>
    <row r="2767" spans="16:22" x14ac:dyDescent="0.25">
      <c r="P2767" s="147" t="s">
        <v>962</v>
      </c>
      <c r="Q2767" s="147">
        <v>196</v>
      </c>
      <c r="R2767" s="147"/>
      <c r="S2767" s="147" t="s">
        <v>3328</v>
      </c>
      <c r="T2767" s="147">
        <v>0</v>
      </c>
      <c r="U2767" s="147" t="s">
        <v>3329</v>
      </c>
      <c r="V2767" s="147" t="s">
        <v>3221</v>
      </c>
    </row>
    <row r="2768" spans="16:22" x14ac:dyDescent="0.25">
      <c r="P2768" s="147" t="s">
        <v>962</v>
      </c>
      <c r="Q2768" s="147">
        <v>196</v>
      </c>
      <c r="R2768" s="147"/>
      <c r="S2768" s="147" t="s">
        <v>3330</v>
      </c>
      <c r="T2768" s="147">
        <v>0</v>
      </c>
      <c r="U2768" s="147" t="s">
        <v>3331</v>
      </c>
      <c r="V2768" s="147" t="s">
        <v>3221</v>
      </c>
    </row>
    <row r="2769" spans="16:22" x14ac:dyDescent="0.25">
      <c r="P2769" s="147" t="s">
        <v>962</v>
      </c>
      <c r="Q2769" s="147">
        <v>196</v>
      </c>
      <c r="R2769" s="147"/>
      <c r="S2769" s="147" t="s">
        <v>3332</v>
      </c>
      <c r="T2769" s="147">
        <v>0</v>
      </c>
      <c r="U2769" s="147" t="s">
        <v>3333</v>
      </c>
      <c r="V2769" s="147" t="s">
        <v>3221</v>
      </c>
    </row>
    <row r="2770" spans="16:22" x14ac:dyDescent="0.25">
      <c r="P2770" s="147" t="s">
        <v>962</v>
      </c>
      <c r="Q2770" s="147">
        <v>196</v>
      </c>
      <c r="R2770" s="147"/>
      <c r="S2770" s="147" t="s">
        <v>2788</v>
      </c>
      <c r="T2770" s="147">
        <v>0</v>
      </c>
      <c r="U2770" s="147" t="s">
        <v>2789</v>
      </c>
      <c r="V2770" s="147" t="s">
        <v>3221</v>
      </c>
    </row>
    <row r="2771" spans="16:22" x14ac:dyDescent="0.25">
      <c r="P2771" s="147" t="s">
        <v>962</v>
      </c>
      <c r="Q2771" s="147">
        <v>196</v>
      </c>
      <c r="R2771" s="147"/>
      <c r="S2771" s="147" t="s">
        <v>2495</v>
      </c>
      <c r="T2771" s="147">
        <v>0</v>
      </c>
      <c r="U2771" s="147" t="s">
        <v>2496</v>
      </c>
      <c r="V2771" s="147" t="s">
        <v>3221</v>
      </c>
    </row>
    <row r="2772" spans="16:22" x14ac:dyDescent="0.25">
      <c r="P2772" s="147" t="s">
        <v>962</v>
      </c>
      <c r="Q2772" s="147">
        <v>196</v>
      </c>
      <c r="R2772" s="147"/>
      <c r="S2772" s="147" t="s">
        <v>2790</v>
      </c>
      <c r="T2772" s="147">
        <v>0</v>
      </c>
      <c r="U2772" s="147" t="s">
        <v>2791</v>
      </c>
      <c r="V2772" s="147" t="s">
        <v>3221</v>
      </c>
    </row>
    <row r="2773" spans="16:22" x14ac:dyDescent="0.25">
      <c r="P2773" s="147" t="s">
        <v>962</v>
      </c>
      <c r="Q2773" s="147">
        <v>196</v>
      </c>
      <c r="R2773" s="147"/>
      <c r="S2773" s="147" t="s">
        <v>3334</v>
      </c>
      <c r="T2773" s="147">
        <v>0</v>
      </c>
      <c r="U2773" s="147" t="s">
        <v>3335</v>
      </c>
      <c r="V2773" s="147" t="s">
        <v>3221</v>
      </c>
    </row>
    <row r="2774" spans="16:22" x14ac:dyDescent="0.25">
      <c r="P2774" s="147" t="s">
        <v>962</v>
      </c>
      <c r="Q2774" s="147">
        <v>196</v>
      </c>
      <c r="R2774" s="147"/>
      <c r="S2774" s="147" t="s">
        <v>2497</v>
      </c>
      <c r="T2774" s="147">
        <v>0</v>
      </c>
      <c r="U2774" s="147" t="s">
        <v>2498</v>
      </c>
      <c r="V2774" s="147" t="s">
        <v>3221</v>
      </c>
    </row>
    <row r="2775" spans="16:22" x14ac:dyDescent="0.25">
      <c r="P2775" s="147" t="s">
        <v>962</v>
      </c>
      <c r="Q2775" s="147">
        <v>196</v>
      </c>
      <c r="R2775" s="147"/>
      <c r="S2775" s="147" t="s">
        <v>3029</v>
      </c>
      <c r="T2775" s="147">
        <v>0</v>
      </c>
      <c r="U2775" s="147" t="s">
        <v>3030</v>
      </c>
      <c r="V2775" s="147" t="s">
        <v>3221</v>
      </c>
    </row>
    <row r="2776" spans="16:22" x14ac:dyDescent="0.25">
      <c r="P2776" s="147" t="s">
        <v>962</v>
      </c>
      <c r="Q2776" s="147">
        <v>196</v>
      </c>
      <c r="R2776" s="147"/>
      <c r="S2776" s="147" t="s">
        <v>3031</v>
      </c>
      <c r="T2776" s="147">
        <v>0</v>
      </c>
      <c r="U2776" s="147" t="s">
        <v>3032</v>
      </c>
      <c r="V2776" s="147" t="s">
        <v>3221</v>
      </c>
    </row>
    <row r="2777" spans="16:22" x14ac:dyDescent="0.25">
      <c r="P2777" s="147" t="s">
        <v>962</v>
      </c>
      <c r="Q2777" s="147">
        <v>196</v>
      </c>
      <c r="R2777" s="147"/>
      <c r="S2777" s="147" t="s">
        <v>1686</v>
      </c>
      <c r="T2777" s="147">
        <v>0</v>
      </c>
      <c r="U2777" s="147" t="s">
        <v>1687</v>
      </c>
      <c r="V2777" s="147" t="s">
        <v>3221</v>
      </c>
    </row>
    <row r="2778" spans="16:22" x14ac:dyDescent="0.25">
      <c r="P2778" s="147" t="s">
        <v>962</v>
      </c>
      <c r="Q2778" s="147">
        <v>196</v>
      </c>
      <c r="R2778" s="147"/>
      <c r="S2778" s="147" t="s">
        <v>1688</v>
      </c>
      <c r="T2778" s="147">
        <v>0</v>
      </c>
      <c r="U2778" s="147" t="s">
        <v>1689</v>
      </c>
      <c r="V2778" s="147" t="s">
        <v>3221</v>
      </c>
    </row>
    <row r="2779" spans="16:22" x14ac:dyDescent="0.25">
      <c r="P2779" s="147" t="s">
        <v>962</v>
      </c>
      <c r="Q2779" s="147">
        <v>196</v>
      </c>
      <c r="R2779" s="147"/>
      <c r="S2779" s="147" t="s">
        <v>3336</v>
      </c>
      <c r="T2779" s="147">
        <v>0</v>
      </c>
      <c r="U2779" s="147" t="s">
        <v>3337</v>
      </c>
      <c r="V2779" s="147" t="s">
        <v>3221</v>
      </c>
    </row>
    <row r="2780" spans="16:22" x14ac:dyDescent="0.25">
      <c r="P2780" s="147" t="s">
        <v>962</v>
      </c>
      <c r="Q2780" s="147">
        <v>196</v>
      </c>
      <c r="R2780" s="147"/>
      <c r="S2780" s="147" t="s">
        <v>2503</v>
      </c>
      <c r="T2780" s="147">
        <v>0</v>
      </c>
      <c r="U2780" s="147" t="s">
        <v>2504</v>
      </c>
      <c r="V2780" s="147" t="s">
        <v>3221</v>
      </c>
    </row>
    <row r="2781" spans="16:22" x14ac:dyDescent="0.25">
      <c r="P2781" s="147" t="s">
        <v>962</v>
      </c>
      <c r="Q2781" s="147">
        <v>196</v>
      </c>
      <c r="R2781" s="147"/>
      <c r="S2781" s="147" t="s">
        <v>1696</v>
      </c>
      <c r="T2781" s="147">
        <v>0</v>
      </c>
      <c r="U2781" s="147" t="s">
        <v>1697</v>
      </c>
      <c r="V2781" s="147" t="s">
        <v>3221</v>
      </c>
    </row>
    <row r="2782" spans="16:22" x14ac:dyDescent="0.25">
      <c r="P2782" s="147" t="s">
        <v>962</v>
      </c>
      <c r="Q2782" s="147">
        <v>196</v>
      </c>
      <c r="R2782" s="147"/>
      <c r="S2782" s="147" t="s">
        <v>3338</v>
      </c>
      <c r="T2782" s="147">
        <v>0</v>
      </c>
      <c r="U2782" s="147" t="s">
        <v>3339</v>
      </c>
      <c r="V2782" s="147" t="s">
        <v>3221</v>
      </c>
    </row>
    <row r="2783" spans="16:22" x14ac:dyDescent="0.25">
      <c r="P2783" s="147" t="s">
        <v>962</v>
      </c>
      <c r="Q2783" s="147">
        <v>196</v>
      </c>
      <c r="R2783" s="147"/>
      <c r="S2783" s="147" t="s">
        <v>2794</v>
      </c>
      <c r="T2783" s="147">
        <v>0</v>
      </c>
      <c r="U2783" s="147" t="s">
        <v>2795</v>
      </c>
      <c r="V2783" s="147" t="s">
        <v>3221</v>
      </c>
    </row>
    <row r="2784" spans="16:22" x14ac:dyDescent="0.25">
      <c r="P2784" s="147" t="s">
        <v>962</v>
      </c>
      <c r="Q2784" s="147">
        <v>196</v>
      </c>
      <c r="R2784" s="147"/>
      <c r="S2784" s="147" t="s">
        <v>1698</v>
      </c>
      <c r="T2784" s="147">
        <v>0</v>
      </c>
      <c r="U2784" s="147" t="s">
        <v>1699</v>
      </c>
      <c r="V2784" s="147" t="s">
        <v>3221</v>
      </c>
    </row>
    <row r="2785" spans="16:22" x14ac:dyDescent="0.25">
      <c r="P2785" s="147" t="s">
        <v>962</v>
      </c>
      <c r="Q2785" s="147">
        <v>196</v>
      </c>
      <c r="R2785" s="147"/>
      <c r="S2785" s="147" t="s">
        <v>1700</v>
      </c>
      <c r="T2785" s="147">
        <v>0</v>
      </c>
      <c r="U2785" s="147" t="s">
        <v>1701</v>
      </c>
      <c r="V2785" s="147" t="s">
        <v>3221</v>
      </c>
    </row>
    <row r="2786" spans="16:22" x14ac:dyDescent="0.25">
      <c r="P2786" s="147" t="s">
        <v>962</v>
      </c>
      <c r="Q2786" s="147">
        <v>196</v>
      </c>
      <c r="R2786" s="147"/>
      <c r="S2786" s="147" t="s">
        <v>2798</v>
      </c>
      <c r="T2786" s="147">
        <v>0</v>
      </c>
      <c r="U2786" s="147" t="s">
        <v>2799</v>
      </c>
      <c r="V2786" s="147" t="s">
        <v>3221</v>
      </c>
    </row>
    <row r="2787" spans="16:22" x14ac:dyDescent="0.25">
      <c r="P2787" s="147" t="s">
        <v>962</v>
      </c>
      <c r="Q2787" s="147">
        <v>196</v>
      </c>
      <c r="R2787" s="147"/>
      <c r="S2787" s="147" t="s">
        <v>2800</v>
      </c>
      <c r="T2787" s="147">
        <v>0</v>
      </c>
      <c r="U2787" s="147" t="s">
        <v>2801</v>
      </c>
      <c r="V2787" s="147" t="s">
        <v>3221</v>
      </c>
    </row>
    <row r="2788" spans="16:22" x14ac:dyDescent="0.25">
      <c r="P2788" s="147" t="s">
        <v>962</v>
      </c>
      <c r="Q2788" s="147">
        <v>196</v>
      </c>
      <c r="R2788" s="147"/>
      <c r="S2788" s="147" t="s">
        <v>1702</v>
      </c>
      <c r="T2788" s="147">
        <v>0</v>
      </c>
      <c r="U2788" s="147" t="s">
        <v>1703</v>
      </c>
      <c r="V2788" s="147" t="s">
        <v>3221</v>
      </c>
    </row>
    <row r="2789" spans="16:22" x14ac:dyDescent="0.25">
      <c r="P2789" s="147" t="s">
        <v>962</v>
      </c>
      <c r="Q2789" s="147">
        <v>196</v>
      </c>
      <c r="R2789" s="147"/>
      <c r="S2789" s="147" t="s">
        <v>1704</v>
      </c>
      <c r="T2789" s="147">
        <v>0</v>
      </c>
      <c r="U2789" s="147" t="s">
        <v>1705</v>
      </c>
      <c r="V2789" s="147" t="s">
        <v>3221</v>
      </c>
    </row>
    <row r="2790" spans="16:22" x14ac:dyDescent="0.25">
      <c r="P2790" s="147" t="s">
        <v>962</v>
      </c>
      <c r="Q2790" s="147">
        <v>196</v>
      </c>
      <c r="R2790" s="147"/>
      <c r="S2790" s="147" t="s">
        <v>2802</v>
      </c>
      <c r="T2790" s="147">
        <v>0</v>
      </c>
      <c r="U2790" s="147" t="s">
        <v>2803</v>
      </c>
      <c r="V2790" s="147" t="s">
        <v>3221</v>
      </c>
    </row>
    <row r="2791" spans="16:22" x14ac:dyDescent="0.25">
      <c r="P2791" s="147" t="s">
        <v>962</v>
      </c>
      <c r="Q2791" s="147">
        <v>196</v>
      </c>
      <c r="R2791" s="147"/>
      <c r="S2791" s="147" t="s">
        <v>1706</v>
      </c>
      <c r="T2791" s="147">
        <v>0</v>
      </c>
      <c r="U2791" s="147" t="s">
        <v>1707</v>
      </c>
      <c r="V2791" s="147" t="s">
        <v>3221</v>
      </c>
    </row>
    <row r="2792" spans="16:22" x14ac:dyDescent="0.25">
      <c r="P2792" s="147" t="s">
        <v>962</v>
      </c>
      <c r="Q2792" s="147">
        <v>196</v>
      </c>
      <c r="R2792" s="147"/>
      <c r="S2792" s="147" t="s">
        <v>3340</v>
      </c>
      <c r="T2792" s="147">
        <v>0</v>
      </c>
      <c r="U2792" s="147" t="s">
        <v>3341</v>
      </c>
      <c r="V2792" s="147" t="s">
        <v>3221</v>
      </c>
    </row>
    <row r="2793" spans="16:22" x14ac:dyDescent="0.25">
      <c r="P2793" s="147" t="s">
        <v>962</v>
      </c>
      <c r="Q2793" s="147">
        <v>196</v>
      </c>
      <c r="R2793" s="147"/>
      <c r="S2793" s="147" t="s">
        <v>2513</v>
      </c>
      <c r="T2793" s="147">
        <v>0</v>
      </c>
      <c r="U2793" s="147" t="s">
        <v>2514</v>
      </c>
      <c r="V2793" s="147" t="s">
        <v>3221</v>
      </c>
    </row>
    <row r="2794" spans="16:22" x14ac:dyDescent="0.25">
      <c r="P2794" s="147" t="s">
        <v>962</v>
      </c>
      <c r="Q2794" s="147">
        <v>196</v>
      </c>
      <c r="R2794" s="147"/>
      <c r="S2794" s="147" t="s">
        <v>1722</v>
      </c>
      <c r="T2794" s="147">
        <v>0</v>
      </c>
      <c r="U2794" s="147" t="s">
        <v>1723</v>
      </c>
      <c r="V2794" s="147" t="s">
        <v>3221</v>
      </c>
    </row>
    <row r="2795" spans="16:22" x14ac:dyDescent="0.25">
      <c r="P2795" s="147" t="s">
        <v>962</v>
      </c>
      <c r="Q2795" s="147">
        <v>196</v>
      </c>
      <c r="R2795" s="147"/>
      <c r="S2795" s="147" t="s">
        <v>3342</v>
      </c>
      <c r="T2795" s="147">
        <v>0</v>
      </c>
      <c r="U2795" s="147" t="s">
        <v>3343</v>
      </c>
      <c r="V2795" s="147" t="s">
        <v>3221</v>
      </c>
    </row>
    <row r="2796" spans="16:22" x14ac:dyDescent="0.25">
      <c r="P2796" s="147" t="s">
        <v>962</v>
      </c>
      <c r="Q2796" s="147">
        <v>196</v>
      </c>
      <c r="R2796" s="147"/>
      <c r="S2796" s="147" t="s">
        <v>2517</v>
      </c>
      <c r="T2796" s="147">
        <v>0</v>
      </c>
      <c r="U2796" s="147" t="s">
        <v>2518</v>
      </c>
      <c r="V2796" s="147" t="s">
        <v>3221</v>
      </c>
    </row>
    <row r="2797" spans="16:22" x14ac:dyDescent="0.25">
      <c r="P2797" s="147" t="s">
        <v>962</v>
      </c>
      <c r="Q2797" s="147">
        <v>196</v>
      </c>
      <c r="R2797" s="147"/>
      <c r="S2797" s="147" t="s">
        <v>3037</v>
      </c>
      <c r="T2797" s="147">
        <v>0</v>
      </c>
      <c r="U2797" s="147" t="s">
        <v>3038</v>
      </c>
      <c r="V2797" s="147" t="s">
        <v>3221</v>
      </c>
    </row>
    <row r="2798" spans="16:22" x14ac:dyDescent="0.25">
      <c r="P2798" s="147" t="s">
        <v>962</v>
      </c>
      <c r="Q2798" s="147">
        <v>196</v>
      </c>
      <c r="R2798" s="147"/>
      <c r="S2798" s="147" t="s">
        <v>3344</v>
      </c>
      <c r="T2798" s="147">
        <v>0</v>
      </c>
      <c r="U2798" s="147" t="s">
        <v>3345</v>
      </c>
      <c r="V2798" s="147" t="s">
        <v>3221</v>
      </c>
    </row>
    <row r="2799" spans="16:22" x14ac:dyDescent="0.25">
      <c r="P2799" s="147" t="s">
        <v>962</v>
      </c>
      <c r="Q2799" s="147">
        <v>196</v>
      </c>
      <c r="R2799" s="147"/>
      <c r="S2799" s="147" t="s">
        <v>3346</v>
      </c>
      <c r="T2799" s="147">
        <v>0</v>
      </c>
      <c r="U2799" s="147" t="s">
        <v>3347</v>
      </c>
      <c r="V2799" s="147" t="s">
        <v>3221</v>
      </c>
    </row>
    <row r="2800" spans="16:22" x14ac:dyDescent="0.25">
      <c r="P2800" s="147" t="s">
        <v>962</v>
      </c>
      <c r="Q2800" s="147">
        <v>196</v>
      </c>
      <c r="R2800" s="147"/>
      <c r="S2800" s="147" t="s">
        <v>2519</v>
      </c>
      <c r="T2800" s="147">
        <v>0</v>
      </c>
      <c r="U2800" s="147" t="s">
        <v>2520</v>
      </c>
      <c r="V2800" s="147" t="s">
        <v>3221</v>
      </c>
    </row>
    <row r="2801" spans="16:22" x14ac:dyDescent="0.25">
      <c r="P2801" s="147" t="s">
        <v>962</v>
      </c>
      <c r="Q2801" s="147">
        <v>196</v>
      </c>
      <c r="R2801" s="147"/>
      <c r="S2801" s="147" t="s">
        <v>1734</v>
      </c>
      <c r="T2801" s="147">
        <v>0</v>
      </c>
      <c r="U2801" s="147" t="s">
        <v>1735</v>
      </c>
      <c r="V2801" s="147" t="s">
        <v>3221</v>
      </c>
    </row>
    <row r="2802" spans="16:22" x14ac:dyDescent="0.25">
      <c r="P2802" s="147" t="s">
        <v>962</v>
      </c>
      <c r="Q2802" s="147">
        <v>196</v>
      </c>
      <c r="R2802" s="147"/>
      <c r="S2802" s="147" t="s">
        <v>3348</v>
      </c>
      <c r="T2802" s="147">
        <v>0</v>
      </c>
      <c r="U2802" s="147" t="s">
        <v>3349</v>
      </c>
      <c r="V2802" s="147" t="s">
        <v>3221</v>
      </c>
    </row>
    <row r="2803" spans="16:22" x14ac:dyDescent="0.25">
      <c r="P2803" s="147" t="s">
        <v>962</v>
      </c>
      <c r="Q2803" s="147">
        <v>196</v>
      </c>
      <c r="R2803" s="147"/>
      <c r="S2803" s="147" t="s">
        <v>3350</v>
      </c>
      <c r="T2803" s="147">
        <v>0</v>
      </c>
      <c r="U2803" s="147" t="s">
        <v>3351</v>
      </c>
      <c r="V2803" s="147" t="s">
        <v>3221</v>
      </c>
    </row>
    <row r="2804" spans="16:22" x14ac:dyDescent="0.25">
      <c r="P2804" s="147" t="s">
        <v>962</v>
      </c>
      <c r="Q2804" s="147">
        <v>196</v>
      </c>
      <c r="R2804" s="147"/>
      <c r="S2804" s="147" t="s">
        <v>2824</v>
      </c>
      <c r="T2804" s="147">
        <v>0</v>
      </c>
      <c r="U2804" s="147" t="s">
        <v>2825</v>
      </c>
      <c r="V2804" s="147" t="s">
        <v>3221</v>
      </c>
    </row>
    <row r="2805" spans="16:22" x14ac:dyDescent="0.25">
      <c r="P2805" s="147" t="s">
        <v>962</v>
      </c>
      <c r="Q2805" s="147">
        <v>196</v>
      </c>
      <c r="R2805" s="147"/>
      <c r="S2805" s="147" t="s">
        <v>1740</v>
      </c>
      <c r="T2805" s="147">
        <v>0</v>
      </c>
      <c r="U2805" s="147" t="s">
        <v>1741</v>
      </c>
      <c r="V2805" s="147" t="s">
        <v>3221</v>
      </c>
    </row>
    <row r="2806" spans="16:22" x14ac:dyDescent="0.25">
      <c r="P2806" s="147" t="s">
        <v>962</v>
      </c>
      <c r="Q2806" s="147">
        <v>196</v>
      </c>
      <c r="R2806" s="147"/>
      <c r="S2806" s="147" t="s">
        <v>1742</v>
      </c>
      <c r="T2806" s="147">
        <v>0</v>
      </c>
      <c r="U2806" s="147" t="s">
        <v>1743</v>
      </c>
      <c r="V2806" s="147" t="s">
        <v>3221</v>
      </c>
    </row>
    <row r="2807" spans="16:22" x14ac:dyDescent="0.25">
      <c r="P2807" s="147" t="s">
        <v>962</v>
      </c>
      <c r="Q2807" s="147">
        <v>196</v>
      </c>
      <c r="R2807" s="147"/>
      <c r="S2807" s="147" t="s">
        <v>1744</v>
      </c>
      <c r="T2807" s="147">
        <v>0</v>
      </c>
      <c r="U2807" s="147" t="s">
        <v>1745</v>
      </c>
      <c r="V2807" s="147" t="s">
        <v>3221</v>
      </c>
    </row>
    <row r="2808" spans="16:22" x14ac:dyDescent="0.25">
      <c r="P2808" s="147" t="s">
        <v>962</v>
      </c>
      <c r="Q2808" s="147">
        <v>196</v>
      </c>
      <c r="R2808" s="147"/>
      <c r="S2808" s="147" t="s">
        <v>1746</v>
      </c>
      <c r="T2808" s="147">
        <v>0</v>
      </c>
      <c r="U2808" s="147" t="s">
        <v>1747</v>
      </c>
      <c r="V2808" s="147" t="s">
        <v>3221</v>
      </c>
    </row>
    <row r="2809" spans="16:22" x14ac:dyDescent="0.25">
      <c r="P2809" s="147" t="s">
        <v>962</v>
      </c>
      <c r="Q2809" s="147">
        <v>196</v>
      </c>
      <c r="R2809" s="147"/>
      <c r="S2809" s="147" t="s">
        <v>3041</v>
      </c>
      <c r="T2809" s="147">
        <v>0</v>
      </c>
      <c r="U2809" s="147" t="s">
        <v>3042</v>
      </c>
      <c r="V2809" s="147" t="s">
        <v>3221</v>
      </c>
    </row>
    <row r="2810" spans="16:22" x14ac:dyDescent="0.25">
      <c r="P2810" s="147" t="s">
        <v>962</v>
      </c>
      <c r="Q2810" s="147">
        <v>196</v>
      </c>
      <c r="R2810" s="147"/>
      <c r="S2810" s="147" t="s">
        <v>1750</v>
      </c>
      <c r="T2810" s="147">
        <v>0</v>
      </c>
      <c r="U2810" s="147" t="s">
        <v>1751</v>
      </c>
      <c r="V2810" s="147" t="s">
        <v>3221</v>
      </c>
    </row>
    <row r="2811" spans="16:22" x14ac:dyDescent="0.25">
      <c r="P2811" s="147" t="s">
        <v>962</v>
      </c>
      <c r="Q2811" s="147">
        <v>196</v>
      </c>
      <c r="R2811" s="147"/>
      <c r="S2811" s="147" t="s">
        <v>1756</v>
      </c>
      <c r="T2811" s="147">
        <v>0</v>
      </c>
      <c r="U2811" s="147" t="s">
        <v>1757</v>
      </c>
      <c r="V2811" s="147" t="s">
        <v>3221</v>
      </c>
    </row>
    <row r="2812" spans="16:22" x14ac:dyDescent="0.25">
      <c r="P2812" s="147" t="s">
        <v>962</v>
      </c>
      <c r="Q2812" s="147">
        <v>196</v>
      </c>
      <c r="R2812" s="147"/>
      <c r="S2812" s="147" t="s">
        <v>3352</v>
      </c>
      <c r="T2812" s="147">
        <v>0</v>
      </c>
      <c r="U2812" s="147" t="s">
        <v>3353</v>
      </c>
      <c r="V2812" s="147" t="s">
        <v>3221</v>
      </c>
    </row>
    <row r="2813" spans="16:22" x14ac:dyDescent="0.25">
      <c r="P2813" s="147" t="s">
        <v>962</v>
      </c>
      <c r="Q2813" s="147">
        <v>196</v>
      </c>
      <c r="R2813" s="147"/>
      <c r="S2813" s="147" t="s">
        <v>2521</v>
      </c>
      <c r="T2813" s="147">
        <v>0</v>
      </c>
      <c r="U2813" s="147" t="s">
        <v>2522</v>
      </c>
      <c r="V2813" s="147" t="s">
        <v>3221</v>
      </c>
    </row>
    <row r="2814" spans="16:22" x14ac:dyDescent="0.25">
      <c r="P2814" s="147" t="s">
        <v>962</v>
      </c>
      <c r="Q2814" s="147">
        <v>196</v>
      </c>
      <c r="R2814" s="147"/>
      <c r="S2814" s="147" t="s">
        <v>3045</v>
      </c>
      <c r="T2814" s="147">
        <v>0</v>
      </c>
      <c r="U2814" s="147" t="s">
        <v>3046</v>
      </c>
      <c r="V2814" s="147" t="s">
        <v>3221</v>
      </c>
    </row>
    <row r="2815" spans="16:22" x14ac:dyDescent="0.25">
      <c r="P2815" s="147" t="s">
        <v>962</v>
      </c>
      <c r="Q2815" s="147">
        <v>196</v>
      </c>
      <c r="R2815" s="147"/>
      <c r="S2815" s="147" t="s">
        <v>2525</v>
      </c>
      <c r="T2815" s="147">
        <v>0</v>
      </c>
      <c r="U2815" s="147" t="s">
        <v>2526</v>
      </c>
      <c r="V2815" s="147" t="s">
        <v>3221</v>
      </c>
    </row>
    <row r="2816" spans="16:22" x14ac:dyDescent="0.25">
      <c r="P2816" s="147" t="s">
        <v>962</v>
      </c>
      <c r="Q2816" s="147">
        <v>196</v>
      </c>
      <c r="R2816" s="147"/>
      <c r="S2816" s="147" t="s">
        <v>3354</v>
      </c>
      <c r="T2816" s="147">
        <v>0</v>
      </c>
      <c r="U2816" s="147" t="s">
        <v>3355</v>
      </c>
      <c r="V2816" s="147" t="s">
        <v>3221</v>
      </c>
    </row>
    <row r="2817" spans="16:22" x14ac:dyDescent="0.25">
      <c r="P2817" s="147" t="s">
        <v>962</v>
      </c>
      <c r="Q2817" s="147">
        <v>196</v>
      </c>
      <c r="R2817" s="147"/>
      <c r="S2817" s="147" t="s">
        <v>3051</v>
      </c>
      <c r="T2817" s="147">
        <v>0</v>
      </c>
      <c r="U2817" s="147" t="s">
        <v>3052</v>
      </c>
      <c r="V2817" s="147" t="s">
        <v>3221</v>
      </c>
    </row>
    <row r="2818" spans="16:22" x14ac:dyDescent="0.25">
      <c r="P2818" s="147" t="s">
        <v>962</v>
      </c>
      <c r="Q2818" s="147">
        <v>196</v>
      </c>
      <c r="R2818" s="147"/>
      <c r="S2818" s="147" t="s">
        <v>3053</v>
      </c>
      <c r="T2818" s="147">
        <v>0</v>
      </c>
      <c r="U2818" s="147" t="s">
        <v>3054</v>
      </c>
      <c r="V2818" s="147" t="s">
        <v>3221</v>
      </c>
    </row>
    <row r="2819" spans="16:22" x14ac:dyDescent="0.25">
      <c r="P2819" s="147" t="s">
        <v>962</v>
      </c>
      <c r="Q2819" s="147">
        <v>196</v>
      </c>
      <c r="R2819" s="147"/>
      <c r="S2819" s="147" t="s">
        <v>1778</v>
      </c>
      <c r="T2819" s="147">
        <v>0</v>
      </c>
      <c r="U2819" s="147" t="s">
        <v>1779</v>
      </c>
      <c r="V2819" s="147" t="s">
        <v>3221</v>
      </c>
    </row>
    <row r="2820" spans="16:22" x14ac:dyDescent="0.25">
      <c r="P2820" s="147" t="s">
        <v>962</v>
      </c>
      <c r="Q2820" s="147">
        <v>196</v>
      </c>
      <c r="R2820" s="147"/>
      <c r="S2820" s="147" t="s">
        <v>3055</v>
      </c>
      <c r="T2820" s="147">
        <v>0</v>
      </c>
      <c r="U2820" s="147" t="s">
        <v>3056</v>
      </c>
      <c r="V2820" s="147" t="s">
        <v>3221</v>
      </c>
    </row>
    <row r="2821" spans="16:22" x14ac:dyDescent="0.25">
      <c r="P2821" s="147" t="s">
        <v>962</v>
      </c>
      <c r="Q2821" s="147">
        <v>196</v>
      </c>
      <c r="R2821" s="147"/>
      <c r="S2821" s="147" t="s">
        <v>1784</v>
      </c>
      <c r="T2821" s="147">
        <v>0</v>
      </c>
      <c r="U2821" s="147" t="s">
        <v>1785</v>
      </c>
      <c r="V2821" s="147" t="s">
        <v>3221</v>
      </c>
    </row>
    <row r="2822" spans="16:22" x14ac:dyDescent="0.25">
      <c r="P2822" s="147" t="s">
        <v>962</v>
      </c>
      <c r="Q2822" s="147">
        <v>196</v>
      </c>
      <c r="R2822" s="147"/>
      <c r="S2822" s="147" t="s">
        <v>3356</v>
      </c>
      <c r="T2822" s="147">
        <v>0</v>
      </c>
      <c r="U2822" s="147" t="s">
        <v>3357</v>
      </c>
      <c r="V2822" s="147" t="s">
        <v>3221</v>
      </c>
    </row>
    <row r="2823" spans="16:22" x14ac:dyDescent="0.25">
      <c r="P2823" s="147" t="s">
        <v>962</v>
      </c>
      <c r="Q2823" s="147">
        <v>196</v>
      </c>
      <c r="R2823" s="147"/>
      <c r="S2823" s="147" t="s">
        <v>1788</v>
      </c>
      <c r="T2823" s="147">
        <v>0</v>
      </c>
      <c r="U2823" s="147" t="s">
        <v>1789</v>
      </c>
      <c r="V2823" s="147" t="s">
        <v>3221</v>
      </c>
    </row>
    <row r="2824" spans="16:22" x14ac:dyDescent="0.25">
      <c r="P2824" s="147" t="s">
        <v>962</v>
      </c>
      <c r="Q2824" s="147">
        <v>196</v>
      </c>
      <c r="R2824" s="147"/>
      <c r="S2824" s="147" t="s">
        <v>3358</v>
      </c>
      <c r="T2824" s="147">
        <v>0</v>
      </c>
      <c r="U2824" s="147" t="s">
        <v>3359</v>
      </c>
      <c r="V2824" s="147" t="s">
        <v>3221</v>
      </c>
    </row>
    <row r="2825" spans="16:22" x14ac:dyDescent="0.25">
      <c r="P2825" s="147" t="s">
        <v>962</v>
      </c>
      <c r="Q2825" s="147">
        <v>196</v>
      </c>
      <c r="R2825" s="147"/>
      <c r="S2825" s="147" t="s">
        <v>2828</v>
      </c>
      <c r="T2825" s="147">
        <v>0</v>
      </c>
      <c r="U2825" s="147" t="s">
        <v>2829</v>
      </c>
      <c r="V2825" s="147" t="s">
        <v>3221</v>
      </c>
    </row>
    <row r="2826" spans="16:22" x14ac:dyDescent="0.25">
      <c r="P2826" s="147" t="s">
        <v>962</v>
      </c>
      <c r="Q2826" s="147">
        <v>196</v>
      </c>
      <c r="R2826" s="147"/>
      <c r="S2826" s="147" t="s">
        <v>2533</v>
      </c>
      <c r="T2826" s="147">
        <v>0</v>
      </c>
      <c r="U2826" s="147" t="s">
        <v>2534</v>
      </c>
      <c r="V2826" s="147" t="s">
        <v>3221</v>
      </c>
    </row>
    <row r="2827" spans="16:22" x14ac:dyDescent="0.25">
      <c r="P2827" s="147" t="s">
        <v>962</v>
      </c>
      <c r="Q2827" s="147">
        <v>196</v>
      </c>
      <c r="R2827" s="147"/>
      <c r="S2827" s="147" t="s">
        <v>1790</v>
      </c>
      <c r="T2827" s="147">
        <v>0</v>
      </c>
      <c r="U2827" s="147" t="s">
        <v>1791</v>
      </c>
      <c r="V2827" s="147" t="s">
        <v>3221</v>
      </c>
    </row>
    <row r="2828" spans="16:22" x14ac:dyDescent="0.25">
      <c r="P2828" s="147" t="s">
        <v>962</v>
      </c>
      <c r="Q2828" s="147">
        <v>196</v>
      </c>
      <c r="R2828" s="147"/>
      <c r="S2828" s="147" t="s">
        <v>3061</v>
      </c>
      <c r="T2828" s="147">
        <v>0</v>
      </c>
      <c r="U2828" s="147" t="s">
        <v>3062</v>
      </c>
      <c r="V2828" s="147" t="s">
        <v>3221</v>
      </c>
    </row>
    <row r="2829" spans="16:22" x14ac:dyDescent="0.25">
      <c r="P2829" s="147" t="s">
        <v>962</v>
      </c>
      <c r="Q2829" s="147">
        <v>196</v>
      </c>
      <c r="R2829" s="147"/>
      <c r="S2829" s="147" t="s">
        <v>1794</v>
      </c>
      <c r="T2829" s="147">
        <v>0</v>
      </c>
      <c r="U2829" s="147" t="s">
        <v>1795</v>
      </c>
      <c r="V2829" s="147" t="s">
        <v>3221</v>
      </c>
    </row>
    <row r="2830" spans="16:22" x14ac:dyDescent="0.25">
      <c r="P2830" s="147" t="s">
        <v>962</v>
      </c>
      <c r="Q2830" s="147">
        <v>196</v>
      </c>
      <c r="R2830" s="147"/>
      <c r="S2830" s="147" t="s">
        <v>3360</v>
      </c>
      <c r="T2830" s="147">
        <v>0</v>
      </c>
      <c r="U2830" s="147" t="s">
        <v>3361</v>
      </c>
      <c r="V2830" s="147" t="s">
        <v>3221</v>
      </c>
    </row>
    <row r="2831" spans="16:22" x14ac:dyDescent="0.25">
      <c r="P2831" s="147" t="s">
        <v>962</v>
      </c>
      <c r="Q2831" s="147">
        <v>196</v>
      </c>
      <c r="R2831" s="147"/>
      <c r="S2831" s="147" t="s">
        <v>1802</v>
      </c>
      <c r="T2831" s="147">
        <v>0</v>
      </c>
      <c r="U2831" s="147" t="s">
        <v>1803</v>
      </c>
      <c r="V2831" s="147" t="s">
        <v>3221</v>
      </c>
    </row>
    <row r="2832" spans="16:22" x14ac:dyDescent="0.25">
      <c r="P2832" s="147" t="s">
        <v>962</v>
      </c>
      <c r="Q2832" s="147">
        <v>196</v>
      </c>
      <c r="R2832" s="147"/>
      <c r="S2832" s="147" t="s">
        <v>1804</v>
      </c>
      <c r="T2832" s="147">
        <v>0</v>
      </c>
      <c r="U2832" s="147" t="s">
        <v>1805</v>
      </c>
      <c r="V2832" s="147" t="s">
        <v>3221</v>
      </c>
    </row>
    <row r="2833" spans="16:22" x14ac:dyDescent="0.25">
      <c r="P2833" s="147" t="s">
        <v>962</v>
      </c>
      <c r="Q2833" s="147">
        <v>196</v>
      </c>
      <c r="R2833" s="147"/>
      <c r="S2833" s="147" t="s">
        <v>3362</v>
      </c>
      <c r="T2833" s="147">
        <v>0</v>
      </c>
      <c r="U2833" s="147" t="s">
        <v>3363</v>
      </c>
      <c r="V2833" s="147" t="s">
        <v>3221</v>
      </c>
    </row>
    <row r="2834" spans="16:22" x14ac:dyDescent="0.25">
      <c r="P2834" s="147" t="s">
        <v>962</v>
      </c>
      <c r="Q2834" s="147">
        <v>196</v>
      </c>
      <c r="R2834" s="147"/>
      <c r="S2834" s="147" t="s">
        <v>2834</v>
      </c>
      <c r="T2834" s="147">
        <v>0</v>
      </c>
      <c r="U2834" s="147" t="s">
        <v>2835</v>
      </c>
      <c r="V2834" s="147" t="s">
        <v>3221</v>
      </c>
    </row>
    <row r="2835" spans="16:22" x14ac:dyDescent="0.25">
      <c r="P2835" s="147" t="s">
        <v>962</v>
      </c>
      <c r="Q2835" s="147">
        <v>196</v>
      </c>
      <c r="R2835" s="147"/>
      <c r="S2835" s="147" t="s">
        <v>1826</v>
      </c>
      <c r="T2835" s="147">
        <v>0</v>
      </c>
      <c r="U2835" s="147" t="s">
        <v>1827</v>
      </c>
      <c r="V2835" s="147" t="s">
        <v>3221</v>
      </c>
    </row>
    <row r="2836" spans="16:22" x14ac:dyDescent="0.25">
      <c r="P2836" s="147" t="s">
        <v>962</v>
      </c>
      <c r="Q2836" s="147">
        <v>196</v>
      </c>
      <c r="R2836" s="147"/>
      <c r="S2836" s="147" t="s">
        <v>3364</v>
      </c>
      <c r="T2836" s="147">
        <v>0</v>
      </c>
      <c r="U2836" s="147" t="s">
        <v>3365</v>
      </c>
      <c r="V2836" s="147" t="s">
        <v>3221</v>
      </c>
    </row>
    <row r="2837" spans="16:22" x14ac:dyDescent="0.25">
      <c r="P2837" s="147" t="s">
        <v>962</v>
      </c>
      <c r="Q2837" s="147">
        <v>196</v>
      </c>
      <c r="R2837" s="147"/>
      <c r="S2837" s="147" t="s">
        <v>2539</v>
      </c>
      <c r="T2837" s="147">
        <v>0</v>
      </c>
      <c r="U2837" s="147" t="s">
        <v>2540</v>
      </c>
      <c r="V2837" s="147" t="s">
        <v>3221</v>
      </c>
    </row>
    <row r="2838" spans="16:22" x14ac:dyDescent="0.25">
      <c r="P2838" s="147" t="s">
        <v>962</v>
      </c>
      <c r="Q2838" s="147">
        <v>196</v>
      </c>
      <c r="R2838" s="147"/>
      <c r="S2838" s="147" t="s">
        <v>3366</v>
      </c>
      <c r="T2838" s="147">
        <v>0</v>
      </c>
      <c r="U2838" s="147" t="s">
        <v>3367</v>
      </c>
      <c r="V2838" s="147" t="s">
        <v>3221</v>
      </c>
    </row>
    <row r="2839" spans="16:22" x14ac:dyDescent="0.25">
      <c r="P2839" s="147" t="s">
        <v>962</v>
      </c>
      <c r="Q2839" s="147">
        <v>196</v>
      </c>
      <c r="R2839" s="147"/>
      <c r="S2839" s="147" t="s">
        <v>1838</v>
      </c>
      <c r="T2839" s="147">
        <v>0</v>
      </c>
      <c r="U2839" s="147" t="s">
        <v>1839</v>
      </c>
      <c r="V2839" s="147" t="s">
        <v>3221</v>
      </c>
    </row>
    <row r="2840" spans="16:22" x14ac:dyDescent="0.25">
      <c r="P2840" s="147" t="s">
        <v>962</v>
      </c>
      <c r="Q2840" s="147">
        <v>196</v>
      </c>
      <c r="R2840" s="147"/>
      <c r="S2840" s="147" t="s">
        <v>1842</v>
      </c>
      <c r="T2840" s="147">
        <v>0</v>
      </c>
      <c r="U2840" s="147" t="s">
        <v>1843</v>
      </c>
      <c r="V2840" s="147" t="s">
        <v>3221</v>
      </c>
    </row>
    <row r="2841" spans="16:22" x14ac:dyDescent="0.25">
      <c r="P2841" s="147" t="s">
        <v>962</v>
      </c>
      <c r="Q2841" s="147">
        <v>196</v>
      </c>
      <c r="R2841" s="147"/>
      <c r="S2841" s="147" t="s">
        <v>1844</v>
      </c>
      <c r="T2841" s="147">
        <v>0</v>
      </c>
      <c r="U2841" s="147" t="s">
        <v>1845</v>
      </c>
      <c r="V2841" s="147" t="s">
        <v>3221</v>
      </c>
    </row>
    <row r="2842" spans="16:22" x14ac:dyDescent="0.25">
      <c r="P2842" s="147" t="s">
        <v>962</v>
      </c>
      <c r="Q2842" s="147">
        <v>196</v>
      </c>
      <c r="R2842" s="147"/>
      <c r="S2842" s="147" t="s">
        <v>1846</v>
      </c>
      <c r="T2842" s="147">
        <v>0</v>
      </c>
      <c r="U2842" s="147" t="s">
        <v>1847</v>
      </c>
      <c r="V2842" s="147" t="s">
        <v>3221</v>
      </c>
    </row>
    <row r="2843" spans="16:22" x14ac:dyDescent="0.25">
      <c r="P2843" s="147" t="s">
        <v>962</v>
      </c>
      <c r="Q2843" s="147">
        <v>196</v>
      </c>
      <c r="R2843" s="147"/>
      <c r="S2843" s="147" t="s">
        <v>3368</v>
      </c>
      <c r="T2843" s="147">
        <v>0</v>
      </c>
      <c r="U2843" s="147" t="s">
        <v>3369</v>
      </c>
      <c r="V2843" s="147" t="s">
        <v>3221</v>
      </c>
    </row>
    <row r="2844" spans="16:22" x14ac:dyDescent="0.25">
      <c r="P2844" s="147" t="s">
        <v>962</v>
      </c>
      <c r="Q2844" s="147">
        <v>196</v>
      </c>
      <c r="R2844" s="147"/>
      <c r="S2844" s="147" t="s">
        <v>1848</v>
      </c>
      <c r="T2844" s="147">
        <v>0</v>
      </c>
      <c r="U2844" s="147" t="s">
        <v>1849</v>
      </c>
      <c r="V2844" s="147" t="s">
        <v>3221</v>
      </c>
    </row>
    <row r="2845" spans="16:22" x14ac:dyDescent="0.25">
      <c r="P2845" s="147" t="s">
        <v>962</v>
      </c>
      <c r="Q2845" s="147">
        <v>196</v>
      </c>
      <c r="R2845" s="147"/>
      <c r="S2845" s="147" t="s">
        <v>1850</v>
      </c>
      <c r="T2845" s="147">
        <v>0</v>
      </c>
      <c r="U2845" s="147" t="s">
        <v>1851</v>
      </c>
      <c r="V2845" s="147" t="s">
        <v>3221</v>
      </c>
    </row>
    <row r="2846" spans="16:22" x14ac:dyDescent="0.25">
      <c r="P2846" s="147" t="s">
        <v>962</v>
      </c>
      <c r="Q2846" s="147">
        <v>196</v>
      </c>
      <c r="R2846" s="147"/>
      <c r="S2846" s="147" t="s">
        <v>1854</v>
      </c>
      <c r="T2846" s="147">
        <v>0</v>
      </c>
      <c r="U2846" s="147" t="s">
        <v>1855</v>
      </c>
      <c r="V2846" s="147" t="s">
        <v>3221</v>
      </c>
    </row>
    <row r="2847" spans="16:22" x14ac:dyDescent="0.25">
      <c r="P2847" s="147" t="s">
        <v>962</v>
      </c>
      <c r="Q2847" s="147">
        <v>196</v>
      </c>
      <c r="R2847" s="147"/>
      <c r="S2847" s="147" t="s">
        <v>1858</v>
      </c>
      <c r="T2847" s="147">
        <v>0</v>
      </c>
      <c r="U2847" s="147" t="s">
        <v>1859</v>
      </c>
      <c r="V2847" s="147" t="s">
        <v>3221</v>
      </c>
    </row>
    <row r="2848" spans="16:22" x14ac:dyDescent="0.25">
      <c r="P2848" s="147" t="s">
        <v>962</v>
      </c>
      <c r="Q2848" s="147">
        <v>196</v>
      </c>
      <c r="R2848" s="147"/>
      <c r="S2848" s="147" t="s">
        <v>1864</v>
      </c>
      <c r="T2848" s="147">
        <v>0</v>
      </c>
      <c r="U2848" s="147" t="s">
        <v>1865</v>
      </c>
      <c r="V2848" s="147" t="s">
        <v>3221</v>
      </c>
    </row>
    <row r="2849" spans="16:22" x14ac:dyDescent="0.25">
      <c r="P2849" s="147" t="s">
        <v>962</v>
      </c>
      <c r="Q2849" s="147">
        <v>196</v>
      </c>
      <c r="R2849" s="147"/>
      <c r="S2849" s="147" t="s">
        <v>2547</v>
      </c>
      <c r="T2849" s="147">
        <v>0</v>
      </c>
      <c r="U2849" s="147" t="s">
        <v>2548</v>
      </c>
      <c r="V2849" s="147" t="s">
        <v>3221</v>
      </c>
    </row>
    <row r="2850" spans="16:22" x14ac:dyDescent="0.25">
      <c r="P2850" s="147" t="s">
        <v>962</v>
      </c>
      <c r="Q2850" s="147">
        <v>196</v>
      </c>
      <c r="R2850" s="147"/>
      <c r="S2850" s="147" t="s">
        <v>1874</v>
      </c>
      <c r="T2850" s="147">
        <v>0</v>
      </c>
      <c r="U2850" s="147" t="s">
        <v>1875</v>
      </c>
      <c r="V2850" s="147" t="s">
        <v>3221</v>
      </c>
    </row>
    <row r="2851" spans="16:22" x14ac:dyDescent="0.25">
      <c r="P2851" s="147" t="s">
        <v>962</v>
      </c>
      <c r="Q2851" s="147">
        <v>196</v>
      </c>
      <c r="R2851" s="147"/>
      <c r="S2851" s="147" t="s">
        <v>2549</v>
      </c>
      <c r="T2851" s="147">
        <v>0</v>
      </c>
      <c r="U2851" s="147" t="s">
        <v>2550</v>
      </c>
      <c r="V2851" s="147" t="s">
        <v>3221</v>
      </c>
    </row>
    <row r="2852" spans="16:22" x14ac:dyDescent="0.25">
      <c r="P2852" s="147" t="s">
        <v>962</v>
      </c>
      <c r="Q2852" s="147">
        <v>196</v>
      </c>
      <c r="R2852" s="147"/>
      <c r="S2852" s="147" t="s">
        <v>1878</v>
      </c>
      <c r="T2852" s="147">
        <v>0</v>
      </c>
      <c r="U2852" s="147" t="s">
        <v>1879</v>
      </c>
      <c r="V2852" s="147" t="s">
        <v>3221</v>
      </c>
    </row>
    <row r="2853" spans="16:22" x14ac:dyDescent="0.25">
      <c r="P2853" s="147" t="s">
        <v>962</v>
      </c>
      <c r="Q2853" s="147">
        <v>196</v>
      </c>
      <c r="R2853" s="147"/>
      <c r="S2853" s="147" t="s">
        <v>1880</v>
      </c>
      <c r="T2853" s="147">
        <v>0</v>
      </c>
      <c r="U2853" s="147" t="s">
        <v>1881</v>
      </c>
      <c r="V2853" s="147" t="s">
        <v>3221</v>
      </c>
    </row>
    <row r="2854" spans="16:22" x14ac:dyDescent="0.25">
      <c r="P2854" s="147" t="s">
        <v>962</v>
      </c>
      <c r="Q2854" s="147">
        <v>196</v>
      </c>
      <c r="R2854" s="147"/>
      <c r="S2854" s="147" t="s">
        <v>1882</v>
      </c>
      <c r="T2854" s="147">
        <v>0</v>
      </c>
      <c r="U2854" s="147" t="s">
        <v>1883</v>
      </c>
      <c r="V2854" s="147" t="s">
        <v>3221</v>
      </c>
    </row>
    <row r="2855" spans="16:22" x14ac:dyDescent="0.25">
      <c r="P2855" s="147" t="s">
        <v>962</v>
      </c>
      <c r="Q2855" s="147">
        <v>196</v>
      </c>
      <c r="R2855" s="147"/>
      <c r="S2855" s="147" t="s">
        <v>3370</v>
      </c>
      <c r="T2855" s="147">
        <v>0</v>
      </c>
      <c r="U2855" s="147" t="s">
        <v>3371</v>
      </c>
      <c r="V2855" s="147" t="s">
        <v>3221</v>
      </c>
    </row>
    <row r="2856" spans="16:22" x14ac:dyDescent="0.25">
      <c r="P2856" s="147" t="s">
        <v>962</v>
      </c>
      <c r="Q2856" s="147">
        <v>196</v>
      </c>
      <c r="R2856" s="147"/>
      <c r="S2856" s="147" t="s">
        <v>1886</v>
      </c>
      <c r="T2856" s="147">
        <v>0</v>
      </c>
      <c r="U2856" s="147" t="s">
        <v>1887</v>
      </c>
      <c r="V2856" s="147" t="s">
        <v>3221</v>
      </c>
    </row>
    <row r="2857" spans="16:22" x14ac:dyDescent="0.25">
      <c r="P2857" s="147" t="s">
        <v>962</v>
      </c>
      <c r="Q2857" s="147">
        <v>196</v>
      </c>
      <c r="R2857" s="147"/>
      <c r="S2857" s="147" t="s">
        <v>3372</v>
      </c>
      <c r="T2857" s="147">
        <v>0</v>
      </c>
      <c r="U2857" s="147" t="s">
        <v>3373</v>
      </c>
      <c r="V2857" s="147" t="s">
        <v>3221</v>
      </c>
    </row>
    <row r="2858" spans="16:22" x14ac:dyDescent="0.25">
      <c r="P2858" s="147" t="s">
        <v>962</v>
      </c>
      <c r="Q2858" s="147">
        <v>196</v>
      </c>
      <c r="R2858" s="147"/>
      <c r="S2858" s="147" t="s">
        <v>2555</v>
      </c>
      <c r="T2858" s="147">
        <v>0</v>
      </c>
      <c r="U2858" s="147" t="s">
        <v>2556</v>
      </c>
      <c r="V2858" s="147" t="s">
        <v>3221</v>
      </c>
    </row>
    <row r="2859" spans="16:22" x14ac:dyDescent="0.25">
      <c r="P2859" s="147" t="s">
        <v>962</v>
      </c>
      <c r="Q2859" s="147">
        <v>196</v>
      </c>
      <c r="R2859" s="147"/>
      <c r="S2859" s="147" t="s">
        <v>3374</v>
      </c>
      <c r="T2859" s="147">
        <v>0</v>
      </c>
      <c r="U2859" s="147" t="s">
        <v>3375</v>
      </c>
      <c r="V2859" s="147" t="s">
        <v>3221</v>
      </c>
    </row>
    <row r="2860" spans="16:22" x14ac:dyDescent="0.25">
      <c r="P2860" s="147" t="s">
        <v>962</v>
      </c>
      <c r="Q2860" s="147">
        <v>196</v>
      </c>
      <c r="R2860" s="147"/>
      <c r="S2860" s="147" t="s">
        <v>3376</v>
      </c>
      <c r="T2860" s="147">
        <v>0</v>
      </c>
      <c r="U2860" s="147" t="s">
        <v>3377</v>
      </c>
      <c r="V2860" s="147" t="s">
        <v>3221</v>
      </c>
    </row>
    <row r="2861" spans="16:22" x14ac:dyDescent="0.25">
      <c r="P2861" s="147" t="s">
        <v>962</v>
      </c>
      <c r="Q2861" s="147">
        <v>196</v>
      </c>
      <c r="R2861" s="147"/>
      <c r="S2861" s="147" t="s">
        <v>1892</v>
      </c>
      <c r="T2861" s="147">
        <v>0</v>
      </c>
      <c r="U2861" s="147" t="s">
        <v>1893</v>
      </c>
      <c r="V2861" s="147" t="s">
        <v>3221</v>
      </c>
    </row>
    <row r="2862" spans="16:22" x14ac:dyDescent="0.25">
      <c r="P2862" s="147" t="s">
        <v>962</v>
      </c>
      <c r="Q2862" s="147">
        <v>196</v>
      </c>
      <c r="R2862" s="147"/>
      <c r="S2862" s="147" t="s">
        <v>1894</v>
      </c>
      <c r="T2862" s="147">
        <v>0</v>
      </c>
      <c r="U2862" s="147" t="s">
        <v>1895</v>
      </c>
      <c r="V2862" s="147" t="s">
        <v>3221</v>
      </c>
    </row>
    <row r="2863" spans="16:22" x14ac:dyDescent="0.25">
      <c r="P2863" s="147" t="s">
        <v>962</v>
      </c>
      <c r="Q2863" s="147">
        <v>196</v>
      </c>
      <c r="R2863" s="147"/>
      <c r="S2863" s="147" t="s">
        <v>1896</v>
      </c>
      <c r="T2863" s="147">
        <v>0</v>
      </c>
      <c r="U2863" s="147" t="s">
        <v>1897</v>
      </c>
      <c r="V2863" s="147" t="s">
        <v>3221</v>
      </c>
    </row>
    <row r="2864" spans="16:22" x14ac:dyDescent="0.25">
      <c r="P2864" s="147" t="s">
        <v>962</v>
      </c>
      <c r="Q2864" s="147">
        <v>196</v>
      </c>
      <c r="R2864" s="147"/>
      <c r="S2864" s="147" t="s">
        <v>2856</v>
      </c>
      <c r="T2864" s="147">
        <v>0</v>
      </c>
      <c r="U2864" s="147" t="s">
        <v>2857</v>
      </c>
      <c r="V2864" s="147" t="s">
        <v>3221</v>
      </c>
    </row>
    <row r="2865" spans="16:22" x14ac:dyDescent="0.25">
      <c r="P2865" s="147" t="s">
        <v>962</v>
      </c>
      <c r="Q2865" s="147">
        <v>196</v>
      </c>
      <c r="R2865" s="147"/>
      <c r="S2865" s="147" t="s">
        <v>3071</v>
      </c>
      <c r="T2865" s="147">
        <v>0</v>
      </c>
      <c r="U2865" s="147" t="s">
        <v>3072</v>
      </c>
      <c r="V2865" s="147" t="s">
        <v>3221</v>
      </c>
    </row>
    <row r="2866" spans="16:22" x14ac:dyDescent="0.25">
      <c r="P2866" s="147" t="s">
        <v>962</v>
      </c>
      <c r="Q2866" s="147">
        <v>196</v>
      </c>
      <c r="R2866" s="147"/>
      <c r="S2866" s="147" t="s">
        <v>1900</v>
      </c>
      <c r="T2866" s="147">
        <v>0</v>
      </c>
      <c r="U2866" s="147" t="s">
        <v>1901</v>
      </c>
      <c r="V2866" s="147" t="s">
        <v>3221</v>
      </c>
    </row>
    <row r="2867" spans="16:22" x14ac:dyDescent="0.25">
      <c r="P2867" s="147" t="s">
        <v>962</v>
      </c>
      <c r="Q2867" s="147">
        <v>196</v>
      </c>
      <c r="R2867" s="147"/>
      <c r="S2867" s="147" t="s">
        <v>1902</v>
      </c>
      <c r="T2867" s="147">
        <v>0</v>
      </c>
      <c r="U2867" s="147" t="s">
        <v>1903</v>
      </c>
      <c r="V2867" s="147" t="s">
        <v>3221</v>
      </c>
    </row>
    <row r="2868" spans="16:22" x14ac:dyDescent="0.25">
      <c r="P2868" s="147" t="s">
        <v>962</v>
      </c>
      <c r="Q2868" s="147">
        <v>196</v>
      </c>
      <c r="R2868" s="147"/>
      <c r="S2868" s="147" t="s">
        <v>2557</v>
      </c>
      <c r="T2868" s="147">
        <v>0</v>
      </c>
      <c r="U2868" s="147" t="s">
        <v>2558</v>
      </c>
      <c r="V2868" s="147" t="s">
        <v>3221</v>
      </c>
    </row>
    <row r="2869" spans="16:22" x14ac:dyDescent="0.25">
      <c r="P2869" s="147" t="s">
        <v>962</v>
      </c>
      <c r="Q2869" s="147">
        <v>196</v>
      </c>
      <c r="R2869" s="147"/>
      <c r="S2869" s="147" t="s">
        <v>3378</v>
      </c>
      <c r="T2869" s="147">
        <v>0</v>
      </c>
      <c r="U2869" s="147" t="s">
        <v>3379</v>
      </c>
      <c r="V2869" s="147" t="s">
        <v>3221</v>
      </c>
    </row>
    <row r="2870" spans="16:22" x14ac:dyDescent="0.25">
      <c r="P2870" s="147" t="s">
        <v>962</v>
      </c>
      <c r="Q2870" s="147">
        <v>196</v>
      </c>
      <c r="R2870" s="147"/>
      <c r="S2870" s="147" t="s">
        <v>3380</v>
      </c>
      <c r="T2870" s="147">
        <v>0</v>
      </c>
      <c r="U2870" s="147" t="s">
        <v>3381</v>
      </c>
      <c r="V2870" s="147" t="s">
        <v>3221</v>
      </c>
    </row>
    <row r="2871" spans="16:22" x14ac:dyDescent="0.25">
      <c r="P2871" s="147" t="s">
        <v>962</v>
      </c>
      <c r="Q2871" s="147">
        <v>196</v>
      </c>
      <c r="R2871" s="147"/>
      <c r="S2871" s="147" t="s">
        <v>1908</v>
      </c>
      <c r="T2871" s="147">
        <v>0</v>
      </c>
      <c r="U2871" s="147" t="s">
        <v>1909</v>
      </c>
      <c r="V2871" s="147" t="s">
        <v>3221</v>
      </c>
    </row>
    <row r="2872" spans="16:22" x14ac:dyDescent="0.25">
      <c r="P2872" s="147" t="s">
        <v>962</v>
      </c>
      <c r="Q2872" s="147">
        <v>196</v>
      </c>
      <c r="R2872" s="147"/>
      <c r="S2872" s="147" t="s">
        <v>1910</v>
      </c>
      <c r="T2872" s="147">
        <v>0</v>
      </c>
      <c r="U2872" s="147" t="s">
        <v>1911</v>
      </c>
      <c r="V2872" s="147" t="s">
        <v>3221</v>
      </c>
    </row>
    <row r="2873" spans="16:22" x14ac:dyDescent="0.25">
      <c r="P2873" s="147" t="s">
        <v>962</v>
      </c>
      <c r="Q2873" s="147">
        <v>196</v>
      </c>
      <c r="R2873" s="147"/>
      <c r="S2873" s="147" t="s">
        <v>2860</v>
      </c>
      <c r="T2873" s="147">
        <v>0</v>
      </c>
      <c r="U2873" s="147" t="s">
        <v>2861</v>
      </c>
      <c r="V2873" s="147" t="s">
        <v>3221</v>
      </c>
    </row>
    <row r="2874" spans="16:22" x14ac:dyDescent="0.25">
      <c r="P2874" s="147" t="s">
        <v>962</v>
      </c>
      <c r="Q2874" s="147">
        <v>196</v>
      </c>
      <c r="R2874" s="147"/>
      <c r="S2874" s="147" t="s">
        <v>3077</v>
      </c>
      <c r="T2874" s="147">
        <v>0</v>
      </c>
      <c r="U2874" s="147" t="s">
        <v>3078</v>
      </c>
      <c r="V2874" s="147" t="s">
        <v>3221</v>
      </c>
    </row>
    <row r="2875" spans="16:22" x14ac:dyDescent="0.25">
      <c r="P2875" s="147" t="s">
        <v>962</v>
      </c>
      <c r="Q2875" s="147">
        <v>196</v>
      </c>
      <c r="R2875" s="147"/>
      <c r="S2875" s="147" t="s">
        <v>2565</v>
      </c>
      <c r="T2875" s="147">
        <v>0</v>
      </c>
      <c r="U2875" s="147" t="s">
        <v>2566</v>
      </c>
      <c r="V2875" s="147" t="s">
        <v>3221</v>
      </c>
    </row>
    <row r="2876" spans="16:22" x14ac:dyDescent="0.25">
      <c r="P2876" s="147" t="s">
        <v>962</v>
      </c>
      <c r="Q2876" s="147">
        <v>196</v>
      </c>
      <c r="R2876" s="147"/>
      <c r="S2876" s="147" t="s">
        <v>3382</v>
      </c>
      <c r="T2876" s="147">
        <v>0</v>
      </c>
      <c r="U2876" s="147" t="s">
        <v>3383</v>
      </c>
      <c r="V2876" s="147" t="s">
        <v>3221</v>
      </c>
    </row>
    <row r="2877" spans="16:22" x14ac:dyDescent="0.25">
      <c r="P2877" s="147" t="s">
        <v>962</v>
      </c>
      <c r="Q2877" s="147">
        <v>196</v>
      </c>
      <c r="R2877" s="147"/>
      <c r="S2877" s="147" t="s">
        <v>1914</v>
      </c>
      <c r="T2877" s="147">
        <v>0</v>
      </c>
      <c r="U2877" s="147" t="s">
        <v>1915</v>
      </c>
      <c r="V2877" s="147" t="s">
        <v>3221</v>
      </c>
    </row>
    <row r="2878" spans="16:22" x14ac:dyDescent="0.25">
      <c r="P2878" s="147" t="s">
        <v>962</v>
      </c>
      <c r="Q2878" s="147">
        <v>196</v>
      </c>
      <c r="R2878" s="147"/>
      <c r="S2878" s="147" t="s">
        <v>2862</v>
      </c>
      <c r="T2878" s="147">
        <v>0</v>
      </c>
      <c r="U2878" s="147" t="s">
        <v>2863</v>
      </c>
      <c r="V2878" s="147" t="s">
        <v>3221</v>
      </c>
    </row>
    <row r="2879" spans="16:22" x14ac:dyDescent="0.25">
      <c r="P2879" s="147" t="s">
        <v>962</v>
      </c>
      <c r="Q2879" s="147">
        <v>196</v>
      </c>
      <c r="R2879" s="147"/>
      <c r="S2879" s="147" t="s">
        <v>1922</v>
      </c>
      <c r="T2879" s="147">
        <v>0</v>
      </c>
      <c r="U2879" s="147" t="s">
        <v>1923</v>
      </c>
      <c r="V2879" s="147" t="s">
        <v>3221</v>
      </c>
    </row>
    <row r="2880" spans="16:22" x14ac:dyDescent="0.25">
      <c r="P2880" s="147" t="s">
        <v>962</v>
      </c>
      <c r="Q2880" s="147">
        <v>196</v>
      </c>
      <c r="R2880" s="147"/>
      <c r="S2880" s="147" t="s">
        <v>3087</v>
      </c>
      <c r="T2880" s="147">
        <v>0</v>
      </c>
      <c r="U2880" s="147" t="s">
        <v>3088</v>
      </c>
      <c r="V2880" s="147" t="s">
        <v>3221</v>
      </c>
    </row>
    <row r="2881" spans="16:22" x14ac:dyDescent="0.25">
      <c r="P2881" s="147" t="s">
        <v>962</v>
      </c>
      <c r="Q2881" s="147">
        <v>196</v>
      </c>
      <c r="R2881" s="147"/>
      <c r="S2881" s="147" t="s">
        <v>1928</v>
      </c>
      <c r="T2881" s="147">
        <v>0</v>
      </c>
      <c r="U2881" s="147" t="s">
        <v>1929</v>
      </c>
      <c r="V2881" s="147" t="s">
        <v>3221</v>
      </c>
    </row>
    <row r="2882" spans="16:22" x14ac:dyDescent="0.25">
      <c r="P2882" s="147" t="s">
        <v>962</v>
      </c>
      <c r="Q2882" s="147">
        <v>196</v>
      </c>
      <c r="R2882" s="147"/>
      <c r="S2882" s="147" t="s">
        <v>1930</v>
      </c>
      <c r="T2882" s="147">
        <v>0</v>
      </c>
      <c r="U2882" s="147" t="s">
        <v>1931</v>
      </c>
      <c r="V2882" s="147" t="s">
        <v>3221</v>
      </c>
    </row>
    <row r="2883" spans="16:22" x14ac:dyDescent="0.25">
      <c r="P2883" s="147" t="s">
        <v>962</v>
      </c>
      <c r="Q2883" s="147">
        <v>196</v>
      </c>
      <c r="R2883" s="147"/>
      <c r="S2883" s="147" t="s">
        <v>1934</v>
      </c>
      <c r="T2883" s="147">
        <v>0</v>
      </c>
      <c r="U2883" s="147" t="s">
        <v>1935</v>
      </c>
      <c r="V2883" s="147" t="s">
        <v>3221</v>
      </c>
    </row>
    <row r="2884" spans="16:22" x14ac:dyDescent="0.25">
      <c r="P2884" s="147" t="s">
        <v>962</v>
      </c>
      <c r="Q2884" s="147">
        <v>196</v>
      </c>
      <c r="R2884" s="147"/>
      <c r="S2884" s="147" t="s">
        <v>3384</v>
      </c>
      <c r="T2884" s="147">
        <v>0</v>
      </c>
      <c r="U2884" s="147" t="s">
        <v>3385</v>
      </c>
      <c r="V2884" s="147" t="s">
        <v>3221</v>
      </c>
    </row>
    <row r="2885" spans="16:22" x14ac:dyDescent="0.25">
      <c r="P2885" s="147" t="s">
        <v>962</v>
      </c>
      <c r="Q2885" s="147">
        <v>196</v>
      </c>
      <c r="R2885" s="147"/>
      <c r="S2885" s="147" t="s">
        <v>1938</v>
      </c>
      <c r="T2885" s="147">
        <v>0</v>
      </c>
      <c r="U2885" s="147" t="s">
        <v>1939</v>
      </c>
      <c r="V2885" s="147" t="s">
        <v>3221</v>
      </c>
    </row>
    <row r="2886" spans="16:22" x14ac:dyDescent="0.25">
      <c r="P2886" s="147" t="s">
        <v>962</v>
      </c>
      <c r="Q2886" s="147">
        <v>196</v>
      </c>
      <c r="R2886" s="147"/>
      <c r="S2886" s="147" t="s">
        <v>1940</v>
      </c>
      <c r="T2886" s="147">
        <v>0</v>
      </c>
      <c r="U2886" s="147" t="s">
        <v>1941</v>
      </c>
      <c r="V2886" s="147" t="s">
        <v>3221</v>
      </c>
    </row>
    <row r="2887" spans="16:22" x14ac:dyDescent="0.25">
      <c r="P2887" s="147" t="s">
        <v>962</v>
      </c>
      <c r="Q2887" s="147">
        <v>196</v>
      </c>
      <c r="R2887" s="147"/>
      <c r="S2887" s="147" t="s">
        <v>1944</v>
      </c>
      <c r="T2887" s="147">
        <v>0</v>
      </c>
      <c r="U2887" s="147" t="s">
        <v>1945</v>
      </c>
      <c r="V2887" s="147" t="s">
        <v>3221</v>
      </c>
    </row>
    <row r="2888" spans="16:22" x14ac:dyDescent="0.25">
      <c r="P2888" s="147" t="s">
        <v>962</v>
      </c>
      <c r="Q2888" s="147">
        <v>196</v>
      </c>
      <c r="R2888" s="147"/>
      <c r="S2888" s="147" t="s">
        <v>2573</v>
      </c>
      <c r="T2888" s="147">
        <v>0</v>
      </c>
      <c r="U2888" s="147" t="s">
        <v>2574</v>
      </c>
      <c r="V2888" s="147" t="s">
        <v>3221</v>
      </c>
    </row>
    <row r="2889" spans="16:22" x14ac:dyDescent="0.25">
      <c r="P2889" s="147" t="s">
        <v>962</v>
      </c>
      <c r="Q2889" s="147">
        <v>196</v>
      </c>
      <c r="R2889" s="147"/>
      <c r="S2889" s="147" t="s">
        <v>3386</v>
      </c>
      <c r="T2889" s="147">
        <v>0</v>
      </c>
      <c r="U2889" s="147" t="s">
        <v>3387</v>
      </c>
      <c r="V2889" s="147" t="s">
        <v>3221</v>
      </c>
    </row>
    <row r="2890" spans="16:22" x14ac:dyDescent="0.25">
      <c r="P2890" s="147" t="s">
        <v>962</v>
      </c>
      <c r="Q2890" s="147">
        <v>196</v>
      </c>
      <c r="R2890" s="147"/>
      <c r="S2890" s="147" t="s">
        <v>1948</v>
      </c>
      <c r="T2890" s="147">
        <v>0</v>
      </c>
      <c r="U2890" s="147" t="s">
        <v>1949</v>
      </c>
      <c r="V2890" s="147" t="s">
        <v>3221</v>
      </c>
    </row>
    <row r="2891" spans="16:22" x14ac:dyDescent="0.25">
      <c r="P2891" s="147" t="s">
        <v>962</v>
      </c>
      <c r="Q2891" s="147">
        <v>196</v>
      </c>
      <c r="R2891" s="147"/>
      <c r="S2891" s="147" t="s">
        <v>1952</v>
      </c>
      <c r="T2891" s="147">
        <v>0</v>
      </c>
      <c r="U2891" s="147" t="s">
        <v>1953</v>
      </c>
      <c r="V2891" s="147" t="s">
        <v>3221</v>
      </c>
    </row>
    <row r="2892" spans="16:22" x14ac:dyDescent="0.25">
      <c r="P2892" s="147" t="s">
        <v>962</v>
      </c>
      <c r="Q2892" s="147">
        <v>196</v>
      </c>
      <c r="R2892" s="147"/>
      <c r="S2892" s="147" t="s">
        <v>1954</v>
      </c>
      <c r="T2892" s="147">
        <v>0</v>
      </c>
      <c r="U2892" s="147" t="s">
        <v>1955</v>
      </c>
      <c r="V2892" s="147" t="s">
        <v>3221</v>
      </c>
    </row>
    <row r="2893" spans="16:22" x14ac:dyDescent="0.25">
      <c r="P2893" s="147" t="s">
        <v>962</v>
      </c>
      <c r="Q2893" s="147">
        <v>196</v>
      </c>
      <c r="R2893" s="147"/>
      <c r="S2893" s="147" t="s">
        <v>1956</v>
      </c>
      <c r="T2893" s="147">
        <v>0</v>
      </c>
      <c r="U2893" s="147" t="s">
        <v>1957</v>
      </c>
      <c r="V2893" s="147" t="s">
        <v>3221</v>
      </c>
    </row>
    <row r="2894" spans="16:22" x14ac:dyDescent="0.25">
      <c r="P2894" s="147" t="s">
        <v>962</v>
      </c>
      <c r="Q2894" s="147">
        <v>196</v>
      </c>
      <c r="R2894" s="147"/>
      <c r="S2894" s="147" t="s">
        <v>3388</v>
      </c>
      <c r="T2894" s="147">
        <v>0</v>
      </c>
      <c r="U2894" s="147" t="s">
        <v>3389</v>
      </c>
      <c r="V2894" s="147" t="s">
        <v>3221</v>
      </c>
    </row>
    <row r="2895" spans="16:22" x14ac:dyDescent="0.25">
      <c r="P2895" s="147" t="s">
        <v>962</v>
      </c>
      <c r="Q2895" s="147">
        <v>196</v>
      </c>
      <c r="R2895" s="147"/>
      <c r="S2895" s="147" t="s">
        <v>1966</v>
      </c>
      <c r="T2895" s="147">
        <v>0</v>
      </c>
      <c r="U2895" s="147" t="s">
        <v>1967</v>
      </c>
      <c r="V2895" s="147" t="s">
        <v>3221</v>
      </c>
    </row>
    <row r="2896" spans="16:22" x14ac:dyDescent="0.25">
      <c r="P2896" s="147" t="s">
        <v>962</v>
      </c>
      <c r="Q2896" s="147">
        <v>196</v>
      </c>
      <c r="R2896" s="147"/>
      <c r="S2896" s="147" t="s">
        <v>1974</v>
      </c>
      <c r="T2896" s="147">
        <v>0</v>
      </c>
      <c r="U2896" s="147" t="s">
        <v>1975</v>
      </c>
      <c r="V2896" s="147" t="s">
        <v>3221</v>
      </c>
    </row>
    <row r="2897" spans="16:22" x14ac:dyDescent="0.25">
      <c r="P2897" s="147" t="s">
        <v>962</v>
      </c>
      <c r="Q2897" s="147">
        <v>196</v>
      </c>
      <c r="R2897" s="147"/>
      <c r="S2897" s="147" t="s">
        <v>1978</v>
      </c>
      <c r="T2897" s="147">
        <v>0</v>
      </c>
      <c r="U2897" s="147" t="s">
        <v>1979</v>
      </c>
      <c r="V2897" s="147" t="s">
        <v>3221</v>
      </c>
    </row>
    <row r="2898" spans="16:22" x14ac:dyDescent="0.25">
      <c r="P2898" s="147" t="s">
        <v>962</v>
      </c>
      <c r="Q2898" s="147">
        <v>196</v>
      </c>
      <c r="R2898" s="147"/>
      <c r="S2898" s="147" t="s">
        <v>2577</v>
      </c>
      <c r="T2898" s="147">
        <v>0</v>
      </c>
      <c r="U2898" s="147" t="s">
        <v>2578</v>
      </c>
      <c r="V2898" s="147" t="s">
        <v>3221</v>
      </c>
    </row>
    <row r="2899" spans="16:22" x14ac:dyDescent="0.25">
      <c r="P2899" s="147" t="s">
        <v>962</v>
      </c>
      <c r="Q2899" s="147">
        <v>196</v>
      </c>
      <c r="R2899" s="147"/>
      <c r="S2899" s="147" t="s">
        <v>1984</v>
      </c>
      <c r="T2899" s="147">
        <v>0</v>
      </c>
      <c r="U2899" s="147" t="s">
        <v>1985</v>
      </c>
      <c r="V2899" s="147" t="s">
        <v>3221</v>
      </c>
    </row>
    <row r="2900" spans="16:22" x14ac:dyDescent="0.25">
      <c r="P2900" s="147" t="s">
        <v>962</v>
      </c>
      <c r="Q2900" s="147">
        <v>196</v>
      </c>
      <c r="R2900" s="147"/>
      <c r="S2900" s="147" t="s">
        <v>1986</v>
      </c>
      <c r="T2900" s="147">
        <v>0</v>
      </c>
      <c r="U2900" s="147" t="s">
        <v>1987</v>
      </c>
      <c r="V2900" s="147" t="s">
        <v>3221</v>
      </c>
    </row>
    <row r="2901" spans="16:22" x14ac:dyDescent="0.25">
      <c r="P2901" s="147" t="s">
        <v>962</v>
      </c>
      <c r="Q2901" s="147">
        <v>196</v>
      </c>
      <c r="R2901" s="147"/>
      <c r="S2901" s="147" t="s">
        <v>1988</v>
      </c>
      <c r="T2901" s="147">
        <v>0</v>
      </c>
      <c r="U2901" s="147" t="s">
        <v>1989</v>
      </c>
      <c r="V2901" s="147" t="s">
        <v>3221</v>
      </c>
    </row>
    <row r="2902" spans="16:22" x14ac:dyDescent="0.25">
      <c r="P2902" s="147" t="s">
        <v>962</v>
      </c>
      <c r="Q2902" s="147">
        <v>196</v>
      </c>
      <c r="R2902" s="147"/>
      <c r="S2902" s="147" t="s">
        <v>1992</v>
      </c>
      <c r="T2902" s="147">
        <v>0</v>
      </c>
      <c r="U2902" s="147" t="s">
        <v>1993</v>
      </c>
      <c r="V2902" s="147" t="s">
        <v>3221</v>
      </c>
    </row>
    <row r="2903" spans="16:22" x14ac:dyDescent="0.25">
      <c r="P2903" s="147" t="s">
        <v>962</v>
      </c>
      <c r="Q2903" s="147">
        <v>196</v>
      </c>
      <c r="R2903" s="147"/>
      <c r="S2903" s="147" t="s">
        <v>1994</v>
      </c>
      <c r="T2903" s="147">
        <v>0</v>
      </c>
      <c r="U2903" s="147" t="s">
        <v>1995</v>
      </c>
      <c r="V2903" s="147" t="s">
        <v>3221</v>
      </c>
    </row>
    <row r="2904" spans="16:22" x14ac:dyDescent="0.25">
      <c r="P2904" s="147" t="s">
        <v>962</v>
      </c>
      <c r="Q2904" s="147">
        <v>196</v>
      </c>
      <c r="R2904" s="147"/>
      <c r="S2904" s="147" t="s">
        <v>1996</v>
      </c>
      <c r="T2904" s="147">
        <v>0</v>
      </c>
      <c r="U2904" s="147" t="s">
        <v>1997</v>
      </c>
      <c r="V2904" s="147" t="s">
        <v>3221</v>
      </c>
    </row>
    <row r="2905" spans="16:22" x14ac:dyDescent="0.25">
      <c r="P2905" s="147" t="s">
        <v>962</v>
      </c>
      <c r="Q2905" s="147">
        <v>196</v>
      </c>
      <c r="R2905" s="147"/>
      <c r="S2905" s="147" t="s">
        <v>2882</v>
      </c>
      <c r="T2905" s="147">
        <v>0</v>
      </c>
      <c r="U2905" s="147" t="s">
        <v>2883</v>
      </c>
      <c r="V2905" s="147" t="s">
        <v>3221</v>
      </c>
    </row>
    <row r="2906" spans="16:22" x14ac:dyDescent="0.25">
      <c r="P2906" s="147" t="s">
        <v>962</v>
      </c>
      <c r="Q2906" s="147">
        <v>196</v>
      </c>
      <c r="R2906" s="147"/>
      <c r="S2906" s="147" t="s">
        <v>1998</v>
      </c>
      <c r="T2906" s="147">
        <v>0</v>
      </c>
      <c r="U2906" s="147" t="s">
        <v>1999</v>
      </c>
      <c r="V2906" s="147" t="s">
        <v>3221</v>
      </c>
    </row>
    <row r="2907" spans="16:22" x14ac:dyDescent="0.25">
      <c r="P2907" s="147" t="s">
        <v>962</v>
      </c>
      <c r="Q2907" s="147">
        <v>196</v>
      </c>
      <c r="R2907" s="147"/>
      <c r="S2907" s="147" t="s">
        <v>2000</v>
      </c>
      <c r="T2907" s="147">
        <v>0</v>
      </c>
      <c r="U2907" s="147" t="s">
        <v>2001</v>
      </c>
      <c r="V2907" s="147" t="s">
        <v>3221</v>
      </c>
    </row>
    <row r="2908" spans="16:22" x14ac:dyDescent="0.25">
      <c r="P2908" s="147" t="s">
        <v>962</v>
      </c>
      <c r="Q2908" s="147">
        <v>196</v>
      </c>
      <c r="R2908" s="147"/>
      <c r="S2908" s="147" t="s">
        <v>2002</v>
      </c>
      <c r="T2908" s="147">
        <v>0</v>
      </c>
      <c r="U2908" s="147" t="s">
        <v>2003</v>
      </c>
      <c r="V2908" s="147" t="s">
        <v>3221</v>
      </c>
    </row>
    <row r="2909" spans="16:22" x14ac:dyDescent="0.25">
      <c r="P2909" s="147" t="s">
        <v>962</v>
      </c>
      <c r="Q2909" s="147">
        <v>196</v>
      </c>
      <c r="R2909" s="147"/>
      <c r="S2909" s="147" t="s">
        <v>3390</v>
      </c>
      <c r="T2909" s="147">
        <v>0</v>
      </c>
      <c r="U2909" s="147" t="s">
        <v>3391</v>
      </c>
      <c r="V2909" s="147" t="s">
        <v>3221</v>
      </c>
    </row>
    <row r="2910" spans="16:22" x14ac:dyDescent="0.25">
      <c r="P2910" s="147" t="s">
        <v>962</v>
      </c>
      <c r="Q2910" s="147">
        <v>196</v>
      </c>
      <c r="R2910" s="147"/>
      <c r="S2910" s="147" t="s">
        <v>3392</v>
      </c>
      <c r="T2910" s="147">
        <v>0</v>
      </c>
      <c r="U2910" s="147" t="s">
        <v>3393</v>
      </c>
      <c r="V2910" s="147" t="s">
        <v>3221</v>
      </c>
    </row>
    <row r="2911" spans="16:22" x14ac:dyDescent="0.25">
      <c r="P2911" s="147" t="s">
        <v>962</v>
      </c>
      <c r="Q2911" s="147">
        <v>196</v>
      </c>
      <c r="R2911" s="147"/>
      <c r="S2911" s="147" t="s">
        <v>2004</v>
      </c>
      <c r="T2911" s="147">
        <v>0</v>
      </c>
      <c r="U2911" s="147" t="s">
        <v>2005</v>
      </c>
      <c r="V2911" s="147" t="s">
        <v>3221</v>
      </c>
    </row>
    <row r="2912" spans="16:22" x14ac:dyDescent="0.25">
      <c r="P2912" s="147" t="s">
        <v>962</v>
      </c>
      <c r="Q2912" s="147">
        <v>196</v>
      </c>
      <c r="R2912" s="147"/>
      <c r="S2912" s="147" t="s">
        <v>2579</v>
      </c>
      <c r="T2912" s="147">
        <v>0</v>
      </c>
      <c r="U2912" s="147" t="s">
        <v>2580</v>
      </c>
      <c r="V2912" s="147" t="s">
        <v>3221</v>
      </c>
    </row>
    <row r="2913" spans="16:22" x14ac:dyDescent="0.25">
      <c r="P2913" s="147" t="s">
        <v>962</v>
      </c>
      <c r="Q2913" s="147">
        <v>196</v>
      </c>
      <c r="R2913" s="147"/>
      <c r="S2913" s="147" t="s">
        <v>2008</v>
      </c>
      <c r="T2913" s="147">
        <v>0</v>
      </c>
      <c r="U2913" s="147" t="s">
        <v>2009</v>
      </c>
      <c r="V2913" s="147" t="s">
        <v>3221</v>
      </c>
    </row>
    <row r="2914" spans="16:22" x14ac:dyDescent="0.25">
      <c r="P2914" s="147" t="s">
        <v>962</v>
      </c>
      <c r="Q2914" s="147">
        <v>196</v>
      </c>
      <c r="R2914" s="147"/>
      <c r="S2914" s="147" t="s">
        <v>2010</v>
      </c>
      <c r="T2914" s="147">
        <v>0</v>
      </c>
      <c r="U2914" s="147" t="s">
        <v>2011</v>
      </c>
      <c r="V2914" s="147" t="s">
        <v>3221</v>
      </c>
    </row>
    <row r="2915" spans="16:22" x14ac:dyDescent="0.25">
      <c r="P2915" s="147" t="s">
        <v>962</v>
      </c>
      <c r="Q2915" s="147">
        <v>196</v>
      </c>
      <c r="R2915" s="147"/>
      <c r="S2915" s="147" t="s">
        <v>2012</v>
      </c>
      <c r="T2915" s="147">
        <v>0</v>
      </c>
      <c r="U2915" s="147" t="s">
        <v>2013</v>
      </c>
      <c r="V2915" s="147" t="s">
        <v>3221</v>
      </c>
    </row>
    <row r="2916" spans="16:22" x14ac:dyDescent="0.25">
      <c r="P2916" s="147" t="s">
        <v>962</v>
      </c>
      <c r="Q2916" s="147">
        <v>196</v>
      </c>
      <c r="R2916" s="147"/>
      <c r="S2916" s="147" t="s">
        <v>2014</v>
      </c>
      <c r="T2916" s="147">
        <v>0</v>
      </c>
      <c r="U2916" s="147" t="s">
        <v>2015</v>
      </c>
      <c r="V2916" s="147" t="s">
        <v>3221</v>
      </c>
    </row>
    <row r="2917" spans="16:22" x14ac:dyDescent="0.25">
      <c r="P2917" s="147" t="s">
        <v>962</v>
      </c>
      <c r="Q2917" s="147">
        <v>196</v>
      </c>
      <c r="R2917" s="147"/>
      <c r="S2917" s="147" t="s">
        <v>2016</v>
      </c>
      <c r="T2917" s="147">
        <v>0</v>
      </c>
      <c r="U2917" s="147" t="s">
        <v>2017</v>
      </c>
      <c r="V2917" s="147" t="s">
        <v>3221</v>
      </c>
    </row>
    <row r="2918" spans="16:22" x14ac:dyDescent="0.25">
      <c r="P2918" s="147" t="s">
        <v>962</v>
      </c>
      <c r="Q2918" s="147">
        <v>196</v>
      </c>
      <c r="R2918" s="147"/>
      <c r="S2918" s="147" t="s">
        <v>2020</v>
      </c>
      <c r="T2918" s="147">
        <v>0</v>
      </c>
      <c r="U2918" s="147" t="s">
        <v>2021</v>
      </c>
      <c r="V2918" s="147" t="s">
        <v>3221</v>
      </c>
    </row>
    <row r="2919" spans="16:22" x14ac:dyDescent="0.25">
      <c r="P2919" s="147" t="s">
        <v>962</v>
      </c>
      <c r="Q2919" s="147">
        <v>196</v>
      </c>
      <c r="R2919" s="147"/>
      <c r="S2919" s="147" t="s">
        <v>3394</v>
      </c>
      <c r="T2919" s="147">
        <v>0</v>
      </c>
      <c r="U2919" s="147" t="s">
        <v>3395</v>
      </c>
      <c r="V2919" s="147" t="s">
        <v>3221</v>
      </c>
    </row>
    <row r="2920" spans="16:22" x14ac:dyDescent="0.25">
      <c r="P2920" s="147" t="s">
        <v>962</v>
      </c>
      <c r="Q2920" s="147">
        <v>196</v>
      </c>
      <c r="R2920" s="147"/>
      <c r="S2920" s="147" t="s">
        <v>2026</v>
      </c>
      <c r="T2920" s="147">
        <v>0</v>
      </c>
      <c r="U2920" s="147" t="s">
        <v>2027</v>
      </c>
      <c r="V2920" s="147" t="s">
        <v>3221</v>
      </c>
    </row>
    <row r="2921" spans="16:22" x14ac:dyDescent="0.25">
      <c r="P2921" s="147" t="s">
        <v>962</v>
      </c>
      <c r="Q2921" s="147">
        <v>196</v>
      </c>
      <c r="R2921" s="147"/>
      <c r="S2921" s="147" t="s">
        <v>3396</v>
      </c>
      <c r="T2921" s="147">
        <v>0</v>
      </c>
      <c r="U2921" s="147" t="s">
        <v>3397</v>
      </c>
      <c r="V2921" s="147" t="s">
        <v>3221</v>
      </c>
    </row>
    <row r="2922" spans="16:22" x14ac:dyDescent="0.25">
      <c r="P2922" s="147" t="s">
        <v>962</v>
      </c>
      <c r="Q2922" s="147">
        <v>196</v>
      </c>
      <c r="R2922" s="147"/>
      <c r="S2922" s="147" t="s">
        <v>2028</v>
      </c>
      <c r="T2922" s="147">
        <v>0</v>
      </c>
      <c r="U2922" s="147" t="s">
        <v>2029</v>
      </c>
      <c r="V2922" s="147" t="s">
        <v>3221</v>
      </c>
    </row>
    <row r="2923" spans="16:22" x14ac:dyDescent="0.25">
      <c r="P2923" s="147" t="s">
        <v>962</v>
      </c>
      <c r="Q2923" s="147">
        <v>196</v>
      </c>
      <c r="R2923" s="147"/>
      <c r="S2923" s="147" t="s">
        <v>2032</v>
      </c>
      <c r="T2923" s="147">
        <v>0</v>
      </c>
      <c r="U2923" s="147" t="s">
        <v>2033</v>
      </c>
      <c r="V2923" s="147" t="s">
        <v>3221</v>
      </c>
    </row>
    <row r="2924" spans="16:22" x14ac:dyDescent="0.25">
      <c r="P2924" s="147" t="s">
        <v>962</v>
      </c>
      <c r="Q2924" s="147">
        <v>196</v>
      </c>
      <c r="R2924" s="147"/>
      <c r="S2924" s="147" t="s">
        <v>3398</v>
      </c>
      <c r="T2924" s="147">
        <v>0</v>
      </c>
      <c r="U2924" s="147" t="s">
        <v>3399</v>
      </c>
      <c r="V2924" s="147" t="s">
        <v>3221</v>
      </c>
    </row>
    <row r="2925" spans="16:22" x14ac:dyDescent="0.25">
      <c r="P2925" s="147" t="s">
        <v>962</v>
      </c>
      <c r="Q2925" s="147">
        <v>196</v>
      </c>
      <c r="R2925" s="147"/>
      <c r="S2925" s="147" t="s">
        <v>2034</v>
      </c>
      <c r="T2925" s="147">
        <v>0</v>
      </c>
      <c r="U2925" s="147" t="s">
        <v>2035</v>
      </c>
      <c r="V2925" s="147" t="s">
        <v>3221</v>
      </c>
    </row>
    <row r="2926" spans="16:22" x14ac:dyDescent="0.25">
      <c r="P2926" s="147" t="s">
        <v>962</v>
      </c>
      <c r="Q2926" s="147">
        <v>196</v>
      </c>
      <c r="R2926" s="147"/>
      <c r="S2926" s="147" t="s">
        <v>3099</v>
      </c>
      <c r="T2926" s="147">
        <v>0</v>
      </c>
      <c r="U2926" s="147" t="s">
        <v>3100</v>
      </c>
      <c r="V2926" s="147" t="s">
        <v>3221</v>
      </c>
    </row>
    <row r="2927" spans="16:22" x14ac:dyDescent="0.25">
      <c r="P2927" s="147" t="s">
        <v>962</v>
      </c>
      <c r="Q2927" s="147">
        <v>196</v>
      </c>
      <c r="R2927" s="147"/>
      <c r="S2927" s="147" t="s">
        <v>3101</v>
      </c>
      <c r="T2927" s="147">
        <v>0</v>
      </c>
      <c r="U2927" s="147" t="s">
        <v>3102</v>
      </c>
      <c r="V2927" s="147" t="s">
        <v>3221</v>
      </c>
    </row>
    <row r="2928" spans="16:22" x14ac:dyDescent="0.25">
      <c r="P2928" s="147" t="s">
        <v>962</v>
      </c>
      <c r="Q2928" s="147">
        <v>196</v>
      </c>
      <c r="R2928" s="147"/>
      <c r="S2928" s="147" t="s">
        <v>2036</v>
      </c>
      <c r="T2928" s="147">
        <v>0</v>
      </c>
      <c r="U2928" s="147" t="s">
        <v>2037</v>
      </c>
      <c r="V2928" s="147" t="s">
        <v>3221</v>
      </c>
    </row>
    <row r="2929" spans="16:22" x14ac:dyDescent="0.25">
      <c r="P2929" s="147" t="s">
        <v>962</v>
      </c>
      <c r="Q2929" s="147">
        <v>196</v>
      </c>
      <c r="R2929" s="147"/>
      <c r="S2929" s="147" t="s">
        <v>2042</v>
      </c>
      <c r="T2929" s="147">
        <v>0</v>
      </c>
      <c r="U2929" s="147" t="s">
        <v>2043</v>
      </c>
      <c r="V2929" s="147" t="s">
        <v>3221</v>
      </c>
    </row>
    <row r="2930" spans="16:22" x14ac:dyDescent="0.25">
      <c r="P2930" s="147" t="s">
        <v>962</v>
      </c>
      <c r="Q2930" s="147">
        <v>196</v>
      </c>
      <c r="R2930" s="147"/>
      <c r="S2930" s="147" t="s">
        <v>3400</v>
      </c>
      <c r="T2930" s="147">
        <v>0</v>
      </c>
      <c r="U2930" s="147" t="s">
        <v>3401</v>
      </c>
      <c r="V2930" s="147" t="s">
        <v>3221</v>
      </c>
    </row>
    <row r="2931" spans="16:22" x14ac:dyDescent="0.25">
      <c r="P2931" s="147" t="s">
        <v>962</v>
      </c>
      <c r="Q2931" s="147">
        <v>196</v>
      </c>
      <c r="R2931" s="147"/>
      <c r="S2931" s="147" t="s">
        <v>2890</v>
      </c>
      <c r="T2931" s="147">
        <v>0</v>
      </c>
      <c r="U2931" s="147" t="s">
        <v>2891</v>
      </c>
      <c r="V2931" s="147" t="s">
        <v>3221</v>
      </c>
    </row>
    <row r="2932" spans="16:22" x14ac:dyDescent="0.25">
      <c r="P2932" s="147" t="s">
        <v>962</v>
      </c>
      <c r="Q2932" s="147">
        <v>196</v>
      </c>
      <c r="R2932" s="147"/>
      <c r="S2932" s="147" t="s">
        <v>3103</v>
      </c>
      <c r="T2932" s="147">
        <v>0</v>
      </c>
      <c r="U2932" s="147" t="s">
        <v>3104</v>
      </c>
      <c r="V2932" s="147" t="s">
        <v>3221</v>
      </c>
    </row>
    <row r="2933" spans="16:22" x14ac:dyDescent="0.25">
      <c r="P2933" s="147" t="s">
        <v>962</v>
      </c>
      <c r="Q2933" s="147">
        <v>196</v>
      </c>
      <c r="R2933" s="147"/>
      <c r="S2933" s="147" t="s">
        <v>3107</v>
      </c>
      <c r="T2933" s="147">
        <v>0</v>
      </c>
      <c r="U2933" s="147" t="s">
        <v>3108</v>
      </c>
      <c r="V2933" s="147" t="s">
        <v>3221</v>
      </c>
    </row>
    <row r="2934" spans="16:22" x14ac:dyDescent="0.25">
      <c r="P2934" s="147" t="s">
        <v>962</v>
      </c>
      <c r="Q2934" s="147">
        <v>196</v>
      </c>
      <c r="R2934" s="147"/>
      <c r="S2934" s="147" t="s">
        <v>3109</v>
      </c>
      <c r="T2934" s="147">
        <v>0</v>
      </c>
      <c r="U2934" s="147" t="s">
        <v>3110</v>
      </c>
      <c r="V2934" s="147" t="s">
        <v>3221</v>
      </c>
    </row>
    <row r="2935" spans="16:22" x14ac:dyDescent="0.25">
      <c r="P2935" s="147" t="s">
        <v>962</v>
      </c>
      <c r="Q2935" s="147">
        <v>196</v>
      </c>
      <c r="R2935" s="147"/>
      <c r="S2935" s="147" t="s">
        <v>3111</v>
      </c>
      <c r="T2935" s="147">
        <v>0</v>
      </c>
      <c r="U2935" s="147" t="s">
        <v>3112</v>
      </c>
      <c r="V2935" s="147" t="s">
        <v>3221</v>
      </c>
    </row>
    <row r="2936" spans="16:22" x14ac:dyDescent="0.25">
      <c r="P2936" s="147" t="s">
        <v>962</v>
      </c>
      <c r="Q2936" s="147">
        <v>196</v>
      </c>
      <c r="R2936" s="147"/>
      <c r="S2936" s="147" t="s">
        <v>2050</v>
      </c>
      <c r="T2936" s="147">
        <v>0</v>
      </c>
      <c r="U2936" s="147" t="s">
        <v>2051</v>
      </c>
      <c r="V2936" s="147" t="s">
        <v>3221</v>
      </c>
    </row>
    <row r="2937" spans="16:22" x14ac:dyDescent="0.25">
      <c r="P2937" s="147" t="s">
        <v>962</v>
      </c>
      <c r="Q2937" s="147">
        <v>196</v>
      </c>
      <c r="R2937" s="147"/>
      <c r="S2937" s="147" t="s">
        <v>3113</v>
      </c>
      <c r="T2937" s="147">
        <v>0</v>
      </c>
      <c r="U2937" s="147" t="s">
        <v>3114</v>
      </c>
      <c r="V2937" s="147" t="s">
        <v>3221</v>
      </c>
    </row>
    <row r="2938" spans="16:22" x14ac:dyDescent="0.25">
      <c r="P2938" s="147" t="s">
        <v>962</v>
      </c>
      <c r="Q2938" s="147">
        <v>196</v>
      </c>
      <c r="R2938" s="147"/>
      <c r="S2938" s="147" t="s">
        <v>3115</v>
      </c>
      <c r="T2938" s="147">
        <v>0</v>
      </c>
      <c r="U2938" s="147" t="s">
        <v>3116</v>
      </c>
      <c r="V2938" s="147" t="s">
        <v>3221</v>
      </c>
    </row>
    <row r="2939" spans="16:22" x14ac:dyDescent="0.25">
      <c r="P2939" s="147" t="s">
        <v>962</v>
      </c>
      <c r="Q2939" s="147">
        <v>196</v>
      </c>
      <c r="R2939" s="147"/>
      <c r="S2939" s="147" t="s">
        <v>3117</v>
      </c>
      <c r="T2939" s="147">
        <v>0</v>
      </c>
      <c r="U2939" s="147" t="s">
        <v>3118</v>
      </c>
      <c r="V2939" s="147" t="s">
        <v>3221</v>
      </c>
    </row>
    <row r="2940" spans="16:22" x14ac:dyDescent="0.25">
      <c r="P2940" s="147" t="s">
        <v>962</v>
      </c>
      <c r="Q2940" s="147">
        <v>196</v>
      </c>
      <c r="R2940" s="147"/>
      <c r="S2940" s="147" t="s">
        <v>2054</v>
      </c>
      <c r="T2940" s="147">
        <v>0</v>
      </c>
      <c r="U2940" s="147" t="s">
        <v>2055</v>
      </c>
      <c r="V2940" s="147" t="s">
        <v>3221</v>
      </c>
    </row>
    <row r="2941" spans="16:22" x14ac:dyDescent="0.25">
      <c r="P2941" s="147" t="s">
        <v>962</v>
      </c>
      <c r="Q2941" s="147">
        <v>196</v>
      </c>
      <c r="R2941" s="147"/>
      <c r="S2941" s="147" t="s">
        <v>2056</v>
      </c>
      <c r="T2941" s="147">
        <v>0</v>
      </c>
      <c r="U2941" s="147" t="s">
        <v>2057</v>
      </c>
      <c r="V2941" s="147" t="s">
        <v>3221</v>
      </c>
    </row>
    <row r="2942" spans="16:22" x14ac:dyDescent="0.25">
      <c r="P2942" s="147" t="s">
        <v>962</v>
      </c>
      <c r="Q2942" s="147">
        <v>196</v>
      </c>
      <c r="R2942" s="147"/>
      <c r="S2942" s="147" t="s">
        <v>2060</v>
      </c>
      <c r="T2942" s="147">
        <v>0</v>
      </c>
      <c r="U2942" s="147" t="s">
        <v>2061</v>
      </c>
      <c r="V2942" s="147" t="s">
        <v>3221</v>
      </c>
    </row>
    <row r="2943" spans="16:22" x14ac:dyDescent="0.25">
      <c r="P2943" s="147" t="s">
        <v>962</v>
      </c>
      <c r="Q2943" s="147">
        <v>196</v>
      </c>
      <c r="R2943" s="147"/>
      <c r="S2943" s="147" t="s">
        <v>3119</v>
      </c>
      <c r="T2943" s="147">
        <v>0</v>
      </c>
      <c r="U2943" s="147" t="s">
        <v>3120</v>
      </c>
      <c r="V2943" s="147" t="s">
        <v>3221</v>
      </c>
    </row>
    <row r="2944" spans="16:22" x14ac:dyDescent="0.25">
      <c r="P2944" s="147" t="s">
        <v>962</v>
      </c>
      <c r="Q2944" s="147">
        <v>196</v>
      </c>
      <c r="R2944" s="147"/>
      <c r="S2944" s="147" t="s">
        <v>3121</v>
      </c>
      <c r="T2944" s="147">
        <v>0</v>
      </c>
      <c r="U2944" s="147" t="s">
        <v>3122</v>
      </c>
      <c r="V2944" s="147" t="s">
        <v>3221</v>
      </c>
    </row>
    <row r="2945" spans="16:22" x14ac:dyDescent="0.25">
      <c r="P2945" s="147" t="s">
        <v>962</v>
      </c>
      <c r="Q2945" s="147">
        <v>196</v>
      </c>
      <c r="R2945" s="147"/>
      <c r="S2945" s="147" t="s">
        <v>2062</v>
      </c>
      <c r="T2945" s="147">
        <v>0</v>
      </c>
      <c r="U2945" s="147" t="s">
        <v>2063</v>
      </c>
      <c r="V2945" s="147" t="s">
        <v>3221</v>
      </c>
    </row>
    <row r="2946" spans="16:22" x14ac:dyDescent="0.25">
      <c r="P2946" s="147" t="s">
        <v>962</v>
      </c>
      <c r="Q2946" s="147">
        <v>196</v>
      </c>
      <c r="R2946" s="147"/>
      <c r="S2946" s="147" t="s">
        <v>2064</v>
      </c>
      <c r="T2946" s="147">
        <v>0</v>
      </c>
      <c r="U2946" s="147" t="s">
        <v>2065</v>
      </c>
      <c r="V2946" s="147" t="s">
        <v>3221</v>
      </c>
    </row>
    <row r="2947" spans="16:22" x14ac:dyDescent="0.25">
      <c r="P2947" s="147" t="s">
        <v>962</v>
      </c>
      <c r="Q2947" s="147">
        <v>196</v>
      </c>
      <c r="R2947" s="147"/>
      <c r="S2947" s="147" t="s">
        <v>2068</v>
      </c>
      <c r="T2947" s="147">
        <v>0</v>
      </c>
      <c r="U2947" s="147" t="s">
        <v>2069</v>
      </c>
      <c r="V2947" s="147" t="s">
        <v>3221</v>
      </c>
    </row>
    <row r="2948" spans="16:22" x14ac:dyDescent="0.25">
      <c r="P2948" s="147" t="s">
        <v>962</v>
      </c>
      <c r="Q2948" s="147">
        <v>196</v>
      </c>
      <c r="R2948" s="147"/>
      <c r="S2948" s="147" t="s">
        <v>2074</v>
      </c>
      <c r="T2948" s="147">
        <v>0</v>
      </c>
      <c r="U2948" s="147" t="s">
        <v>2075</v>
      </c>
      <c r="V2948" s="147" t="s">
        <v>3221</v>
      </c>
    </row>
    <row r="2949" spans="16:22" x14ac:dyDescent="0.25">
      <c r="P2949" s="147" t="s">
        <v>962</v>
      </c>
      <c r="Q2949" s="147">
        <v>196</v>
      </c>
      <c r="R2949" s="147"/>
      <c r="S2949" s="147" t="s">
        <v>2080</v>
      </c>
      <c r="T2949" s="147">
        <v>0</v>
      </c>
      <c r="U2949" s="147" t="s">
        <v>2081</v>
      </c>
      <c r="V2949" s="147" t="s">
        <v>3221</v>
      </c>
    </row>
    <row r="2950" spans="16:22" x14ac:dyDescent="0.25">
      <c r="P2950" s="147" t="s">
        <v>962</v>
      </c>
      <c r="Q2950" s="147">
        <v>196</v>
      </c>
      <c r="R2950" s="147"/>
      <c r="S2950" s="147" t="s">
        <v>3402</v>
      </c>
      <c r="T2950" s="147">
        <v>0</v>
      </c>
      <c r="U2950" s="147" t="s">
        <v>3403</v>
      </c>
      <c r="V2950" s="147" t="s">
        <v>3221</v>
      </c>
    </row>
    <row r="2951" spans="16:22" x14ac:dyDescent="0.25">
      <c r="P2951" s="147" t="s">
        <v>962</v>
      </c>
      <c r="Q2951" s="147">
        <v>196</v>
      </c>
      <c r="R2951" s="147"/>
      <c r="S2951" s="147" t="s">
        <v>3404</v>
      </c>
      <c r="T2951" s="147">
        <v>0</v>
      </c>
      <c r="U2951" s="147" t="s">
        <v>3405</v>
      </c>
      <c r="V2951" s="147" t="s">
        <v>3221</v>
      </c>
    </row>
    <row r="2952" spans="16:22" x14ac:dyDescent="0.25">
      <c r="P2952" s="147" t="s">
        <v>962</v>
      </c>
      <c r="Q2952" s="147">
        <v>196</v>
      </c>
      <c r="R2952" s="147"/>
      <c r="S2952" s="147" t="s">
        <v>2084</v>
      </c>
      <c r="T2952" s="147">
        <v>0</v>
      </c>
      <c r="U2952" s="147" t="s">
        <v>2085</v>
      </c>
      <c r="V2952" s="147" t="s">
        <v>3221</v>
      </c>
    </row>
    <row r="2953" spans="16:22" x14ac:dyDescent="0.25">
      <c r="P2953" s="147" t="s">
        <v>962</v>
      </c>
      <c r="Q2953" s="147">
        <v>196</v>
      </c>
      <c r="R2953" s="147"/>
      <c r="S2953" s="147" t="s">
        <v>2090</v>
      </c>
      <c r="T2953" s="147">
        <v>0</v>
      </c>
      <c r="U2953" s="147" t="s">
        <v>2091</v>
      </c>
      <c r="V2953" s="147" t="s">
        <v>3221</v>
      </c>
    </row>
    <row r="2954" spans="16:22" x14ac:dyDescent="0.25">
      <c r="P2954" s="147" t="s">
        <v>962</v>
      </c>
      <c r="Q2954" s="147">
        <v>196</v>
      </c>
      <c r="R2954" s="147"/>
      <c r="S2954" s="147" t="s">
        <v>2094</v>
      </c>
      <c r="T2954" s="147">
        <v>0</v>
      </c>
      <c r="U2954" s="147" t="s">
        <v>2095</v>
      </c>
      <c r="V2954" s="147" t="s">
        <v>3221</v>
      </c>
    </row>
    <row r="2955" spans="16:22" x14ac:dyDescent="0.25">
      <c r="P2955" s="147" t="s">
        <v>962</v>
      </c>
      <c r="Q2955" s="147">
        <v>196</v>
      </c>
      <c r="R2955" s="147"/>
      <c r="S2955" s="147" t="s">
        <v>3129</v>
      </c>
      <c r="T2955" s="147">
        <v>0</v>
      </c>
      <c r="U2955" s="147" t="s">
        <v>3130</v>
      </c>
      <c r="V2955" s="147" t="s">
        <v>3221</v>
      </c>
    </row>
    <row r="2956" spans="16:22" x14ac:dyDescent="0.25">
      <c r="P2956" s="147" t="s">
        <v>962</v>
      </c>
      <c r="Q2956" s="147">
        <v>196</v>
      </c>
      <c r="R2956" s="147"/>
      <c r="S2956" s="147" t="s">
        <v>2102</v>
      </c>
      <c r="T2956" s="147">
        <v>0</v>
      </c>
      <c r="U2956" s="147" t="s">
        <v>2103</v>
      </c>
      <c r="V2956" s="147" t="s">
        <v>3221</v>
      </c>
    </row>
    <row r="2957" spans="16:22" x14ac:dyDescent="0.25">
      <c r="P2957" s="147" t="s">
        <v>962</v>
      </c>
      <c r="Q2957" s="147">
        <v>196</v>
      </c>
      <c r="R2957" s="147"/>
      <c r="S2957" s="147" t="s">
        <v>2104</v>
      </c>
      <c r="T2957" s="147">
        <v>0</v>
      </c>
      <c r="U2957" s="147" t="s">
        <v>2105</v>
      </c>
      <c r="V2957" s="147" t="s">
        <v>3221</v>
      </c>
    </row>
    <row r="2958" spans="16:22" x14ac:dyDescent="0.25">
      <c r="P2958" s="147" t="s">
        <v>962</v>
      </c>
      <c r="Q2958" s="147">
        <v>196</v>
      </c>
      <c r="R2958" s="147"/>
      <c r="S2958" s="147" t="s">
        <v>2106</v>
      </c>
      <c r="T2958" s="147">
        <v>0</v>
      </c>
      <c r="U2958" s="147" t="s">
        <v>2107</v>
      </c>
      <c r="V2958" s="147" t="s">
        <v>3221</v>
      </c>
    </row>
    <row r="2959" spans="16:22" x14ac:dyDescent="0.25">
      <c r="P2959" s="147" t="s">
        <v>962</v>
      </c>
      <c r="Q2959" s="147">
        <v>196</v>
      </c>
      <c r="R2959" s="147"/>
      <c r="S2959" s="147" t="s">
        <v>2902</v>
      </c>
      <c r="T2959" s="147">
        <v>0</v>
      </c>
      <c r="U2959" s="147" t="s">
        <v>2903</v>
      </c>
      <c r="V2959" s="147" t="s">
        <v>3221</v>
      </c>
    </row>
    <row r="2960" spans="16:22" x14ac:dyDescent="0.25">
      <c r="P2960" s="147" t="s">
        <v>962</v>
      </c>
      <c r="Q2960" s="147">
        <v>196</v>
      </c>
      <c r="R2960" s="147"/>
      <c r="S2960" s="147" t="s">
        <v>2110</v>
      </c>
      <c r="T2960" s="147">
        <v>0</v>
      </c>
      <c r="U2960" s="147" t="s">
        <v>2111</v>
      </c>
      <c r="V2960" s="147" t="s">
        <v>3221</v>
      </c>
    </row>
    <row r="2961" spans="16:22" x14ac:dyDescent="0.25">
      <c r="P2961" s="147" t="s">
        <v>962</v>
      </c>
      <c r="Q2961" s="147">
        <v>196</v>
      </c>
      <c r="R2961" s="147"/>
      <c r="S2961" s="147" t="s">
        <v>2589</v>
      </c>
      <c r="T2961" s="147">
        <v>0</v>
      </c>
      <c r="U2961" s="147" t="s">
        <v>2590</v>
      </c>
      <c r="V2961" s="147" t="s">
        <v>3221</v>
      </c>
    </row>
    <row r="2962" spans="16:22" x14ac:dyDescent="0.25">
      <c r="P2962" s="147" t="s">
        <v>962</v>
      </c>
      <c r="Q2962" s="147">
        <v>196</v>
      </c>
      <c r="R2962" s="147"/>
      <c r="S2962" s="147" t="s">
        <v>3406</v>
      </c>
      <c r="T2962" s="147">
        <v>0</v>
      </c>
      <c r="U2962" s="147" t="s">
        <v>3407</v>
      </c>
      <c r="V2962" s="147" t="s">
        <v>3221</v>
      </c>
    </row>
    <row r="2963" spans="16:22" x14ac:dyDescent="0.25">
      <c r="P2963" s="147" t="s">
        <v>962</v>
      </c>
      <c r="Q2963" s="147">
        <v>196</v>
      </c>
      <c r="R2963" s="147"/>
      <c r="S2963" s="147" t="s">
        <v>3133</v>
      </c>
      <c r="T2963" s="147">
        <v>0</v>
      </c>
      <c r="U2963" s="147" t="s">
        <v>3134</v>
      </c>
      <c r="V2963" s="147" t="s">
        <v>3221</v>
      </c>
    </row>
    <row r="2964" spans="16:22" x14ac:dyDescent="0.25">
      <c r="P2964" s="147" t="s">
        <v>962</v>
      </c>
      <c r="Q2964" s="147">
        <v>196</v>
      </c>
      <c r="R2964" s="147"/>
      <c r="S2964" s="147" t="s">
        <v>3135</v>
      </c>
      <c r="T2964" s="147">
        <v>0</v>
      </c>
      <c r="U2964" s="147" t="s">
        <v>3136</v>
      </c>
      <c r="V2964" s="147" t="s">
        <v>3221</v>
      </c>
    </row>
    <row r="2965" spans="16:22" x14ac:dyDescent="0.25">
      <c r="P2965" s="147" t="s">
        <v>962</v>
      </c>
      <c r="Q2965" s="147">
        <v>196</v>
      </c>
      <c r="R2965" s="147"/>
      <c r="S2965" s="147" t="s">
        <v>3139</v>
      </c>
      <c r="T2965" s="147">
        <v>0</v>
      </c>
      <c r="U2965" s="147" t="s">
        <v>3140</v>
      </c>
      <c r="V2965" s="147" t="s">
        <v>3221</v>
      </c>
    </row>
    <row r="2966" spans="16:22" x14ac:dyDescent="0.25">
      <c r="P2966" s="147" t="s">
        <v>962</v>
      </c>
      <c r="Q2966" s="147">
        <v>196</v>
      </c>
      <c r="R2966" s="147"/>
      <c r="S2966" s="147" t="s">
        <v>2593</v>
      </c>
      <c r="T2966" s="147">
        <v>0</v>
      </c>
      <c r="U2966" s="147" t="s">
        <v>2594</v>
      </c>
      <c r="V2966" s="147" t="s">
        <v>3221</v>
      </c>
    </row>
    <row r="2967" spans="16:22" x14ac:dyDescent="0.25">
      <c r="P2967" s="147" t="s">
        <v>962</v>
      </c>
      <c r="Q2967" s="147">
        <v>196</v>
      </c>
      <c r="R2967" s="147"/>
      <c r="S2967" s="147" t="s">
        <v>2134</v>
      </c>
      <c r="T2967" s="147">
        <v>0</v>
      </c>
      <c r="U2967" s="147" t="s">
        <v>2135</v>
      </c>
      <c r="V2967" s="147" t="s">
        <v>3221</v>
      </c>
    </row>
    <row r="2968" spans="16:22" x14ac:dyDescent="0.25">
      <c r="P2968" s="147" t="s">
        <v>962</v>
      </c>
      <c r="Q2968" s="147">
        <v>196</v>
      </c>
      <c r="R2968" s="147"/>
      <c r="S2968" s="147" t="s">
        <v>2601</v>
      </c>
      <c r="T2968" s="147">
        <v>0</v>
      </c>
      <c r="U2968" s="147" t="s">
        <v>2602</v>
      </c>
      <c r="V2968" s="147" t="s">
        <v>3221</v>
      </c>
    </row>
    <row r="2969" spans="16:22" x14ac:dyDescent="0.25">
      <c r="P2969" s="147" t="s">
        <v>962</v>
      </c>
      <c r="Q2969" s="147">
        <v>196</v>
      </c>
      <c r="R2969" s="147"/>
      <c r="S2969" s="147" t="s">
        <v>2603</v>
      </c>
      <c r="T2969" s="147">
        <v>0</v>
      </c>
      <c r="U2969" s="147" t="s">
        <v>2604</v>
      </c>
      <c r="V2969" s="147" t="s">
        <v>3221</v>
      </c>
    </row>
    <row r="2970" spans="16:22" x14ac:dyDescent="0.25">
      <c r="P2970" s="147" t="s">
        <v>962</v>
      </c>
      <c r="Q2970" s="147">
        <v>196</v>
      </c>
      <c r="R2970" s="147"/>
      <c r="S2970" s="147" t="s">
        <v>3408</v>
      </c>
      <c r="T2970" s="147">
        <v>0</v>
      </c>
      <c r="U2970" s="147" t="s">
        <v>3409</v>
      </c>
      <c r="V2970" s="147" t="s">
        <v>3221</v>
      </c>
    </row>
    <row r="2971" spans="16:22" x14ac:dyDescent="0.25">
      <c r="P2971" s="147" t="s">
        <v>962</v>
      </c>
      <c r="Q2971" s="147">
        <v>196</v>
      </c>
      <c r="R2971" s="147"/>
      <c r="S2971" s="147" t="s">
        <v>2607</v>
      </c>
      <c r="T2971" s="147">
        <v>0</v>
      </c>
      <c r="U2971" s="147" t="s">
        <v>2608</v>
      </c>
      <c r="V2971" s="147" t="s">
        <v>3221</v>
      </c>
    </row>
    <row r="2972" spans="16:22" x14ac:dyDescent="0.25">
      <c r="P2972" s="147" t="s">
        <v>962</v>
      </c>
      <c r="Q2972" s="147">
        <v>196</v>
      </c>
      <c r="R2972" s="147"/>
      <c r="S2972" s="147" t="s">
        <v>2609</v>
      </c>
      <c r="T2972" s="147">
        <v>0</v>
      </c>
      <c r="U2972" s="147" t="s">
        <v>2610</v>
      </c>
      <c r="V2972" s="147" t="s">
        <v>3221</v>
      </c>
    </row>
    <row r="2973" spans="16:22" x14ac:dyDescent="0.25">
      <c r="P2973" s="147" t="s">
        <v>962</v>
      </c>
      <c r="Q2973" s="147">
        <v>196</v>
      </c>
      <c r="R2973" s="147"/>
      <c r="S2973" s="147" t="s">
        <v>2144</v>
      </c>
      <c r="T2973" s="147">
        <v>0</v>
      </c>
      <c r="U2973" s="147" t="s">
        <v>2145</v>
      </c>
      <c r="V2973" s="147" t="s">
        <v>3221</v>
      </c>
    </row>
    <row r="2974" spans="16:22" x14ac:dyDescent="0.25">
      <c r="P2974" s="147" t="s">
        <v>962</v>
      </c>
      <c r="Q2974" s="147">
        <v>196</v>
      </c>
      <c r="R2974" s="147"/>
      <c r="S2974" s="147" t="s">
        <v>2146</v>
      </c>
      <c r="T2974" s="147">
        <v>0</v>
      </c>
      <c r="U2974" s="147" t="s">
        <v>2147</v>
      </c>
      <c r="V2974" s="147" t="s">
        <v>3221</v>
      </c>
    </row>
    <row r="2975" spans="16:22" x14ac:dyDescent="0.25">
      <c r="P2975" s="147" t="s">
        <v>962</v>
      </c>
      <c r="Q2975" s="147">
        <v>196</v>
      </c>
      <c r="R2975" s="147"/>
      <c r="S2975" s="147" t="s">
        <v>3410</v>
      </c>
      <c r="T2975" s="147">
        <v>0</v>
      </c>
      <c r="U2975" s="147" t="s">
        <v>3411</v>
      </c>
      <c r="V2975" s="147" t="s">
        <v>3221</v>
      </c>
    </row>
    <row r="2976" spans="16:22" x14ac:dyDescent="0.25">
      <c r="P2976" s="147" t="s">
        <v>962</v>
      </c>
      <c r="Q2976" s="147">
        <v>196</v>
      </c>
      <c r="R2976" s="147"/>
      <c r="S2976" s="147" t="s">
        <v>3412</v>
      </c>
      <c r="T2976" s="147">
        <v>0</v>
      </c>
      <c r="U2976" s="147" t="s">
        <v>3413</v>
      </c>
      <c r="V2976" s="147" t="s">
        <v>3221</v>
      </c>
    </row>
    <row r="2977" spans="16:22" x14ac:dyDescent="0.25">
      <c r="P2977" s="147" t="s">
        <v>962</v>
      </c>
      <c r="Q2977" s="147">
        <v>196</v>
      </c>
      <c r="R2977" s="147"/>
      <c r="S2977" s="147" t="s">
        <v>3414</v>
      </c>
      <c r="T2977" s="147">
        <v>0</v>
      </c>
      <c r="U2977" s="147" t="s">
        <v>3415</v>
      </c>
      <c r="V2977" s="147" t="s">
        <v>3221</v>
      </c>
    </row>
    <row r="2978" spans="16:22" x14ac:dyDescent="0.25">
      <c r="P2978" s="147" t="s">
        <v>962</v>
      </c>
      <c r="Q2978" s="147">
        <v>196</v>
      </c>
      <c r="R2978" s="147"/>
      <c r="S2978" s="147" t="s">
        <v>3416</v>
      </c>
      <c r="T2978" s="147">
        <v>0</v>
      </c>
      <c r="U2978" s="147" t="s">
        <v>3417</v>
      </c>
      <c r="V2978" s="147" t="s">
        <v>3221</v>
      </c>
    </row>
    <row r="2979" spans="16:22" x14ac:dyDescent="0.25">
      <c r="P2979" s="147" t="s">
        <v>962</v>
      </c>
      <c r="Q2979" s="147">
        <v>196</v>
      </c>
      <c r="R2979" s="147"/>
      <c r="S2979" s="147" t="s">
        <v>2152</v>
      </c>
      <c r="T2979" s="147">
        <v>0</v>
      </c>
      <c r="U2979" s="147" t="s">
        <v>2153</v>
      </c>
      <c r="V2979" s="147" t="s">
        <v>3221</v>
      </c>
    </row>
    <row r="2980" spans="16:22" x14ac:dyDescent="0.25">
      <c r="P2980" s="147" t="s">
        <v>962</v>
      </c>
      <c r="Q2980" s="147">
        <v>196</v>
      </c>
      <c r="R2980" s="147"/>
      <c r="S2980" s="147" t="s">
        <v>2912</v>
      </c>
      <c r="T2980" s="147">
        <v>0</v>
      </c>
      <c r="U2980" s="147" t="s">
        <v>2913</v>
      </c>
      <c r="V2980" s="147" t="s">
        <v>3221</v>
      </c>
    </row>
    <row r="2981" spans="16:22" x14ac:dyDescent="0.25">
      <c r="P2981" s="147" t="s">
        <v>962</v>
      </c>
      <c r="Q2981" s="147">
        <v>196</v>
      </c>
      <c r="R2981" s="147"/>
      <c r="S2981" s="147" t="s">
        <v>2154</v>
      </c>
      <c r="T2981" s="147">
        <v>0</v>
      </c>
      <c r="U2981" s="147" t="s">
        <v>2155</v>
      </c>
      <c r="V2981" s="147" t="s">
        <v>3221</v>
      </c>
    </row>
    <row r="2982" spans="16:22" x14ac:dyDescent="0.25">
      <c r="P2982" s="147" t="s">
        <v>962</v>
      </c>
      <c r="Q2982" s="147">
        <v>196</v>
      </c>
      <c r="R2982" s="147"/>
      <c r="S2982" s="147" t="s">
        <v>2914</v>
      </c>
      <c r="T2982" s="147">
        <v>0</v>
      </c>
      <c r="U2982" s="147" t="s">
        <v>2915</v>
      </c>
      <c r="V2982" s="147" t="s">
        <v>3221</v>
      </c>
    </row>
    <row r="2983" spans="16:22" x14ac:dyDescent="0.25">
      <c r="P2983" s="147" t="s">
        <v>962</v>
      </c>
      <c r="Q2983" s="147">
        <v>196</v>
      </c>
      <c r="R2983" s="147"/>
      <c r="S2983" s="147" t="s">
        <v>3418</v>
      </c>
      <c r="T2983" s="147">
        <v>0</v>
      </c>
      <c r="U2983" s="147" t="s">
        <v>3419</v>
      </c>
      <c r="V2983" s="147" t="s">
        <v>3221</v>
      </c>
    </row>
    <row r="2984" spans="16:22" x14ac:dyDescent="0.25">
      <c r="P2984" s="147" t="s">
        <v>962</v>
      </c>
      <c r="Q2984" s="147">
        <v>196</v>
      </c>
      <c r="R2984" s="147"/>
      <c r="S2984" s="147" t="s">
        <v>3420</v>
      </c>
      <c r="T2984" s="147">
        <v>0</v>
      </c>
      <c r="U2984" s="147" t="s">
        <v>3421</v>
      </c>
      <c r="V2984" s="147" t="s">
        <v>3221</v>
      </c>
    </row>
    <row r="2985" spans="16:22" x14ac:dyDescent="0.25">
      <c r="P2985" s="147" t="s">
        <v>962</v>
      </c>
      <c r="Q2985" s="147">
        <v>196</v>
      </c>
      <c r="R2985" s="147"/>
      <c r="S2985" s="147" t="s">
        <v>3149</v>
      </c>
      <c r="T2985" s="147">
        <v>0</v>
      </c>
      <c r="U2985" s="147" t="s">
        <v>3150</v>
      </c>
      <c r="V2985" s="147" t="s">
        <v>3221</v>
      </c>
    </row>
    <row r="2986" spans="16:22" x14ac:dyDescent="0.25">
      <c r="P2986" s="147" t="s">
        <v>962</v>
      </c>
      <c r="Q2986" s="147">
        <v>196</v>
      </c>
      <c r="R2986" s="147"/>
      <c r="S2986" s="147" t="s">
        <v>3422</v>
      </c>
      <c r="T2986" s="147">
        <v>0</v>
      </c>
      <c r="U2986" s="147" t="s">
        <v>3423</v>
      </c>
      <c r="V2986" s="147" t="s">
        <v>3221</v>
      </c>
    </row>
    <row r="2987" spans="16:22" x14ac:dyDescent="0.25">
      <c r="P2987" s="147" t="s">
        <v>962</v>
      </c>
      <c r="Q2987" s="147">
        <v>196</v>
      </c>
      <c r="R2987" s="147"/>
      <c r="S2987" s="147" t="s">
        <v>3424</v>
      </c>
      <c r="T2987" s="147">
        <v>0</v>
      </c>
      <c r="U2987" s="147" t="s">
        <v>3425</v>
      </c>
      <c r="V2987" s="147" t="s">
        <v>3221</v>
      </c>
    </row>
    <row r="2988" spans="16:22" x14ac:dyDescent="0.25">
      <c r="P2988" s="147" t="s">
        <v>962</v>
      </c>
      <c r="Q2988" s="147">
        <v>196</v>
      </c>
      <c r="R2988" s="147"/>
      <c r="S2988" s="147" t="s">
        <v>3151</v>
      </c>
      <c r="T2988" s="147">
        <v>0</v>
      </c>
      <c r="U2988" s="147" t="s">
        <v>3152</v>
      </c>
      <c r="V2988" s="147" t="s">
        <v>3221</v>
      </c>
    </row>
    <row r="2989" spans="16:22" x14ac:dyDescent="0.25">
      <c r="P2989" s="147" t="s">
        <v>962</v>
      </c>
      <c r="Q2989" s="147">
        <v>196</v>
      </c>
      <c r="R2989" s="147"/>
      <c r="S2989" s="147" t="s">
        <v>3153</v>
      </c>
      <c r="T2989" s="147">
        <v>0</v>
      </c>
      <c r="U2989" s="147" t="s">
        <v>3154</v>
      </c>
      <c r="V2989" s="147" t="s">
        <v>3221</v>
      </c>
    </row>
    <row r="2990" spans="16:22" x14ac:dyDescent="0.25">
      <c r="P2990" s="147" t="s">
        <v>962</v>
      </c>
      <c r="Q2990" s="147">
        <v>196</v>
      </c>
      <c r="R2990" s="147"/>
      <c r="S2990" s="147" t="s">
        <v>3155</v>
      </c>
      <c r="T2990" s="147">
        <v>0</v>
      </c>
      <c r="U2990" s="147" t="s">
        <v>3156</v>
      </c>
      <c r="V2990" s="147" t="s">
        <v>3221</v>
      </c>
    </row>
    <row r="2991" spans="16:22" x14ac:dyDescent="0.25">
      <c r="P2991" s="147" t="s">
        <v>962</v>
      </c>
      <c r="Q2991" s="147">
        <v>196</v>
      </c>
      <c r="R2991" s="147"/>
      <c r="S2991" s="147" t="s">
        <v>3426</v>
      </c>
      <c r="T2991" s="147">
        <v>0</v>
      </c>
      <c r="U2991" s="147" t="s">
        <v>3427</v>
      </c>
      <c r="V2991" s="147" t="s">
        <v>3221</v>
      </c>
    </row>
    <row r="2992" spans="16:22" x14ac:dyDescent="0.25">
      <c r="P2992" s="147" t="s">
        <v>962</v>
      </c>
      <c r="Q2992" s="147">
        <v>196</v>
      </c>
      <c r="R2992" s="147"/>
      <c r="S2992" s="147" t="s">
        <v>3428</v>
      </c>
      <c r="T2992" s="147">
        <v>0</v>
      </c>
      <c r="U2992" s="147" t="s">
        <v>3429</v>
      </c>
      <c r="V2992" s="147" t="s">
        <v>3221</v>
      </c>
    </row>
    <row r="2993" spans="16:22" x14ac:dyDescent="0.25">
      <c r="P2993" s="147" t="s">
        <v>962</v>
      </c>
      <c r="Q2993" s="147">
        <v>196</v>
      </c>
      <c r="R2993" s="147"/>
      <c r="S2993" s="147" t="s">
        <v>2158</v>
      </c>
      <c r="T2993" s="147">
        <v>0</v>
      </c>
      <c r="U2993" s="147" t="s">
        <v>2159</v>
      </c>
      <c r="V2993" s="147" t="s">
        <v>3221</v>
      </c>
    </row>
    <row r="2994" spans="16:22" x14ac:dyDescent="0.25">
      <c r="P2994" s="147" t="s">
        <v>962</v>
      </c>
      <c r="Q2994" s="147">
        <v>196</v>
      </c>
      <c r="R2994" s="147"/>
      <c r="S2994" s="147" t="s">
        <v>2160</v>
      </c>
      <c r="T2994" s="147">
        <v>0</v>
      </c>
      <c r="U2994" s="147" t="s">
        <v>2161</v>
      </c>
      <c r="V2994" s="147" t="s">
        <v>3221</v>
      </c>
    </row>
    <row r="2995" spans="16:22" x14ac:dyDescent="0.25">
      <c r="P2995" s="147" t="s">
        <v>962</v>
      </c>
      <c r="Q2995" s="147">
        <v>196</v>
      </c>
      <c r="R2995" s="147"/>
      <c r="S2995" s="147" t="s">
        <v>3430</v>
      </c>
      <c r="T2995" s="147">
        <v>0</v>
      </c>
      <c r="U2995" s="147" t="s">
        <v>3431</v>
      </c>
      <c r="V2995" s="147" t="s">
        <v>3221</v>
      </c>
    </row>
    <row r="2996" spans="16:22" x14ac:dyDescent="0.25">
      <c r="P2996" s="147" t="s">
        <v>962</v>
      </c>
      <c r="Q2996" s="147">
        <v>196</v>
      </c>
      <c r="R2996" s="147"/>
      <c r="S2996" s="147" t="s">
        <v>2164</v>
      </c>
      <c r="T2996" s="147">
        <v>0</v>
      </c>
      <c r="U2996" s="147" t="s">
        <v>2165</v>
      </c>
      <c r="V2996" s="147" t="s">
        <v>3221</v>
      </c>
    </row>
    <row r="2997" spans="16:22" x14ac:dyDescent="0.25">
      <c r="P2997" s="147" t="s">
        <v>962</v>
      </c>
      <c r="Q2997" s="147">
        <v>196</v>
      </c>
      <c r="R2997" s="147"/>
      <c r="S2997" s="147" t="s">
        <v>3432</v>
      </c>
      <c r="T2997" s="147">
        <v>0</v>
      </c>
      <c r="U2997" s="147" t="s">
        <v>3433</v>
      </c>
      <c r="V2997" s="147" t="s">
        <v>3221</v>
      </c>
    </row>
    <row r="2998" spans="16:22" x14ac:dyDescent="0.25">
      <c r="P2998" s="147" t="s">
        <v>962</v>
      </c>
      <c r="Q2998" s="147">
        <v>196</v>
      </c>
      <c r="R2998" s="147"/>
      <c r="S2998" s="147" t="s">
        <v>2166</v>
      </c>
      <c r="T2998" s="147">
        <v>0</v>
      </c>
      <c r="U2998" s="147" t="s">
        <v>2167</v>
      </c>
      <c r="V2998" s="147" t="s">
        <v>3221</v>
      </c>
    </row>
    <row r="2999" spans="16:22" x14ac:dyDescent="0.25">
      <c r="P2999" s="147" t="s">
        <v>962</v>
      </c>
      <c r="Q2999" s="147">
        <v>196</v>
      </c>
      <c r="R2999" s="147"/>
      <c r="S2999" s="147" t="s">
        <v>2168</v>
      </c>
      <c r="T2999" s="147">
        <v>0</v>
      </c>
      <c r="U2999" s="147" t="s">
        <v>2169</v>
      </c>
      <c r="V2999" s="147" t="s">
        <v>3221</v>
      </c>
    </row>
    <row r="3000" spans="16:22" x14ac:dyDescent="0.25">
      <c r="P3000" s="147" t="s">
        <v>962</v>
      </c>
      <c r="Q3000" s="147">
        <v>196</v>
      </c>
      <c r="R3000" s="147"/>
      <c r="S3000" s="147" t="s">
        <v>3434</v>
      </c>
      <c r="T3000" s="147">
        <v>0</v>
      </c>
      <c r="U3000" s="147" t="s">
        <v>3435</v>
      </c>
      <c r="V3000" s="147" t="s">
        <v>3221</v>
      </c>
    </row>
    <row r="3001" spans="16:22" x14ac:dyDescent="0.25">
      <c r="P3001" s="147" t="s">
        <v>962</v>
      </c>
      <c r="Q3001" s="147">
        <v>196</v>
      </c>
      <c r="R3001" s="147"/>
      <c r="S3001" s="147" t="s">
        <v>3436</v>
      </c>
      <c r="T3001" s="147">
        <v>0</v>
      </c>
      <c r="U3001" s="147" t="s">
        <v>3437</v>
      </c>
      <c r="V3001" s="147" t="s">
        <v>3221</v>
      </c>
    </row>
    <row r="3002" spans="16:22" x14ac:dyDescent="0.25">
      <c r="P3002" s="147" t="s">
        <v>962</v>
      </c>
      <c r="Q3002" s="147">
        <v>196</v>
      </c>
      <c r="R3002" s="147"/>
      <c r="S3002" s="147" t="s">
        <v>3438</v>
      </c>
      <c r="T3002" s="147">
        <v>0</v>
      </c>
      <c r="U3002" s="147" t="s">
        <v>3439</v>
      </c>
      <c r="V3002" s="147" t="s">
        <v>3221</v>
      </c>
    </row>
    <row r="3003" spans="16:22" x14ac:dyDescent="0.25">
      <c r="P3003" s="147" t="s">
        <v>962</v>
      </c>
      <c r="Q3003" s="147">
        <v>196</v>
      </c>
      <c r="R3003" s="147"/>
      <c r="S3003" s="147" t="s">
        <v>2178</v>
      </c>
      <c r="T3003" s="147">
        <v>0</v>
      </c>
      <c r="U3003" s="147" t="s">
        <v>2179</v>
      </c>
      <c r="V3003" s="147" t="s">
        <v>3221</v>
      </c>
    </row>
    <row r="3004" spans="16:22" x14ac:dyDescent="0.25">
      <c r="P3004" s="147" t="s">
        <v>962</v>
      </c>
      <c r="Q3004" s="147">
        <v>196</v>
      </c>
      <c r="R3004" s="147"/>
      <c r="S3004" s="147" t="s">
        <v>2180</v>
      </c>
      <c r="T3004" s="147">
        <v>0</v>
      </c>
      <c r="U3004" s="147" t="s">
        <v>2181</v>
      </c>
      <c r="V3004" s="147" t="s">
        <v>3221</v>
      </c>
    </row>
    <row r="3005" spans="16:22" x14ac:dyDescent="0.25">
      <c r="P3005" s="147" t="s">
        <v>962</v>
      </c>
      <c r="Q3005" s="147">
        <v>196</v>
      </c>
      <c r="R3005" s="147"/>
      <c r="S3005" s="147" t="s">
        <v>2182</v>
      </c>
      <c r="T3005" s="147">
        <v>0</v>
      </c>
      <c r="U3005" s="147" t="s">
        <v>2183</v>
      </c>
      <c r="V3005" s="147" t="s">
        <v>3221</v>
      </c>
    </row>
    <row r="3006" spans="16:22" x14ac:dyDescent="0.25">
      <c r="P3006" s="147" t="s">
        <v>962</v>
      </c>
      <c r="Q3006" s="147">
        <v>196</v>
      </c>
      <c r="R3006" s="147"/>
      <c r="S3006" s="147" t="s">
        <v>2186</v>
      </c>
      <c r="T3006" s="147">
        <v>0</v>
      </c>
      <c r="U3006" s="147" t="s">
        <v>2187</v>
      </c>
      <c r="V3006" s="147" t="s">
        <v>3221</v>
      </c>
    </row>
    <row r="3007" spans="16:22" x14ac:dyDescent="0.25">
      <c r="P3007" s="147" t="s">
        <v>962</v>
      </c>
      <c r="Q3007" s="147">
        <v>196</v>
      </c>
      <c r="R3007" s="147"/>
      <c r="S3007" s="147" t="s">
        <v>3440</v>
      </c>
      <c r="T3007" s="147">
        <v>0</v>
      </c>
      <c r="U3007" s="147" t="s">
        <v>3441</v>
      </c>
      <c r="V3007" s="147" t="s">
        <v>3221</v>
      </c>
    </row>
    <row r="3008" spans="16:22" x14ac:dyDescent="0.25">
      <c r="P3008" s="147" t="s">
        <v>962</v>
      </c>
      <c r="Q3008" s="147">
        <v>196</v>
      </c>
      <c r="R3008" s="147"/>
      <c r="S3008" s="147" t="s">
        <v>2920</v>
      </c>
      <c r="T3008" s="147">
        <v>0</v>
      </c>
      <c r="U3008" s="147" t="s">
        <v>2921</v>
      </c>
      <c r="V3008" s="147" t="s">
        <v>3221</v>
      </c>
    </row>
    <row r="3009" spans="16:22" x14ac:dyDescent="0.25">
      <c r="P3009" s="147" t="s">
        <v>962</v>
      </c>
      <c r="Q3009" s="147">
        <v>196</v>
      </c>
      <c r="R3009" s="147"/>
      <c r="S3009" s="147" t="s">
        <v>2188</v>
      </c>
      <c r="T3009" s="147">
        <v>0</v>
      </c>
      <c r="U3009" s="147" t="s">
        <v>2189</v>
      </c>
      <c r="V3009" s="147" t="s">
        <v>3221</v>
      </c>
    </row>
    <row r="3010" spans="16:22" x14ac:dyDescent="0.25">
      <c r="P3010" s="147" t="s">
        <v>962</v>
      </c>
      <c r="Q3010" s="147">
        <v>196</v>
      </c>
      <c r="R3010" s="147"/>
      <c r="S3010" s="147" t="s">
        <v>2192</v>
      </c>
      <c r="T3010" s="147">
        <v>0</v>
      </c>
      <c r="U3010" s="147" t="s">
        <v>2193</v>
      </c>
      <c r="V3010" s="147" t="s">
        <v>3221</v>
      </c>
    </row>
    <row r="3011" spans="16:22" x14ac:dyDescent="0.25">
      <c r="P3011" s="147" t="s">
        <v>962</v>
      </c>
      <c r="Q3011" s="147">
        <v>196</v>
      </c>
      <c r="R3011" s="147"/>
      <c r="S3011" s="147" t="s">
        <v>3442</v>
      </c>
      <c r="T3011" s="147">
        <v>0</v>
      </c>
      <c r="U3011" s="147" t="s">
        <v>3443</v>
      </c>
      <c r="V3011" s="147" t="s">
        <v>3221</v>
      </c>
    </row>
    <row r="3012" spans="16:22" x14ac:dyDescent="0.25">
      <c r="P3012" s="147" t="s">
        <v>962</v>
      </c>
      <c r="Q3012" s="147">
        <v>196</v>
      </c>
      <c r="R3012" s="147"/>
      <c r="S3012" s="147" t="s">
        <v>2194</v>
      </c>
      <c r="T3012" s="147">
        <v>0</v>
      </c>
      <c r="U3012" s="147" t="s">
        <v>2195</v>
      </c>
      <c r="V3012" s="147" t="s">
        <v>3221</v>
      </c>
    </row>
    <row r="3013" spans="16:22" x14ac:dyDescent="0.25">
      <c r="P3013" s="147" t="s">
        <v>962</v>
      </c>
      <c r="Q3013" s="147">
        <v>196</v>
      </c>
      <c r="R3013" s="147"/>
      <c r="S3013" s="147" t="s">
        <v>2196</v>
      </c>
      <c r="T3013" s="147">
        <v>0</v>
      </c>
      <c r="U3013" s="147" t="s">
        <v>2197</v>
      </c>
      <c r="V3013" s="147" t="s">
        <v>3221</v>
      </c>
    </row>
    <row r="3014" spans="16:22" x14ac:dyDescent="0.25">
      <c r="P3014" s="147" t="s">
        <v>962</v>
      </c>
      <c r="Q3014" s="147">
        <v>196</v>
      </c>
      <c r="R3014" s="147"/>
      <c r="S3014" s="147" t="s">
        <v>2198</v>
      </c>
      <c r="T3014" s="147">
        <v>0</v>
      </c>
      <c r="U3014" s="147" t="s">
        <v>2199</v>
      </c>
      <c r="V3014" s="147" t="s">
        <v>3221</v>
      </c>
    </row>
    <row r="3015" spans="16:22" x14ac:dyDescent="0.25">
      <c r="P3015" s="147" t="s">
        <v>962</v>
      </c>
      <c r="Q3015" s="147">
        <v>196</v>
      </c>
      <c r="R3015" s="147"/>
      <c r="S3015" s="147" t="s">
        <v>2200</v>
      </c>
      <c r="T3015" s="147">
        <v>0</v>
      </c>
      <c r="U3015" s="147" t="s">
        <v>2201</v>
      </c>
      <c r="V3015" s="147" t="s">
        <v>3221</v>
      </c>
    </row>
    <row r="3016" spans="16:22" x14ac:dyDescent="0.25">
      <c r="P3016" s="147" t="s">
        <v>962</v>
      </c>
      <c r="Q3016" s="147">
        <v>196</v>
      </c>
      <c r="R3016" s="147"/>
      <c r="S3016" s="147" t="s">
        <v>2922</v>
      </c>
      <c r="T3016" s="147">
        <v>0</v>
      </c>
      <c r="U3016" s="147" t="s">
        <v>2923</v>
      </c>
      <c r="V3016" s="147" t="s">
        <v>3221</v>
      </c>
    </row>
    <row r="3017" spans="16:22" x14ac:dyDescent="0.25">
      <c r="P3017" s="147" t="s">
        <v>962</v>
      </c>
      <c r="Q3017" s="147">
        <v>196</v>
      </c>
      <c r="R3017" s="147"/>
      <c r="S3017" s="147" t="s">
        <v>3444</v>
      </c>
      <c r="T3017" s="147">
        <v>0</v>
      </c>
      <c r="U3017" s="147" t="s">
        <v>3445</v>
      </c>
      <c r="V3017" s="147" t="s">
        <v>3221</v>
      </c>
    </row>
    <row r="3018" spans="16:22" x14ac:dyDescent="0.25">
      <c r="P3018" s="147" t="s">
        <v>962</v>
      </c>
      <c r="Q3018" s="147">
        <v>196</v>
      </c>
      <c r="R3018" s="147"/>
      <c r="S3018" s="147" t="s">
        <v>3157</v>
      </c>
      <c r="T3018" s="147">
        <v>0</v>
      </c>
      <c r="U3018" s="147" t="s">
        <v>3158</v>
      </c>
      <c r="V3018" s="147" t="s">
        <v>3221</v>
      </c>
    </row>
    <row r="3019" spans="16:22" x14ac:dyDescent="0.25">
      <c r="P3019" s="147" t="s">
        <v>962</v>
      </c>
      <c r="Q3019" s="147">
        <v>196</v>
      </c>
      <c r="R3019" s="147"/>
      <c r="S3019" s="147" t="s">
        <v>2204</v>
      </c>
      <c r="T3019" s="147">
        <v>0</v>
      </c>
      <c r="U3019" s="147" t="s">
        <v>2205</v>
      </c>
      <c r="V3019" s="147" t="s">
        <v>3221</v>
      </c>
    </row>
    <row r="3020" spans="16:22" x14ac:dyDescent="0.25">
      <c r="P3020" s="147" t="s">
        <v>962</v>
      </c>
      <c r="Q3020" s="147">
        <v>196</v>
      </c>
      <c r="R3020" s="147"/>
      <c r="S3020" s="147" t="s">
        <v>2637</v>
      </c>
      <c r="T3020" s="147">
        <v>0</v>
      </c>
      <c r="U3020" s="147" t="s">
        <v>2638</v>
      </c>
      <c r="V3020" s="147" t="s">
        <v>3221</v>
      </c>
    </row>
    <row r="3021" spans="16:22" x14ac:dyDescent="0.25">
      <c r="P3021" s="147" t="s">
        <v>962</v>
      </c>
      <c r="Q3021" s="147">
        <v>196</v>
      </c>
      <c r="R3021" s="147"/>
      <c r="S3021" s="147" t="s">
        <v>2210</v>
      </c>
      <c r="T3021" s="147">
        <v>0</v>
      </c>
      <c r="U3021" s="147" t="s">
        <v>2211</v>
      </c>
      <c r="V3021" s="147" t="s">
        <v>3221</v>
      </c>
    </row>
    <row r="3022" spans="16:22" x14ac:dyDescent="0.25">
      <c r="P3022" s="147" t="s">
        <v>962</v>
      </c>
      <c r="Q3022" s="147">
        <v>196</v>
      </c>
      <c r="R3022" s="147"/>
      <c r="S3022" s="147" t="s">
        <v>2214</v>
      </c>
      <c r="T3022" s="147">
        <v>0</v>
      </c>
      <c r="U3022" s="147" t="s">
        <v>2215</v>
      </c>
      <c r="V3022" s="147" t="s">
        <v>3221</v>
      </c>
    </row>
    <row r="3023" spans="16:22" x14ac:dyDescent="0.25">
      <c r="P3023" s="147" t="s">
        <v>962</v>
      </c>
      <c r="Q3023" s="147">
        <v>196</v>
      </c>
      <c r="R3023" s="147"/>
      <c r="S3023" s="147" t="s">
        <v>2216</v>
      </c>
      <c r="T3023" s="147">
        <v>0</v>
      </c>
      <c r="U3023" s="147" t="s">
        <v>2217</v>
      </c>
      <c r="V3023" s="147" t="s">
        <v>3221</v>
      </c>
    </row>
    <row r="3024" spans="16:22" x14ac:dyDescent="0.25">
      <c r="P3024" s="147" t="s">
        <v>962</v>
      </c>
      <c r="Q3024" s="147">
        <v>196</v>
      </c>
      <c r="R3024" s="147"/>
      <c r="S3024" s="147" t="s">
        <v>2218</v>
      </c>
      <c r="T3024" s="147">
        <v>0</v>
      </c>
      <c r="U3024" s="147" t="s">
        <v>2219</v>
      </c>
      <c r="V3024" s="147" t="s">
        <v>3221</v>
      </c>
    </row>
    <row r="3025" spans="16:22" x14ac:dyDescent="0.25">
      <c r="P3025" s="147" t="s">
        <v>962</v>
      </c>
      <c r="Q3025" s="147">
        <v>196</v>
      </c>
      <c r="R3025" s="147"/>
      <c r="S3025" s="147" t="s">
        <v>2220</v>
      </c>
      <c r="T3025" s="147">
        <v>0</v>
      </c>
      <c r="U3025" s="147" t="s">
        <v>2221</v>
      </c>
      <c r="V3025" s="147" t="s">
        <v>3221</v>
      </c>
    </row>
    <row r="3026" spans="16:22" x14ac:dyDescent="0.25">
      <c r="P3026" s="147" t="s">
        <v>962</v>
      </c>
      <c r="Q3026" s="147">
        <v>196</v>
      </c>
      <c r="R3026" s="147"/>
      <c r="S3026" s="147" t="s">
        <v>2222</v>
      </c>
      <c r="T3026" s="147">
        <v>0</v>
      </c>
      <c r="U3026" s="147" t="s">
        <v>2223</v>
      </c>
      <c r="V3026" s="147" t="s">
        <v>3221</v>
      </c>
    </row>
    <row r="3027" spans="16:22" x14ac:dyDescent="0.25">
      <c r="P3027" s="147" t="s">
        <v>962</v>
      </c>
      <c r="Q3027" s="147">
        <v>196</v>
      </c>
      <c r="R3027" s="147"/>
      <c r="S3027" s="147" t="s">
        <v>3446</v>
      </c>
      <c r="T3027" s="147">
        <v>0</v>
      </c>
      <c r="U3027" s="147" t="s">
        <v>3447</v>
      </c>
      <c r="V3027" s="147" t="s">
        <v>3221</v>
      </c>
    </row>
    <row r="3028" spans="16:22" x14ac:dyDescent="0.25">
      <c r="P3028" s="147" t="s">
        <v>962</v>
      </c>
      <c r="Q3028" s="147">
        <v>196</v>
      </c>
      <c r="R3028" s="147"/>
      <c r="S3028" s="147" t="s">
        <v>3161</v>
      </c>
      <c r="T3028" s="147">
        <v>0</v>
      </c>
      <c r="U3028" s="147" t="s">
        <v>3162</v>
      </c>
      <c r="V3028" s="147" t="s">
        <v>3221</v>
      </c>
    </row>
    <row r="3029" spans="16:22" x14ac:dyDescent="0.25">
      <c r="P3029" s="147" t="s">
        <v>962</v>
      </c>
      <c r="Q3029" s="147">
        <v>196</v>
      </c>
      <c r="R3029" s="147"/>
      <c r="S3029" s="147" t="s">
        <v>2226</v>
      </c>
      <c r="T3029" s="147">
        <v>0</v>
      </c>
      <c r="U3029" s="147" t="s">
        <v>2227</v>
      </c>
      <c r="V3029" s="147" t="s">
        <v>3221</v>
      </c>
    </row>
    <row r="3030" spans="16:22" x14ac:dyDescent="0.25">
      <c r="P3030" s="147" t="s">
        <v>962</v>
      </c>
      <c r="Q3030" s="147">
        <v>196</v>
      </c>
      <c r="R3030" s="147"/>
      <c r="S3030" s="147" t="s">
        <v>3448</v>
      </c>
      <c r="T3030" s="147">
        <v>0</v>
      </c>
      <c r="U3030" s="147" t="s">
        <v>3449</v>
      </c>
      <c r="V3030" s="147" t="s">
        <v>3221</v>
      </c>
    </row>
    <row r="3031" spans="16:22" x14ac:dyDescent="0.25">
      <c r="P3031" s="147" t="s">
        <v>962</v>
      </c>
      <c r="Q3031" s="147">
        <v>196</v>
      </c>
      <c r="R3031" s="147"/>
      <c r="S3031" s="147" t="s">
        <v>3450</v>
      </c>
      <c r="T3031" s="147">
        <v>0</v>
      </c>
      <c r="U3031" s="147" t="s">
        <v>3451</v>
      </c>
      <c r="V3031" s="147" t="s">
        <v>3221</v>
      </c>
    </row>
    <row r="3032" spans="16:22" x14ac:dyDescent="0.25">
      <c r="P3032" s="147" t="s">
        <v>962</v>
      </c>
      <c r="Q3032" s="147">
        <v>196</v>
      </c>
      <c r="R3032" s="147"/>
      <c r="S3032" s="147" t="s">
        <v>2228</v>
      </c>
      <c r="T3032" s="147">
        <v>0</v>
      </c>
      <c r="U3032" s="147" t="s">
        <v>2229</v>
      </c>
      <c r="V3032" s="147" t="s">
        <v>3221</v>
      </c>
    </row>
    <row r="3033" spans="16:22" x14ac:dyDescent="0.25">
      <c r="P3033" s="147" t="s">
        <v>962</v>
      </c>
      <c r="Q3033" s="147">
        <v>196</v>
      </c>
      <c r="R3033" s="147"/>
      <c r="S3033" s="147" t="s">
        <v>2928</v>
      </c>
      <c r="T3033" s="147">
        <v>0</v>
      </c>
      <c r="U3033" s="147" t="s">
        <v>2929</v>
      </c>
      <c r="V3033" s="147" t="s">
        <v>3221</v>
      </c>
    </row>
    <row r="3034" spans="16:22" x14ac:dyDescent="0.25">
      <c r="P3034" s="147" t="s">
        <v>962</v>
      </c>
      <c r="Q3034" s="147">
        <v>196</v>
      </c>
      <c r="R3034" s="147"/>
      <c r="S3034" s="147" t="s">
        <v>3452</v>
      </c>
      <c r="T3034" s="147">
        <v>0</v>
      </c>
      <c r="U3034" s="147" t="s">
        <v>3453</v>
      </c>
      <c r="V3034" s="147" t="s">
        <v>3221</v>
      </c>
    </row>
    <row r="3035" spans="16:22" x14ac:dyDescent="0.25">
      <c r="P3035" s="147" t="s">
        <v>962</v>
      </c>
      <c r="Q3035" s="147">
        <v>196</v>
      </c>
      <c r="R3035" s="147"/>
      <c r="S3035" s="147" t="s">
        <v>2244</v>
      </c>
      <c r="T3035" s="147">
        <v>0</v>
      </c>
      <c r="U3035" s="147" t="s">
        <v>2245</v>
      </c>
      <c r="V3035" s="147" t="s">
        <v>3221</v>
      </c>
    </row>
    <row r="3036" spans="16:22" x14ac:dyDescent="0.25">
      <c r="P3036" s="147" t="s">
        <v>962</v>
      </c>
      <c r="Q3036" s="147">
        <v>196</v>
      </c>
      <c r="R3036" s="147"/>
      <c r="S3036" s="147" t="s">
        <v>2248</v>
      </c>
      <c r="T3036" s="147">
        <v>0</v>
      </c>
      <c r="U3036" s="147" t="s">
        <v>2249</v>
      </c>
      <c r="V3036" s="147" t="s">
        <v>3221</v>
      </c>
    </row>
    <row r="3037" spans="16:22" x14ac:dyDescent="0.25">
      <c r="P3037" s="147" t="s">
        <v>962</v>
      </c>
      <c r="Q3037" s="147">
        <v>196</v>
      </c>
      <c r="R3037" s="147"/>
      <c r="S3037" s="147" t="s">
        <v>3165</v>
      </c>
      <c r="T3037" s="147">
        <v>0</v>
      </c>
      <c r="U3037" s="147" t="s">
        <v>3166</v>
      </c>
      <c r="V3037" s="147" t="s">
        <v>3221</v>
      </c>
    </row>
    <row r="3038" spans="16:22" x14ac:dyDescent="0.25">
      <c r="P3038" s="147" t="s">
        <v>962</v>
      </c>
      <c r="Q3038" s="147">
        <v>196</v>
      </c>
      <c r="R3038" s="147"/>
      <c r="S3038" s="147" t="s">
        <v>2250</v>
      </c>
      <c r="T3038" s="147">
        <v>0</v>
      </c>
      <c r="U3038" s="147" t="s">
        <v>2251</v>
      </c>
      <c r="V3038" s="147" t="s">
        <v>3221</v>
      </c>
    </row>
    <row r="3039" spans="16:22" x14ac:dyDescent="0.25">
      <c r="P3039" s="147" t="s">
        <v>962</v>
      </c>
      <c r="Q3039" s="147">
        <v>196</v>
      </c>
      <c r="R3039" s="147"/>
      <c r="S3039" s="147" t="s">
        <v>2649</v>
      </c>
      <c r="T3039" s="147">
        <v>0</v>
      </c>
      <c r="U3039" s="147" t="s">
        <v>2650</v>
      </c>
      <c r="V3039" s="147" t="s">
        <v>3221</v>
      </c>
    </row>
    <row r="3040" spans="16:22" x14ac:dyDescent="0.25">
      <c r="P3040" s="147" t="s">
        <v>962</v>
      </c>
      <c r="Q3040" s="147">
        <v>196</v>
      </c>
      <c r="R3040" s="147"/>
      <c r="S3040" s="147" t="s">
        <v>2651</v>
      </c>
      <c r="T3040" s="147">
        <v>0</v>
      </c>
      <c r="U3040" s="147" t="s">
        <v>2652</v>
      </c>
      <c r="V3040" s="147" t="s">
        <v>3221</v>
      </c>
    </row>
    <row r="3041" spans="16:22" x14ac:dyDescent="0.25">
      <c r="P3041" s="147" t="s">
        <v>962</v>
      </c>
      <c r="Q3041" s="147">
        <v>196</v>
      </c>
      <c r="R3041" s="147"/>
      <c r="S3041" s="147" t="s">
        <v>2938</v>
      </c>
      <c r="T3041" s="147">
        <v>0</v>
      </c>
      <c r="U3041" s="147" t="s">
        <v>2939</v>
      </c>
      <c r="V3041" s="147" t="s">
        <v>3221</v>
      </c>
    </row>
    <row r="3042" spans="16:22" x14ac:dyDescent="0.25">
      <c r="P3042" s="147" t="s">
        <v>962</v>
      </c>
      <c r="Q3042" s="147">
        <v>196</v>
      </c>
      <c r="R3042" s="147"/>
      <c r="S3042" s="147" t="s">
        <v>2653</v>
      </c>
      <c r="T3042" s="147">
        <v>0</v>
      </c>
      <c r="U3042" s="147" t="s">
        <v>2654</v>
      </c>
      <c r="V3042" s="147" t="s">
        <v>3221</v>
      </c>
    </row>
    <row r="3043" spans="16:22" x14ac:dyDescent="0.25">
      <c r="P3043" s="147" t="s">
        <v>962</v>
      </c>
      <c r="Q3043" s="147">
        <v>196</v>
      </c>
      <c r="R3043" s="147"/>
      <c r="S3043" s="147" t="s">
        <v>3173</v>
      </c>
      <c r="T3043" s="147">
        <v>0</v>
      </c>
      <c r="U3043" s="147" t="s">
        <v>3174</v>
      </c>
      <c r="V3043" s="147" t="s">
        <v>3221</v>
      </c>
    </row>
    <row r="3044" spans="16:22" x14ac:dyDescent="0.25">
      <c r="P3044" s="147" t="s">
        <v>962</v>
      </c>
      <c r="Q3044" s="147">
        <v>196</v>
      </c>
      <c r="R3044" s="147"/>
      <c r="S3044" s="147" t="s">
        <v>3175</v>
      </c>
      <c r="T3044" s="147">
        <v>0</v>
      </c>
      <c r="U3044" s="147" t="s">
        <v>3176</v>
      </c>
      <c r="V3044" s="147" t="s">
        <v>3221</v>
      </c>
    </row>
    <row r="3045" spans="16:22" x14ac:dyDescent="0.25">
      <c r="P3045" s="147" t="s">
        <v>962</v>
      </c>
      <c r="Q3045" s="147">
        <v>196</v>
      </c>
      <c r="R3045" s="147"/>
      <c r="S3045" s="147" t="s">
        <v>3177</v>
      </c>
      <c r="T3045" s="147">
        <v>0</v>
      </c>
      <c r="U3045" s="147" t="s">
        <v>3178</v>
      </c>
      <c r="V3045" s="147" t="s">
        <v>3221</v>
      </c>
    </row>
    <row r="3046" spans="16:22" x14ac:dyDescent="0.25">
      <c r="P3046" s="147" t="s">
        <v>962</v>
      </c>
      <c r="Q3046" s="147">
        <v>196</v>
      </c>
      <c r="R3046" s="147"/>
      <c r="S3046" s="147" t="s">
        <v>2659</v>
      </c>
      <c r="T3046" s="147">
        <v>0</v>
      </c>
      <c r="U3046" s="147" t="s">
        <v>2660</v>
      </c>
      <c r="V3046" s="147" t="s">
        <v>3221</v>
      </c>
    </row>
    <row r="3047" spans="16:22" x14ac:dyDescent="0.25">
      <c r="P3047" s="147" t="s">
        <v>962</v>
      </c>
      <c r="Q3047" s="147">
        <v>196</v>
      </c>
      <c r="R3047" s="147"/>
      <c r="S3047" s="147" t="s">
        <v>2254</v>
      </c>
      <c r="T3047" s="147">
        <v>0</v>
      </c>
      <c r="U3047" s="147" t="s">
        <v>2255</v>
      </c>
      <c r="V3047" s="147" t="s">
        <v>3221</v>
      </c>
    </row>
    <row r="3048" spans="16:22" x14ac:dyDescent="0.25">
      <c r="P3048" s="147" t="s">
        <v>962</v>
      </c>
      <c r="Q3048" s="147">
        <v>196</v>
      </c>
      <c r="R3048" s="147"/>
      <c r="S3048" s="147" t="s">
        <v>2256</v>
      </c>
      <c r="T3048" s="147">
        <v>0</v>
      </c>
      <c r="U3048" s="147" t="s">
        <v>2257</v>
      </c>
      <c r="V3048" s="147" t="s">
        <v>3221</v>
      </c>
    </row>
    <row r="3049" spans="16:22" x14ac:dyDescent="0.25">
      <c r="P3049" s="147" t="s">
        <v>962</v>
      </c>
      <c r="Q3049" s="147">
        <v>196</v>
      </c>
      <c r="R3049" s="147"/>
      <c r="S3049" s="147" t="s">
        <v>3454</v>
      </c>
      <c r="T3049" s="147">
        <v>0</v>
      </c>
      <c r="U3049" s="147" t="s">
        <v>3455</v>
      </c>
      <c r="V3049" s="147" t="s">
        <v>3221</v>
      </c>
    </row>
    <row r="3050" spans="16:22" x14ac:dyDescent="0.25">
      <c r="P3050" s="147" t="s">
        <v>962</v>
      </c>
      <c r="Q3050" s="147">
        <v>196</v>
      </c>
      <c r="R3050" s="147"/>
      <c r="S3050" s="147" t="s">
        <v>2262</v>
      </c>
      <c r="T3050" s="147">
        <v>0</v>
      </c>
      <c r="U3050" s="147" t="s">
        <v>2263</v>
      </c>
      <c r="V3050" s="147" t="s">
        <v>3221</v>
      </c>
    </row>
    <row r="3051" spans="16:22" x14ac:dyDescent="0.25">
      <c r="P3051" s="147" t="s">
        <v>962</v>
      </c>
      <c r="Q3051" s="147">
        <v>196</v>
      </c>
      <c r="R3051" s="147"/>
      <c r="S3051" s="147" t="s">
        <v>2946</v>
      </c>
      <c r="T3051" s="147">
        <v>0</v>
      </c>
      <c r="U3051" s="147" t="s">
        <v>2947</v>
      </c>
      <c r="V3051" s="147" t="s">
        <v>3221</v>
      </c>
    </row>
    <row r="3052" spans="16:22" x14ac:dyDescent="0.25">
      <c r="P3052" s="147" t="s">
        <v>962</v>
      </c>
      <c r="Q3052" s="147">
        <v>196</v>
      </c>
      <c r="R3052" s="147"/>
      <c r="S3052" s="147" t="s">
        <v>3183</v>
      </c>
      <c r="T3052" s="147">
        <v>0</v>
      </c>
      <c r="U3052" s="147" t="s">
        <v>3184</v>
      </c>
      <c r="V3052" s="147" t="s">
        <v>3221</v>
      </c>
    </row>
    <row r="3053" spans="16:22" x14ac:dyDescent="0.25">
      <c r="P3053" s="147" t="s">
        <v>962</v>
      </c>
      <c r="Q3053" s="147">
        <v>196</v>
      </c>
      <c r="R3053" s="147"/>
      <c r="S3053" s="147" t="s">
        <v>3185</v>
      </c>
      <c r="T3053" s="147">
        <v>0</v>
      </c>
      <c r="U3053" s="147" t="s">
        <v>3186</v>
      </c>
      <c r="V3053" s="147" t="s">
        <v>3221</v>
      </c>
    </row>
    <row r="3054" spans="16:22" x14ac:dyDescent="0.25">
      <c r="P3054" s="147" t="s">
        <v>962</v>
      </c>
      <c r="Q3054" s="147">
        <v>196</v>
      </c>
      <c r="R3054" s="147"/>
      <c r="S3054" s="147" t="s">
        <v>2276</v>
      </c>
      <c r="T3054" s="147">
        <v>0</v>
      </c>
      <c r="U3054" s="147" t="s">
        <v>2277</v>
      </c>
      <c r="V3054" s="147" t="s">
        <v>3221</v>
      </c>
    </row>
    <row r="3055" spans="16:22" x14ac:dyDescent="0.25">
      <c r="P3055" s="147" t="s">
        <v>962</v>
      </c>
      <c r="Q3055" s="147">
        <v>196</v>
      </c>
      <c r="R3055" s="147"/>
      <c r="S3055" s="147" t="s">
        <v>2278</v>
      </c>
      <c r="T3055" s="147">
        <v>0</v>
      </c>
      <c r="U3055" s="147" t="s">
        <v>2279</v>
      </c>
      <c r="V3055" s="147" t="s">
        <v>3221</v>
      </c>
    </row>
    <row r="3056" spans="16:22" x14ac:dyDescent="0.25">
      <c r="P3056" s="147" t="s">
        <v>962</v>
      </c>
      <c r="Q3056" s="147">
        <v>196</v>
      </c>
      <c r="R3056" s="147"/>
      <c r="S3056" s="147" t="s">
        <v>2282</v>
      </c>
      <c r="T3056" s="147">
        <v>0</v>
      </c>
      <c r="U3056" s="147" t="s">
        <v>2283</v>
      </c>
      <c r="V3056" s="147" t="s">
        <v>3221</v>
      </c>
    </row>
    <row r="3057" spans="16:22" x14ac:dyDescent="0.25">
      <c r="P3057" s="147" t="s">
        <v>962</v>
      </c>
      <c r="Q3057" s="147">
        <v>196</v>
      </c>
      <c r="R3057" s="147"/>
      <c r="S3057" s="147" t="s">
        <v>2284</v>
      </c>
      <c r="T3057" s="147">
        <v>0</v>
      </c>
      <c r="U3057" s="147" t="s">
        <v>2285</v>
      </c>
      <c r="V3057" s="147" t="s">
        <v>3221</v>
      </c>
    </row>
    <row r="3058" spans="16:22" x14ac:dyDescent="0.25">
      <c r="P3058" s="147" t="s">
        <v>962</v>
      </c>
      <c r="Q3058" s="147">
        <v>196</v>
      </c>
      <c r="R3058" s="147"/>
      <c r="S3058" s="147" t="s">
        <v>3456</v>
      </c>
      <c r="T3058" s="147">
        <v>0</v>
      </c>
      <c r="U3058" s="147" t="s">
        <v>3457</v>
      </c>
      <c r="V3058" s="147" t="s">
        <v>3221</v>
      </c>
    </row>
    <row r="3059" spans="16:22" x14ac:dyDescent="0.25">
      <c r="P3059" s="147" t="s">
        <v>962</v>
      </c>
      <c r="Q3059" s="147">
        <v>196</v>
      </c>
      <c r="R3059" s="147"/>
      <c r="S3059" s="147" t="s">
        <v>3189</v>
      </c>
      <c r="T3059" s="147">
        <v>0</v>
      </c>
      <c r="U3059" s="147" t="s">
        <v>3190</v>
      </c>
      <c r="V3059" s="147" t="s">
        <v>3221</v>
      </c>
    </row>
    <row r="3060" spans="16:22" x14ac:dyDescent="0.25">
      <c r="P3060" s="147" t="s">
        <v>962</v>
      </c>
      <c r="Q3060" s="147">
        <v>196</v>
      </c>
      <c r="R3060" s="147"/>
      <c r="S3060" s="147" t="s">
        <v>2290</v>
      </c>
      <c r="T3060" s="147">
        <v>0</v>
      </c>
      <c r="U3060" s="147" t="s">
        <v>2291</v>
      </c>
      <c r="V3060" s="147" t="s">
        <v>3221</v>
      </c>
    </row>
    <row r="3061" spans="16:22" x14ac:dyDescent="0.25">
      <c r="P3061" s="147" t="s">
        <v>962</v>
      </c>
      <c r="Q3061" s="147">
        <v>196</v>
      </c>
      <c r="R3061" s="147"/>
      <c r="S3061" s="147" t="s">
        <v>3193</v>
      </c>
      <c r="T3061" s="147">
        <v>0</v>
      </c>
      <c r="U3061" s="147" t="s">
        <v>3194</v>
      </c>
      <c r="V3061" s="147" t="s">
        <v>3221</v>
      </c>
    </row>
    <row r="3062" spans="16:22" x14ac:dyDescent="0.25">
      <c r="P3062" s="147" t="s">
        <v>962</v>
      </c>
      <c r="Q3062" s="147">
        <v>196</v>
      </c>
      <c r="R3062" s="147"/>
      <c r="S3062" s="147" t="s">
        <v>2298</v>
      </c>
      <c r="T3062" s="147">
        <v>0</v>
      </c>
      <c r="U3062" s="147" t="s">
        <v>2299</v>
      </c>
      <c r="V3062" s="147" t="s">
        <v>3221</v>
      </c>
    </row>
    <row r="3063" spans="16:22" x14ac:dyDescent="0.25">
      <c r="P3063" s="147" t="s">
        <v>962</v>
      </c>
      <c r="Q3063" s="147">
        <v>196</v>
      </c>
      <c r="R3063" s="147"/>
      <c r="S3063" s="147" t="s">
        <v>2300</v>
      </c>
      <c r="T3063" s="147">
        <v>0</v>
      </c>
      <c r="U3063" s="147" t="s">
        <v>2301</v>
      </c>
      <c r="V3063" s="147" t="s">
        <v>3221</v>
      </c>
    </row>
    <row r="3064" spans="16:22" x14ac:dyDescent="0.25">
      <c r="P3064" s="147" t="s">
        <v>962</v>
      </c>
      <c r="Q3064" s="147">
        <v>196</v>
      </c>
      <c r="R3064" s="147"/>
      <c r="S3064" s="147" t="s">
        <v>2302</v>
      </c>
      <c r="T3064" s="147">
        <v>0</v>
      </c>
      <c r="U3064" s="147" t="s">
        <v>2303</v>
      </c>
      <c r="V3064" s="147" t="s">
        <v>3221</v>
      </c>
    </row>
    <row r="3065" spans="16:22" x14ac:dyDescent="0.25">
      <c r="P3065" s="147" t="s">
        <v>962</v>
      </c>
      <c r="Q3065" s="147">
        <v>196</v>
      </c>
      <c r="R3065" s="147"/>
      <c r="S3065" s="147" t="s">
        <v>3458</v>
      </c>
      <c r="T3065" s="147">
        <v>0</v>
      </c>
      <c r="U3065" s="147" t="s">
        <v>3459</v>
      </c>
      <c r="V3065" s="147" t="s">
        <v>3221</v>
      </c>
    </row>
    <row r="3066" spans="16:22" x14ac:dyDescent="0.25">
      <c r="P3066" s="147" t="s">
        <v>962</v>
      </c>
      <c r="Q3066" s="147">
        <v>196</v>
      </c>
      <c r="R3066" s="147"/>
      <c r="S3066" s="147" t="s">
        <v>3460</v>
      </c>
      <c r="T3066" s="147">
        <v>0</v>
      </c>
      <c r="U3066" s="147" t="s">
        <v>3461</v>
      </c>
      <c r="V3066" s="147" t="s">
        <v>3221</v>
      </c>
    </row>
    <row r="3067" spans="16:22" x14ac:dyDescent="0.25">
      <c r="P3067" s="147" t="s">
        <v>962</v>
      </c>
      <c r="Q3067" s="147">
        <v>196</v>
      </c>
      <c r="R3067" s="147"/>
      <c r="S3067" s="147" t="s">
        <v>2306</v>
      </c>
      <c r="T3067" s="147">
        <v>0</v>
      </c>
      <c r="U3067" s="147" t="s">
        <v>2307</v>
      </c>
      <c r="V3067" s="147" t="s">
        <v>3221</v>
      </c>
    </row>
    <row r="3068" spans="16:22" x14ac:dyDescent="0.25">
      <c r="P3068" s="147" t="s">
        <v>962</v>
      </c>
      <c r="Q3068" s="147">
        <v>196</v>
      </c>
      <c r="R3068" s="147"/>
      <c r="S3068" s="147" t="s">
        <v>2954</v>
      </c>
      <c r="T3068" s="147">
        <v>0</v>
      </c>
      <c r="U3068" s="147" t="s">
        <v>2955</v>
      </c>
      <c r="V3068" s="147" t="s">
        <v>3221</v>
      </c>
    </row>
    <row r="3069" spans="16:22" x14ac:dyDescent="0.25">
      <c r="P3069" s="147" t="s">
        <v>962</v>
      </c>
      <c r="Q3069" s="147">
        <v>196</v>
      </c>
      <c r="R3069" s="147"/>
      <c r="S3069" s="147" t="s">
        <v>2681</v>
      </c>
      <c r="T3069" s="147">
        <v>0</v>
      </c>
      <c r="U3069" s="147" t="s">
        <v>2682</v>
      </c>
      <c r="V3069" s="147" t="s">
        <v>3221</v>
      </c>
    </row>
    <row r="3070" spans="16:22" x14ac:dyDescent="0.25">
      <c r="P3070" s="147" t="s">
        <v>962</v>
      </c>
      <c r="Q3070" s="147">
        <v>196</v>
      </c>
      <c r="R3070" s="147"/>
      <c r="S3070" s="147" t="s">
        <v>3195</v>
      </c>
      <c r="T3070" s="147">
        <v>0</v>
      </c>
      <c r="U3070" s="147" t="s">
        <v>3196</v>
      </c>
      <c r="V3070" s="147" t="s">
        <v>3221</v>
      </c>
    </row>
    <row r="3071" spans="16:22" x14ac:dyDescent="0.25">
      <c r="P3071" s="147" t="s">
        <v>962</v>
      </c>
      <c r="Q3071" s="147">
        <v>196</v>
      </c>
      <c r="R3071" s="147"/>
      <c r="S3071" s="147" t="s">
        <v>2320</v>
      </c>
      <c r="T3071" s="147">
        <v>0</v>
      </c>
      <c r="U3071" s="147" t="s">
        <v>2321</v>
      </c>
      <c r="V3071" s="147" t="s">
        <v>3221</v>
      </c>
    </row>
    <row r="3072" spans="16:22" x14ac:dyDescent="0.25">
      <c r="P3072" s="147" t="s">
        <v>962</v>
      </c>
      <c r="Q3072" s="147">
        <v>196</v>
      </c>
      <c r="R3072" s="147"/>
      <c r="S3072" s="147" t="s">
        <v>2324</v>
      </c>
      <c r="T3072" s="147">
        <v>0</v>
      </c>
      <c r="U3072" s="147" t="s">
        <v>2325</v>
      </c>
      <c r="V3072" s="147" t="s">
        <v>3221</v>
      </c>
    </row>
    <row r="3073" spans="16:22" x14ac:dyDescent="0.25">
      <c r="P3073" s="147" t="s">
        <v>962</v>
      </c>
      <c r="Q3073" s="147">
        <v>196</v>
      </c>
      <c r="R3073" s="147"/>
      <c r="S3073" s="147" t="s">
        <v>3462</v>
      </c>
      <c r="T3073" s="147">
        <v>0</v>
      </c>
      <c r="U3073" s="147" t="s">
        <v>3463</v>
      </c>
      <c r="V3073" s="147" t="s">
        <v>3221</v>
      </c>
    </row>
    <row r="3074" spans="16:22" x14ac:dyDescent="0.25">
      <c r="P3074" s="147" t="s">
        <v>962</v>
      </c>
      <c r="Q3074" s="147">
        <v>196</v>
      </c>
      <c r="R3074" s="147"/>
      <c r="S3074" s="147" t="s">
        <v>2328</v>
      </c>
      <c r="T3074" s="147">
        <v>0</v>
      </c>
      <c r="U3074" s="147" t="s">
        <v>2329</v>
      </c>
      <c r="V3074" s="147" t="s">
        <v>3221</v>
      </c>
    </row>
    <row r="3075" spans="16:22" x14ac:dyDescent="0.25">
      <c r="P3075" s="147" t="s">
        <v>962</v>
      </c>
      <c r="Q3075" s="147">
        <v>196</v>
      </c>
      <c r="R3075" s="147"/>
      <c r="S3075" s="147" t="s">
        <v>3464</v>
      </c>
      <c r="T3075" s="147">
        <v>0</v>
      </c>
      <c r="U3075" s="147" t="s">
        <v>3465</v>
      </c>
      <c r="V3075" s="147" t="s">
        <v>3221</v>
      </c>
    </row>
    <row r="3076" spans="16:22" x14ac:dyDescent="0.25">
      <c r="P3076" s="147" t="s">
        <v>962</v>
      </c>
      <c r="Q3076" s="147">
        <v>196</v>
      </c>
      <c r="R3076" s="147"/>
      <c r="S3076" s="147" t="s">
        <v>2334</v>
      </c>
      <c r="T3076" s="147">
        <v>0</v>
      </c>
      <c r="U3076" s="147" t="s">
        <v>2335</v>
      </c>
      <c r="V3076" s="147" t="s">
        <v>3221</v>
      </c>
    </row>
    <row r="3077" spans="16:22" x14ac:dyDescent="0.25">
      <c r="P3077" s="147" t="s">
        <v>962</v>
      </c>
      <c r="Q3077" s="147">
        <v>196</v>
      </c>
      <c r="R3077" s="147"/>
      <c r="S3077" s="147" t="s">
        <v>2336</v>
      </c>
      <c r="T3077" s="147">
        <v>0</v>
      </c>
      <c r="U3077" s="147" t="s">
        <v>2337</v>
      </c>
      <c r="V3077" s="147" t="s">
        <v>3221</v>
      </c>
    </row>
    <row r="3078" spans="16:22" x14ac:dyDescent="0.25">
      <c r="P3078" s="147" t="s">
        <v>962</v>
      </c>
      <c r="Q3078" s="147">
        <v>196</v>
      </c>
      <c r="R3078" s="147"/>
      <c r="S3078" s="147" t="s">
        <v>3197</v>
      </c>
      <c r="T3078" s="147">
        <v>0</v>
      </c>
      <c r="U3078" s="147" t="s">
        <v>3198</v>
      </c>
      <c r="V3078" s="147" t="s">
        <v>3221</v>
      </c>
    </row>
    <row r="3079" spans="16:22" x14ac:dyDescent="0.25">
      <c r="P3079" s="147" t="s">
        <v>962</v>
      </c>
      <c r="Q3079" s="147">
        <v>196</v>
      </c>
      <c r="R3079" s="147"/>
      <c r="S3079" s="147" t="s">
        <v>2960</v>
      </c>
      <c r="T3079" s="147">
        <v>0</v>
      </c>
      <c r="U3079" s="147" t="s">
        <v>2961</v>
      </c>
      <c r="V3079" s="147" t="s">
        <v>3221</v>
      </c>
    </row>
    <row r="3080" spans="16:22" x14ac:dyDescent="0.25">
      <c r="P3080" s="147" t="s">
        <v>962</v>
      </c>
      <c r="Q3080" s="147">
        <v>196</v>
      </c>
      <c r="R3080" s="147"/>
      <c r="S3080" s="147" t="s">
        <v>3199</v>
      </c>
      <c r="T3080" s="147">
        <v>0</v>
      </c>
      <c r="U3080" s="147" t="s">
        <v>3200</v>
      </c>
      <c r="V3080" s="147" t="s">
        <v>3221</v>
      </c>
    </row>
    <row r="3081" spans="16:22" x14ac:dyDescent="0.25">
      <c r="P3081" s="147" t="s">
        <v>962</v>
      </c>
      <c r="Q3081" s="147">
        <v>196</v>
      </c>
      <c r="R3081" s="147"/>
      <c r="S3081" s="147" t="s">
        <v>2340</v>
      </c>
      <c r="T3081" s="147">
        <v>0</v>
      </c>
      <c r="U3081" s="147" t="s">
        <v>2341</v>
      </c>
      <c r="V3081" s="147" t="s">
        <v>3221</v>
      </c>
    </row>
    <row r="3082" spans="16:22" x14ac:dyDescent="0.25">
      <c r="P3082" s="147" t="s">
        <v>962</v>
      </c>
      <c r="Q3082" s="147">
        <v>196</v>
      </c>
      <c r="R3082" s="147"/>
      <c r="S3082" s="147" t="s">
        <v>2344</v>
      </c>
      <c r="T3082" s="147">
        <v>0</v>
      </c>
      <c r="U3082" s="147" t="s">
        <v>2345</v>
      </c>
      <c r="V3082" s="147" t="s">
        <v>3221</v>
      </c>
    </row>
    <row r="3083" spans="16:22" x14ac:dyDescent="0.25">
      <c r="P3083" s="147" t="s">
        <v>962</v>
      </c>
      <c r="Q3083" s="147">
        <v>196</v>
      </c>
      <c r="R3083" s="147"/>
      <c r="S3083" s="147" t="s">
        <v>2346</v>
      </c>
      <c r="T3083" s="147">
        <v>0</v>
      </c>
      <c r="U3083" s="147" t="s">
        <v>2347</v>
      </c>
      <c r="V3083" s="147" t="s">
        <v>3221</v>
      </c>
    </row>
    <row r="3084" spans="16:22" x14ac:dyDescent="0.25">
      <c r="P3084" s="147" t="s">
        <v>962</v>
      </c>
      <c r="Q3084" s="147">
        <v>196</v>
      </c>
      <c r="R3084" s="147"/>
      <c r="S3084" s="147" t="s">
        <v>2962</v>
      </c>
      <c r="T3084" s="147">
        <v>0</v>
      </c>
      <c r="U3084" s="147" t="s">
        <v>2963</v>
      </c>
      <c r="V3084" s="147" t="s">
        <v>3221</v>
      </c>
    </row>
    <row r="3085" spans="16:22" x14ac:dyDescent="0.25">
      <c r="P3085" s="147" t="s">
        <v>962</v>
      </c>
      <c r="Q3085" s="147">
        <v>196</v>
      </c>
      <c r="R3085" s="147"/>
      <c r="S3085" s="147" t="s">
        <v>3466</v>
      </c>
      <c r="T3085" s="147">
        <v>0</v>
      </c>
      <c r="U3085" s="147" t="s">
        <v>3467</v>
      </c>
      <c r="V3085" s="147" t="s">
        <v>3221</v>
      </c>
    </row>
    <row r="3086" spans="16:22" x14ac:dyDescent="0.25">
      <c r="P3086" s="147" t="s">
        <v>962</v>
      </c>
      <c r="Q3086" s="147">
        <v>196</v>
      </c>
      <c r="R3086" s="147"/>
      <c r="S3086" s="147" t="s">
        <v>3468</v>
      </c>
      <c r="T3086" s="147">
        <v>0</v>
      </c>
      <c r="U3086" s="147" t="s">
        <v>3469</v>
      </c>
      <c r="V3086" s="147" t="s">
        <v>3221</v>
      </c>
    </row>
    <row r="3087" spans="16:22" x14ac:dyDescent="0.25">
      <c r="P3087" s="147" t="s">
        <v>962</v>
      </c>
      <c r="Q3087" s="147">
        <v>196</v>
      </c>
      <c r="R3087" s="147"/>
      <c r="S3087" s="147" t="s">
        <v>2360</v>
      </c>
      <c r="T3087" s="147">
        <v>0</v>
      </c>
      <c r="U3087" s="147" t="s">
        <v>2361</v>
      </c>
      <c r="V3087" s="147" t="s">
        <v>3221</v>
      </c>
    </row>
    <row r="3088" spans="16:22" x14ac:dyDescent="0.25">
      <c r="P3088" s="147" t="s">
        <v>962</v>
      </c>
      <c r="Q3088" s="147">
        <v>196</v>
      </c>
      <c r="R3088" s="147"/>
      <c r="S3088" s="147" t="s">
        <v>2695</v>
      </c>
      <c r="T3088" s="147">
        <v>0</v>
      </c>
      <c r="U3088" s="147" t="s">
        <v>2696</v>
      </c>
      <c r="V3088" s="147" t="s">
        <v>3221</v>
      </c>
    </row>
    <row r="3089" spans="16:22" x14ac:dyDescent="0.25">
      <c r="P3089" s="147" t="s">
        <v>962</v>
      </c>
      <c r="Q3089" s="147">
        <v>196</v>
      </c>
      <c r="R3089" s="147"/>
      <c r="S3089" s="147" t="s">
        <v>2366</v>
      </c>
      <c r="T3089" s="147">
        <v>0</v>
      </c>
      <c r="U3089" s="147" t="s">
        <v>2367</v>
      </c>
      <c r="V3089" s="147" t="s">
        <v>3221</v>
      </c>
    </row>
    <row r="3090" spans="16:22" x14ac:dyDescent="0.25">
      <c r="P3090" s="147" t="s">
        <v>962</v>
      </c>
      <c r="Q3090" s="147">
        <v>196</v>
      </c>
      <c r="R3090" s="147"/>
      <c r="S3090" s="147" t="s">
        <v>3470</v>
      </c>
      <c r="T3090" s="147">
        <v>0</v>
      </c>
      <c r="U3090" s="147" t="s">
        <v>3471</v>
      </c>
      <c r="V3090" s="147" t="s">
        <v>3221</v>
      </c>
    </row>
    <row r="3091" spans="16:22" x14ac:dyDescent="0.25">
      <c r="P3091" s="147" t="s">
        <v>962</v>
      </c>
      <c r="Q3091" s="147">
        <v>196</v>
      </c>
      <c r="R3091" s="147"/>
      <c r="S3091" s="147" t="s">
        <v>2964</v>
      </c>
      <c r="T3091" s="147">
        <v>0</v>
      </c>
      <c r="U3091" s="147" t="s">
        <v>2965</v>
      </c>
      <c r="V3091" s="147" t="s">
        <v>3221</v>
      </c>
    </row>
    <row r="3092" spans="16:22" x14ac:dyDescent="0.25">
      <c r="P3092" s="147" t="s">
        <v>962</v>
      </c>
      <c r="Q3092" s="147">
        <v>196</v>
      </c>
      <c r="R3092" s="147"/>
      <c r="S3092" s="147" t="s">
        <v>2368</v>
      </c>
      <c r="T3092" s="147">
        <v>0</v>
      </c>
      <c r="U3092" s="147" t="s">
        <v>2369</v>
      </c>
      <c r="V3092" s="147" t="s">
        <v>3221</v>
      </c>
    </row>
    <row r="3093" spans="16:22" x14ac:dyDescent="0.25">
      <c r="P3093" s="147" t="s">
        <v>962</v>
      </c>
      <c r="Q3093" s="147">
        <v>196</v>
      </c>
      <c r="R3093" s="147"/>
      <c r="S3093" s="147" t="s">
        <v>3201</v>
      </c>
      <c r="T3093" s="147">
        <v>0</v>
      </c>
      <c r="U3093" s="147" t="s">
        <v>3202</v>
      </c>
      <c r="V3093" s="147" t="s">
        <v>3221</v>
      </c>
    </row>
    <row r="3094" spans="16:22" x14ac:dyDescent="0.25">
      <c r="P3094" s="147" t="s">
        <v>962</v>
      </c>
      <c r="Q3094" s="147">
        <v>196</v>
      </c>
      <c r="R3094" s="147"/>
      <c r="S3094" s="147" t="s">
        <v>3203</v>
      </c>
      <c r="T3094" s="147">
        <v>0</v>
      </c>
      <c r="U3094" s="147" t="s">
        <v>3204</v>
      </c>
      <c r="V3094" s="147" t="s">
        <v>3221</v>
      </c>
    </row>
    <row r="3095" spans="16:22" x14ac:dyDescent="0.25">
      <c r="P3095" s="147" t="s">
        <v>962</v>
      </c>
      <c r="Q3095" s="147">
        <v>196</v>
      </c>
      <c r="R3095" s="147"/>
      <c r="S3095" s="147" t="s">
        <v>3472</v>
      </c>
      <c r="T3095" s="147">
        <v>0</v>
      </c>
      <c r="U3095" s="147" t="s">
        <v>3473</v>
      </c>
      <c r="V3095" s="147" t="s">
        <v>3221</v>
      </c>
    </row>
    <row r="3096" spans="16:22" x14ac:dyDescent="0.25">
      <c r="P3096" s="147" t="s">
        <v>962</v>
      </c>
      <c r="Q3096" s="147">
        <v>196</v>
      </c>
      <c r="R3096" s="147"/>
      <c r="S3096" s="147" t="s">
        <v>2376</v>
      </c>
      <c r="T3096" s="147">
        <v>0</v>
      </c>
      <c r="U3096" s="147" t="s">
        <v>2377</v>
      </c>
      <c r="V3096" s="147" t="s">
        <v>3221</v>
      </c>
    </row>
    <row r="3097" spans="16:22" x14ac:dyDescent="0.25">
      <c r="P3097" s="147" t="s">
        <v>962</v>
      </c>
      <c r="Q3097" s="147">
        <v>196</v>
      </c>
      <c r="R3097" s="147"/>
      <c r="S3097" s="147" t="s">
        <v>2701</v>
      </c>
      <c r="T3097" s="147">
        <v>0</v>
      </c>
      <c r="U3097" s="147" t="s">
        <v>2702</v>
      </c>
      <c r="V3097" s="147" t="s">
        <v>3221</v>
      </c>
    </row>
    <row r="3098" spans="16:22" x14ac:dyDescent="0.25">
      <c r="P3098" s="147" t="s">
        <v>962</v>
      </c>
      <c r="Q3098" s="147">
        <v>196</v>
      </c>
      <c r="R3098" s="147"/>
      <c r="S3098" s="147" t="s">
        <v>2378</v>
      </c>
      <c r="T3098" s="147">
        <v>0</v>
      </c>
      <c r="U3098" s="147" t="s">
        <v>2379</v>
      </c>
      <c r="V3098" s="147" t="s">
        <v>3221</v>
      </c>
    </row>
    <row r="3099" spans="16:22" x14ac:dyDescent="0.25">
      <c r="P3099" s="147" t="s">
        <v>962</v>
      </c>
      <c r="Q3099" s="147">
        <v>196</v>
      </c>
      <c r="R3099" s="147"/>
      <c r="S3099" s="147" t="s">
        <v>2382</v>
      </c>
      <c r="T3099" s="147">
        <v>0</v>
      </c>
      <c r="U3099" s="147" t="s">
        <v>2383</v>
      </c>
      <c r="V3099" s="147" t="s">
        <v>3221</v>
      </c>
    </row>
    <row r="3100" spans="16:22" x14ac:dyDescent="0.25">
      <c r="P3100" s="147" t="s">
        <v>962</v>
      </c>
      <c r="Q3100" s="147">
        <v>196</v>
      </c>
      <c r="R3100" s="147"/>
      <c r="S3100" s="147" t="s">
        <v>2384</v>
      </c>
      <c r="T3100" s="147">
        <v>0</v>
      </c>
      <c r="U3100" s="147" t="s">
        <v>2385</v>
      </c>
      <c r="V3100" s="147" t="s">
        <v>3221</v>
      </c>
    </row>
    <row r="3101" spans="16:22" x14ac:dyDescent="0.25">
      <c r="P3101" s="147" t="s">
        <v>962</v>
      </c>
      <c r="Q3101" s="147">
        <v>196</v>
      </c>
      <c r="R3101" s="147"/>
      <c r="S3101" s="147" t="s">
        <v>2386</v>
      </c>
      <c r="T3101" s="147">
        <v>0</v>
      </c>
      <c r="U3101" s="147" t="s">
        <v>2387</v>
      </c>
      <c r="V3101" s="147" t="s">
        <v>3221</v>
      </c>
    </row>
    <row r="3102" spans="16:22" x14ac:dyDescent="0.25">
      <c r="P3102" s="147" t="s">
        <v>962</v>
      </c>
      <c r="Q3102" s="147">
        <v>196</v>
      </c>
      <c r="R3102" s="147"/>
      <c r="S3102" s="147" t="s">
        <v>2388</v>
      </c>
      <c r="T3102" s="147">
        <v>0</v>
      </c>
      <c r="U3102" s="147" t="s">
        <v>2389</v>
      </c>
      <c r="V3102" s="147" t="s">
        <v>3221</v>
      </c>
    </row>
    <row r="3103" spans="16:22" x14ac:dyDescent="0.25">
      <c r="P3103" s="147" t="s">
        <v>962</v>
      </c>
      <c r="Q3103" s="147">
        <v>196</v>
      </c>
      <c r="R3103" s="147"/>
      <c r="S3103" s="147" t="s">
        <v>2390</v>
      </c>
      <c r="T3103" s="147">
        <v>0</v>
      </c>
      <c r="U3103" s="147" t="s">
        <v>2391</v>
      </c>
      <c r="V3103" s="147" t="s">
        <v>3221</v>
      </c>
    </row>
    <row r="3104" spans="16:22" x14ac:dyDescent="0.25">
      <c r="P3104" s="147" t="s">
        <v>962</v>
      </c>
      <c r="Q3104" s="147">
        <v>196</v>
      </c>
      <c r="R3104" s="147"/>
      <c r="S3104" s="147" t="s">
        <v>2392</v>
      </c>
      <c r="T3104" s="147">
        <v>0</v>
      </c>
      <c r="U3104" s="147" t="s">
        <v>2393</v>
      </c>
      <c r="V3104" s="147" t="s">
        <v>3221</v>
      </c>
    </row>
    <row r="3105" spans="16:22" x14ac:dyDescent="0.25">
      <c r="P3105" s="147" t="s">
        <v>962</v>
      </c>
      <c r="Q3105" s="147">
        <v>196</v>
      </c>
      <c r="R3105" s="147"/>
      <c r="S3105" s="147" t="s">
        <v>3474</v>
      </c>
      <c r="T3105" s="147">
        <v>0</v>
      </c>
      <c r="U3105" s="147" t="s">
        <v>3475</v>
      </c>
      <c r="V3105" s="147" t="s">
        <v>3221</v>
      </c>
    </row>
    <row r="3106" spans="16:22" x14ac:dyDescent="0.25">
      <c r="P3106" s="147" t="s">
        <v>962</v>
      </c>
      <c r="Q3106" s="147">
        <v>196</v>
      </c>
      <c r="R3106" s="147"/>
      <c r="S3106" s="147" t="s">
        <v>3205</v>
      </c>
      <c r="T3106" s="147">
        <v>0</v>
      </c>
      <c r="U3106" s="147" t="s">
        <v>3206</v>
      </c>
      <c r="V3106" s="147" t="s">
        <v>3221</v>
      </c>
    </row>
    <row r="3107" spans="16:22" x14ac:dyDescent="0.25">
      <c r="P3107" s="147" t="s">
        <v>962</v>
      </c>
      <c r="Q3107" s="147">
        <v>196</v>
      </c>
      <c r="R3107" s="147"/>
      <c r="S3107" s="147" t="s">
        <v>2968</v>
      </c>
      <c r="T3107" s="147">
        <v>0</v>
      </c>
      <c r="U3107" s="147" t="s">
        <v>2969</v>
      </c>
      <c r="V3107" s="147" t="s">
        <v>3221</v>
      </c>
    </row>
    <row r="3108" spans="16:22" x14ac:dyDescent="0.25">
      <c r="P3108" s="147" t="s">
        <v>962</v>
      </c>
      <c r="Q3108" s="147">
        <v>196</v>
      </c>
      <c r="R3108" s="147"/>
      <c r="S3108" s="147" t="s">
        <v>2406</v>
      </c>
      <c r="T3108" s="147">
        <v>0</v>
      </c>
      <c r="U3108" s="147" t="s">
        <v>2407</v>
      </c>
      <c r="V3108" s="147" t="s">
        <v>3221</v>
      </c>
    </row>
    <row r="3109" spans="16:22" x14ac:dyDescent="0.25">
      <c r="P3109" s="147" t="s">
        <v>962</v>
      </c>
      <c r="Q3109" s="147">
        <v>196</v>
      </c>
      <c r="R3109" s="147"/>
      <c r="S3109" s="147" t="s">
        <v>2408</v>
      </c>
      <c r="T3109" s="147">
        <v>0</v>
      </c>
      <c r="U3109" s="147" t="s">
        <v>2409</v>
      </c>
      <c r="V3109" s="147" t="s">
        <v>3221</v>
      </c>
    </row>
    <row r="3110" spans="16:22" x14ac:dyDescent="0.25">
      <c r="P3110" s="147" t="s">
        <v>962</v>
      </c>
      <c r="Q3110" s="147">
        <v>196</v>
      </c>
      <c r="R3110" s="147"/>
      <c r="S3110" s="147" t="s">
        <v>2412</v>
      </c>
      <c r="T3110" s="147">
        <v>0</v>
      </c>
      <c r="U3110" s="147" t="s">
        <v>2413</v>
      </c>
      <c r="V3110" s="147" t="s">
        <v>3221</v>
      </c>
    </row>
    <row r="3111" spans="16:22" x14ac:dyDescent="0.25">
      <c r="P3111" s="147" t="s">
        <v>962</v>
      </c>
      <c r="Q3111" s="147">
        <v>196</v>
      </c>
      <c r="R3111" s="147"/>
      <c r="S3111" s="147" t="s">
        <v>2970</v>
      </c>
      <c r="T3111" s="147">
        <v>0</v>
      </c>
      <c r="U3111" s="147" t="s">
        <v>2971</v>
      </c>
      <c r="V3111" s="147" t="s">
        <v>3221</v>
      </c>
    </row>
    <row r="3112" spans="16:22" x14ac:dyDescent="0.25">
      <c r="P3112" s="147" t="s">
        <v>962</v>
      </c>
      <c r="Q3112" s="147">
        <v>196</v>
      </c>
      <c r="R3112" s="147"/>
      <c r="S3112" s="147" t="s">
        <v>2414</v>
      </c>
      <c r="T3112" s="147">
        <v>0</v>
      </c>
      <c r="U3112" s="147" t="s">
        <v>2415</v>
      </c>
      <c r="V3112" s="147" t="s">
        <v>3221</v>
      </c>
    </row>
    <row r="3113" spans="16:22" x14ac:dyDescent="0.25">
      <c r="P3113" s="147" t="s">
        <v>962</v>
      </c>
      <c r="Q3113" s="147">
        <v>196</v>
      </c>
      <c r="R3113" s="147"/>
      <c r="S3113" s="147" t="s">
        <v>2416</v>
      </c>
      <c r="T3113" s="147">
        <v>0</v>
      </c>
      <c r="U3113" s="147" t="s">
        <v>2417</v>
      </c>
      <c r="V3113" s="147" t="s">
        <v>3221</v>
      </c>
    </row>
    <row r="3114" spans="16:22" x14ac:dyDescent="0.25">
      <c r="P3114" s="147" t="s">
        <v>962</v>
      </c>
      <c r="Q3114" s="147">
        <v>196</v>
      </c>
      <c r="R3114" s="147"/>
      <c r="S3114" s="147" t="s">
        <v>2418</v>
      </c>
      <c r="T3114" s="147">
        <v>0</v>
      </c>
      <c r="U3114" s="147" t="s">
        <v>2419</v>
      </c>
      <c r="V3114" s="147" t="s">
        <v>3221</v>
      </c>
    </row>
    <row r="3115" spans="16:22" x14ac:dyDescent="0.25">
      <c r="P3115" s="147" t="s">
        <v>962</v>
      </c>
      <c r="Q3115" s="147">
        <v>196</v>
      </c>
      <c r="R3115" s="147"/>
      <c r="S3115" s="147" t="s">
        <v>3476</v>
      </c>
      <c r="T3115" s="147">
        <v>0</v>
      </c>
      <c r="U3115" s="147" t="s">
        <v>3477</v>
      </c>
      <c r="V3115" s="147" t="s">
        <v>3221</v>
      </c>
    </row>
    <row r="3116" spans="16:22" x14ac:dyDescent="0.25">
      <c r="P3116" s="147" t="s">
        <v>962</v>
      </c>
      <c r="Q3116" s="147">
        <v>196</v>
      </c>
      <c r="R3116" s="147"/>
      <c r="S3116" s="147" t="s">
        <v>2705</v>
      </c>
      <c r="T3116" s="147">
        <v>0</v>
      </c>
      <c r="U3116" s="147" t="s">
        <v>2706</v>
      </c>
      <c r="V3116" s="147" t="s">
        <v>3221</v>
      </c>
    </row>
    <row r="3117" spans="16:22" x14ac:dyDescent="0.25">
      <c r="P3117" s="147" t="s">
        <v>962</v>
      </c>
      <c r="Q3117" s="147">
        <v>196</v>
      </c>
      <c r="R3117" s="147"/>
      <c r="S3117" s="147" t="s">
        <v>2426</v>
      </c>
      <c r="T3117" s="147">
        <v>0</v>
      </c>
      <c r="U3117" s="147" t="s">
        <v>2427</v>
      </c>
      <c r="V3117" s="147" t="s">
        <v>3221</v>
      </c>
    </row>
    <row r="3118" spans="16:22" x14ac:dyDescent="0.25">
      <c r="P3118" s="147" t="s">
        <v>962</v>
      </c>
      <c r="Q3118" s="147">
        <v>196</v>
      </c>
      <c r="R3118" s="147"/>
      <c r="S3118" s="147" t="s">
        <v>2428</v>
      </c>
      <c r="T3118" s="147">
        <v>0</v>
      </c>
      <c r="U3118" s="147" t="s">
        <v>2429</v>
      </c>
      <c r="V3118" s="147" t="s">
        <v>3221</v>
      </c>
    </row>
    <row r="3119" spans="16:22" x14ac:dyDescent="0.25">
      <c r="P3119" s="147" t="s">
        <v>962</v>
      </c>
      <c r="Q3119" s="147">
        <v>196</v>
      </c>
      <c r="R3119" s="147"/>
      <c r="S3119" s="147" t="s">
        <v>2430</v>
      </c>
      <c r="T3119" s="147">
        <v>0</v>
      </c>
      <c r="U3119" s="147" t="s">
        <v>2431</v>
      </c>
      <c r="V3119" s="147" t="s">
        <v>3221</v>
      </c>
    </row>
    <row r="3120" spans="16:22" x14ac:dyDescent="0.25">
      <c r="P3120" s="147" t="s">
        <v>962</v>
      </c>
      <c r="Q3120" s="147">
        <v>196</v>
      </c>
      <c r="R3120" s="147"/>
      <c r="S3120" s="147" t="s">
        <v>2715</v>
      </c>
      <c r="T3120" s="147">
        <v>0</v>
      </c>
      <c r="U3120" s="147" t="s">
        <v>2716</v>
      </c>
      <c r="V3120" s="147" t="s">
        <v>3221</v>
      </c>
    </row>
    <row r="3121" spans="16:22" x14ac:dyDescent="0.25">
      <c r="P3121" s="147" t="s">
        <v>962</v>
      </c>
      <c r="Q3121" s="147">
        <v>196</v>
      </c>
      <c r="R3121" s="147"/>
      <c r="S3121" s="147" t="s">
        <v>3478</v>
      </c>
      <c r="T3121" s="147">
        <v>0</v>
      </c>
      <c r="U3121" s="147" t="s">
        <v>3479</v>
      </c>
      <c r="V3121" s="147" t="s">
        <v>3221</v>
      </c>
    </row>
    <row r="3122" spans="16:22" x14ac:dyDescent="0.25">
      <c r="P3122" s="147" t="s">
        <v>962</v>
      </c>
      <c r="Q3122" s="147">
        <v>196</v>
      </c>
      <c r="R3122" s="147"/>
      <c r="S3122" s="147" t="s">
        <v>2719</v>
      </c>
      <c r="T3122" s="147">
        <v>0</v>
      </c>
      <c r="U3122" s="147" t="s">
        <v>2720</v>
      </c>
      <c r="V3122" s="147" t="s">
        <v>3221</v>
      </c>
    </row>
    <row r="3123" spans="16:22" x14ac:dyDescent="0.25">
      <c r="P3123" s="147" t="s">
        <v>962</v>
      </c>
      <c r="Q3123" s="147">
        <v>196</v>
      </c>
      <c r="R3123" s="147"/>
      <c r="S3123" s="147" t="s">
        <v>2436</v>
      </c>
      <c r="T3123" s="147">
        <v>0</v>
      </c>
      <c r="U3123" s="147" t="s">
        <v>2437</v>
      </c>
      <c r="V3123" s="147" t="s">
        <v>3221</v>
      </c>
    </row>
    <row r="3124" spans="16:22" x14ac:dyDescent="0.25">
      <c r="P3124" s="147" t="s">
        <v>962</v>
      </c>
      <c r="Q3124" s="147">
        <v>196</v>
      </c>
      <c r="R3124" s="147"/>
      <c r="S3124" s="147" t="s">
        <v>2438</v>
      </c>
      <c r="T3124" s="147">
        <v>0</v>
      </c>
      <c r="U3124" s="147" t="s">
        <v>2439</v>
      </c>
      <c r="V3124" s="147" t="s">
        <v>3221</v>
      </c>
    </row>
    <row r="3125" spans="16:22" x14ac:dyDescent="0.25">
      <c r="P3125" s="147" t="s">
        <v>962</v>
      </c>
      <c r="Q3125" s="147">
        <v>196</v>
      </c>
      <c r="R3125" s="147"/>
      <c r="S3125" s="147" t="s">
        <v>2440</v>
      </c>
      <c r="T3125" s="147">
        <v>0</v>
      </c>
      <c r="U3125" s="147" t="s">
        <v>2441</v>
      </c>
      <c r="V3125" s="147" t="s">
        <v>3221</v>
      </c>
    </row>
    <row r="3126" spans="16:22" x14ac:dyDescent="0.25">
      <c r="P3126" s="147" t="s">
        <v>962</v>
      </c>
      <c r="Q3126" s="147">
        <v>196</v>
      </c>
      <c r="R3126" s="147"/>
      <c r="S3126" s="147" t="s">
        <v>3480</v>
      </c>
      <c r="T3126" s="147">
        <v>0</v>
      </c>
      <c r="U3126" s="147" t="s">
        <v>3481</v>
      </c>
      <c r="V3126" s="147" t="s">
        <v>3221</v>
      </c>
    </row>
    <row r="3127" spans="16:22" x14ac:dyDescent="0.25">
      <c r="P3127" s="147" t="s">
        <v>962</v>
      </c>
      <c r="Q3127" s="147">
        <v>196</v>
      </c>
      <c r="R3127" s="147"/>
      <c r="S3127" s="147" t="s">
        <v>2980</v>
      </c>
      <c r="T3127" s="147">
        <v>0</v>
      </c>
      <c r="U3127" s="147" t="s">
        <v>2981</v>
      </c>
      <c r="V3127" s="147" t="s">
        <v>3221</v>
      </c>
    </row>
    <row r="3128" spans="16:22" x14ac:dyDescent="0.25">
      <c r="P3128" s="147" t="s">
        <v>962</v>
      </c>
      <c r="Q3128" s="147">
        <v>196</v>
      </c>
      <c r="R3128" s="147"/>
      <c r="S3128" s="147" t="s">
        <v>2723</v>
      </c>
      <c r="T3128" s="147">
        <v>0</v>
      </c>
      <c r="U3128" s="147" t="s">
        <v>2724</v>
      </c>
      <c r="V3128" s="147" t="s">
        <v>3221</v>
      </c>
    </row>
    <row r="3129" spans="16:22" x14ac:dyDescent="0.25">
      <c r="P3129" s="147" t="s">
        <v>962</v>
      </c>
      <c r="Q3129" s="147">
        <v>196</v>
      </c>
      <c r="R3129" s="147"/>
      <c r="S3129" s="147" t="s">
        <v>3482</v>
      </c>
      <c r="T3129" s="147">
        <v>0</v>
      </c>
      <c r="U3129" s="147" t="s">
        <v>3483</v>
      </c>
      <c r="V3129" s="147" t="s">
        <v>3221</v>
      </c>
    </row>
    <row r="3130" spans="16:22" x14ac:dyDescent="0.25">
      <c r="P3130" s="147" t="s">
        <v>962</v>
      </c>
      <c r="Q3130" s="147">
        <v>196</v>
      </c>
      <c r="R3130" s="147"/>
      <c r="S3130" s="147" t="s">
        <v>2448</v>
      </c>
      <c r="T3130" s="147">
        <v>0</v>
      </c>
      <c r="U3130" s="147" t="s">
        <v>2449</v>
      </c>
      <c r="V3130" s="147" t="s">
        <v>3221</v>
      </c>
    </row>
    <row r="3131" spans="16:22" x14ac:dyDescent="0.25">
      <c r="P3131" s="147" t="s">
        <v>962</v>
      </c>
      <c r="Q3131" s="147">
        <v>196</v>
      </c>
      <c r="R3131" s="147"/>
      <c r="S3131" s="147" t="s">
        <v>2725</v>
      </c>
      <c r="T3131" s="147">
        <v>0</v>
      </c>
      <c r="U3131" s="147" t="s">
        <v>2726</v>
      </c>
      <c r="V3131" s="147" t="s">
        <v>3221</v>
      </c>
    </row>
    <row r="3132" spans="16:22" x14ac:dyDescent="0.25">
      <c r="P3132" s="147" t="s">
        <v>962</v>
      </c>
      <c r="Q3132" s="147">
        <v>196</v>
      </c>
      <c r="R3132" s="147"/>
      <c r="S3132" s="147" t="s">
        <v>3484</v>
      </c>
      <c r="T3132" s="147">
        <v>0</v>
      </c>
      <c r="U3132" s="147" t="s">
        <v>3485</v>
      </c>
      <c r="V3132" s="147" t="s">
        <v>3221</v>
      </c>
    </row>
    <row r="3133" spans="16:22" x14ac:dyDescent="0.25">
      <c r="P3133" s="147" t="s">
        <v>962</v>
      </c>
      <c r="Q3133" s="147">
        <v>196</v>
      </c>
      <c r="R3133" s="147"/>
      <c r="S3133" s="147" t="s">
        <v>2460</v>
      </c>
      <c r="T3133" s="147">
        <v>0</v>
      </c>
      <c r="U3133" s="147" t="s">
        <v>2461</v>
      </c>
      <c r="V3133" s="147" t="s">
        <v>3221</v>
      </c>
    </row>
    <row r="3134" spans="16:22" x14ac:dyDescent="0.25">
      <c r="P3134" s="147" t="s">
        <v>962</v>
      </c>
      <c r="Q3134" s="147">
        <v>197</v>
      </c>
      <c r="R3134" s="147"/>
      <c r="S3134" s="147" t="s">
        <v>3486</v>
      </c>
      <c r="T3134" s="147">
        <v>60</v>
      </c>
      <c r="U3134" s="147" t="s">
        <v>3487</v>
      </c>
      <c r="V3134" s="147" t="s">
        <v>3488</v>
      </c>
    </row>
    <row r="3135" spans="16:22" x14ac:dyDescent="0.25">
      <c r="P3135" s="147" t="s">
        <v>962</v>
      </c>
      <c r="Q3135" s="147">
        <v>197</v>
      </c>
      <c r="R3135" s="147"/>
      <c r="S3135" s="147" t="s">
        <v>3489</v>
      </c>
      <c r="T3135" s="147">
        <v>166</v>
      </c>
      <c r="U3135" s="147" t="s">
        <v>3490</v>
      </c>
      <c r="V3135" s="147" t="s">
        <v>3488</v>
      </c>
    </row>
    <row r="3136" spans="16:22" x14ac:dyDescent="0.25">
      <c r="P3136" s="147" t="s">
        <v>962</v>
      </c>
      <c r="Q3136" s="147">
        <v>197</v>
      </c>
      <c r="R3136" s="147"/>
      <c r="S3136" s="147" t="s">
        <v>3491</v>
      </c>
      <c r="T3136" s="147">
        <v>20</v>
      </c>
      <c r="U3136" s="147" t="s">
        <v>3492</v>
      </c>
      <c r="V3136" s="147" t="s">
        <v>3488</v>
      </c>
    </row>
    <row r="3137" spans="16:22" x14ac:dyDescent="0.25">
      <c r="P3137" s="147" t="s">
        <v>962</v>
      </c>
      <c r="Q3137" s="147">
        <v>197</v>
      </c>
      <c r="R3137" s="147"/>
      <c r="S3137" s="147" t="s">
        <v>3493</v>
      </c>
      <c r="T3137" s="147">
        <v>60</v>
      </c>
      <c r="U3137" s="147" t="s">
        <v>3494</v>
      </c>
      <c r="V3137" s="147" t="s">
        <v>3488</v>
      </c>
    </row>
    <row r="3138" spans="16:22" x14ac:dyDescent="0.25">
      <c r="P3138" s="147" t="s">
        <v>962</v>
      </c>
      <c r="Q3138" s="147">
        <v>198</v>
      </c>
      <c r="R3138" s="147"/>
      <c r="S3138" s="147" t="s">
        <v>5325</v>
      </c>
      <c r="T3138" s="147">
        <v>0</v>
      </c>
      <c r="U3138" s="147" t="s">
        <v>5326</v>
      </c>
      <c r="V3138" s="147" t="s">
        <v>5327</v>
      </c>
    </row>
    <row r="3139" spans="16:22" x14ac:dyDescent="0.25">
      <c r="P3139" s="147" t="s">
        <v>962</v>
      </c>
      <c r="Q3139" s="147">
        <v>198</v>
      </c>
      <c r="R3139" s="147"/>
      <c r="S3139" s="147" t="s">
        <v>5328</v>
      </c>
      <c r="T3139" s="147">
        <v>0</v>
      </c>
      <c r="U3139" s="147" t="s">
        <v>5329</v>
      </c>
      <c r="V3139" s="147" t="s">
        <v>5327</v>
      </c>
    </row>
    <row r="3140" spans="16:22" x14ac:dyDescent="0.25">
      <c r="P3140" s="147" t="s">
        <v>962</v>
      </c>
      <c r="Q3140" s="147">
        <v>198</v>
      </c>
      <c r="R3140" s="147"/>
      <c r="S3140" s="147" t="s">
        <v>5330</v>
      </c>
      <c r="T3140" s="147">
        <v>0</v>
      </c>
      <c r="U3140" s="147" t="s">
        <v>5331</v>
      </c>
      <c r="V3140" s="147" t="s">
        <v>5327</v>
      </c>
    </row>
    <row r="3141" spans="16:22" x14ac:dyDescent="0.25">
      <c r="P3141" s="147" t="s">
        <v>962</v>
      </c>
      <c r="Q3141" s="147">
        <v>198</v>
      </c>
      <c r="R3141" s="147"/>
      <c r="S3141" s="147" t="s">
        <v>5332</v>
      </c>
      <c r="T3141" s="147">
        <v>36</v>
      </c>
      <c r="U3141" s="147" t="s">
        <v>5333</v>
      </c>
      <c r="V3141" s="147" t="s">
        <v>5327</v>
      </c>
    </row>
    <row r="3142" spans="16:22" x14ac:dyDescent="0.25">
      <c r="P3142" s="147" t="s">
        <v>962</v>
      </c>
      <c r="Q3142" s="147">
        <v>198</v>
      </c>
      <c r="R3142" s="147"/>
      <c r="S3142" s="147" t="s">
        <v>5334</v>
      </c>
      <c r="T3142" s="147">
        <v>88</v>
      </c>
      <c r="U3142" s="147" t="s">
        <v>5335</v>
      </c>
      <c r="V3142" s="147" t="s">
        <v>5327</v>
      </c>
    </row>
    <row r="3143" spans="16:22" x14ac:dyDescent="0.25">
      <c r="P3143" s="147" t="s">
        <v>962</v>
      </c>
      <c r="Q3143" s="147">
        <v>198</v>
      </c>
      <c r="R3143" s="147"/>
      <c r="S3143" s="147" t="s">
        <v>5336</v>
      </c>
      <c r="T3143" s="147">
        <v>44</v>
      </c>
      <c r="U3143" s="147" t="s">
        <v>5337</v>
      </c>
      <c r="V3143" s="147" t="s">
        <v>5327</v>
      </c>
    </row>
    <row r="3144" spans="16:22" x14ac:dyDescent="0.25">
      <c r="P3144" s="147" t="s">
        <v>962</v>
      </c>
      <c r="Q3144" s="147">
        <v>198</v>
      </c>
      <c r="R3144" s="147"/>
      <c r="S3144" s="147" t="s">
        <v>5338</v>
      </c>
      <c r="T3144" s="147">
        <v>0</v>
      </c>
      <c r="U3144" s="147" t="s">
        <v>5339</v>
      </c>
      <c r="V3144" s="147" t="s">
        <v>5327</v>
      </c>
    </row>
    <row r="3145" spans="16:22" x14ac:dyDescent="0.25">
      <c r="P3145" s="147" t="s">
        <v>962</v>
      </c>
      <c r="Q3145" s="147">
        <v>198</v>
      </c>
      <c r="R3145" s="147"/>
      <c r="S3145" s="147" t="s">
        <v>5340</v>
      </c>
      <c r="T3145" s="147">
        <v>0</v>
      </c>
      <c r="U3145" s="147" t="s">
        <v>5341</v>
      </c>
      <c r="V3145" s="147" t="s">
        <v>5327</v>
      </c>
    </row>
    <row r="3146" spans="16:22" x14ac:dyDescent="0.25">
      <c r="P3146" s="147" t="s">
        <v>962</v>
      </c>
      <c r="Q3146" s="147">
        <v>198</v>
      </c>
      <c r="R3146" s="147"/>
      <c r="S3146" s="147" t="s">
        <v>5342</v>
      </c>
      <c r="T3146" s="147">
        <v>0</v>
      </c>
      <c r="U3146" s="147" t="s">
        <v>5343</v>
      </c>
      <c r="V3146" s="147" t="s">
        <v>5327</v>
      </c>
    </row>
    <row r="3147" spans="16:22" x14ac:dyDescent="0.25">
      <c r="P3147" s="147" t="s">
        <v>962</v>
      </c>
      <c r="Q3147" s="147">
        <v>198</v>
      </c>
      <c r="R3147" s="147"/>
      <c r="S3147" s="147" t="s">
        <v>5344</v>
      </c>
      <c r="T3147" s="147">
        <v>80</v>
      </c>
      <c r="U3147" s="147" t="s">
        <v>5345</v>
      </c>
      <c r="V3147" s="147" t="s">
        <v>5327</v>
      </c>
    </row>
    <row r="3148" spans="16:22" x14ac:dyDescent="0.25">
      <c r="P3148" s="147" t="s">
        <v>962</v>
      </c>
      <c r="Q3148" s="147">
        <v>198</v>
      </c>
      <c r="R3148" s="147"/>
      <c r="S3148" s="147" t="s">
        <v>5346</v>
      </c>
      <c r="T3148" s="147">
        <v>132</v>
      </c>
      <c r="U3148" s="147" t="s">
        <v>5347</v>
      </c>
      <c r="V3148" s="147" t="s">
        <v>5327</v>
      </c>
    </row>
    <row r="3149" spans="16:22" x14ac:dyDescent="0.25">
      <c r="P3149" s="147" t="s">
        <v>962</v>
      </c>
      <c r="Q3149" s="147">
        <v>198</v>
      </c>
      <c r="R3149" s="147"/>
      <c r="S3149" s="147" t="s">
        <v>5348</v>
      </c>
      <c r="T3149" s="147">
        <v>64</v>
      </c>
      <c r="U3149" s="147" t="s">
        <v>5349</v>
      </c>
      <c r="V3149" s="147" t="s">
        <v>5327</v>
      </c>
    </row>
    <row r="3150" spans="16:22" x14ac:dyDescent="0.25">
      <c r="P3150" s="147" t="s">
        <v>962</v>
      </c>
      <c r="Q3150" s="147">
        <v>198</v>
      </c>
      <c r="R3150" s="147"/>
      <c r="S3150" s="147" t="s">
        <v>5350</v>
      </c>
      <c r="T3150" s="147">
        <v>30</v>
      </c>
      <c r="U3150" s="147" t="s">
        <v>5351</v>
      </c>
      <c r="V3150" s="147" t="s">
        <v>5327</v>
      </c>
    </row>
    <row r="3151" spans="16:22" x14ac:dyDescent="0.25">
      <c r="P3151" s="147" t="s">
        <v>962</v>
      </c>
      <c r="Q3151" s="147">
        <v>198</v>
      </c>
      <c r="R3151" s="147"/>
      <c r="S3151" s="147" t="s">
        <v>5352</v>
      </c>
      <c r="T3151" s="147">
        <v>66</v>
      </c>
      <c r="U3151" s="147" t="s">
        <v>5353</v>
      </c>
      <c r="V3151" s="147" t="s">
        <v>5327</v>
      </c>
    </row>
    <row r="3152" spans="16:22" x14ac:dyDescent="0.25">
      <c r="P3152" s="147" t="s">
        <v>962</v>
      </c>
      <c r="Q3152" s="147">
        <v>198</v>
      </c>
      <c r="R3152" s="147"/>
      <c r="S3152" s="147" t="s">
        <v>5354</v>
      </c>
      <c r="T3152" s="147">
        <v>16</v>
      </c>
      <c r="U3152" s="147" t="s">
        <v>5355</v>
      </c>
      <c r="V3152" s="147" t="s">
        <v>5327</v>
      </c>
    </row>
    <row r="3153" spans="16:22" x14ac:dyDescent="0.25">
      <c r="P3153" s="147" t="s">
        <v>962</v>
      </c>
      <c r="Q3153" s="147">
        <v>198</v>
      </c>
      <c r="R3153" s="147"/>
      <c r="S3153" s="147" t="s">
        <v>5356</v>
      </c>
      <c r="T3153" s="147">
        <v>32</v>
      </c>
      <c r="U3153" s="147" t="s">
        <v>5357</v>
      </c>
      <c r="V3153" s="147" t="s">
        <v>5327</v>
      </c>
    </row>
    <row r="3154" spans="16:22" x14ac:dyDescent="0.25">
      <c r="P3154" s="147" t="s">
        <v>962</v>
      </c>
      <c r="Q3154" s="147">
        <v>198</v>
      </c>
      <c r="R3154" s="147"/>
      <c r="S3154" s="147" t="s">
        <v>5358</v>
      </c>
      <c r="T3154" s="147">
        <v>88</v>
      </c>
      <c r="U3154" s="147" t="s">
        <v>5359</v>
      </c>
      <c r="V3154" s="147" t="s">
        <v>5327</v>
      </c>
    </row>
    <row r="3155" spans="16:22" x14ac:dyDescent="0.25">
      <c r="P3155" s="147" t="s">
        <v>962</v>
      </c>
      <c r="Q3155" s="147">
        <v>198</v>
      </c>
      <c r="R3155" s="147"/>
      <c r="S3155" s="147" t="s">
        <v>5360</v>
      </c>
      <c r="T3155" s="147">
        <v>32</v>
      </c>
      <c r="U3155" s="147" t="s">
        <v>5361</v>
      </c>
      <c r="V3155" s="147" t="s">
        <v>5327</v>
      </c>
    </row>
    <row r="3156" spans="16:22" x14ac:dyDescent="0.25">
      <c r="P3156" s="147" t="s">
        <v>962</v>
      </c>
      <c r="Q3156" s="147">
        <v>198</v>
      </c>
      <c r="R3156" s="147"/>
      <c r="S3156" s="147" t="s">
        <v>5362</v>
      </c>
      <c r="T3156" s="147">
        <v>24</v>
      </c>
      <c r="U3156" s="147" t="s">
        <v>5363</v>
      </c>
      <c r="V3156" s="147" t="s">
        <v>5327</v>
      </c>
    </row>
    <row r="3157" spans="16:22" x14ac:dyDescent="0.25">
      <c r="P3157" s="147" t="s">
        <v>962</v>
      </c>
      <c r="Q3157" s="147">
        <v>198</v>
      </c>
      <c r="R3157" s="147"/>
      <c r="S3157" s="147" t="s">
        <v>5364</v>
      </c>
      <c r="T3157" s="147">
        <v>28</v>
      </c>
      <c r="U3157" s="147" t="s">
        <v>5365</v>
      </c>
      <c r="V3157" s="147" t="s">
        <v>5327</v>
      </c>
    </row>
    <row r="3158" spans="16:22" x14ac:dyDescent="0.25">
      <c r="P3158" s="147" t="s">
        <v>962</v>
      </c>
      <c r="Q3158" s="147">
        <v>198</v>
      </c>
      <c r="R3158" s="147"/>
      <c r="S3158" s="147" t="s">
        <v>5366</v>
      </c>
      <c r="T3158" s="147">
        <v>60</v>
      </c>
      <c r="U3158" s="147" t="s">
        <v>5367</v>
      </c>
      <c r="V3158" s="147" t="s">
        <v>5327</v>
      </c>
    </row>
    <row r="3159" spans="16:22" x14ac:dyDescent="0.25">
      <c r="P3159" s="147" t="s">
        <v>962</v>
      </c>
      <c r="Q3159" s="147">
        <v>198</v>
      </c>
      <c r="R3159" s="147"/>
      <c r="S3159" s="147" t="s">
        <v>5368</v>
      </c>
      <c r="T3159" s="147">
        <v>44</v>
      </c>
      <c r="U3159" s="147" t="s">
        <v>5369</v>
      </c>
      <c r="V3159" s="147" t="s">
        <v>5327</v>
      </c>
    </row>
    <row r="3160" spans="16:22" x14ac:dyDescent="0.25">
      <c r="P3160" s="147" t="s">
        <v>962</v>
      </c>
      <c r="Q3160" s="147">
        <v>198</v>
      </c>
      <c r="R3160" s="147"/>
      <c r="S3160" s="147" t="s">
        <v>5370</v>
      </c>
      <c r="T3160" s="147">
        <v>42</v>
      </c>
      <c r="U3160" s="147" t="s">
        <v>5371</v>
      </c>
      <c r="V3160" s="147" t="s">
        <v>5327</v>
      </c>
    </row>
    <row r="3161" spans="16:22" x14ac:dyDescent="0.25">
      <c r="P3161" s="147" t="s">
        <v>962</v>
      </c>
      <c r="Q3161" s="147">
        <v>198</v>
      </c>
      <c r="R3161" s="147"/>
      <c r="S3161" s="147" t="s">
        <v>5372</v>
      </c>
      <c r="T3161" s="147">
        <v>26</v>
      </c>
      <c r="U3161" s="147" t="s">
        <v>5373</v>
      </c>
      <c r="V3161" s="147" t="s">
        <v>5327</v>
      </c>
    </row>
    <row r="3162" spans="16:22" x14ac:dyDescent="0.25">
      <c r="P3162" s="147" t="s">
        <v>962</v>
      </c>
      <c r="Q3162" s="147">
        <v>198</v>
      </c>
      <c r="R3162" s="147"/>
      <c r="S3162" s="147" t="s">
        <v>5374</v>
      </c>
      <c r="T3162" s="147">
        <v>44</v>
      </c>
      <c r="U3162" s="147" t="s">
        <v>5375</v>
      </c>
      <c r="V3162" s="147" t="s">
        <v>5327</v>
      </c>
    </row>
    <row r="3163" spans="16:22" x14ac:dyDescent="0.25">
      <c r="P3163" s="147" t="s">
        <v>962</v>
      </c>
      <c r="Q3163" s="147">
        <v>198</v>
      </c>
      <c r="R3163" s="147"/>
      <c r="S3163" s="147" t="s">
        <v>5376</v>
      </c>
      <c r="T3163" s="147">
        <v>22</v>
      </c>
      <c r="U3163" s="147" t="s">
        <v>5377</v>
      </c>
      <c r="V3163" s="147" t="s">
        <v>5327</v>
      </c>
    </row>
    <row r="3164" spans="16:22" x14ac:dyDescent="0.25">
      <c r="P3164" s="147" t="s">
        <v>962</v>
      </c>
      <c r="Q3164" s="147">
        <v>198</v>
      </c>
      <c r="R3164" s="147"/>
      <c r="S3164" s="147" t="s">
        <v>5378</v>
      </c>
      <c r="T3164" s="147">
        <v>22</v>
      </c>
      <c r="U3164" s="147" t="s">
        <v>5379</v>
      </c>
      <c r="V3164" s="147" t="s">
        <v>5327</v>
      </c>
    </row>
    <row r="3165" spans="16:22" x14ac:dyDescent="0.25">
      <c r="P3165" s="147" t="s">
        <v>962</v>
      </c>
      <c r="Q3165" s="147">
        <v>198</v>
      </c>
      <c r="R3165" s="147"/>
      <c r="S3165" s="147" t="s">
        <v>5380</v>
      </c>
      <c r="T3165" s="147">
        <v>200</v>
      </c>
      <c r="U3165" s="147" t="s">
        <v>5381</v>
      </c>
      <c r="V3165" s="147" t="s">
        <v>5327</v>
      </c>
    </row>
    <row r="3166" spans="16:22" x14ac:dyDescent="0.25">
      <c r="P3166" s="147" t="s">
        <v>962</v>
      </c>
      <c r="Q3166" s="147">
        <v>198</v>
      </c>
      <c r="R3166" s="147"/>
      <c r="S3166" s="147" t="s">
        <v>5382</v>
      </c>
      <c r="T3166" s="147">
        <v>280</v>
      </c>
      <c r="U3166" s="147" t="s">
        <v>5383</v>
      </c>
      <c r="V3166" s="147" t="s">
        <v>5327</v>
      </c>
    </row>
    <row r="3167" spans="16:22" x14ac:dyDescent="0.25">
      <c r="P3167" s="147" t="s">
        <v>962</v>
      </c>
      <c r="Q3167" s="147">
        <v>198</v>
      </c>
      <c r="R3167" s="147"/>
      <c r="S3167" s="147" t="s">
        <v>5384</v>
      </c>
      <c r="T3167" s="147">
        <v>200</v>
      </c>
      <c r="U3167" s="147" t="s">
        <v>5385</v>
      </c>
      <c r="V3167" s="147" t="s">
        <v>5327</v>
      </c>
    </row>
    <row r="3168" spans="16:22" x14ac:dyDescent="0.25">
      <c r="P3168" s="147" t="s">
        <v>962</v>
      </c>
      <c r="Q3168" s="147">
        <v>198</v>
      </c>
      <c r="R3168" s="147"/>
      <c r="S3168" s="147" t="s">
        <v>5386</v>
      </c>
      <c r="T3168" s="147">
        <v>6</v>
      </c>
      <c r="U3168" s="147" t="s">
        <v>5387</v>
      </c>
      <c r="V3168" s="147" t="s">
        <v>5327</v>
      </c>
    </row>
    <row r="3169" spans="16:22" x14ac:dyDescent="0.25">
      <c r="P3169" s="147" t="s">
        <v>962</v>
      </c>
      <c r="Q3169" s="147">
        <v>198</v>
      </c>
      <c r="R3169" s="147"/>
      <c r="S3169" s="147" t="s">
        <v>5388</v>
      </c>
      <c r="T3169" s="147">
        <v>88</v>
      </c>
      <c r="U3169" s="147" t="s">
        <v>5389</v>
      </c>
      <c r="V3169" s="147" t="s">
        <v>5327</v>
      </c>
    </row>
    <row r="3170" spans="16:22" x14ac:dyDescent="0.25">
      <c r="P3170" s="147" t="s">
        <v>962</v>
      </c>
      <c r="Q3170" s="147">
        <v>198</v>
      </c>
      <c r="R3170" s="147"/>
      <c r="S3170" s="147" t="s">
        <v>5390</v>
      </c>
      <c r="T3170" s="147">
        <v>70</v>
      </c>
      <c r="U3170" s="147" t="s">
        <v>5391</v>
      </c>
      <c r="V3170" s="147" t="s">
        <v>5327</v>
      </c>
    </row>
    <row r="3171" spans="16:22" x14ac:dyDescent="0.25">
      <c r="P3171" s="147" t="s">
        <v>962</v>
      </c>
      <c r="Q3171" s="147">
        <v>198</v>
      </c>
      <c r="R3171" s="147"/>
      <c r="S3171" s="147" t="s">
        <v>5392</v>
      </c>
      <c r="T3171" s="147">
        <v>64</v>
      </c>
      <c r="U3171" s="147" t="s">
        <v>5393</v>
      </c>
      <c r="V3171" s="147" t="s">
        <v>5327</v>
      </c>
    </row>
    <row r="3172" spans="16:22" x14ac:dyDescent="0.25">
      <c r="P3172" s="147" t="s">
        <v>962</v>
      </c>
      <c r="Q3172" s="147">
        <v>198</v>
      </c>
      <c r="R3172" s="147"/>
      <c r="S3172" s="147" t="s">
        <v>5394</v>
      </c>
      <c r="T3172" s="147">
        <v>6</v>
      </c>
      <c r="U3172" s="147" t="s">
        <v>5395</v>
      </c>
      <c r="V3172" s="147" t="s">
        <v>5327</v>
      </c>
    </row>
    <row r="3173" spans="16:22" x14ac:dyDescent="0.25">
      <c r="P3173" s="147" t="s">
        <v>962</v>
      </c>
      <c r="Q3173" s="147">
        <v>198</v>
      </c>
      <c r="R3173" s="147"/>
      <c r="S3173" s="147" t="s">
        <v>5396</v>
      </c>
      <c r="T3173" s="147">
        <v>46</v>
      </c>
      <c r="U3173" s="147" t="s">
        <v>5397</v>
      </c>
      <c r="V3173" s="147" t="s">
        <v>5327</v>
      </c>
    </row>
    <row r="3174" spans="16:22" x14ac:dyDescent="0.25">
      <c r="P3174" s="147" t="s">
        <v>962</v>
      </c>
      <c r="Q3174" s="147">
        <v>198</v>
      </c>
      <c r="R3174" s="147"/>
      <c r="S3174" s="147" t="s">
        <v>5398</v>
      </c>
      <c r="T3174" s="147">
        <v>48</v>
      </c>
      <c r="U3174" s="147" t="s">
        <v>5399</v>
      </c>
      <c r="V3174" s="147" t="s">
        <v>5327</v>
      </c>
    </row>
    <row r="3175" spans="16:22" x14ac:dyDescent="0.25">
      <c r="P3175" s="147" t="s">
        <v>962</v>
      </c>
      <c r="Q3175" s="147">
        <v>198</v>
      </c>
      <c r="R3175" s="147"/>
      <c r="S3175" s="147" t="s">
        <v>5400</v>
      </c>
      <c r="T3175" s="147">
        <v>64</v>
      </c>
      <c r="U3175" s="147" t="s">
        <v>5401</v>
      </c>
      <c r="V3175" s="147" t="s">
        <v>5327</v>
      </c>
    </row>
    <row r="3176" spans="16:22" x14ac:dyDescent="0.25">
      <c r="P3176" s="147" t="s">
        <v>962</v>
      </c>
      <c r="Q3176" s="147">
        <v>198</v>
      </c>
      <c r="R3176" s="147"/>
      <c r="S3176" s="147" t="s">
        <v>5402</v>
      </c>
      <c r="T3176" s="147">
        <v>48</v>
      </c>
      <c r="U3176" s="147" t="s">
        <v>5403</v>
      </c>
      <c r="V3176" s="147" t="s">
        <v>5327</v>
      </c>
    </row>
    <row r="3177" spans="16:22" x14ac:dyDescent="0.25">
      <c r="P3177" s="147" t="s">
        <v>962</v>
      </c>
      <c r="Q3177" s="147">
        <v>198</v>
      </c>
      <c r="R3177" s="147"/>
      <c r="S3177" s="147" t="s">
        <v>5404</v>
      </c>
      <c r="T3177" s="147">
        <v>44</v>
      </c>
      <c r="U3177" s="147" t="s">
        <v>5405</v>
      </c>
      <c r="V3177" s="147" t="s">
        <v>5327</v>
      </c>
    </row>
    <row r="3178" spans="16:22" x14ac:dyDescent="0.25">
      <c r="P3178" s="147" t="s">
        <v>962</v>
      </c>
      <c r="Q3178" s="147">
        <v>198</v>
      </c>
      <c r="R3178" s="147"/>
      <c r="S3178" s="147" t="s">
        <v>5406</v>
      </c>
      <c r="T3178" s="147">
        <v>104</v>
      </c>
      <c r="U3178" s="147" t="s">
        <v>5407</v>
      </c>
      <c r="V3178" s="147" t="s">
        <v>5327</v>
      </c>
    </row>
    <row r="3179" spans="16:22" x14ac:dyDescent="0.25">
      <c r="P3179" s="147" t="s">
        <v>962</v>
      </c>
      <c r="Q3179" s="147">
        <v>199</v>
      </c>
      <c r="R3179" s="147"/>
      <c r="S3179" s="147" t="s">
        <v>2466</v>
      </c>
      <c r="T3179" s="147">
        <v>0</v>
      </c>
      <c r="U3179" s="147" t="s">
        <v>2467</v>
      </c>
      <c r="V3179" s="147" t="s">
        <v>3495</v>
      </c>
    </row>
    <row r="3180" spans="16:22" x14ac:dyDescent="0.25">
      <c r="P3180" s="147" t="s">
        <v>962</v>
      </c>
      <c r="Q3180" s="147">
        <v>199</v>
      </c>
      <c r="R3180" s="147"/>
      <c r="S3180" s="147" t="s">
        <v>1133</v>
      </c>
      <c r="T3180" s="147">
        <v>0</v>
      </c>
      <c r="U3180" s="147" t="s">
        <v>1134</v>
      </c>
      <c r="V3180" s="147" t="s">
        <v>3495</v>
      </c>
    </row>
    <row r="3181" spans="16:22" x14ac:dyDescent="0.25">
      <c r="P3181" s="147" t="s">
        <v>962</v>
      </c>
      <c r="Q3181" s="147">
        <v>199</v>
      </c>
      <c r="R3181" s="147"/>
      <c r="S3181" s="147" t="s">
        <v>1142</v>
      </c>
      <c r="T3181" s="147">
        <v>0</v>
      </c>
      <c r="U3181" s="147" t="s">
        <v>1143</v>
      </c>
      <c r="V3181" s="147" t="s">
        <v>3495</v>
      </c>
    </row>
    <row r="3182" spans="16:22" x14ac:dyDescent="0.25">
      <c r="P3182" s="147" t="s">
        <v>962</v>
      </c>
      <c r="Q3182" s="147">
        <v>199</v>
      </c>
      <c r="R3182" s="147"/>
      <c r="S3182" s="147" t="s">
        <v>1144</v>
      </c>
      <c r="T3182" s="147">
        <v>0</v>
      </c>
      <c r="U3182" s="147" t="s">
        <v>1145</v>
      </c>
      <c r="V3182" s="147" t="s">
        <v>3495</v>
      </c>
    </row>
    <row r="3183" spans="16:22" x14ac:dyDescent="0.25">
      <c r="P3183" s="147" t="s">
        <v>962</v>
      </c>
      <c r="Q3183" s="147">
        <v>199</v>
      </c>
      <c r="R3183" s="147"/>
      <c r="S3183" s="147" t="s">
        <v>1146</v>
      </c>
      <c r="T3183" s="147">
        <v>0</v>
      </c>
      <c r="U3183" s="147" t="s">
        <v>1147</v>
      </c>
      <c r="V3183" s="147" t="s">
        <v>3495</v>
      </c>
    </row>
    <row r="3184" spans="16:22" x14ac:dyDescent="0.25">
      <c r="P3184" s="147" t="s">
        <v>962</v>
      </c>
      <c r="Q3184" s="147">
        <v>199</v>
      </c>
      <c r="R3184" s="147"/>
      <c r="S3184" s="147" t="s">
        <v>1148</v>
      </c>
      <c r="T3184" s="147">
        <v>0</v>
      </c>
      <c r="U3184" s="147" t="s">
        <v>1149</v>
      </c>
      <c r="V3184" s="147" t="s">
        <v>3495</v>
      </c>
    </row>
    <row r="3185" spans="16:22" x14ac:dyDescent="0.25">
      <c r="P3185" s="147" t="s">
        <v>962</v>
      </c>
      <c r="Q3185" s="147">
        <v>199</v>
      </c>
      <c r="R3185" s="147"/>
      <c r="S3185" s="147" t="s">
        <v>1150</v>
      </c>
      <c r="T3185" s="147">
        <v>0</v>
      </c>
      <c r="U3185" s="147" t="s">
        <v>1151</v>
      </c>
      <c r="V3185" s="147" t="s">
        <v>3495</v>
      </c>
    </row>
    <row r="3186" spans="16:22" x14ac:dyDescent="0.25">
      <c r="P3186" s="147" t="s">
        <v>962</v>
      </c>
      <c r="Q3186" s="147">
        <v>199</v>
      </c>
      <c r="R3186" s="147"/>
      <c r="S3186" s="147" t="s">
        <v>1152</v>
      </c>
      <c r="T3186" s="147">
        <v>0</v>
      </c>
      <c r="U3186" s="147" t="s">
        <v>1153</v>
      </c>
      <c r="V3186" s="147" t="s">
        <v>3495</v>
      </c>
    </row>
    <row r="3187" spans="16:22" x14ac:dyDescent="0.25">
      <c r="P3187" s="147" t="s">
        <v>962</v>
      </c>
      <c r="Q3187" s="147">
        <v>199</v>
      </c>
      <c r="R3187" s="147"/>
      <c r="S3187" s="147" t="s">
        <v>1154</v>
      </c>
      <c r="T3187" s="147">
        <v>0</v>
      </c>
      <c r="U3187" s="147" t="s">
        <v>1155</v>
      </c>
      <c r="V3187" s="147" t="s">
        <v>3495</v>
      </c>
    </row>
    <row r="3188" spans="16:22" x14ac:dyDescent="0.25">
      <c r="P3188" s="147" t="s">
        <v>962</v>
      </c>
      <c r="Q3188" s="147">
        <v>199</v>
      </c>
      <c r="R3188" s="147"/>
      <c r="S3188" s="147" t="s">
        <v>1156</v>
      </c>
      <c r="T3188" s="147">
        <v>0</v>
      </c>
      <c r="U3188" s="147" t="s">
        <v>1157</v>
      </c>
      <c r="V3188" s="147" t="s">
        <v>3495</v>
      </c>
    </row>
    <row r="3189" spans="16:22" x14ac:dyDescent="0.25">
      <c r="P3189" s="147" t="s">
        <v>962</v>
      </c>
      <c r="Q3189" s="147">
        <v>199</v>
      </c>
      <c r="R3189" s="147"/>
      <c r="S3189" s="147" t="s">
        <v>1158</v>
      </c>
      <c r="T3189" s="147">
        <v>0</v>
      </c>
      <c r="U3189" s="147" t="s">
        <v>1159</v>
      </c>
      <c r="V3189" s="147" t="s">
        <v>3495</v>
      </c>
    </row>
    <row r="3190" spans="16:22" x14ac:dyDescent="0.25">
      <c r="P3190" s="147" t="s">
        <v>962</v>
      </c>
      <c r="Q3190" s="147">
        <v>199</v>
      </c>
      <c r="R3190" s="147"/>
      <c r="S3190" s="147" t="s">
        <v>1160</v>
      </c>
      <c r="T3190" s="147">
        <v>0</v>
      </c>
      <c r="U3190" s="147" t="s">
        <v>1161</v>
      </c>
      <c r="V3190" s="147" t="s">
        <v>3495</v>
      </c>
    </row>
    <row r="3191" spans="16:22" x14ac:dyDescent="0.25">
      <c r="P3191" s="147" t="s">
        <v>962</v>
      </c>
      <c r="Q3191" s="147">
        <v>199</v>
      </c>
      <c r="R3191" s="147"/>
      <c r="S3191" s="147" t="s">
        <v>1162</v>
      </c>
      <c r="T3191" s="147">
        <v>0</v>
      </c>
      <c r="U3191" s="147" t="s">
        <v>1163</v>
      </c>
      <c r="V3191" s="147" t="s">
        <v>3495</v>
      </c>
    </row>
    <row r="3192" spans="16:22" x14ac:dyDescent="0.25">
      <c r="P3192" s="147" t="s">
        <v>962</v>
      </c>
      <c r="Q3192" s="147">
        <v>199</v>
      </c>
      <c r="R3192" s="147"/>
      <c r="S3192" s="147" t="s">
        <v>1164</v>
      </c>
      <c r="T3192" s="147">
        <v>0</v>
      </c>
      <c r="U3192" s="147" t="s">
        <v>1165</v>
      </c>
      <c r="V3192" s="147" t="s">
        <v>3495</v>
      </c>
    </row>
    <row r="3193" spans="16:22" x14ac:dyDescent="0.25">
      <c r="P3193" s="147" t="s">
        <v>962</v>
      </c>
      <c r="Q3193" s="147">
        <v>199</v>
      </c>
      <c r="R3193" s="147"/>
      <c r="S3193" s="147" t="s">
        <v>1166</v>
      </c>
      <c r="T3193" s="147">
        <v>0</v>
      </c>
      <c r="U3193" s="147" t="s">
        <v>1167</v>
      </c>
      <c r="V3193" s="147" t="s">
        <v>3495</v>
      </c>
    </row>
    <row r="3194" spans="16:22" x14ac:dyDescent="0.25">
      <c r="P3194" s="147" t="s">
        <v>962</v>
      </c>
      <c r="Q3194" s="147">
        <v>199</v>
      </c>
      <c r="R3194" s="147"/>
      <c r="S3194" s="147" t="s">
        <v>1168</v>
      </c>
      <c r="T3194" s="147">
        <v>0</v>
      </c>
      <c r="U3194" s="147" t="s">
        <v>1169</v>
      </c>
      <c r="V3194" s="147" t="s">
        <v>3495</v>
      </c>
    </row>
    <row r="3195" spans="16:22" x14ac:dyDescent="0.25">
      <c r="P3195" s="147" t="s">
        <v>962</v>
      </c>
      <c r="Q3195" s="147">
        <v>199</v>
      </c>
      <c r="R3195" s="147"/>
      <c r="S3195" s="147" t="s">
        <v>1170</v>
      </c>
      <c r="T3195" s="147">
        <v>0</v>
      </c>
      <c r="U3195" s="147" t="s">
        <v>1171</v>
      </c>
      <c r="V3195" s="147" t="s">
        <v>3495</v>
      </c>
    </row>
    <row r="3196" spans="16:22" x14ac:dyDescent="0.25">
      <c r="P3196" s="147" t="s">
        <v>962</v>
      </c>
      <c r="Q3196" s="147">
        <v>199</v>
      </c>
      <c r="R3196" s="147"/>
      <c r="S3196" s="147" t="s">
        <v>3496</v>
      </c>
      <c r="T3196" s="147">
        <v>0</v>
      </c>
      <c r="U3196" s="147" t="s">
        <v>3497</v>
      </c>
      <c r="V3196" s="147" t="s">
        <v>3495</v>
      </c>
    </row>
    <row r="3197" spans="16:22" x14ac:dyDescent="0.25">
      <c r="P3197" s="147" t="s">
        <v>962</v>
      </c>
      <c r="Q3197" s="147">
        <v>199</v>
      </c>
      <c r="R3197" s="147"/>
      <c r="S3197" s="147" t="s">
        <v>3498</v>
      </c>
      <c r="T3197" s="147">
        <v>0</v>
      </c>
      <c r="U3197" s="147" t="s">
        <v>3499</v>
      </c>
      <c r="V3197" s="147" t="s">
        <v>3495</v>
      </c>
    </row>
    <row r="3198" spans="16:22" x14ac:dyDescent="0.25">
      <c r="P3198" s="147" t="s">
        <v>962</v>
      </c>
      <c r="Q3198" s="147">
        <v>199</v>
      </c>
      <c r="R3198" s="147"/>
      <c r="S3198" s="147" t="s">
        <v>3500</v>
      </c>
      <c r="T3198" s="147">
        <v>0</v>
      </c>
      <c r="U3198" s="147" t="s">
        <v>3501</v>
      </c>
      <c r="V3198" s="147" t="s">
        <v>3495</v>
      </c>
    </row>
    <row r="3199" spans="16:22" x14ac:dyDescent="0.25">
      <c r="P3199" s="147" t="s">
        <v>962</v>
      </c>
      <c r="Q3199" s="147">
        <v>199</v>
      </c>
      <c r="R3199" s="147"/>
      <c r="S3199" s="147" t="s">
        <v>3502</v>
      </c>
      <c r="T3199" s="147">
        <v>0</v>
      </c>
      <c r="U3199" s="147" t="s">
        <v>3503</v>
      </c>
      <c r="V3199" s="147" t="s">
        <v>3495</v>
      </c>
    </row>
    <row r="3200" spans="16:22" x14ac:dyDescent="0.25">
      <c r="P3200" s="147" t="s">
        <v>962</v>
      </c>
      <c r="Q3200" s="147">
        <v>199</v>
      </c>
      <c r="R3200" s="147"/>
      <c r="S3200" s="147" t="s">
        <v>1178</v>
      </c>
      <c r="T3200" s="147">
        <v>0</v>
      </c>
      <c r="U3200" s="147" t="s">
        <v>1179</v>
      </c>
      <c r="V3200" s="147" t="s">
        <v>3495</v>
      </c>
    </row>
    <row r="3201" spans="16:22" x14ac:dyDescent="0.25">
      <c r="P3201" s="147" t="s">
        <v>962</v>
      </c>
      <c r="Q3201" s="147">
        <v>199</v>
      </c>
      <c r="R3201" s="147"/>
      <c r="S3201" s="147" t="s">
        <v>1180</v>
      </c>
      <c r="T3201" s="147">
        <v>0</v>
      </c>
      <c r="U3201" s="147" t="s">
        <v>1181</v>
      </c>
      <c r="V3201" s="147" t="s">
        <v>3495</v>
      </c>
    </row>
    <row r="3202" spans="16:22" x14ac:dyDescent="0.25">
      <c r="P3202" s="147" t="s">
        <v>962</v>
      </c>
      <c r="Q3202" s="147">
        <v>199</v>
      </c>
      <c r="R3202" s="147"/>
      <c r="S3202" s="147" t="s">
        <v>1182</v>
      </c>
      <c r="T3202" s="147">
        <v>0</v>
      </c>
      <c r="U3202" s="147" t="s">
        <v>1183</v>
      </c>
      <c r="V3202" s="147" t="s">
        <v>3495</v>
      </c>
    </row>
    <row r="3203" spans="16:22" x14ac:dyDescent="0.25">
      <c r="P3203" s="147" t="s">
        <v>962</v>
      </c>
      <c r="Q3203" s="147">
        <v>199</v>
      </c>
      <c r="R3203" s="147"/>
      <c r="S3203" s="147" t="s">
        <v>1184</v>
      </c>
      <c r="T3203" s="147">
        <v>0</v>
      </c>
      <c r="U3203" s="147" t="s">
        <v>1185</v>
      </c>
      <c r="V3203" s="147" t="s">
        <v>3495</v>
      </c>
    </row>
    <row r="3204" spans="16:22" x14ac:dyDescent="0.25">
      <c r="P3204" s="147" t="s">
        <v>962</v>
      </c>
      <c r="Q3204" s="147">
        <v>199</v>
      </c>
      <c r="R3204" s="147"/>
      <c r="S3204" s="147" t="s">
        <v>1186</v>
      </c>
      <c r="T3204" s="147">
        <v>0</v>
      </c>
      <c r="U3204" s="147" t="s">
        <v>1187</v>
      </c>
      <c r="V3204" s="147" t="s">
        <v>3495</v>
      </c>
    </row>
    <row r="3205" spans="16:22" x14ac:dyDescent="0.25">
      <c r="P3205" s="147" t="s">
        <v>962</v>
      </c>
      <c r="Q3205" s="147">
        <v>199</v>
      </c>
      <c r="R3205" s="147"/>
      <c r="S3205" s="147" t="s">
        <v>1188</v>
      </c>
      <c r="T3205" s="147">
        <v>0</v>
      </c>
      <c r="U3205" s="147" t="s">
        <v>1189</v>
      </c>
      <c r="V3205" s="147" t="s">
        <v>3495</v>
      </c>
    </row>
    <row r="3206" spans="16:22" x14ac:dyDescent="0.25">
      <c r="P3206" s="147" t="s">
        <v>962</v>
      </c>
      <c r="Q3206" s="147">
        <v>199</v>
      </c>
      <c r="R3206" s="147"/>
      <c r="S3206" s="147" t="s">
        <v>2985</v>
      </c>
      <c r="T3206" s="147">
        <v>0</v>
      </c>
      <c r="U3206" s="147" t="s">
        <v>2986</v>
      </c>
      <c r="V3206" s="147" t="s">
        <v>3495</v>
      </c>
    </row>
    <row r="3207" spans="16:22" x14ac:dyDescent="0.25">
      <c r="P3207" s="147" t="s">
        <v>962</v>
      </c>
      <c r="Q3207" s="147">
        <v>199</v>
      </c>
      <c r="R3207" s="147"/>
      <c r="S3207" s="147" t="s">
        <v>1206</v>
      </c>
      <c r="T3207" s="147">
        <v>0</v>
      </c>
      <c r="U3207" s="147" t="s">
        <v>1207</v>
      </c>
      <c r="V3207" s="147" t="s">
        <v>3495</v>
      </c>
    </row>
    <row r="3208" spans="16:22" x14ac:dyDescent="0.25">
      <c r="P3208" s="147" t="s">
        <v>962</v>
      </c>
      <c r="Q3208" s="147">
        <v>199</v>
      </c>
      <c r="R3208" s="147"/>
      <c r="S3208" s="147" t="s">
        <v>1208</v>
      </c>
      <c r="T3208" s="147">
        <v>0</v>
      </c>
      <c r="U3208" s="147" t="s">
        <v>1209</v>
      </c>
      <c r="V3208" s="147" t="s">
        <v>3495</v>
      </c>
    </row>
    <row r="3209" spans="16:22" x14ac:dyDescent="0.25">
      <c r="P3209" s="147" t="s">
        <v>962</v>
      </c>
      <c r="Q3209" s="147">
        <v>199</v>
      </c>
      <c r="R3209" s="147"/>
      <c r="S3209" s="147" t="s">
        <v>1210</v>
      </c>
      <c r="T3209" s="147">
        <v>0</v>
      </c>
      <c r="U3209" s="147" t="s">
        <v>1211</v>
      </c>
      <c r="V3209" s="147" t="s">
        <v>3495</v>
      </c>
    </row>
    <row r="3210" spans="16:22" x14ac:dyDescent="0.25">
      <c r="P3210" s="147" t="s">
        <v>962</v>
      </c>
      <c r="Q3210" s="147">
        <v>199</v>
      </c>
      <c r="R3210" s="147"/>
      <c r="S3210" s="147" t="s">
        <v>1212</v>
      </c>
      <c r="T3210" s="147">
        <v>0</v>
      </c>
      <c r="U3210" s="147" t="s">
        <v>1213</v>
      </c>
      <c r="V3210" s="147" t="s">
        <v>3495</v>
      </c>
    </row>
    <row r="3211" spans="16:22" x14ac:dyDescent="0.25">
      <c r="P3211" s="147" t="s">
        <v>962</v>
      </c>
      <c r="Q3211" s="147">
        <v>199</v>
      </c>
      <c r="R3211" s="147"/>
      <c r="S3211" s="147" t="s">
        <v>1214</v>
      </c>
      <c r="T3211" s="147">
        <v>0</v>
      </c>
      <c r="U3211" s="147" t="s">
        <v>1215</v>
      </c>
      <c r="V3211" s="147" t="s">
        <v>3495</v>
      </c>
    </row>
    <row r="3212" spans="16:22" x14ac:dyDescent="0.25">
      <c r="P3212" s="147" t="s">
        <v>962</v>
      </c>
      <c r="Q3212" s="147">
        <v>199</v>
      </c>
      <c r="R3212" s="147"/>
      <c r="S3212" s="147" t="s">
        <v>1216</v>
      </c>
      <c r="T3212" s="147">
        <v>0</v>
      </c>
      <c r="U3212" s="147" t="s">
        <v>1217</v>
      </c>
      <c r="V3212" s="147" t="s">
        <v>3495</v>
      </c>
    </row>
    <row r="3213" spans="16:22" x14ac:dyDescent="0.25">
      <c r="P3213" s="147" t="s">
        <v>962</v>
      </c>
      <c r="Q3213" s="147">
        <v>199</v>
      </c>
      <c r="R3213" s="147"/>
      <c r="S3213" s="147" t="s">
        <v>1238</v>
      </c>
      <c r="T3213" s="147">
        <v>0</v>
      </c>
      <c r="U3213" s="147" t="s">
        <v>1239</v>
      </c>
      <c r="V3213" s="147" t="s">
        <v>3495</v>
      </c>
    </row>
    <row r="3214" spans="16:22" x14ac:dyDescent="0.25">
      <c r="P3214" s="147" t="s">
        <v>962</v>
      </c>
      <c r="Q3214" s="147">
        <v>199</v>
      </c>
      <c r="R3214" s="147"/>
      <c r="S3214" s="147" t="s">
        <v>1240</v>
      </c>
      <c r="T3214" s="147">
        <v>0</v>
      </c>
      <c r="U3214" s="147" t="s">
        <v>1241</v>
      </c>
      <c r="V3214" s="147" t="s">
        <v>3495</v>
      </c>
    </row>
    <row r="3215" spans="16:22" x14ac:dyDescent="0.25">
      <c r="P3215" s="147" t="s">
        <v>962</v>
      </c>
      <c r="Q3215" s="147">
        <v>199</v>
      </c>
      <c r="R3215" s="147"/>
      <c r="S3215" s="147" t="s">
        <v>1242</v>
      </c>
      <c r="T3215" s="147">
        <v>0</v>
      </c>
      <c r="U3215" s="147" t="s">
        <v>1243</v>
      </c>
      <c r="V3215" s="147" t="s">
        <v>3495</v>
      </c>
    </row>
    <row r="3216" spans="16:22" x14ac:dyDescent="0.25">
      <c r="P3216" s="147" t="s">
        <v>962</v>
      </c>
      <c r="Q3216" s="147">
        <v>199</v>
      </c>
      <c r="R3216" s="147"/>
      <c r="S3216" s="147" t="s">
        <v>2987</v>
      </c>
      <c r="T3216" s="147">
        <v>0</v>
      </c>
      <c r="U3216" s="147" t="s">
        <v>2988</v>
      </c>
      <c r="V3216" s="147" t="s">
        <v>3495</v>
      </c>
    </row>
    <row r="3217" spans="16:22" x14ac:dyDescent="0.25">
      <c r="P3217" s="147" t="s">
        <v>962</v>
      </c>
      <c r="Q3217" s="147">
        <v>199</v>
      </c>
      <c r="R3217" s="147"/>
      <c r="S3217" s="147" t="s">
        <v>1244</v>
      </c>
      <c r="T3217" s="147">
        <v>0</v>
      </c>
      <c r="U3217" s="147" t="s">
        <v>1245</v>
      </c>
      <c r="V3217" s="147" t="s">
        <v>3495</v>
      </c>
    </row>
    <row r="3218" spans="16:22" x14ac:dyDescent="0.25">
      <c r="P3218" s="147" t="s">
        <v>962</v>
      </c>
      <c r="Q3218" s="147">
        <v>199</v>
      </c>
      <c r="R3218" s="147"/>
      <c r="S3218" s="147" t="s">
        <v>1246</v>
      </c>
      <c r="T3218" s="147">
        <v>0</v>
      </c>
      <c r="U3218" s="147" t="s">
        <v>1247</v>
      </c>
      <c r="V3218" s="147" t="s">
        <v>3495</v>
      </c>
    </row>
    <row r="3219" spans="16:22" x14ac:dyDescent="0.25">
      <c r="P3219" s="147" t="s">
        <v>962</v>
      </c>
      <c r="Q3219" s="147">
        <v>199</v>
      </c>
      <c r="R3219" s="147"/>
      <c r="S3219" s="147" t="s">
        <v>1254</v>
      </c>
      <c r="T3219" s="147">
        <v>0</v>
      </c>
      <c r="U3219" s="147" t="s">
        <v>1255</v>
      </c>
      <c r="V3219" s="147" t="s">
        <v>3495</v>
      </c>
    </row>
    <row r="3220" spans="16:22" x14ac:dyDescent="0.25">
      <c r="P3220" s="147" t="s">
        <v>962</v>
      </c>
      <c r="Q3220" s="147">
        <v>199</v>
      </c>
      <c r="R3220" s="147"/>
      <c r="S3220" s="147" t="s">
        <v>1256</v>
      </c>
      <c r="T3220" s="147">
        <v>0</v>
      </c>
      <c r="U3220" s="147" t="s">
        <v>1257</v>
      </c>
      <c r="V3220" s="147" t="s">
        <v>3495</v>
      </c>
    </row>
    <row r="3221" spans="16:22" x14ac:dyDescent="0.25">
      <c r="P3221" s="147" t="s">
        <v>962</v>
      </c>
      <c r="Q3221" s="147">
        <v>199</v>
      </c>
      <c r="R3221" s="147"/>
      <c r="S3221" s="147" t="s">
        <v>1258</v>
      </c>
      <c r="T3221" s="147">
        <v>0</v>
      </c>
      <c r="U3221" s="147" t="s">
        <v>1259</v>
      </c>
      <c r="V3221" s="147" t="s">
        <v>3495</v>
      </c>
    </row>
    <row r="3222" spans="16:22" x14ac:dyDescent="0.25">
      <c r="P3222" s="147" t="s">
        <v>962</v>
      </c>
      <c r="Q3222" s="147">
        <v>199</v>
      </c>
      <c r="R3222" s="147"/>
      <c r="S3222" s="147" t="s">
        <v>3504</v>
      </c>
      <c r="T3222" s="147">
        <v>0</v>
      </c>
      <c r="U3222" s="147" t="s">
        <v>3505</v>
      </c>
      <c r="V3222" s="147" t="s">
        <v>3495</v>
      </c>
    </row>
    <row r="3223" spans="16:22" x14ac:dyDescent="0.25">
      <c r="P3223" s="147" t="s">
        <v>962</v>
      </c>
      <c r="Q3223" s="147">
        <v>199</v>
      </c>
      <c r="R3223" s="147"/>
      <c r="S3223" s="147" t="s">
        <v>2473</v>
      </c>
      <c r="T3223" s="147">
        <v>0</v>
      </c>
      <c r="U3223" s="147" t="s">
        <v>2474</v>
      </c>
      <c r="V3223" s="147" t="s">
        <v>3495</v>
      </c>
    </row>
    <row r="3224" spans="16:22" x14ac:dyDescent="0.25">
      <c r="P3224" s="147" t="s">
        <v>962</v>
      </c>
      <c r="Q3224" s="147">
        <v>199</v>
      </c>
      <c r="R3224" s="147"/>
      <c r="S3224" s="147" t="s">
        <v>1276</v>
      </c>
      <c r="T3224" s="147">
        <v>0</v>
      </c>
      <c r="U3224" s="147" t="s">
        <v>1277</v>
      </c>
      <c r="V3224" s="147" t="s">
        <v>3495</v>
      </c>
    </row>
    <row r="3225" spans="16:22" x14ac:dyDescent="0.25">
      <c r="P3225" s="147" t="s">
        <v>962</v>
      </c>
      <c r="Q3225" s="147">
        <v>199</v>
      </c>
      <c r="R3225" s="147"/>
      <c r="S3225" s="147" t="s">
        <v>2732</v>
      </c>
      <c r="T3225" s="147">
        <v>0</v>
      </c>
      <c r="U3225" s="147" t="s">
        <v>2733</v>
      </c>
      <c r="V3225" s="147" t="s">
        <v>3495</v>
      </c>
    </row>
    <row r="3226" spans="16:22" x14ac:dyDescent="0.25">
      <c r="P3226" s="147" t="s">
        <v>962</v>
      </c>
      <c r="Q3226" s="147">
        <v>199</v>
      </c>
      <c r="R3226" s="147"/>
      <c r="S3226" s="147" t="s">
        <v>1282</v>
      </c>
      <c r="T3226" s="147">
        <v>0</v>
      </c>
      <c r="U3226" s="147" t="s">
        <v>1283</v>
      </c>
      <c r="V3226" s="147" t="s">
        <v>3495</v>
      </c>
    </row>
    <row r="3227" spans="16:22" x14ac:dyDescent="0.25">
      <c r="P3227" s="147" t="s">
        <v>962</v>
      </c>
      <c r="Q3227" s="147">
        <v>199</v>
      </c>
      <c r="R3227" s="147"/>
      <c r="S3227" s="147" t="s">
        <v>1286</v>
      </c>
      <c r="T3227" s="147">
        <v>0</v>
      </c>
      <c r="U3227" s="147" t="s">
        <v>1287</v>
      </c>
      <c r="V3227" s="147" t="s">
        <v>3495</v>
      </c>
    </row>
    <row r="3228" spans="16:22" x14ac:dyDescent="0.25">
      <c r="P3228" s="147" t="s">
        <v>962</v>
      </c>
      <c r="Q3228" s="147">
        <v>199</v>
      </c>
      <c r="R3228" s="147"/>
      <c r="S3228" s="147" t="s">
        <v>3234</v>
      </c>
      <c r="T3228" s="147">
        <v>0</v>
      </c>
      <c r="U3228" s="147" t="s">
        <v>3235</v>
      </c>
      <c r="V3228" s="147" t="s">
        <v>3495</v>
      </c>
    </row>
    <row r="3229" spans="16:22" x14ac:dyDescent="0.25">
      <c r="P3229" s="147" t="s">
        <v>962</v>
      </c>
      <c r="Q3229" s="147">
        <v>199</v>
      </c>
      <c r="R3229" s="147"/>
      <c r="S3229" s="147" t="s">
        <v>2479</v>
      </c>
      <c r="T3229" s="147">
        <v>0</v>
      </c>
      <c r="U3229" s="147" t="s">
        <v>2480</v>
      </c>
      <c r="V3229" s="147" t="s">
        <v>3495</v>
      </c>
    </row>
    <row r="3230" spans="16:22" x14ac:dyDescent="0.25">
      <c r="P3230" s="147" t="s">
        <v>962</v>
      </c>
      <c r="Q3230" s="147">
        <v>199</v>
      </c>
      <c r="R3230" s="147"/>
      <c r="S3230" s="147" t="s">
        <v>1288</v>
      </c>
      <c r="T3230" s="147">
        <v>0</v>
      </c>
      <c r="U3230" s="147" t="s">
        <v>1289</v>
      </c>
      <c r="V3230" s="147" t="s">
        <v>3495</v>
      </c>
    </row>
    <row r="3231" spans="16:22" x14ac:dyDescent="0.25">
      <c r="P3231" s="147" t="s">
        <v>962</v>
      </c>
      <c r="Q3231" s="147">
        <v>199</v>
      </c>
      <c r="R3231" s="147"/>
      <c r="S3231" s="147" t="s">
        <v>1290</v>
      </c>
      <c r="T3231" s="147">
        <v>0</v>
      </c>
      <c r="U3231" s="147" t="s">
        <v>1291</v>
      </c>
      <c r="V3231" s="147" t="s">
        <v>3495</v>
      </c>
    </row>
    <row r="3232" spans="16:22" x14ac:dyDescent="0.25">
      <c r="P3232" s="147" t="s">
        <v>962</v>
      </c>
      <c r="Q3232" s="147">
        <v>199</v>
      </c>
      <c r="R3232" s="147"/>
      <c r="S3232" s="147" t="s">
        <v>1292</v>
      </c>
      <c r="T3232" s="147">
        <v>0</v>
      </c>
      <c r="U3232" s="147" t="s">
        <v>1293</v>
      </c>
      <c r="V3232" s="147" t="s">
        <v>3495</v>
      </c>
    </row>
    <row r="3233" spans="16:22" x14ac:dyDescent="0.25">
      <c r="P3233" s="147" t="s">
        <v>962</v>
      </c>
      <c r="Q3233" s="147">
        <v>199</v>
      </c>
      <c r="R3233" s="147"/>
      <c r="S3233" s="147" t="s">
        <v>1294</v>
      </c>
      <c r="T3233" s="147">
        <v>0</v>
      </c>
      <c r="U3233" s="147" t="s">
        <v>1295</v>
      </c>
      <c r="V3233" s="147" t="s">
        <v>3495</v>
      </c>
    </row>
    <row r="3234" spans="16:22" x14ac:dyDescent="0.25">
      <c r="P3234" s="147" t="s">
        <v>962</v>
      </c>
      <c r="Q3234" s="147">
        <v>199</v>
      </c>
      <c r="R3234" s="147"/>
      <c r="S3234" s="147" t="s">
        <v>2736</v>
      </c>
      <c r="T3234" s="147">
        <v>0</v>
      </c>
      <c r="U3234" s="147" t="s">
        <v>2737</v>
      </c>
      <c r="V3234" s="147" t="s">
        <v>3495</v>
      </c>
    </row>
    <row r="3235" spans="16:22" x14ac:dyDescent="0.25">
      <c r="P3235" s="147" t="s">
        <v>962</v>
      </c>
      <c r="Q3235" s="147">
        <v>199</v>
      </c>
      <c r="R3235" s="147"/>
      <c r="S3235" s="147" t="s">
        <v>1298</v>
      </c>
      <c r="T3235" s="147">
        <v>0</v>
      </c>
      <c r="U3235" s="147" t="s">
        <v>1299</v>
      </c>
      <c r="V3235" s="147" t="s">
        <v>3495</v>
      </c>
    </row>
    <row r="3236" spans="16:22" x14ac:dyDescent="0.25">
      <c r="P3236" s="147" t="s">
        <v>962</v>
      </c>
      <c r="Q3236" s="147">
        <v>199</v>
      </c>
      <c r="R3236" s="147"/>
      <c r="S3236" s="147" t="s">
        <v>1300</v>
      </c>
      <c r="T3236" s="147">
        <v>0</v>
      </c>
      <c r="U3236" s="147" t="s">
        <v>1301</v>
      </c>
      <c r="V3236" s="147" t="s">
        <v>3495</v>
      </c>
    </row>
    <row r="3237" spans="16:22" x14ac:dyDescent="0.25">
      <c r="P3237" s="147" t="s">
        <v>962</v>
      </c>
      <c r="Q3237" s="147">
        <v>199</v>
      </c>
      <c r="R3237" s="147"/>
      <c r="S3237" s="147" t="s">
        <v>1302</v>
      </c>
      <c r="T3237" s="147">
        <v>0</v>
      </c>
      <c r="U3237" s="147" t="s">
        <v>1303</v>
      </c>
      <c r="V3237" s="147" t="s">
        <v>3495</v>
      </c>
    </row>
    <row r="3238" spans="16:22" x14ac:dyDescent="0.25">
      <c r="P3238" s="147" t="s">
        <v>962</v>
      </c>
      <c r="Q3238" s="147">
        <v>199</v>
      </c>
      <c r="R3238" s="147"/>
      <c r="S3238" s="147" t="s">
        <v>1304</v>
      </c>
      <c r="T3238" s="147">
        <v>0</v>
      </c>
      <c r="U3238" s="147" t="s">
        <v>1305</v>
      </c>
      <c r="V3238" s="147" t="s">
        <v>3495</v>
      </c>
    </row>
    <row r="3239" spans="16:22" x14ac:dyDescent="0.25">
      <c r="P3239" s="147" t="s">
        <v>962</v>
      </c>
      <c r="Q3239" s="147">
        <v>199</v>
      </c>
      <c r="R3239" s="147"/>
      <c r="S3239" s="147" t="s">
        <v>1306</v>
      </c>
      <c r="T3239" s="147">
        <v>0</v>
      </c>
      <c r="U3239" s="147" t="s">
        <v>1307</v>
      </c>
      <c r="V3239" s="147" t="s">
        <v>3495</v>
      </c>
    </row>
    <row r="3240" spans="16:22" x14ac:dyDescent="0.25">
      <c r="P3240" s="147" t="s">
        <v>962</v>
      </c>
      <c r="Q3240" s="147">
        <v>199</v>
      </c>
      <c r="R3240" s="147"/>
      <c r="S3240" s="147" t="s">
        <v>1308</v>
      </c>
      <c r="T3240" s="147">
        <v>0</v>
      </c>
      <c r="U3240" s="147" t="s">
        <v>1309</v>
      </c>
      <c r="V3240" s="147" t="s">
        <v>3495</v>
      </c>
    </row>
    <row r="3241" spans="16:22" x14ac:dyDescent="0.25">
      <c r="P3241" s="147" t="s">
        <v>962</v>
      </c>
      <c r="Q3241" s="147">
        <v>199</v>
      </c>
      <c r="R3241" s="147"/>
      <c r="S3241" s="147" t="s">
        <v>1310</v>
      </c>
      <c r="T3241" s="147">
        <v>0</v>
      </c>
      <c r="U3241" s="147" t="s">
        <v>1311</v>
      </c>
      <c r="V3241" s="147" t="s">
        <v>3495</v>
      </c>
    </row>
    <row r="3242" spans="16:22" x14ac:dyDescent="0.25">
      <c r="P3242" s="147" t="s">
        <v>962</v>
      </c>
      <c r="Q3242" s="147">
        <v>199</v>
      </c>
      <c r="R3242" s="147"/>
      <c r="S3242" s="147" t="s">
        <v>1312</v>
      </c>
      <c r="T3242" s="147">
        <v>0</v>
      </c>
      <c r="U3242" s="147" t="s">
        <v>1313</v>
      </c>
      <c r="V3242" s="147" t="s">
        <v>3495</v>
      </c>
    </row>
    <row r="3243" spans="16:22" x14ac:dyDescent="0.25">
      <c r="P3243" s="147" t="s">
        <v>962</v>
      </c>
      <c r="Q3243" s="147">
        <v>199</v>
      </c>
      <c r="R3243" s="147"/>
      <c r="S3243" s="147" t="s">
        <v>1314</v>
      </c>
      <c r="T3243" s="147">
        <v>0</v>
      </c>
      <c r="U3243" s="147" t="s">
        <v>1315</v>
      </c>
      <c r="V3243" s="147" t="s">
        <v>3495</v>
      </c>
    </row>
    <row r="3244" spans="16:22" x14ac:dyDescent="0.25">
      <c r="P3244" s="147" t="s">
        <v>962</v>
      </c>
      <c r="Q3244" s="147">
        <v>199</v>
      </c>
      <c r="R3244" s="147"/>
      <c r="S3244" s="147" t="s">
        <v>1316</v>
      </c>
      <c r="T3244" s="147">
        <v>0</v>
      </c>
      <c r="U3244" s="147" t="s">
        <v>1317</v>
      </c>
      <c r="V3244" s="147" t="s">
        <v>3495</v>
      </c>
    </row>
    <row r="3245" spans="16:22" x14ac:dyDescent="0.25">
      <c r="P3245" s="147" t="s">
        <v>962</v>
      </c>
      <c r="Q3245" s="147">
        <v>199</v>
      </c>
      <c r="R3245" s="147"/>
      <c r="S3245" s="147" t="s">
        <v>1318</v>
      </c>
      <c r="T3245" s="147">
        <v>0</v>
      </c>
      <c r="U3245" s="147" t="s">
        <v>1319</v>
      </c>
      <c r="V3245" s="147" t="s">
        <v>3495</v>
      </c>
    </row>
    <row r="3246" spans="16:22" x14ac:dyDescent="0.25">
      <c r="P3246" s="147" t="s">
        <v>962</v>
      </c>
      <c r="Q3246" s="147">
        <v>199</v>
      </c>
      <c r="R3246" s="147"/>
      <c r="S3246" s="147" t="s">
        <v>1320</v>
      </c>
      <c r="T3246" s="147">
        <v>0</v>
      </c>
      <c r="U3246" s="147" t="s">
        <v>1321</v>
      </c>
      <c r="V3246" s="147" t="s">
        <v>3495</v>
      </c>
    </row>
    <row r="3247" spans="16:22" x14ac:dyDescent="0.25">
      <c r="P3247" s="147" t="s">
        <v>962</v>
      </c>
      <c r="Q3247" s="147">
        <v>199</v>
      </c>
      <c r="R3247" s="147"/>
      <c r="S3247" s="147" t="s">
        <v>1322</v>
      </c>
      <c r="T3247" s="147">
        <v>0</v>
      </c>
      <c r="U3247" s="147" t="s">
        <v>1323</v>
      </c>
      <c r="V3247" s="147" t="s">
        <v>3495</v>
      </c>
    </row>
    <row r="3248" spans="16:22" x14ac:dyDescent="0.25">
      <c r="P3248" s="147" t="s">
        <v>962</v>
      </c>
      <c r="Q3248" s="147">
        <v>199</v>
      </c>
      <c r="R3248" s="147"/>
      <c r="S3248" s="147" t="s">
        <v>1324</v>
      </c>
      <c r="T3248" s="147">
        <v>0</v>
      </c>
      <c r="U3248" s="147" t="s">
        <v>1325</v>
      </c>
      <c r="V3248" s="147" t="s">
        <v>3495</v>
      </c>
    </row>
    <row r="3249" spans="16:22" x14ac:dyDescent="0.25">
      <c r="P3249" s="147" t="s">
        <v>962</v>
      </c>
      <c r="Q3249" s="147">
        <v>199</v>
      </c>
      <c r="R3249" s="147"/>
      <c r="S3249" s="147" t="s">
        <v>1326</v>
      </c>
      <c r="T3249" s="147">
        <v>0</v>
      </c>
      <c r="U3249" s="147" t="s">
        <v>1327</v>
      </c>
      <c r="V3249" s="147" t="s">
        <v>3495</v>
      </c>
    </row>
    <row r="3250" spans="16:22" x14ac:dyDescent="0.25">
      <c r="P3250" s="147" t="s">
        <v>962</v>
      </c>
      <c r="Q3250" s="147">
        <v>199</v>
      </c>
      <c r="R3250" s="147"/>
      <c r="S3250" s="147" t="s">
        <v>1328</v>
      </c>
      <c r="T3250" s="147">
        <v>0</v>
      </c>
      <c r="U3250" s="147" t="s">
        <v>1329</v>
      </c>
      <c r="V3250" s="147" t="s">
        <v>3495</v>
      </c>
    </row>
    <row r="3251" spans="16:22" x14ac:dyDescent="0.25">
      <c r="P3251" s="147" t="s">
        <v>962</v>
      </c>
      <c r="Q3251" s="147">
        <v>199</v>
      </c>
      <c r="R3251" s="147"/>
      <c r="S3251" s="147" t="s">
        <v>1330</v>
      </c>
      <c r="T3251" s="147">
        <v>0</v>
      </c>
      <c r="U3251" s="147" t="s">
        <v>1331</v>
      </c>
      <c r="V3251" s="147" t="s">
        <v>3495</v>
      </c>
    </row>
    <row r="3252" spans="16:22" x14ac:dyDescent="0.25">
      <c r="P3252" s="147" t="s">
        <v>962</v>
      </c>
      <c r="Q3252" s="147">
        <v>199</v>
      </c>
      <c r="R3252" s="147"/>
      <c r="S3252" s="147" t="s">
        <v>1332</v>
      </c>
      <c r="T3252" s="147">
        <v>0</v>
      </c>
      <c r="U3252" s="147" t="s">
        <v>1333</v>
      </c>
      <c r="V3252" s="147" t="s">
        <v>3495</v>
      </c>
    </row>
    <row r="3253" spans="16:22" x14ac:dyDescent="0.25">
      <c r="P3253" s="147" t="s">
        <v>962</v>
      </c>
      <c r="Q3253" s="147">
        <v>199</v>
      </c>
      <c r="R3253" s="147"/>
      <c r="S3253" s="147" t="s">
        <v>1334</v>
      </c>
      <c r="T3253" s="147">
        <v>0</v>
      </c>
      <c r="U3253" s="147" t="s">
        <v>1335</v>
      </c>
      <c r="V3253" s="147" t="s">
        <v>3495</v>
      </c>
    </row>
    <row r="3254" spans="16:22" x14ac:dyDescent="0.25">
      <c r="P3254" s="147" t="s">
        <v>962</v>
      </c>
      <c r="Q3254" s="147">
        <v>199</v>
      </c>
      <c r="R3254" s="147"/>
      <c r="S3254" s="147" t="s">
        <v>1336</v>
      </c>
      <c r="T3254" s="147">
        <v>0</v>
      </c>
      <c r="U3254" s="147" t="s">
        <v>1337</v>
      </c>
      <c r="V3254" s="147" t="s">
        <v>3495</v>
      </c>
    </row>
    <row r="3255" spans="16:22" x14ac:dyDescent="0.25">
      <c r="P3255" s="147" t="s">
        <v>962</v>
      </c>
      <c r="Q3255" s="147">
        <v>199</v>
      </c>
      <c r="R3255" s="147"/>
      <c r="S3255" s="147" t="s">
        <v>1338</v>
      </c>
      <c r="T3255" s="147">
        <v>0</v>
      </c>
      <c r="U3255" s="147" t="s">
        <v>1339</v>
      </c>
      <c r="V3255" s="147" t="s">
        <v>3495</v>
      </c>
    </row>
    <row r="3256" spans="16:22" x14ac:dyDescent="0.25">
      <c r="P3256" s="147" t="s">
        <v>962</v>
      </c>
      <c r="Q3256" s="147">
        <v>199</v>
      </c>
      <c r="R3256" s="147"/>
      <c r="S3256" s="147" t="s">
        <v>1340</v>
      </c>
      <c r="T3256" s="147">
        <v>0</v>
      </c>
      <c r="U3256" s="147" t="s">
        <v>1341</v>
      </c>
      <c r="V3256" s="147" t="s">
        <v>3495</v>
      </c>
    </row>
    <row r="3257" spans="16:22" x14ac:dyDescent="0.25">
      <c r="P3257" s="147" t="s">
        <v>962</v>
      </c>
      <c r="Q3257" s="147">
        <v>199</v>
      </c>
      <c r="R3257" s="147"/>
      <c r="S3257" s="147" t="s">
        <v>1378</v>
      </c>
      <c r="T3257" s="147">
        <v>0</v>
      </c>
      <c r="U3257" s="147" t="s">
        <v>1379</v>
      </c>
      <c r="V3257" s="147" t="s">
        <v>3495</v>
      </c>
    </row>
    <row r="3258" spans="16:22" x14ac:dyDescent="0.25">
      <c r="P3258" s="147" t="s">
        <v>962</v>
      </c>
      <c r="Q3258" s="147">
        <v>199</v>
      </c>
      <c r="R3258" s="147"/>
      <c r="S3258" s="147" t="s">
        <v>1384</v>
      </c>
      <c r="T3258" s="147">
        <v>0</v>
      </c>
      <c r="U3258" s="147" t="s">
        <v>1385</v>
      </c>
      <c r="V3258" s="147" t="s">
        <v>3495</v>
      </c>
    </row>
    <row r="3259" spans="16:22" x14ac:dyDescent="0.25">
      <c r="P3259" s="147" t="s">
        <v>962</v>
      </c>
      <c r="Q3259" s="147">
        <v>199</v>
      </c>
      <c r="R3259" s="147"/>
      <c r="S3259" s="147" t="s">
        <v>1386</v>
      </c>
      <c r="T3259" s="147">
        <v>0</v>
      </c>
      <c r="U3259" s="147" t="s">
        <v>1387</v>
      </c>
      <c r="V3259" s="147" t="s">
        <v>3495</v>
      </c>
    </row>
    <row r="3260" spans="16:22" x14ac:dyDescent="0.25">
      <c r="P3260" s="147" t="s">
        <v>962</v>
      </c>
      <c r="Q3260" s="147">
        <v>199</v>
      </c>
      <c r="R3260" s="147"/>
      <c r="S3260" s="147" t="s">
        <v>3506</v>
      </c>
      <c r="T3260" s="147">
        <v>0</v>
      </c>
      <c r="U3260" s="147" t="s">
        <v>3507</v>
      </c>
      <c r="V3260" s="147" t="s">
        <v>3495</v>
      </c>
    </row>
    <row r="3261" spans="16:22" x14ac:dyDescent="0.25">
      <c r="P3261" s="147" t="s">
        <v>962</v>
      </c>
      <c r="Q3261" s="147">
        <v>199</v>
      </c>
      <c r="R3261" s="147"/>
      <c r="S3261" s="147" t="s">
        <v>1388</v>
      </c>
      <c r="T3261" s="147">
        <v>0</v>
      </c>
      <c r="U3261" s="147" t="s">
        <v>1389</v>
      </c>
      <c r="V3261" s="147" t="s">
        <v>3495</v>
      </c>
    </row>
    <row r="3262" spans="16:22" x14ac:dyDescent="0.25">
      <c r="P3262" s="147" t="s">
        <v>962</v>
      </c>
      <c r="Q3262" s="147">
        <v>199</v>
      </c>
      <c r="R3262" s="147"/>
      <c r="S3262" s="147" t="s">
        <v>2758</v>
      </c>
      <c r="T3262" s="147">
        <v>0</v>
      </c>
      <c r="U3262" s="147" t="s">
        <v>2759</v>
      </c>
      <c r="V3262" s="147" t="s">
        <v>3495</v>
      </c>
    </row>
    <row r="3263" spans="16:22" x14ac:dyDescent="0.25">
      <c r="P3263" s="147" t="s">
        <v>962</v>
      </c>
      <c r="Q3263" s="147">
        <v>199</v>
      </c>
      <c r="R3263" s="147"/>
      <c r="S3263" s="147" t="s">
        <v>3256</v>
      </c>
      <c r="T3263" s="147">
        <v>0</v>
      </c>
      <c r="U3263" s="147" t="s">
        <v>3257</v>
      </c>
      <c r="V3263" s="147" t="s">
        <v>3495</v>
      </c>
    </row>
    <row r="3264" spans="16:22" x14ac:dyDescent="0.25">
      <c r="P3264" s="147" t="s">
        <v>962</v>
      </c>
      <c r="Q3264" s="147">
        <v>199</v>
      </c>
      <c r="R3264" s="147"/>
      <c r="S3264" s="147" t="s">
        <v>3258</v>
      </c>
      <c r="T3264" s="147">
        <v>0</v>
      </c>
      <c r="U3264" s="147" t="s">
        <v>3259</v>
      </c>
      <c r="V3264" s="147" t="s">
        <v>3495</v>
      </c>
    </row>
    <row r="3265" spans="16:22" x14ac:dyDescent="0.25">
      <c r="P3265" s="147" t="s">
        <v>962</v>
      </c>
      <c r="Q3265" s="147">
        <v>199</v>
      </c>
      <c r="R3265" s="147"/>
      <c r="S3265" s="147" t="s">
        <v>3260</v>
      </c>
      <c r="T3265" s="147">
        <v>0</v>
      </c>
      <c r="U3265" s="147" t="s">
        <v>3261</v>
      </c>
      <c r="V3265" s="147" t="s">
        <v>3495</v>
      </c>
    </row>
    <row r="3266" spans="16:22" x14ac:dyDescent="0.25">
      <c r="P3266" s="147" t="s">
        <v>962</v>
      </c>
      <c r="Q3266" s="147">
        <v>199</v>
      </c>
      <c r="R3266" s="147"/>
      <c r="S3266" s="147" t="s">
        <v>3262</v>
      </c>
      <c r="T3266" s="147">
        <v>0</v>
      </c>
      <c r="U3266" s="147" t="s">
        <v>3263</v>
      </c>
      <c r="V3266" s="147" t="s">
        <v>3495</v>
      </c>
    </row>
    <row r="3267" spans="16:22" x14ac:dyDescent="0.25">
      <c r="P3267" s="147" t="s">
        <v>962</v>
      </c>
      <c r="Q3267" s="147">
        <v>199</v>
      </c>
      <c r="R3267" s="147"/>
      <c r="S3267" s="147" t="s">
        <v>3264</v>
      </c>
      <c r="T3267" s="147">
        <v>0</v>
      </c>
      <c r="U3267" s="147" t="s">
        <v>3265</v>
      </c>
      <c r="V3267" s="147" t="s">
        <v>3495</v>
      </c>
    </row>
    <row r="3268" spans="16:22" x14ac:dyDescent="0.25">
      <c r="P3268" s="147" t="s">
        <v>962</v>
      </c>
      <c r="Q3268" s="147">
        <v>199</v>
      </c>
      <c r="R3268" s="147"/>
      <c r="S3268" s="147" t="s">
        <v>3266</v>
      </c>
      <c r="T3268" s="147">
        <v>0</v>
      </c>
      <c r="U3268" s="147" t="s">
        <v>3267</v>
      </c>
      <c r="V3268" s="147" t="s">
        <v>3495</v>
      </c>
    </row>
    <row r="3269" spans="16:22" x14ac:dyDescent="0.25">
      <c r="P3269" s="147" t="s">
        <v>962</v>
      </c>
      <c r="Q3269" s="147">
        <v>199</v>
      </c>
      <c r="R3269" s="147"/>
      <c r="S3269" s="147" t="s">
        <v>3268</v>
      </c>
      <c r="T3269" s="147">
        <v>0</v>
      </c>
      <c r="U3269" s="147" t="s">
        <v>3269</v>
      </c>
      <c r="V3269" s="147" t="s">
        <v>3495</v>
      </c>
    </row>
    <row r="3270" spans="16:22" x14ac:dyDescent="0.25">
      <c r="P3270" s="147" t="s">
        <v>962</v>
      </c>
      <c r="Q3270" s="147">
        <v>199</v>
      </c>
      <c r="R3270" s="147"/>
      <c r="S3270" s="147" t="s">
        <v>3270</v>
      </c>
      <c r="T3270" s="147">
        <v>0</v>
      </c>
      <c r="U3270" s="147" t="s">
        <v>3271</v>
      </c>
      <c r="V3270" s="147" t="s">
        <v>3495</v>
      </c>
    </row>
    <row r="3271" spans="16:22" x14ac:dyDescent="0.25">
      <c r="P3271" s="147" t="s">
        <v>962</v>
      </c>
      <c r="Q3271" s="147">
        <v>199</v>
      </c>
      <c r="R3271" s="147"/>
      <c r="S3271" s="147" t="s">
        <v>3272</v>
      </c>
      <c r="T3271" s="147">
        <v>0</v>
      </c>
      <c r="U3271" s="147" t="s">
        <v>3273</v>
      </c>
      <c r="V3271" s="147" t="s">
        <v>3495</v>
      </c>
    </row>
    <row r="3272" spans="16:22" x14ac:dyDescent="0.25">
      <c r="P3272" s="147" t="s">
        <v>962</v>
      </c>
      <c r="Q3272" s="147">
        <v>199</v>
      </c>
      <c r="R3272" s="147"/>
      <c r="S3272" s="147" t="s">
        <v>3274</v>
      </c>
      <c r="T3272" s="147">
        <v>0</v>
      </c>
      <c r="U3272" s="147" t="s">
        <v>3275</v>
      </c>
      <c r="V3272" s="147" t="s">
        <v>3495</v>
      </c>
    </row>
    <row r="3273" spans="16:22" x14ac:dyDescent="0.25">
      <c r="P3273" s="147" t="s">
        <v>962</v>
      </c>
      <c r="Q3273" s="147">
        <v>199</v>
      </c>
      <c r="R3273" s="147"/>
      <c r="S3273" s="147" t="s">
        <v>3276</v>
      </c>
      <c r="T3273" s="147">
        <v>0</v>
      </c>
      <c r="U3273" s="147" t="s">
        <v>3277</v>
      </c>
      <c r="V3273" s="147" t="s">
        <v>3495</v>
      </c>
    </row>
    <row r="3274" spans="16:22" x14ac:dyDescent="0.25">
      <c r="P3274" s="147" t="s">
        <v>962</v>
      </c>
      <c r="Q3274" s="147">
        <v>199</v>
      </c>
      <c r="R3274" s="147"/>
      <c r="S3274" s="147" t="s">
        <v>3278</v>
      </c>
      <c r="T3274" s="147">
        <v>0</v>
      </c>
      <c r="U3274" s="147" t="s">
        <v>3279</v>
      </c>
      <c r="V3274" s="147" t="s">
        <v>3495</v>
      </c>
    </row>
    <row r="3275" spans="16:22" x14ac:dyDescent="0.25">
      <c r="P3275" s="147" t="s">
        <v>962</v>
      </c>
      <c r="Q3275" s="147">
        <v>199</v>
      </c>
      <c r="R3275" s="147"/>
      <c r="S3275" s="147" t="s">
        <v>3280</v>
      </c>
      <c r="T3275" s="147">
        <v>0</v>
      </c>
      <c r="U3275" s="147" t="s">
        <v>3281</v>
      </c>
      <c r="V3275" s="147" t="s">
        <v>3495</v>
      </c>
    </row>
    <row r="3276" spans="16:22" x14ac:dyDescent="0.25">
      <c r="P3276" s="147" t="s">
        <v>962</v>
      </c>
      <c r="Q3276" s="147">
        <v>199</v>
      </c>
      <c r="R3276" s="147"/>
      <c r="S3276" s="147" t="s">
        <v>3282</v>
      </c>
      <c r="T3276" s="147">
        <v>0</v>
      </c>
      <c r="U3276" s="147" t="s">
        <v>3283</v>
      </c>
      <c r="V3276" s="147" t="s">
        <v>3495</v>
      </c>
    </row>
    <row r="3277" spans="16:22" x14ac:dyDescent="0.25">
      <c r="P3277" s="147" t="s">
        <v>962</v>
      </c>
      <c r="Q3277" s="147">
        <v>199</v>
      </c>
      <c r="R3277" s="147"/>
      <c r="S3277" s="147" t="s">
        <v>3284</v>
      </c>
      <c r="T3277" s="147">
        <v>0</v>
      </c>
      <c r="U3277" s="147" t="s">
        <v>3285</v>
      </c>
      <c r="V3277" s="147" t="s">
        <v>3495</v>
      </c>
    </row>
    <row r="3278" spans="16:22" x14ac:dyDescent="0.25">
      <c r="P3278" s="147" t="s">
        <v>962</v>
      </c>
      <c r="Q3278" s="147">
        <v>199</v>
      </c>
      <c r="R3278" s="147"/>
      <c r="S3278" s="147" t="s">
        <v>3286</v>
      </c>
      <c r="T3278" s="147">
        <v>0</v>
      </c>
      <c r="U3278" s="147" t="s">
        <v>3287</v>
      </c>
      <c r="V3278" s="147" t="s">
        <v>3495</v>
      </c>
    </row>
    <row r="3279" spans="16:22" x14ac:dyDescent="0.25">
      <c r="P3279" s="147" t="s">
        <v>962</v>
      </c>
      <c r="Q3279" s="147">
        <v>199</v>
      </c>
      <c r="R3279" s="147"/>
      <c r="S3279" s="147" t="s">
        <v>3288</v>
      </c>
      <c r="T3279" s="147">
        <v>0</v>
      </c>
      <c r="U3279" s="147" t="s">
        <v>3289</v>
      </c>
      <c r="V3279" s="147" t="s">
        <v>3495</v>
      </c>
    </row>
    <row r="3280" spans="16:22" x14ac:dyDescent="0.25">
      <c r="P3280" s="147" t="s">
        <v>962</v>
      </c>
      <c r="Q3280" s="147">
        <v>199</v>
      </c>
      <c r="R3280" s="147"/>
      <c r="S3280" s="147" t="s">
        <v>3290</v>
      </c>
      <c r="T3280" s="147">
        <v>0</v>
      </c>
      <c r="U3280" s="147" t="s">
        <v>3291</v>
      </c>
      <c r="V3280" s="147" t="s">
        <v>3495</v>
      </c>
    </row>
    <row r="3281" spans="16:22" x14ac:dyDescent="0.25">
      <c r="P3281" s="147" t="s">
        <v>962</v>
      </c>
      <c r="Q3281" s="147">
        <v>199</v>
      </c>
      <c r="R3281" s="147"/>
      <c r="S3281" s="147" t="s">
        <v>3292</v>
      </c>
      <c r="T3281" s="147">
        <v>0</v>
      </c>
      <c r="U3281" s="147" t="s">
        <v>3293</v>
      </c>
      <c r="V3281" s="147" t="s">
        <v>3495</v>
      </c>
    </row>
    <row r="3282" spans="16:22" x14ac:dyDescent="0.25">
      <c r="P3282" s="147" t="s">
        <v>962</v>
      </c>
      <c r="Q3282" s="147">
        <v>199</v>
      </c>
      <c r="R3282" s="147"/>
      <c r="S3282" s="147" t="s">
        <v>3294</v>
      </c>
      <c r="T3282" s="147">
        <v>0</v>
      </c>
      <c r="U3282" s="147" t="s">
        <v>3295</v>
      </c>
      <c r="V3282" s="147" t="s">
        <v>3495</v>
      </c>
    </row>
    <row r="3283" spans="16:22" x14ac:dyDescent="0.25">
      <c r="P3283" s="147" t="s">
        <v>962</v>
      </c>
      <c r="Q3283" s="147">
        <v>199</v>
      </c>
      <c r="R3283" s="147"/>
      <c r="S3283" s="147" t="s">
        <v>3296</v>
      </c>
      <c r="T3283" s="147">
        <v>0</v>
      </c>
      <c r="U3283" s="147" t="s">
        <v>3297</v>
      </c>
      <c r="V3283" s="147" t="s">
        <v>3495</v>
      </c>
    </row>
    <row r="3284" spans="16:22" x14ac:dyDescent="0.25">
      <c r="P3284" s="147" t="s">
        <v>962</v>
      </c>
      <c r="Q3284" s="147">
        <v>199</v>
      </c>
      <c r="R3284" s="147"/>
      <c r="S3284" s="147" t="s">
        <v>3298</v>
      </c>
      <c r="T3284" s="147">
        <v>0</v>
      </c>
      <c r="U3284" s="147" t="s">
        <v>3299</v>
      </c>
      <c r="V3284" s="147" t="s">
        <v>3495</v>
      </c>
    </row>
    <row r="3285" spans="16:22" x14ac:dyDescent="0.25">
      <c r="P3285" s="147" t="s">
        <v>962</v>
      </c>
      <c r="Q3285" s="147">
        <v>199</v>
      </c>
      <c r="R3285" s="147"/>
      <c r="S3285" s="147" t="s">
        <v>1402</v>
      </c>
      <c r="T3285" s="147">
        <v>0</v>
      </c>
      <c r="U3285" s="147" t="s">
        <v>1403</v>
      </c>
      <c r="V3285" s="147" t="s">
        <v>3495</v>
      </c>
    </row>
    <row r="3286" spans="16:22" x14ac:dyDescent="0.25">
      <c r="P3286" s="147" t="s">
        <v>962</v>
      </c>
      <c r="Q3286" s="147">
        <v>199</v>
      </c>
      <c r="R3286" s="147"/>
      <c r="S3286" s="147" t="s">
        <v>1404</v>
      </c>
      <c r="T3286" s="147">
        <v>0</v>
      </c>
      <c r="U3286" s="147" t="s">
        <v>1405</v>
      </c>
      <c r="V3286" s="147" t="s">
        <v>3495</v>
      </c>
    </row>
    <row r="3287" spans="16:22" x14ac:dyDescent="0.25">
      <c r="P3287" s="147" t="s">
        <v>962</v>
      </c>
      <c r="Q3287" s="147">
        <v>199</v>
      </c>
      <c r="R3287" s="147"/>
      <c r="S3287" s="147" t="s">
        <v>1406</v>
      </c>
      <c r="T3287" s="147">
        <v>0</v>
      </c>
      <c r="U3287" s="147" t="s">
        <v>1407</v>
      </c>
      <c r="V3287" s="147" t="s">
        <v>3495</v>
      </c>
    </row>
    <row r="3288" spans="16:22" x14ac:dyDescent="0.25">
      <c r="P3288" s="147" t="s">
        <v>962</v>
      </c>
      <c r="Q3288" s="147">
        <v>199</v>
      </c>
      <c r="R3288" s="147"/>
      <c r="S3288" s="147" t="s">
        <v>1408</v>
      </c>
      <c r="T3288" s="147">
        <v>0</v>
      </c>
      <c r="U3288" s="147" t="s">
        <v>1409</v>
      </c>
      <c r="V3288" s="147" t="s">
        <v>3495</v>
      </c>
    </row>
    <row r="3289" spans="16:22" x14ac:dyDescent="0.25">
      <c r="P3289" s="147" t="s">
        <v>962</v>
      </c>
      <c r="Q3289" s="147">
        <v>199</v>
      </c>
      <c r="R3289" s="147"/>
      <c r="S3289" s="147" t="s">
        <v>1410</v>
      </c>
      <c r="T3289" s="147">
        <v>0</v>
      </c>
      <c r="U3289" s="147" t="s">
        <v>1411</v>
      </c>
      <c r="V3289" s="147" t="s">
        <v>3495</v>
      </c>
    </row>
    <row r="3290" spans="16:22" x14ac:dyDescent="0.25">
      <c r="P3290" s="147" t="s">
        <v>962</v>
      </c>
      <c r="Q3290" s="147">
        <v>199</v>
      </c>
      <c r="R3290" s="147"/>
      <c r="S3290" s="147" t="s">
        <v>1412</v>
      </c>
      <c r="T3290" s="147">
        <v>0</v>
      </c>
      <c r="U3290" s="147" t="s">
        <v>1413</v>
      </c>
      <c r="V3290" s="147" t="s">
        <v>3495</v>
      </c>
    </row>
    <row r="3291" spans="16:22" x14ac:dyDescent="0.25">
      <c r="P3291" s="147" t="s">
        <v>962</v>
      </c>
      <c r="Q3291" s="147">
        <v>199</v>
      </c>
      <c r="R3291" s="147"/>
      <c r="S3291" s="147" t="s">
        <v>1414</v>
      </c>
      <c r="T3291" s="147">
        <v>0</v>
      </c>
      <c r="U3291" s="147" t="s">
        <v>1415</v>
      </c>
      <c r="V3291" s="147" t="s">
        <v>3495</v>
      </c>
    </row>
    <row r="3292" spans="16:22" x14ac:dyDescent="0.25">
      <c r="P3292" s="147" t="s">
        <v>962</v>
      </c>
      <c r="Q3292" s="147">
        <v>199</v>
      </c>
      <c r="R3292" s="147"/>
      <c r="S3292" s="147" t="s">
        <v>3001</v>
      </c>
      <c r="T3292" s="147">
        <v>0</v>
      </c>
      <c r="U3292" s="147" t="s">
        <v>3002</v>
      </c>
      <c r="V3292" s="147" t="s">
        <v>3495</v>
      </c>
    </row>
    <row r="3293" spans="16:22" x14ac:dyDescent="0.25">
      <c r="P3293" s="147" t="s">
        <v>962</v>
      </c>
      <c r="Q3293" s="147">
        <v>199</v>
      </c>
      <c r="R3293" s="147"/>
      <c r="S3293" s="147" t="s">
        <v>2483</v>
      </c>
      <c r="T3293" s="147">
        <v>0</v>
      </c>
      <c r="U3293" s="147" t="s">
        <v>2484</v>
      </c>
      <c r="V3293" s="147" t="s">
        <v>3495</v>
      </c>
    </row>
    <row r="3294" spans="16:22" x14ac:dyDescent="0.25">
      <c r="P3294" s="147" t="s">
        <v>962</v>
      </c>
      <c r="Q3294" s="147">
        <v>199</v>
      </c>
      <c r="R3294" s="147"/>
      <c r="S3294" s="147" t="s">
        <v>2485</v>
      </c>
      <c r="T3294" s="147">
        <v>0</v>
      </c>
      <c r="U3294" s="147" t="s">
        <v>2486</v>
      </c>
      <c r="V3294" s="147" t="s">
        <v>3495</v>
      </c>
    </row>
    <row r="3295" spans="16:22" x14ac:dyDescent="0.25">
      <c r="P3295" s="147" t="s">
        <v>962</v>
      </c>
      <c r="Q3295" s="147">
        <v>199</v>
      </c>
      <c r="R3295" s="147"/>
      <c r="S3295" s="147" t="s">
        <v>2487</v>
      </c>
      <c r="T3295" s="147">
        <v>0</v>
      </c>
      <c r="U3295" s="147" t="s">
        <v>2488</v>
      </c>
      <c r="V3295" s="147" t="s">
        <v>3495</v>
      </c>
    </row>
    <row r="3296" spans="16:22" x14ac:dyDescent="0.25">
      <c r="P3296" s="147" t="s">
        <v>962</v>
      </c>
      <c r="Q3296" s="147">
        <v>199</v>
      </c>
      <c r="R3296" s="147"/>
      <c r="S3296" s="147" t="s">
        <v>1416</v>
      </c>
      <c r="T3296" s="147">
        <v>0</v>
      </c>
      <c r="U3296" s="147" t="s">
        <v>1417</v>
      </c>
      <c r="V3296" s="147" t="s">
        <v>3495</v>
      </c>
    </row>
    <row r="3297" spans="16:22" x14ac:dyDescent="0.25">
      <c r="P3297" s="147" t="s">
        <v>962</v>
      </c>
      <c r="Q3297" s="147">
        <v>199</v>
      </c>
      <c r="R3297" s="147"/>
      <c r="S3297" s="147" t="s">
        <v>1420</v>
      </c>
      <c r="T3297" s="147">
        <v>0</v>
      </c>
      <c r="U3297" s="147" t="s">
        <v>1421</v>
      </c>
      <c r="V3297" s="147" t="s">
        <v>3495</v>
      </c>
    </row>
    <row r="3298" spans="16:22" x14ac:dyDescent="0.25">
      <c r="P3298" s="147" t="s">
        <v>962</v>
      </c>
      <c r="Q3298" s="147">
        <v>199</v>
      </c>
      <c r="R3298" s="147"/>
      <c r="S3298" s="147" t="s">
        <v>1424</v>
      </c>
      <c r="T3298" s="147">
        <v>0</v>
      </c>
      <c r="U3298" s="147" t="s">
        <v>1425</v>
      </c>
      <c r="V3298" s="147" t="s">
        <v>3495</v>
      </c>
    </row>
    <row r="3299" spans="16:22" x14ac:dyDescent="0.25">
      <c r="P3299" s="147" t="s">
        <v>962</v>
      </c>
      <c r="Q3299" s="147">
        <v>199</v>
      </c>
      <c r="R3299" s="147"/>
      <c r="S3299" s="147" t="s">
        <v>1426</v>
      </c>
      <c r="T3299" s="147">
        <v>0</v>
      </c>
      <c r="U3299" s="147" t="s">
        <v>1427</v>
      </c>
      <c r="V3299" s="147" t="s">
        <v>3495</v>
      </c>
    </row>
    <row r="3300" spans="16:22" x14ac:dyDescent="0.25">
      <c r="P3300" s="147" t="s">
        <v>962</v>
      </c>
      <c r="Q3300" s="147">
        <v>199</v>
      </c>
      <c r="R3300" s="147"/>
      <c r="S3300" s="147" t="s">
        <v>2760</v>
      </c>
      <c r="T3300" s="147">
        <v>0</v>
      </c>
      <c r="U3300" s="147" t="s">
        <v>2761</v>
      </c>
      <c r="V3300" s="147" t="s">
        <v>3495</v>
      </c>
    </row>
    <row r="3301" spans="16:22" x14ac:dyDescent="0.25">
      <c r="P3301" s="147" t="s">
        <v>962</v>
      </c>
      <c r="Q3301" s="147">
        <v>199</v>
      </c>
      <c r="R3301" s="147"/>
      <c r="S3301" s="147" t="s">
        <v>1432</v>
      </c>
      <c r="T3301" s="147">
        <v>0</v>
      </c>
      <c r="U3301" s="147" t="s">
        <v>1433</v>
      </c>
      <c r="V3301" s="147" t="s">
        <v>3495</v>
      </c>
    </row>
    <row r="3302" spans="16:22" x14ac:dyDescent="0.25">
      <c r="P3302" s="147" t="s">
        <v>962</v>
      </c>
      <c r="Q3302" s="147">
        <v>199</v>
      </c>
      <c r="R3302" s="147"/>
      <c r="S3302" s="147" t="s">
        <v>1434</v>
      </c>
      <c r="T3302" s="147">
        <v>0</v>
      </c>
      <c r="U3302" s="147" t="s">
        <v>1435</v>
      </c>
      <c r="V3302" s="147" t="s">
        <v>3495</v>
      </c>
    </row>
    <row r="3303" spans="16:22" x14ac:dyDescent="0.25">
      <c r="P3303" s="147" t="s">
        <v>962</v>
      </c>
      <c r="Q3303" s="147">
        <v>199</v>
      </c>
      <c r="R3303" s="147"/>
      <c r="S3303" s="147" t="s">
        <v>1436</v>
      </c>
      <c r="T3303" s="147">
        <v>0</v>
      </c>
      <c r="U3303" s="147" t="s">
        <v>1437</v>
      </c>
      <c r="V3303" s="147" t="s">
        <v>3495</v>
      </c>
    </row>
    <row r="3304" spans="16:22" x14ac:dyDescent="0.25">
      <c r="P3304" s="147" t="s">
        <v>962</v>
      </c>
      <c r="Q3304" s="147">
        <v>199</v>
      </c>
      <c r="R3304" s="147"/>
      <c r="S3304" s="147" t="s">
        <v>1438</v>
      </c>
      <c r="T3304" s="147">
        <v>0</v>
      </c>
      <c r="U3304" s="147" t="s">
        <v>1439</v>
      </c>
      <c r="V3304" s="147" t="s">
        <v>3495</v>
      </c>
    </row>
    <row r="3305" spans="16:22" x14ac:dyDescent="0.25">
      <c r="P3305" s="147" t="s">
        <v>962</v>
      </c>
      <c r="Q3305" s="147">
        <v>199</v>
      </c>
      <c r="R3305" s="147"/>
      <c r="S3305" s="147" t="s">
        <v>1442</v>
      </c>
      <c r="T3305" s="147">
        <v>0</v>
      </c>
      <c r="U3305" s="147" t="s">
        <v>1443</v>
      </c>
      <c r="V3305" s="147" t="s">
        <v>3495</v>
      </c>
    </row>
    <row r="3306" spans="16:22" x14ac:dyDescent="0.25">
      <c r="P3306" s="147" t="s">
        <v>962</v>
      </c>
      <c r="Q3306" s="147">
        <v>199</v>
      </c>
      <c r="R3306" s="147"/>
      <c r="S3306" s="147" t="s">
        <v>1444</v>
      </c>
      <c r="T3306" s="147">
        <v>0</v>
      </c>
      <c r="U3306" s="147" t="s">
        <v>1445</v>
      </c>
      <c r="V3306" s="147" t="s">
        <v>3495</v>
      </c>
    </row>
    <row r="3307" spans="16:22" x14ac:dyDescent="0.25">
      <c r="P3307" s="147" t="s">
        <v>962</v>
      </c>
      <c r="Q3307" s="147">
        <v>199</v>
      </c>
      <c r="R3307" s="147"/>
      <c r="S3307" s="147" t="s">
        <v>1446</v>
      </c>
      <c r="T3307" s="147">
        <v>0</v>
      </c>
      <c r="U3307" s="147" t="s">
        <v>1447</v>
      </c>
      <c r="V3307" s="147" t="s">
        <v>3495</v>
      </c>
    </row>
    <row r="3308" spans="16:22" x14ac:dyDescent="0.25">
      <c r="P3308" s="147" t="s">
        <v>962</v>
      </c>
      <c r="Q3308" s="147">
        <v>199</v>
      </c>
      <c r="R3308" s="147"/>
      <c r="S3308" s="147" t="s">
        <v>3003</v>
      </c>
      <c r="T3308" s="147">
        <v>0</v>
      </c>
      <c r="U3308" s="147" t="s">
        <v>3004</v>
      </c>
      <c r="V3308" s="147" t="s">
        <v>3495</v>
      </c>
    </row>
    <row r="3309" spans="16:22" x14ac:dyDescent="0.25">
      <c r="P3309" s="147" t="s">
        <v>962</v>
      </c>
      <c r="Q3309" s="147">
        <v>199</v>
      </c>
      <c r="R3309" s="147"/>
      <c r="S3309" s="147" t="s">
        <v>1448</v>
      </c>
      <c r="T3309" s="147">
        <v>0</v>
      </c>
      <c r="U3309" s="147" t="s">
        <v>1449</v>
      </c>
      <c r="V3309" s="147" t="s">
        <v>3495</v>
      </c>
    </row>
    <row r="3310" spans="16:22" x14ac:dyDescent="0.25">
      <c r="P3310" s="147" t="s">
        <v>962</v>
      </c>
      <c r="Q3310" s="147">
        <v>199</v>
      </c>
      <c r="R3310" s="147"/>
      <c r="S3310" s="147" t="s">
        <v>2762</v>
      </c>
      <c r="T3310" s="147">
        <v>0</v>
      </c>
      <c r="U3310" s="147" t="s">
        <v>2763</v>
      </c>
      <c r="V3310" s="147" t="s">
        <v>3495</v>
      </c>
    </row>
    <row r="3311" spans="16:22" x14ac:dyDescent="0.25">
      <c r="P3311" s="147" t="s">
        <v>962</v>
      </c>
      <c r="Q3311" s="147">
        <v>199</v>
      </c>
      <c r="R3311" s="147"/>
      <c r="S3311" s="147" t="s">
        <v>2764</v>
      </c>
      <c r="T3311" s="147">
        <v>0</v>
      </c>
      <c r="U3311" s="147" t="s">
        <v>2765</v>
      </c>
      <c r="V3311" s="147" t="s">
        <v>3495</v>
      </c>
    </row>
    <row r="3312" spans="16:22" x14ac:dyDescent="0.25">
      <c r="P3312" s="147" t="s">
        <v>962</v>
      </c>
      <c r="Q3312" s="147">
        <v>199</v>
      </c>
      <c r="R3312" s="147"/>
      <c r="S3312" s="147" t="s">
        <v>1456</v>
      </c>
      <c r="T3312" s="147">
        <v>0</v>
      </c>
      <c r="U3312" s="147" t="s">
        <v>1457</v>
      </c>
      <c r="V3312" s="147" t="s">
        <v>3495</v>
      </c>
    </row>
    <row r="3313" spans="16:22" x14ac:dyDescent="0.25">
      <c r="P3313" s="147" t="s">
        <v>962</v>
      </c>
      <c r="Q3313" s="147">
        <v>199</v>
      </c>
      <c r="R3313" s="147"/>
      <c r="S3313" s="147" t="s">
        <v>1458</v>
      </c>
      <c r="T3313" s="147">
        <v>0</v>
      </c>
      <c r="U3313" s="147" t="s">
        <v>1459</v>
      </c>
      <c r="V3313" s="147" t="s">
        <v>3495</v>
      </c>
    </row>
    <row r="3314" spans="16:22" x14ac:dyDescent="0.25">
      <c r="P3314" s="147" t="s">
        <v>962</v>
      </c>
      <c r="Q3314" s="147">
        <v>199</v>
      </c>
      <c r="R3314" s="147"/>
      <c r="S3314" s="147" t="s">
        <v>1460</v>
      </c>
      <c r="T3314" s="147">
        <v>0</v>
      </c>
      <c r="U3314" s="147" t="s">
        <v>1461</v>
      </c>
      <c r="V3314" s="147" t="s">
        <v>3495</v>
      </c>
    </row>
    <row r="3315" spans="16:22" x14ac:dyDescent="0.25">
      <c r="P3315" s="147" t="s">
        <v>962</v>
      </c>
      <c r="Q3315" s="147">
        <v>199</v>
      </c>
      <c r="R3315" s="147"/>
      <c r="S3315" s="147" t="s">
        <v>1462</v>
      </c>
      <c r="T3315" s="147">
        <v>0</v>
      </c>
      <c r="U3315" s="147" t="s">
        <v>1463</v>
      </c>
      <c r="V3315" s="147" t="s">
        <v>3495</v>
      </c>
    </row>
    <row r="3316" spans="16:22" x14ac:dyDescent="0.25">
      <c r="P3316" s="147" t="s">
        <v>962</v>
      </c>
      <c r="Q3316" s="147">
        <v>199</v>
      </c>
      <c r="R3316" s="147"/>
      <c r="S3316" s="147" t="s">
        <v>1464</v>
      </c>
      <c r="T3316" s="147">
        <v>0</v>
      </c>
      <c r="U3316" s="147" t="s">
        <v>1465</v>
      </c>
      <c r="V3316" s="147" t="s">
        <v>3495</v>
      </c>
    </row>
    <row r="3317" spans="16:22" x14ac:dyDescent="0.25">
      <c r="P3317" s="147" t="s">
        <v>962</v>
      </c>
      <c r="Q3317" s="147">
        <v>199</v>
      </c>
      <c r="R3317" s="147"/>
      <c r="S3317" s="147" t="s">
        <v>1466</v>
      </c>
      <c r="T3317" s="147">
        <v>0</v>
      </c>
      <c r="U3317" s="147" t="s">
        <v>1467</v>
      </c>
      <c r="V3317" s="147" t="s">
        <v>3495</v>
      </c>
    </row>
    <row r="3318" spans="16:22" x14ac:dyDescent="0.25">
      <c r="P3318" s="147" t="s">
        <v>962</v>
      </c>
      <c r="Q3318" s="147">
        <v>199</v>
      </c>
      <c r="R3318" s="147"/>
      <c r="S3318" s="147" t="s">
        <v>1482</v>
      </c>
      <c r="T3318" s="147">
        <v>0</v>
      </c>
      <c r="U3318" s="147" t="s">
        <v>1483</v>
      </c>
      <c r="V3318" s="147" t="s">
        <v>3495</v>
      </c>
    </row>
    <row r="3319" spans="16:22" x14ac:dyDescent="0.25">
      <c r="P3319" s="147" t="s">
        <v>962</v>
      </c>
      <c r="Q3319" s="147">
        <v>199</v>
      </c>
      <c r="R3319" s="147"/>
      <c r="S3319" s="147" t="s">
        <v>1484</v>
      </c>
      <c r="T3319" s="147">
        <v>0</v>
      </c>
      <c r="U3319" s="147" t="s">
        <v>1485</v>
      </c>
      <c r="V3319" s="147" t="s">
        <v>3495</v>
      </c>
    </row>
    <row r="3320" spans="16:22" x14ac:dyDescent="0.25">
      <c r="P3320" s="147" t="s">
        <v>962</v>
      </c>
      <c r="Q3320" s="147">
        <v>199</v>
      </c>
      <c r="R3320" s="147"/>
      <c r="S3320" s="147" t="s">
        <v>1486</v>
      </c>
      <c r="T3320" s="147">
        <v>0</v>
      </c>
      <c r="U3320" s="147" t="s">
        <v>1487</v>
      </c>
      <c r="V3320" s="147" t="s">
        <v>3495</v>
      </c>
    </row>
    <row r="3321" spans="16:22" x14ac:dyDescent="0.25">
      <c r="P3321" s="147" t="s">
        <v>962</v>
      </c>
      <c r="Q3321" s="147">
        <v>199</v>
      </c>
      <c r="R3321" s="147"/>
      <c r="S3321" s="147" t="s">
        <v>1488</v>
      </c>
      <c r="T3321" s="147">
        <v>0</v>
      </c>
      <c r="U3321" s="147" t="s">
        <v>1489</v>
      </c>
      <c r="V3321" s="147" t="s">
        <v>3495</v>
      </c>
    </row>
    <row r="3322" spans="16:22" x14ac:dyDescent="0.25">
      <c r="P3322" s="147" t="s">
        <v>962</v>
      </c>
      <c r="Q3322" s="147">
        <v>199</v>
      </c>
      <c r="R3322" s="147"/>
      <c r="S3322" s="147" t="s">
        <v>1490</v>
      </c>
      <c r="T3322" s="147">
        <v>0</v>
      </c>
      <c r="U3322" s="147" t="s">
        <v>1491</v>
      </c>
      <c r="V3322" s="147" t="s">
        <v>3495</v>
      </c>
    </row>
    <row r="3323" spans="16:22" x14ac:dyDescent="0.25">
      <c r="P3323" s="147" t="s">
        <v>962</v>
      </c>
      <c r="Q3323" s="147">
        <v>199</v>
      </c>
      <c r="R3323" s="147"/>
      <c r="S3323" s="147" t="s">
        <v>1492</v>
      </c>
      <c r="T3323" s="147">
        <v>0</v>
      </c>
      <c r="U3323" s="147" t="s">
        <v>1493</v>
      </c>
      <c r="V3323" s="147" t="s">
        <v>3495</v>
      </c>
    </row>
    <row r="3324" spans="16:22" x14ac:dyDescent="0.25">
      <c r="P3324" s="147" t="s">
        <v>962</v>
      </c>
      <c r="Q3324" s="147">
        <v>199</v>
      </c>
      <c r="R3324" s="147"/>
      <c r="S3324" s="147" t="s">
        <v>1494</v>
      </c>
      <c r="T3324" s="147">
        <v>0</v>
      </c>
      <c r="U3324" s="147" t="s">
        <v>1495</v>
      </c>
      <c r="V3324" s="147" t="s">
        <v>3495</v>
      </c>
    </row>
    <row r="3325" spans="16:22" x14ac:dyDescent="0.25">
      <c r="P3325" s="147" t="s">
        <v>962</v>
      </c>
      <c r="Q3325" s="147">
        <v>199</v>
      </c>
      <c r="R3325" s="147"/>
      <c r="S3325" s="147" t="s">
        <v>1496</v>
      </c>
      <c r="T3325" s="147">
        <v>0</v>
      </c>
      <c r="U3325" s="147" t="s">
        <v>1497</v>
      </c>
      <c r="V3325" s="147" t="s">
        <v>3495</v>
      </c>
    </row>
    <row r="3326" spans="16:22" x14ac:dyDescent="0.25">
      <c r="P3326" s="147" t="s">
        <v>962</v>
      </c>
      <c r="Q3326" s="147">
        <v>199</v>
      </c>
      <c r="R3326" s="147"/>
      <c r="S3326" s="147" t="s">
        <v>1498</v>
      </c>
      <c r="T3326" s="147">
        <v>0</v>
      </c>
      <c r="U3326" s="147" t="s">
        <v>1499</v>
      </c>
      <c r="V3326" s="147" t="s">
        <v>3495</v>
      </c>
    </row>
    <row r="3327" spans="16:22" x14ac:dyDescent="0.25">
      <c r="P3327" s="147" t="s">
        <v>962</v>
      </c>
      <c r="Q3327" s="147">
        <v>199</v>
      </c>
      <c r="R3327" s="147"/>
      <c r="S3327" s="147" t="s">
        <v>1500</v>
      </c>
      <c r="T3327" s="147">
        <v>0</v>
      </c>
      <c r="U3327" s="147" t="s">
        <v>1501</v>
      </c>
      <c r="V3327" s="147" t="s">
        <v>3495</v>
      </c>
    </row>
    <row r="3328" spans="16:22" x14ac:dyDescent="0.25">
      <c r="P3328" s="147" t="s">
        <v>962</v>
      </c>
      <c r="Q3328" s="147">
        <v>199</v>
      </c>
      <c r="R3328" s="147"/>
      <c r="S3328" s="147" t="s">
        <v>1502</v>
      </c>
      <c r="T3328" s="147">
        <v>0</v>
      </c>
      <c r="U3328" s="147" t="s">
        <v>1503</v>
      </c>
      <c r="V3328" s="147" t="s">
        <v>3495</v>
      </c>
    </row>
    <row r="3329" spans="16:22" x14ac:dyDescent="0.25">
      <c r="P3329" s="147" t="s">
        <v>962</v>
      </c>
      <c r="Q3329" s="147">
        <v>199</v>
      </c>
      <c r="R3329" s="147"/>
      <c r="S3329" s="147" t="s">
        <v>1504</v>
      </c>
      <c r="T3329" s="147">
        <v>0</v>
      </c>
      <c r="U3329" s="147" t="s">
        <v>1505</v>
      </c>
      <c r="V3329" s="147" t="s">
        <v>3495</v>
      </c>
    </row>
    <row r="3330" spans="16:22" x14ac:dyDescent="0.25">
      <c r="P3330" s="147" t="s">
        <v>962</v>
      </c>
      <c r="Q3330" s="147">
        <v>199</v>
      </c>
      <c r="R3330" s="147"/>
      <c r="S3330" s="147" t="s">
        <v>1506</v>
      </c>
      <c r="T3330" s="147">
        <v>0</v>
      </c>
      <c r="U3330" s="147" t="s">
        <v>1507</v>
      </c>
      <c r="V3330" s="147" t="s">
        <v>3495</v>
      </c>
    </row>
    <row r="3331" spans="16:22" x14ac:dyDescent="0.25">
      <c r="P3331" s="147" t="s">
        <v>962</v>
      </c>
      <c r="Q3331" s="147">
        <v>199</v>
      </c>
      <c r="R3331" s="147"/>
      <c r="S3331" s="147" t="s">
        <v>1508</v>
      </c>
      <c r="T3331" s="147">
        <v>0</v>
      </c>
      <c r="U3331" s="147" t="s">
        <v>1509</v>
      </c>
      <c r="V3331" s="147" t="s">
        <v>3495</v>
      </c>
    </row>
    <row r="3332" spans="16:22" x14ac:dyDescent="0.25">
      <c r="P3332" s="147" t="s">
        <v>962</v>
      </c>
      <c r="Q3332" s="147">
        <v>199</v>
      </c>
      <c r="R3332" s="147"/>
      <c r="S3332" s="147" t="s">
        <v>1510</v>
      </c>
      <c r="T3332" s="147">
        <v>0</v>
      </c>
      <c r="U3332" s="147" t="s">
        <v>1511</v>
      </c>
      <c r="V3332" s="147" t="s">
        <v>3495</v>
      </c>
    </row>
    <row r="3333" spans="16:22" x14ac:dyDescent="0.25">
      <c r="P3333" s="147" t="s">
        <v>962</v>
      </c>
      <c r="Q3333" s="147">
        <v>199</v>
      </c>
      <c r="R3333" s="147"/>
      <c r="S3333" s="147" t="s">
        <v>1512</v>
      </c>
      <c r="T3333" s="147">
        <v>0</v>
      </c>
      <c r="U3333" s="147" t="s">
        <v>1513</v>
      </c>
      <c r="V3333" s="147" t="s">
        <v>3495</v>
      </c>
    </row>
    <row r="3334" spans="16:22" x14ac:dyDescent="0.25">
      <c r="P3334" s="147" t="s">
        <v>962</v>
      </c>
      <c r="Q3334" s="147">
        <v>199</v>
      </c>
      <c r="R3334" s="147"/>
      <c r="S3334" s="147" t="s">
        <v>1514</v>
      </c>
      <c r="T3334" s="147">
        <v>0</v>
      </c>
      <c r="U3334" s="147" t="s">
        <v>1515</v>
      </c>
      <c r="V3334" s="147" t="s">
        <v>3495</v>
      </c>
    </row>
    <row r="3335" spans="16:22" x14ac:dyDescent="0.25">
      <c r="P3335" s="147" t="s">
        <v>962</v>
      </c>
      <c r="Q3335" s="147">
        <v>199</v>
      </c>
      <c r="R3335" s="147"/>
      <c r="S3335" s="147" t="s">
        <v>1516</v>
      </c>
      <c r="T3335" s="147">
        <v>0</v>
      </c>
      <c r="U3335" s="147" t="s">
        <v>1517</v>
      </c>
      <c r="V3335" s="147" t="s">
        <v>3495</v>
      </c>
    </row>
    <row r="3336" spans="16:22" x14ac:dyDescent="0.25">
      <c r="P3336" s="147" t="s">
        <v>962</v>
      </c>
      <c r="Q3336" s="147">
        <v>199</v>
      </c>
      <c r="R3336" s="147"/>
      <c r="S3336" s="147" t="s">
        <v>1518</v>
      </c>
      <c r="T3336" s="147">
        <v>0</v>
      </c>
      <c r="U3336" s="147" t="s">
        <v>1519</v>
      </c>
      <c r="V3336" s="147" t="s">
        <v>3495</v>
      </c>
    </row>
    <row r="3337" spans="16:22" x14ac:dyDescent="0.25">
      <c r="P3337" s="147" t="s">
        <v>962</v>
      </c>
      <c r="Q3337" s="147">
        <v>199</v>
      </c>
      <c r="R3337" s="147"/>
      <c r="S3337" s="147" t="s">
        <v>1520</v>
      </c>
      <c r="T3337" s="147">
        <v>0</v>
      </c>
      <c r="U3337" s="147" t="s">
        <v>1521</v>
      </c>
      <c r="V3337" s="147" t="s">
        <v>3495</v>
      </c>
    </row>
    <row r="3338" spans="16:22" x14ac:dyDescent="0.25">
      <c r="P3338" s="147" t="s">
        <v>962</v>
      </c>
      <c r="Q3338" s="147">
        <v>199</v>
      </c>
      <c r="R3338" s="147"/>
      <c r="S3338" s="147" t="s">
        <v>1522</v>
      </c>
      <c r="T3338" s="147">
        <v>0</v>
      </c>
      <c r="U3338" s="147" t="s">
        <v>1523</v>
      </c>
      <c r="V3338" s="147" t="s">
        <v>3495</v>
      </c>
    </row>
    <row r="3339" spans="16:22" x14ac:dyDescent="0.25">
      <c r="P3339" s="147" t="s">
        <v>962</v>
      </c>
      <c r="Q3339" s="147">
        <v>199</v>
      </c>
      <c r="R3339" s="147"/>
      <c r="S3339" s="147" t="s">
        <v>1524</v>
      </c>
      <c r="T3339" s="147">
        <v>0</v>
      </c>
      <c r="U3339" s="147" t="s">
        <v>1525</v>
      </c>
      <c r="V3339" s="147" t="s">
        <v>3495</v>
      </c>
    </row>
    <row r="3340" spans="16:22" x14ac:dyDescent="0.25">
      <c r="P3340" s="147" t="s">
        <v>962</v>
      </c>
      <c r="Q3340" s="147">
        <v>199</v>
      </c>
      <c r="R3340" s="147"/>
      <c r="S3340" s="147" t="s">
        <v>3508</v>
      </c>
      <c r="T3340" s="147">
        <v>0</v>
      </c>
      <c r="U3340" s="147" t="s">
        <v>3509</v>
      </c>
      <c r="V3340" s="147" t="s">
        <v>3495</v>
      </c>
    </row>
    <row r="3341" spans="16:22" x14ac:dyDescent="0.25">
      <c r="P3341" s="147" t="s">
        <v>962</v>
      </c>
      <c r="Q3341" s="147">
        <v>199</v>
      </c>
      <c r="R3341" s="147"/>
      <c r="S3341" s="147" t="s">
        <v>1526</v>
      </c>
      <c r="T3341" s="147">
        <v>0</v>
      </c>
      <c r="U3341" s="147" t="s">
        <v>1527</v>
      </c>
      <c r="V3341" s="147" t="s">
        <v>3495</v>
      </c>
    </row>
    <row r="3342" spans="16:22" x14ac:dyDescent="0.25">
      <c r="P3342" s="147" t="s">
        <v>962</v>
      </c>
      <c r="Q3342" s="147">
        <v>199</v>
      </c>
      <c r="R3342" s="147"/>
      <c r="S3342" s="147" t="s">
        <v>2489</v>
      </c>
      <c r="T3342" s="147">
        <v>0</v>
      </c>
      <c r="U3342" s="147" t="s">
        <v>2490</v>
      </c>
      <c r="V3342" s="147" t="s">
        <v>3495</v>
      </c>
    </row>
    <row r="3343" spans="16:22" x14ac:dyDescent="0.25">
      <c r="P3343" s="147" t="s">
        <v>962</v>
      </c>
      <c r="Q3343" s="147">
        <v>199</v>
      </c>
      <c r="R3343" s="147"/>
      <c r="S3343" s="147" t="s">
        <v>3510</v>
      </c>
      <c r="T3343" s="147">
        <v>0</v>
      </c>
      <c r="U3343" s="147" t="s">
        <v>3511</v>
      </c>
      <c r="V3343" s="147" t="s">
        <v>3495</v>
      </c>
    </row>
    <row r="3344" spans="16:22" x14ac:dyDescent="0.25">
      <c r="P3344" s="147" t="s">
        <v>962</v>
      </c>
      <c r="Q3344" s="147">
        <v>199</v>
      </c>
      <c r="R3344" s="147"/>
      <c r="S3344" s="147" t="s">
        <v>1528</v>
      </c>
      <c r="T3344" s="147">
        <v>0</v>
      </c>
      <c r="U3344" s="147" t="s">
        <v>1529</v>
      </c>
      <c r="V3344" s="147" t="s">
        <v>3495</v>
      </c>
    </row>
    <row r="3345" spans="16:22" x14ac:dyDescent="0.25">
      <c r="P3345" s="147" t="s">
        <v>962</v>
      </c>
      <c r="Q3345" s="147">
        <v>199</v>
      </c>
      <c r="R3345" s="147"/>
      <c r="S3345" s="147" t="s">
        <v>3512</v>
      </c>
      <c r="T3345" s="147">
        <v>0</v>
      </c>
      <c r="U3345" s="147" t="s">
        <v>3513</v>
      </c>
      <c r="V3345" s="147" t="s">
        <v>3495</v>
      </c>
    </row>
    <row r="3346" spans="16:22" x14ac:dyDescent="0.25">
      <c r="P3346" s="147" t="s">
        <v>962</v>
      </c>
      <c r="Q3346" s="147">
        <v>199</v>
      </c>
      <c r="R3346" s="147"/>
      <c r="S3346" s="147" t="s">
        <v>1536</v>
      </c>
      <c r="T3346" s="147">
        <v>0</v>
      </c>
      <c r="U3346" s="147" t="s">
        <v>1537</v>
      </c>
      <c r="V3346" s="147" t="s">
        <v>3495</v>
      </c>
    </row>
    <row r="3347" spans="16:22" x14ac:dyDescent="0.25">
      <c r="P3347" s="147" t="s">
        <v>962</v>
      </c>
      <c r="Q3347" s="147">
        <v>199</v>
      </c>
      <c r="R3347" s="147"/>
      <c r="S3347" s="147" t="s">
        <v>1538</v>
      </c>
      <c r="T3347" s="147">
        <v>0</v>
      </c>
      <c r="U3347" s="147" t="s">
        <v>1539</v>
      </c>
      <c r="V3347" s="147" t="s">
        <v>3495</v>
      </c>
    </row>
    <row r="3348" spans="16:22" x14ac:dyDescent="0.25">
      <c r="P3348" s="147" t="s">
        <v>962</v>
      </c>
      <c r="Q3348" s="147">
        <v>199</v>
      </c>
      <c r="R3348" s="147"/>
      <c r="S3348" s="147" t="s">
        <v>1540</v>
      </c>
      <c r="T3348" s="147">
        <v>0</v>
      </c>
      <c r="U3348" s="147" t="s">
        <v>1541</v>
      </c>
      <c r="V3348" s="147" t="s">
        <v>3495</v>
      </c>
    </row>
    <row r="3349" spans="16:22" x14ac:dyDescent="0.25">
      <c r="P3349" s="147" t="s">
        <v>962</v>
      </c>
      <c r="Q3349" s="147">
        <v>199</v>
      </c>
      <c r="R3349" s="147"/>
      <c r="S3349" s="147" t="s">
        <v>1542</v>
      </c>
      <c r="T3349" s="147">
        <v>0</v>
      </c>
      <c r="U3349" s="147" t="s">
        <v>1543</v>
      </c>
      <c r="V3349" s="147" t="s">
        <v>3495</v>
      </c>
    </row>
    <row r="3350" spans="16:22" x14ac:dyDescent="0.25">
      <c r="P3350" s="147" t="s">
        <v>962</v>
      </c>
      <c r="Q3350" s="147">
        <v>199</v>
      </c>
      <c r="R3350" s="147"/>
      <c r="S3350" s="147" t="s">
        <v>1544</v>
      </c>
      <c r="T3350" s="147">
        <v>0</v>
      </c>
      <c r="U3350" s="147" t="s">
        <v>1545</v>
      </c>
      <c r="V3350" s="147" t="s">
        <v>3495</v>
      </c>
    </row>
    <row r="3351" spans="16:22" x14ac:dyDescent="0.25">
      <c r="P3351" s="147" t="s">
        <v>962</v>
      </c>
      <c r="Q3351" s="147">
        <v>199</v>
      </c>
      <c r="R3351" s="147"/>
      <c r="S3351" s="147" t="s">
        <v>1546</v>
      </c>
      <c r="T3351" s="147">
        <v>0</v>
      </c>
      <c r="U3351" s="147" t="s">
        <v>1547</v>
      </c>
      <c r="V3351" s="147" t="s">
        <v>3495</v>
      </c>
    </row>
    <row r="3352" spans="16:22" x14ac:dyDescent="0.25">
      <c r="P3352" s="147" t="s">
        <v>962</v>
      </c>
      <c r="Q3352" s="147">
        <v>199</v>
      </c>
      <c r="R3352" s="147"/>
      <c r="S3352" s="147" t="s">
        <v>1548</v>
      </c>
      <c r="T3352" s="147">
        <v>0</v>
      </c>
      <c r="U3352" s="147" t="s">
        <v>1549</v>
      </c>
      <c r="V3352" s="147" t="s">
        <v>3495</v>
      </c>
    </row>
    <row r="3353" spans="16:22" x14ac:dyDescent="0.25">
      <c r="P3353" s="147" t="s">
        <v>962</v>
      </c>
      <c r="Q3353" s="147">
        <v>199</v>
      </c>
      <c r="R3353" s="147"/>
      <c r="S3353" s="147" t="s">
        <v>1550</v>
      </c>
      <c r="T3353" s="147">
        <v>0</v>
      </c>
      <c r="U3353" s="147" t="s">
        <v>1551</v>
      </c>
      <c r="V3353" s="147" t="s">
        <v>3495</v>
      </c>
    </row>
    <row r="3354" spans="16:22" x14ac:dyDescent="0.25">
      <c r="P3354" s="147" t="s">
        <v>962</v>
      </c>
      <c r="Q3354" s="147">
        <v>199</v>
      </c>
      <c r="R3354" s="147"/>
      <c r="S3354" s="147" t="s">
        <v>1552</v>
      </c>
      <c r="T3354" s="147">
        <v>0</v>
      </c>
      <c r="U3354" s="147" t="s">
        <v>1553</v>
      </c>
      <c r="V3354" s="147" t="s">
        <v>3495</v>
      </c>
    </row>
    <row r="3355" spans="16:22" x14ac:dyDescent="0.25">
      <c r="P3355" s="147" t="s">
        <v>962</v>
      </c>
      <c r="Q3355" s="147">
        <v>199</v>
      </c>
      <c r="R3355" s="147"/>
      <c r="S3355" s="147" t="s">
        <v>1554</v>
      </c>
      <c r="T3355" s="147">
        <v>0</v>
      </c>
      <c r="U3355" s="147" t="s">
        <v>1555</v>
      </c>
      <c r="V3355" s="147" t="s">
        <v>3495</v>
      </c>
    </row>
    <row r="3356" spans="16:22" x14ac:dyDescent="0.25">
      <c r="P3356" s="147" t="s">
        <v>962</v>
      </c>
      <c r="Q3356" s="147">
        <v>199</v>
      </c>
      <c r="R3356" s="147"/>
      <c r="S3356" s="147" t="s">
        <v>1556</v>
      </c>
      <c r="T3356" s="147">
        <v>0</v>
      </c>
      <c r="U3356" s="147" t="s">
        <v>1557</v>
      </c>
      <c r="V3356" s="147" t="s">
        <v>3495</v>
      </c>
    </row>
    <row r="3357" spans="16:22" x14ac:dyDescent="0.25">
      <c r="P3357" s="147" t="s">
        <v>962</v>
      </c>
      <c r="Q3357" s="147">
        <v>199</v>
      </c>
      <c r="R3357" s="147"/>
      <c r="S3357" s="147" t="s">
        <v>1558</v>
      </c>
      <c r="T3357" s="147">
        <v>0</v>
      </c>
      <c r="U3357" s="147" t="s">
        <v>1559</v>
      </c>
      <c r="V3357" s="147" t="s">
        <v>3495</v>
      </c>
    </row>
    <row r="3358" spans="16:22" x14ac:dyDescent="0.25">
      <c r="P3358" s="147" t="s">
        <v>962</v>
      </c>
      <c r="Q3358" s="147">
        <v>199</v>
      </c>
      <c r="R3358" s="147"/>
      <c r="S3358" s="147" t="s">
        <v>1560</v>
      </c>
      <c r="T3358" s="147">
        <v>0</v>
      </c>
      <c r="U3358" s="147" t="s">
        <v>1561</v>
      </c>
      <c r="V3358" s="147" t="s">
        <v>3495</v>
      </c>
    </row>
    <row r="3359" spans="16:22" x14ac:dyDescent="0.25">
      <c r="P3359" s="147" t="s">
        <v>962</v>
      </c>
      <c r="Q3359" s="147">
        <v>199</v>
      </c>
      <c r="R3359" s="147"/>
      <c r="S3359" s="147" t="s">
        <v>1562</v>
      </c>
      <c r="T3359" s="147">
        <v>0</v>
      </c>
      <c r="U3359" s="147" t="s">
        <v>1563</v>
      </c>
      <c r="V3359" s="147" t="s">
        <v>3495</v>
      </c>
    </row>
    <row r="3360" spans="16:22" x14ac:dyDescent="0.25">
      <c r="P3360" s="147" t="s">
        <v>962</v>
      </c>
      <c r="Q3360" s="147">
        <v>199</v>
      </c>
      <c r="R3360" s="147"/>
      <c r="S3360" s="147" t="s">
        <v>1564</v>
      </c>
      <c r="T3360" s="147">
        <v>0</v>
      </c>
      <c r="U3360" s="147" t="s">
        <v>1565</v>
      </c>
      <c r="V3360" s="147" t="s">
        <v>3495</v>
      </c>
    </row>
    <row r="3361" spans="16:22" x14ac:dyDescent="0.25">
      <c r="P3361" s="147" t="s">
        <v>962</v>
      </c>
      <c r="Q3361" s="147">
        <v>199</v>
      </c>
      <c r="R3361" s="147"/>
      <c r="S3361" s="147" t="s">
        <v>1566</v>
      </c>
      <c r="T3361" s="147">
        <v>0</v>
      </c>
      <c r="U3361" s="147" t="s">
        <v>1567</v>
      </c>
      <c r="V3361" s="147" t="s">
        <v>3495</v>
      </c>
    </row>
    <row r="3362" spans="16:22" x14ac:dyDescent="0.25">
      <c r="P3362" s="147" t="s">
        <v>962</v>
      </c>
      <c r="Q3362" s="147">
        <v>199</v>
      </c>
      <c r="R3362" s="147"/>
      <c r="S3362" s="147" t="s">
        <v>1568</v>
      </c>
      <c r="T3362" s="147">
        <v>0</v>
      </c>
      <c r="U3362" s="147" t="s">
        <v>1569</v>
      </c>
      <c r="V3362" s="147" t="s">
        <v>3495</v>
      </c>
    </row>
    <row r="3363" spans="16:22" x14ac:dyDescent="0.25">
      <c r="P3363" s="147" t="s">
        <v>962</v>
      </c>
      <c r="Q3363" s="147">
        <v>199</v>
      </c>
      <c r="R3363" s="147"/>
      <c r="S3363" s="147" t="s">
        <v>1570</v>
      </c>
      <c r="T3363" s="147">
        <v>0</v>
      </c>
      <c r="U3363" s="147" t="s">
        <v>1571</v>
      </c>
      <c r="V3363" s="147" t="s">
        <v>3495</v>
      </c>
    </row>
    <row r="3364" spans="16:22" x14ac:dyDescent="0.25">
      <c r="P3364" s="147" t="s">
        <v>962</v>
      </c>
      <c r="Q3364" s="147">
        <v>199</v>
      </c>
      <c r="R3364" s="147"/>
      <c r="S3364" s="147" t="s">
        <v>1572</v>
      </c>
      <c r="T3364" s="147">
        <v>0</v>
      </c>
      <c r="U3364" s="147" t="s">
        <v>1573</v>
      </c>
      <c r="V3364" s="147" t="s">
        <v>3495</v>
      </c>
    </row>
    <row r="3365" spans="16:22" x14ac:dyDescent="0.25">
      <c r="P3365" s="147" t="s">
        <v>962</v>
      </c>
      <c r="Q3365" s="147">
        <v>199</v>
      </c>
      <c r="R3365" s="147"/>
      <c r="S3365" s="147" t="s">
        <v>1574</v>
      </c>
      <c r="T3365" s="147">
        <v>0</v>
      </c>
      <c r="U3365" s="147" t="s">
        <v>1575</v>
      </c>
      <c r="V3365" s="147" t="s">
        <v>3495</v>
      </c>
    </row>
    <row r="3366" spans="16:22" x14ac:dyDescent="0.25">
      <c r="P3366" s="147" t="s">
        <v>962</v>
      </c>
      <c r="Q3366" s="147">
        <v>199</v>
      </c>
      <c r="R3366" s="147"/>
      <c r="S3366" s="147" t="s">
        <v>1576</v>
      </c>
      <c r="T3366" s="147">
        <v>0</v>
      </c>
      <c r="U3366" s="147" t="s">
        <v>1577</v>
      </c>
      <c r="V3366" s="147" t="s">
        <v>3495</v>
      </c>
    </row>
    <row r="3367" spans="16:22" x14ac:dyDescent="0.25">
      <c r="P3367" s="147" t="s">
        <v>962</v>
      </c>
      <c r="Q3367" s="147">
        <v>199</v>
      </c>
      <c r="R3367" s="147"/>
      <c r="S3367" s="147" t="s">
        <v>1578</v>
      </c>
      <c r="T3367" s="147">
        <v>0</v>
      </c>
      <c r="U3367" s="147" t="s">
        <v>1579</v>
      </c>
      <c r="V3367" s="147" t="s">
        <v>3495</v>
      </c>
    </row>
    <row r="3368" spans="16:22" x14ac:dyDescent="0.25">
      <c r="P3368" s="147" t="s">
        <v>962</v>
      </c>
      <c r="Q3368" s="147">
        <v>199</v>
      </c>
      <c r="R3368" s="147"/>
      <c r="S3368" s="147" t="s">
        <v>1580</v>
      </c>
      <c r="T3368" s="147">
        <v>0</v>
      </c>
      <c r="U3368" s="147" t="s">
        <v>1581</v>
      </c>
      <c r="V3368" s="147" t="s">
        <v>3495</v>
      </c>
    </row>
    <row r="3369" spans="16:22" x14ac:dyDescent="0.25">
      <c r="P3369" s="147" t="s">
        <v>962</v>
      </c>
      <c r="Q3369" s="147">
        <v>199</v>
      </c>
      <c r="R3369" s="147"/>
      <c r="S3369" s="147" t="s">
        <v>1582</v>
      </c>
      <c r="T3369" s="147">
        <v>0</v>
      </c>
      <c r="U3369" s="147" t="s">
        <v>1583</v>
      </c>
      <c r="V3369" s="147" t="s">
        <v>3495</v>
      </c>
    </row>
    <row r="3370" spans="16:22" x14ac:dyDescent="0.25">
      <c r="P3370" s="147" t="s">
        <v>962</v>
      </c>
      <c r="Q3370" s="147">
        <v>199</v>
      </c>
      <c r="R3370" s="147"/>
      <c r="S3370" s="147" t="s">
        <v>1584</v>
      </c>
      <c r="T3370" s="147">
        <v>0</v>
      </c>
      <c r="U3370" s="147" t="s">
        <v>1585</v>
      </c>
      <c r="V3370" s="147" t="s">
        <v>3495</v>
      </c>
    </row>
    <row r="3371" spans="16:22" x14ac:dyDescent="0.25">
      <c r="P3371" s="147" t="s">
        <v>962</v>
      </c>
      <c r="Q3371" s="147">
        <v>199</v>
      </c>
      <c r="R3371" s="147"/>
      <c r="S3371" s="147" t="s">
        <v>1586</v>
      </c>
      <c r="T3371" s="147">
        <v>0</v>
      </c>
      <c r="U3371" s="147" t="s">
        <v>1587</v>
      </c>
      <c r="V3371" s="147" t="s">
        <v>3495</v>
      </c>
    </row>
    <row r="3372" spans="16:22" x14ac:dyDescent="0.25">
      <c r="P3372" s="147" t="s">
        <v>962</v>
      </c>
      <c r="Q3372" s="147">
        <v>199</v>
      </c>
      <c r="R3372" s="147"/>
      <c r="S3372" s="147" t="s">
        <v>1588</v>
      </c>
      <c r="T3372" s="147">
        <v>0</v>
      </c>
      <c r="U3372" s="147" t="s">
        <v>1589</v>
      </c>
      <c r="V3372" s="147" t="s">
        <v>3495</v>
      </c>
    </row>
    <row r="3373" spans="16:22" x14ac:dyDescent="0.25">
      <c r="P3373" s="147" t="s">
        <v>962</v>
      </c>
      <c r="Q3373" s="147">
        <v>199</v>
      </c>
      <c r="R3373" s="147"/>
      <c r="S3373" s="147" t="s">
        <v>1590</v>
      </c>
      <c r="T3373" s="147">
        <v>0</v>
      </c>
      <c r="U3373" s="147" t="s">
        <v>1591</v>
      </c>
      <c r="V3373" s="147" t="s">
        <v>3495</v>
      </c>
    </row>
    <row r="3374" spans="16:22" x14ac:dyDescent="0.25">
      <c r="P3374" s="147" t="s">
        <v>962</v>
      </c>
      <c r="Q3374" s="147">
        <v>199</v>
      </c>
      <c r="R3374" s="147"/>
      <c r="S3374" s="147" t="s">
        <v>1592</v>
      </c>
      <c r="T3374" s="147">
        <v>0</v>
      </c>
      <c r="U3374" s="147" t="s">
        <v>1593</v>
      </c>
      <c r="V3374" s="147" t="s">
        <v>3495</v>
      </c>
    </row>
    <row r="3375" spans="16:22" x14ac:dyDescent="0.25">
      <c r="P3375" s="147" t="s">
        <v>962</v>
      </c>
      <c r="Q3375" s="147">
        <v>199</v>
      </c>
      <c r="R3375" s="147"/>
      <c r="S3375" s="147" t="s">
        <v>1594</v>
      </c>
      <c r="T3375" s="147">
        <v>0</v>
      </c>
      <c r="U3375" s="147" t="s">
        <v>1595</v>
      </c>
      <c r="V3375" s="147" t="s">
        <v>3495</v>
      </c>
    </row>
    <row r="3376" spans="16:22" x14ac:dyDescent="0.25">
      <c r="P3376" s="147" t="s">
        <v>962</v>
      </c>
      <c r="Q3376" s="147">
        <v>199</v>
      </c>
      <c r="R3376" s="147"/>
      <c r="S3376" s="147" t="s">
        <v>1596</v>
      </c>
      <c r="T3376" s="147">
        <v>0</v>
      </c>
      <c r="U3376" s="147" t="s">
        <v>1597</v>
      </c>
      <c r="V3376" s="147" t="s">
        <v>3495</v>
      </c>
    </row>
    <row r="3377" spans="16:22" x14ac:dyDescent="0.25">
      <c r="P3377" s="147" t="s">
        <v>962</v>
      </c>
      <c r="Q3377" s="147">
        <v>199</v>
      </c>
      <c r="R3377" s="147"/>
      <c r="S3377" s="147" t="s">
        <v>1598</v>
      </c>
      <c r="T3377" s="147">
        <v>0</v>
      </c>
      <c r="U3377" s="147" t="s">
        <v>1599</v>
      </c>
      <c r="V3377" s="147" t="s">
        <v>3495</v>
      </c>
    </row>
    <row r="3378" spans="16:22" x14ac:dyDescent="0.25">
      <c r="P3378" s="147" t="s">
        <v>962</v>
      </c>
      <c r="Q3378" s="147">
        <v>199</v>
      </c>
      <c r="R3378" s="147"/>
      <c r="S3378" s="147" t="s">
        <v>1600</v>
      </c>
      <c r="T3378" s="147">
        <v>0</v>
      </c>
      <c r="U3378" s="147" t="s">
        <v>1601</v>
      </c>
      <c r="V3378" s="147" t="s">
        <v>3495</v>
      </c>
    </row>
    <row r="3379" spans="16:22" x14ac:dyDescent="0.25">
      <c r="P3379" s="147" t="s">
        <v>962</v>
      </c>
      <c r="Q3379" s="147">
        <v>199</v>
      </c>
      <c r="R3379" s="147"/>
      <c r="S3379" s="147" t="s">
        <v>1602</v>
      </c>
      <c r="T3379" s="147">
        <v>0</v>
      </c>
      <c r="U3379" s="147" t="s">
        <v>1603</v>
      </c>
      <c r="V3379" s="147" t="s">
        <v>3495</v>
      </c>
    </row>
    <row r="3380" spans="16:22" x14ac:dyDescent="0.25">
      <c r="P3380" s="147" t="s">
        <v>962</v>
      </c>
      <c r="Q3380" s="147">
        <v>199</v>
      </c>
      <c r="R3380" s="147"/>
      <c r="S3380" s="147" t="s">
        <v>1604</v>
      </c>
      <c r="T3380" s="147">
        <v>0</v>
      </c>
      <c r="U3380" s="147" t="s">
        <v>1605</v>
      </c>
      <c r="V3380" s="147" t="s">
        <v>3495</v>
      </c>
    </row>
    <row r="3381" spans="16:22" x14ac:dyDescent="0.25">
      <c r="P3381" s="147" t="s">
        <v>962</v>
      </c>
      <c r="Q3381" s="147">
        <v>199</v>
      </c>
      <c r="R3381" s="147"/>
      <c r="S3381" s="147" t="s">
        <v>1606</v>
      </c>
      <c r="T3381" s="147">
        <v>0</v>
      </c>
      <c r="U3381" s="147" t="s">
        <v>1607</v>
      </c>
      <c r="V3381" s="147" t="s">
        <v>3495</v>
      </c>
    </row>
    <row r="3382" spans="16:22" x14ac:dyDescent="0.25">
      <c r="P3382" s="147" t="s">
        <v>962</v>
      </c>
      <c r="Q3382" s="147">
        <v>199</v>
      </c>
      <c r="R3382" s="147"/>
      <c r="S3382" s="147" t="s">
        <v>3005</v>
      </c>
      <c r="T3382" s="147">
        <v>0</v>
      </c>
      <c r="U3382" s="147" t="s">
        <v>3006</v>
      </c>
      <c r="V3382" s="147" t="s">
        <v>3495</v>
      </c>
    </row>
    <row r="3383" spans="16:22" x14ac:dyDescent="0.25">
      <c r="P3383" s="147" t="s">
        <v>962</v>
      </c>
      <c r="Q3383" s="147">
        <v>199</v>
      </c>
      <c r="R3383" s="147"/>
      <c r="S3383" s="147" t="s">
        <v>3007</v>
      </c>
      <c r="T3383" s="147">
        <v>0</v>
      </c>
      <c r="U3383" s="147" t="s">
        <v>3008</v>
      </c>
      <c r="V3383" s="147" t="s">
        <v>3495</v>
      </c>
    </row>
    <row r="3384" spans="16:22" x14ac:dyDescent="0.25">
      <c r="P3384" s="147" t="s">
        <v>962</v>
      </c>
      <c r="Q3384" s="147">
        <v>199</v>
      </c>
      <c r="R3384" s="147"/>
      <c r="S3384" s="147" t="s">
        <v>1610</v>
      </c>
      <c r="T3384" s="147">
        <v>0</v>
      </c>
      <c r="U3384" s="147" t="s">
        <v>1611</v>
      </c>
      <c r="V3384" s="147" t="s">
        <v>3495</v>
      </c>
    </row>
    <row r="3385" spans="16:22" x14ac:dyDescent="0.25">
      <c r="P3385" s="147" t="s">
        <v>962</v>
      </c>
      <c r="Q3385" s="147">
        <v>199</v>
      </c>
      <c r="R3385" s="147"/>
      <c r="S3385" s="147" t="s">
        <v>1612</v>
      </c>
      <c r="T3385" s="147">
        <v>0</v>
      </c>
      <c r="U3385" s="147" t="s">
        <v>1613</v>
      </c>
      <c r="V3385" s="147" t="s">
        <v>3495</v>
      </c>
    </row>
    <row r="3386" spans="16:22" x14ac:dyDescent="0.25">
      <c r="P3386" s="147" t="s">
        <v>962</v>
      </c>
      <c r="Q3386" s="147">
        <v>199</v>
      </c>
      <c r="R3386" s="147"/>
      <c r="S3386" s="147" t="s">
        <v>3308</v>
      </c>
      <c r="T3386" s="147">
        <v>0</v>
      </c>
      <c r="U3386" s="147" t="s">
        <v>3309</v>
      </c>
      <c r="V3386" s="147" t="s">
        <v>3495</v>
      </c>
    </row>
    <row r="3387" spans="16:22" x14ac:dyDescent="0.25">
      <c r="P3387" s="147" t="s">
        <v>962</v>
      </c>
      <c r="Q3387" s="147">
        <v>199</v>
      </c>
      <c r="R3387" s="147"/>
      <c r="S3387" s="147" t="s">
        <v>3310</v>
      </c>
      <c r="T3387" s="147">
        <v>0</v>
      </c>
      <c r="U3387" s="147" t="s">
        <v>3311</v>
      </c>
      <c r="V3387" s="147" t="s">
        <v>3495</v>
      </c>
    </row>
    <row r="3388" spans="16:22" x14ac:dyDescent="0.25">
      <c r="P3388" s="147" t="s">
        <v>962</v>
      </c>
      <c r="Q3388" s="147">
        <v>199</v>
      </c>
      <c r="R3388" s="147"/>
      <c r="S3388" s="147" t="s">
        <v>3312</v>
      </c>
      <c r="T3388" s="147">
        <v>0</v>
      </c>
      <c r="U3388" s="147" t="s">
        <v>3313</v>
      </c>
      <c r="V3388" s="147" t="s">
        <v>3495</v>
      </c>
    </row>
    <row r="3389" spans="16:22" x14ac:dyDescent="0.25">
      <c r="P3389" s="147" t="s">
        <v>962</v>
      </c>
      <c r="Q3389" s="147">
        <v>199</v>
      </c>
      <c r="R3389" s="147"/>
      <c r="S3389" s="147" t="s">
        <v>3314</v>
      </c>
      <c r="T3389" s="147">
        <v>0</v>
      </c>
      <c r="U3389" s="147" t="s">
        <v>3315</v>
      </c>
      <c r="V3389" s="147" t="s">
        <v>3495</v>
      </c>
    </row>
    <row r="3390" spans="16:22" x14ac:dyDescent="0.25">
      <c r="P3390" s="147" t="s">
        <v>962</v>
      </c>
      <c r="Q3390" s="147">
        <v>199</v>
      </c>
      <c r="R3390" s="147"/>
      <c r="S3390" s="147" t="s">
        <v>1628</v>
      </c>
      <c r="T3390" s="147">
        <v>0</v>
      </c>
      <c r="U3390" s="147" t="s">
        <v>1629</v>
      </c>
      <c r="V3390" s="147" t="s">
        <v>3495</v>
      </c>
    </row>
    <row r="3391" spans="16:22" x14ac:dyDescent="0.25">
      <c r="P3391" s="147" t="s">
        <v>962</v>
      </c>
      <c r="Q3391" s="147">
        <v>199</v>
      </c>
      <c r="R3391" s="147"/>
      <c r="S3391" s="147" t="s">
        <v>1630</v>
      </c>
      <c r="T3391" s="147">
        <v>0</v>
      </c>
      <c r="U3391" s="147" t="s">
        <v>1631</v>
      </c>
      <c r="V3391" s="147" t="s">
        <v>3495</v>
      </c>
    </row>
    <row r="3392" spans="16:22" x14ac:dyDescent="0.25">
      <c r="P3392" s="147" t="s">
        <v>962</v>
      </c>
      <c r="Q3392" s="147">
        <v>199</v>
      </c>
      <c r="R3392" s="147"/>
      <c r="S3392" s="147" t="s">
        <v>1632</v>
      </c>
      <c r="T3392" s="147">
        <v>0</v>
      </c>
      <c r="U3392" s="147" t="s">
        <v>1633</v>
      </c>
      <c r="V3392" s="147" t="s">
        <v>3495</v>
      </c>
    </row>
    <row r="3393" spans="16:22" x14ac:dyDescent="0.25">
      <c r="P3393" s="147" t="s">
        <v>962</v>
      </c>
      <c r="Q3393" s="147">
        <v>199</v>
      </c>
      <c r="R3393" s="147"/>
      <c r="S3393" s="147" t="s">
        <v>1640</v>
      </c>
      <c r="T3393" s="147">
        <v>0</v>
      </c>
      <c r="U3393" s="147" t="s">
        <v>1641</v>
      </c>
      <c r="V3393" s="147" t="s">
        <v>3495</v>
      </c>
    </row>
    <row r="3394" spans="16:22" x14ac:dyDescent="0.25">
      <c r="P3394" s="147" t="s">
        <v>962</v>
      </c>
      <c r="Q3394" s="147">
        <v>199</v>
      </c>
      <c r="R3394" s="147"/>
      <c r="S3394" s="147" t="s">
        <v>3019</v>
      </c>
      <c r="T3394" s="147">
        <v>0</v>
      </c>
      <c r="U3394" s="147" t="s">
        <v>3020</v>
      </c>
      <c r="V3394" s="147" t="s">
        <v>3495</v>
      </c>
    </row>
    <row r="3395" spans="16:22" x14ac:dyDescent="0.25">
      <c r="P3395" s="147" t="s">
        <v>962</v>
      </c>
      <c r="Q3395" s="147">
        <v>199</v>
      </c>
      <c r="R3395" s="147"/>
      <c r="S3395" s="147" t="s">
        <v>3021</v>
      </c>
      <c r="T3395" s="147">
        <v>0</v>
      </c>
      <c r="U3395" s="147" t="s">
        <v>3022</v>
      </c>
      <c r="V3395" s="147" t="s">
        <v>3495</v>
      </c>
    </row>
    <row r="3396" spans="16:22" x14ac:dyDescent="0.25">
      <c r="P3396" s="147" t="s">
        <v>962</v>
      </c>
      <c r="Q3396" s="147">
        <v>199</v>
      </c>
      <c r="R3396" s="147"/>
      <c r="S3396" s="147" t="s">
        <v>3023</v>
      </c>
      <c r="T3396" s="147">
        <v>0</v>
      </c>
      <c r="U3396" s="147" t="s">
        <v>3024</v>
      </c>
      <c r="V3396" s="147" t="s">
        <v>3495</v>
      </c>
    </row>
    <row r="3397" spans="16:22" x14ac:dyDescent="0.25">
      <c r="P3397" s="147" t="s">
        <v>962</v>
      </c>
      <c r="Q3397" s="147">
        <v>199</v>
      </c>
      <c r="R3397" s="147"/>
      <c r="S3397" s="147" t="s">
        <v>1642</v>
      </c>
      <c r="T3397" s="147">
        <v>0</v>
      </c>
      <c r="U3397" s="147" t="s">
        <v>1643</v>
      </c>
      <c r="V3397" s="147" t="s">
        <v>3495</v>
      </c>
    </row>
    <row r="3398" spans="16:22" x14ac:dyDescent="0.25">
      <c r="P3398" s="147" t="s">
        <v>962</v>
      </c>
      <c r="Q3398" s="147">
        <v>199</v>
      </c>
      <c r="R3398" s="147"/>
      <c r="S3398" s="147" t="s">
        <v>1644</v>
      </c>
      <c r="T3398" s="147">
        <v>0</v>
      </c>
      <c r="U3398" s="147" t="s">
        <v>1645</v>
      </c>
      <c r="V3398" s="147" t="s">
        <v>3495</v>
      </c>
    </row>
    <row r="3399" spans="16:22" x14ac:dyDescent="0.25">
      <c r="P3399" s="147" t="s">
        <v>962</v>
      </c>
      <c r="Q3399" s="147">
        <v>199</v>
      </c>
      <c r="R3399" s="147"/>
      <c r="S3399" s="147" t="s">
        <v>1646</v>
      </c>
      <c r="T3399" s="147">
        <v>0</v>
      </c>
      <c r="U3399" s="147" t="s">
        <v>1647</v>
      </c>
      <c r="V3399" s="147" t="s">
        <v>3495</v>
      </c>
    </row>
    <row r="3400" spans="16:22" x14ac:dyDescent="0.25">
      <c r="P3400" s="147" t="s">
        <v>962</v>
      </c>
      <c r="Q3400" s="147">
        <v>199</v>
      </c>
      <c r="R3400" s="147"/>
      <c r="S3400" s="147" t="s">
        <v>1648</v>
      </c>
      <c r="T3400" s="147">
        <v>0</v>
      </c>
      <c r="U3400" s="147" t="s">
        <v>1649</v>
      </c>
      <c r="V3400" s="147" t="s">
        <v>3495</v>
      </c>
    </row>
    <row r="3401" spans="16:22" x14ac:dyDescent="0.25">
      <c r="P3401" s="147" t="s">
        <v>962</v>
      </c>
      <c r="Q3401" s="147">
        <v>199</v>
      </c>
      <c r="R3401" s="147"/>
      <c r="S3401" s="147" t="s">
        <v>1650</v>
      </c>
      <c r="T3401" s="147">
        <v>0</v>
      </c>
      <c r="U3401" s="147" t="s">
        <v>1651</v>
      </c>
      <c r="V3401" s="147" t="s">
        <v>3495</v>
      </c>
    </row>
    <row r="3402" spans="16:22" x14ac:dyDescent="0.25">
      <c r="P3402" s="147" t="s">
        <v>962</v>
      </c>
      <c r="Q3402" s="147">
        <v>199</v>
      </c>
      <c r="R3402" s="147"/>
      <c r="S3402" s="147" t="s">
        <v>1652</v>
      </c>
      <c r="T3402" s="147">
        <v>0</v>
      </c>
      <c r="U3402" s="147" t="s">
        <v>1653</v>
      </c>
      <c r="V3402" s="147" t="s">
        <v>3495</v>
      </c>
    </row>
    <row r="3403" spans="16:22" x14ac:dyDescent="0.25">
      <c r="P3403" s="147" t="s">
        <v>962</v>
      </c>
      <c r="Q3403" s="147">
        <v>199</v>
      </c>
      <c r="R3403" s="147"/>
      <c r="S3403" s="147" t="s">
        <v>3318</v>
      </c>
      <c r="T3403" s="147">
        <v>0</v>
      </c>
      <c r="U3403" s="147" t="s">
        <v>3319</v>
      </c>
      <c r="V3403" s="147" t="s">
        <v>3495</v>
      </c>
    </row>
    <row r="3404" spans="16:22" x14ac:dyDescent="0.25">
      <c r="P3404" s="147" t="s">
        <v>962</v>
      </c>
      <c r="Q3404" s="147">
        <v>199</v>
      </c>
      <c r="R3404" s="147"/>
      <c r="S3404" s="147" t="s">
        <v>1660</v>
      </c>
      <c r="T3404" s="147">
        <v>0</v>
      </c>
      <c r="U3404" s="147" t="s">
        <v>1661</v>
      </c>
      <c r="V3404" s="147" t="s">
        <v>3495</v>
      </c>
    </row>
    <row r="3405" spans="16:22" x14ac:dyDescent="0.25">
      <c r="P3405" s="147" t="s">
        <v>962</v>
      </c>
      <c r="Q3405" s="147">
        <v>199</v>
      </c>
      <c r="R3405" s="147"/>
      <c r="S3405" s="147" t="s">
        <v>3025</v>
      </c>
      <c r="T3405" s="147">
        <v>0</v>
      </c>
      <c r="U3405" s="147" t="s">
        <v>3026</v>
      </c>
      <c r="V3405" s="147" t="s">
        <v>3495</v>
      </c>
    </row>
    <row r="3406" spans="16:22" x14ac:dyDescent="0.25">
      <c r="P3406" s="147" t="s">
        <v>962</v>
      </c>
      <c r="Q3406" s="147">
        <v>199</v>
      </c>
      <c r="R3406" s="147"/>
      <c r="S3406" s="147" t="s">
        <v>1664</v>
      </c>
      <c r="T3406" s="147">
        <v>0</v>
      </c>
      <c r="U3406" s="147" t="s">
        <v>1665</v>
      </c>
      <c r="V3406" s="147" t="s">
        <v>3495</v>
      </c>
    </row>
    <row r="3407" spans="16:22" x14ac:dyDescent="0.25">
      <c r="P3407" s="147" t="s">
        <v>962</v>
      </c>
      <c r="Q3407" s="147">
        <v>199</v>
      </c>
      <c r="R3407" s="147"/>
      <c r="S3407" s="147" t="s">
        <v>3320</v>
      </c>
      <c r="T3407" s="147">
        <v>0</v>
      </c>
      <c r="U3407" s="147" t="s">
        <v>3321</v>
      </c>
      <c r="V3407" s="147" t="s">
        <v>3495</v>
      </c>
    </row>
    <row r="3408" spans="16:22" x14ac:dyDescent="0.25">
      <c r="P3408" s="147" t="s">
        <v>962</v>
      </c>
      <c r="Q3408" s="147">
        <v>199</v>
      </c>
      <c r="R3408" s="147"/>
      <c r="S3408" s="147" t="s">
        <v>2780</v>
      </c>
      <c r="T3408" s="147">
        <v>0</v>
      </c>
      <c r="U3408" s="147" t="s">
        <v>2781</v>
      </c>
      <c r="V3408" s="147" t="s">
        <v>3495</v>
      </c>
    </row>
    <row r="3409" spans="16:22" x14ac:dyDescent="0.25">
      <c r="P3409" s="147" t="s">
        <v>962</v>
      </c>
      <c r="Q3409" s="147">
        <v>199</v>
      </c>
      <c r="R3409" s="147"/>
      <c r="S3409" s="147" t="s">
        <v>2782</v>
      </c>
      <c r="T3409" s="147">
        <v>0</v>
      </c>
      <c r="U3409" s="147" t="s">
        <v>2783</v>
      </c>
      <c r="V3409" s="147" t="s">
        <v>3495</v>
      </c>
    </row>
    <row r="3410" spans="16:22" x14ac:dyDescent="0.25">
      <c r="P3410" s="147" t="s">
        <v>962</v>
      </c>
      <c r="Q3410" s="147">
        <v>199</v>
      </c>
      <c r="R3410" s="147"/>
      <c r="S3410" s="147" t="s">
        <v>3324</v>
      </c>
      <c r="T3410" s="147">
        <v>0</v>
      </c>
      <c r="U3410" s="147" t="s">
        <v>3325</v>
      </c>
      <c r="V3410" s="147" t="s">
        <v>3495</v>
      </c>
    </row>
    <row r="3411" spans="16:22" x14ac:dyDescent="0.25">
      <c r="P3411" s="147" t="s">
        <v>962</v>
      </c>
      <c r="Q3411" s="147">
        <v>199</v>
      </c>
      <c r="R3411" s="147"/>
      <c r="S3411" s="147" t="s">
        <v>1674</v>
      </c>
      <c r="T3411" s="147">
        <v>0</v>
      </c>
      <c r="U3411" s="147" t="s">
        <v>1675</v>
      </c>
      <c r="V3411" s="147" t="s">
        <v>3495</v>
      </c>
    </row>
    <row r="3412" spans="16:22" x14ac:dyDescent="0.25">
      <c r="P3412" s="147" t="s">
        <v>962</v>
      </c>
      <c r="Q3412" s="147">
        <v>199</v>
      </c>
      <c r="R3412" s="147"/>
      <c r="S3412" s="147" t="s">
        <v>2784</v>
      </c>
      <c r="T3412" s="147">
        <v>0</v>
      </c>
      <c r="U3412" s="147" t="s">
        <v>2785</v>
      </c>
      <c r="V3412" s="147" t="s">
        <v>3495</v>
      </c>
    </row>
    <row r="3413" spans="16:22" x14ac:dyDescent="0.25">
      <c r="P3413" s="147" t="s">
        <v>962</v>
      </c>
      <c r="Q3413" s="147">
        <v>199</v>
      </c>
      <c r="R3413" s="147"/>
      <c r="S3413" s="147" t="s">
        <v>1676</v>
      </c>
      <c r="T3413" s="147">
        <v>0</v>
      </c>
      <c r="U3413" s="147" t="s">
        <v>1677</v>
      </c>
      <c r="V3413" s="147" t="s">
        <v>3495</v>
      </c>
    </row>
    <row r="3414" spans="16:22" x14ac:dyDescent="0.25">
      <c r="P3414" s="147" t="s">
        <v>962</v>
      </c>
      <c r="Q3414" s="147">
        <v>199</v>
      </c>
      <c r="R3414" s="147"/>
      <c r="S3414" s="147" t="s">
        <v>3514</v>
      </c>
      <c r="T3414" s="147">
        <v>0</v>
      </c>
      <c r="U3414" s="147" t="s">
        <v>3515</v>
      </c>
      <c r="V3414" s="147" t="s">
        <v>3495</v>
      </c>
    </row>
    <row r="3415" spans="16:22" x14ac:dyDescent="0.25">
      <c r="P3415" s="147" t="s">
        <v>962</v>
      </c>
      <c r="Q3415" s="147">
        <v>199</v>
      </c>
      <c r="R3415" s="147"/>
      <c r="S3415" s="147" t="s">
        <v>3027</v>
      </c>
      <c r="T3415" s="147">
        <v>0</v>
      </c>
      <c r="U3415" s="147" t="s">
        <v>3028</v>
      </c>
      <c r="V3415" s="147" t="s">
        <v>3495</v>
      </c>
    </row>
    <row r="3416" spans="16:22" x14ac:dyDescent="0.25">
      <c r="P3416" s="147" t="s">
        <v>962</v>
      </c>
      <c r="Q3416" s="147">
        <v>199</v>
      </c>
      <c r="R3416" s="147"/>
      <c r="S3416" s="147" t="s">
        <v>3516</v>
      </c>
      <c r="T3416" s="147">
        <v>0</v>
      </c>
      <c r="U3416" s="147" t="s">
        <v>3517</v>
      </c>
      <c r="V3416" s="147" t="s">
        <v>3495</v>
      </c>
    </row>
    <row r="3417" spans="16:22" x14ac:dyDescent="0.25">
      <c r="P3417" s="147" t="s">
        <v>962</v>
      </c>
      <c r="Q3417" s="147">
        <v>199</v>
      </c>
      <c r="R3417" s="147"/>
      <c r="S3417" s="147" t="s">
        <v>3326</v>
      </c>
      <c r="T3417" s="147">
        <v>0</v>
      </c>
      <c r="U3417" s="147" t="s">
        <v>3327</v>
      </c>
      <c r="V3417" s="147" t="s">
        <v>3495</v>
      </c>
    </row>
    <row r="3418" spans="16:22" x14ac:dyDescent="0.25">
      <c r="P3418" s="147" t="s">
        <v>962</v>
      </c>
      <c r="Q3418" s="147">
        <v>199</v>
      </c>
      <c r="R3418" s="147"/>
      <c r="S3418" s="147" t="s">
        <v>3328</v>
      </c>
      <c r="T3418" s="147">
        <v>0</v>
      </c>
      <c r="U3418" s="147" t="s">
        <v>3329</v>
      </c>
      <c r="V3418" s="147" t="s">
        <v>3495</v>
      </c>
    </row>
    <row r="3419" spans="16:22" x14ac:dyDescent="0.25">
      <c r="P3419" s="147" t="s">
        <v>962</v>
      </c>
      <c r="Q3419" s="147">
        <v>199</v>
      </c>
      <c r="R3419" s="147"/>
      <c r="S3419" s="147" t="s">
        <v>3330</v>
      </c>
      <c r="T3419" s="147">
        <v>0</v>
      </c>
      <c r="U3419" s="147" t="s">
        <v>3331</v>
      </c>
      <c r="V3419" s="147" t="s">
        <v>3495</v>
      </c>
    </row>
    <row r="3420" spans="16:22" x14ac:dyDescent="0.25">
      <c r="P3420" s="147" t="s">
        <v>962</v>
      </c>
      <c r="Q3420" s="147">
        <v>199</v>
      </c>
      <c r="R3420" s="147"/>
      <c r="S3420" s="147" t="s">
        <v>3332</v>
      </c>
      <c r="T3420" s="147">
        <v>0</v>
      </c>
      <c r="U3420" s="147" t="s">
        <v>3333</v>
      </c>
      <c r="V3420" s="147" t="s">
        <v>3495</v>
      </c>
    </row>
    <row r="3421" spans="16:22" x14ac:dyDescent="0.25">
      <c r="P3421" s="147" t="s">
        <v>962</v>
      </c>
      <c r="Q3421" s="147">
        <v>199</v>
      </c>
      <c r="R3421" s="147"/>
      <c r="S3421" s="147" t="s">
        <v>2790</v>
      </c>
      <c r="T3421" s="147">
        <v>0</v>
      </c>
      <c r="U3421" s="147" t="s">
        <v>2791</v>
      </c>
      <c r="V3421" s="147" t="s">
        <v>3495</v>
      </c>
    </row>
    <row r="3422" spans="16:22" x14ac:dyDescent="0.25">
      <c r="P3422" s="147" t="s">
        <v>962</v>
      </c>
      <c r="Q3422" s="147">
        <v>199</v>
      </c>
      <c r="R3422" s="147"/>
      <c r="S3422" s="147" t="s">
        <v>3334</v>
      </c>
      <c r="T3422" s="147">
        <v>0</v>
      </c>
      <c r="U3422" s="147" t="s">
        <v>3335</v>
      </c>
      <c r="V3422" s="147" t="s">
        <v>3495</v>
      </c>
    </row>
    <row r="3423" spans="16:22" x14ac:dyDescent="0.25">
      <c r="P3423" s="147" t="s">
        <v>962</v>
      </c>
      <c r="Q3423" s="147">
        <v>199</v>
      </c>
      <c r="R3423" s="147"/>
      <c r="S3423" s="147" t="s">
        <v>1686</v>
      </c>
      <c r="T3423" s="147">
        <v>0</v>
      </c>
      <c r="U3423" s="147" t="s">
        <v>1687</v>
      </c>
      <c r="V3423" s="147" t="s">
        <v>3495</v>
      </c>
    </row>
    <row r="3424" spans="16:22" x14ac:dyDescent="0.25">
      <c r="P3424" s="147" t="s">
        <v>962</v>
      </c>
      <c r="Q3424" s="147">
        <v>199</v>
      </c>
      <c r="R3424" s="147"/>
      <c r="S3424" s="147" t="s">
        <v>2501</v>
      </c>
      <c r="T3424" s="147">
        <v>0</v>
      </c>
      <c r="U3424" s="147" t="s">
        <v>2502</v>
      </c>
      <c r="V3424" s="147" t="s">
        <v>3495</v>
      </c>
    </row>
    <row r="3425" spans="16:22" x14ac:dyDescent="0.25">
      <c r="P3425" s="147" t="s">
        <v>962</v>
      </c>
      <c r="Q3425" s="147">
        <v>199</v>
      </c>
      <c r="R3425" s="147"/>
      <c r="S3425" s="147" t="s">
        <v>1692</v>
      </c>
      <c r="T3425" s="147">
        <v>0</v>
      </c>
      <c r="U3425" s="147" t="s">
        <v>1693</v>
      </c>
      <c r="V3425" s="147" t="s">
        <v>3495</v>
      </c>
    </row>
    <row r="3426" spans="16:22" x14ac:dyDescent="0.25">
      <c r="P3426" s="147" t="s">
        <v>962</v>
      </c>
      <c r="Q3426" s="147">
        <v>199</v>
      </c>
      <c r="R3426" s="147"/>
      <c r="S3426" s="147" t="s">
        <v>2792</v>
      </c>
      <c r="T3426" s="147">
        <v>0</v>
      </c>
      <c r="U3426" s="147" t="s">
        <v>2793</v>
      </c>
      <c r="V3426" s="147" t="s">
        <v>3495</v>
      </c>
    </row>
    <row r="3427" spans="16:22" x14ac:dyDescent="0.25">
      <c r="P3427" s="147" t="s">
        <v>962</v>
      </c>
      <c r="Q3427" s="147">
        <v>199</v>
      </c>
      <c r="R3427" s="147"/>
      <c r="S3427" s="147" t="s">
        <v>2794</v>
      </c>
      <c r="T3427" s="147">
        <v>0</v>
      </c>
      <c r="U3427" s="147" t="s">
        <v>2795</v>
      </c>
      <c r="V3427" s="147" t="s">
        <v>3495</v>
      </c>
    </row>
    <row r="3428" spans="16:22" x14ac:dyDescent="0.25">
      <c r="P3428" s="147" t="s">
        <v>962</v>
      </c>
      <c r="Q3428" s="147">
        <v>199</v>
      </c>
      <c r="R3428" s="147"/>
      <c r="S3428" s="147" t="s">
        <v>2798</v>
      </c>
      <c r="T3428" s="147">
        <v>0</v>
      </c>
      <c r="U3428" s="147" t="s">
        <v>2799</v>
      </c>
      <c r="V3428" s="147" t="s">
        <v>3495</v>
      </c>
    </row>
    <row r="3429" spans="16:22" x14ac:dyDescent="0.25">
      <c r="P3429" s="147" t="s">
        <v>962</v>
      </c>
      <c r="Q3429" s="147">
        <v>199</v>
      </c>
      <c r="R3429" s="147"/>
      <c r="S3429" s="147" t="s">
        <v>2800</v>
      </c>
      <c r="T3429" s="147">
        <v>0</v>
      </c>
      <c r="U3429" s="147" t="s">
        <v>2801</v>
      </c>
      <c r="V3429" s="147" t="s">
        <v>3495</v>
      </c>
    </row>
    <row r="3430" spans="16:22" x14ac:dyDescent="0.25">
      <c r="P3430" s="147" t="s">
        <v>962</v>
      </c>
      <c r="Q3430" s="147">
        <v>199</v>
      </c>
      <c r="R3430" s="147"/>
      <c r="S3430" s="147" t="s">
        <v>3518</v>
      </c>
      <c r="T3430" s="147">
        <v>0</v>
      </c>
      <c r="U3430" s="147" t="s">
        <v>3519</v>
      </c>
      <c r="V3430" s="147" t="s">
        <v>3495</v>
      </c>
    </row>
    <row r="3431" spans="16:22" x14ac:dyDescent="0.25">
      <c r="P3431" s="147" t="s">
        <v>962</v>
      </c>
      <c r="Q3431" s="147">
        <v>199</v>
      </c>
      <c r="R3431" s="147"/>
      <c r="S3431" s="147" t="s">
        <v>1706</v>
      </c>
      <c r="T3431" s="147">
        <v>0</v>
      </c>
      <c r="U3431" s="147" t="s">
        <v>1707</v>
      </c>
      <c r="V3431" s="147" t="s">
        <v>3495</v>
      </c>
    </row>
    <row r="3432" spans="16:22" x14ac:dyDescent="0.25">
      <c r="P3432" s="147" t="s">
        <v>962</v>
      </c>
      <c r="Q3432" s="147">
        <v>199</v>
      </c>
      <c r="R3432" s="147"/>
      <c r="S3432" s="147" t="s">
        <v>1708</v>
      </c>
      <c r="T3432" s="147">
        <v>0</v>
      </c>
      <c r="U3432" s="147" t="s">
        <v>1709</v>
      </c>
      <c r="V3432" s="147" t="s">
        <v>3495</v>
      </c>
    </row>
    <row r="3433" spans="16:22" x14ac:dyDescent="0.25">
      <c r="P3433" s="147" t="s">
        <v>962</v>
      </c>
      <c r="Q3433" s="147">
        <v>199</v>
      </c>
      <c r="R3433" s="147"/>
      <c r="S3433" s="147" t="s">
        <v>3340</v>
      </c>
      <c r="T3433" s="147">
        <v>0</v>
      </c>
      <c r="U3433" s="147" t="s">
        <v>3341</v>
      </c>
      <c r="V3433" s="147" t="s">
        <v>3495</v>
      </c>
    </row>
    <row r="3434" spans="16:22" x14ac:dyDescent="0.25">
      <c r="P3434" s="147" t="s">
        <v>962</v>
      </c>
      <c r="Q3434" s="147">
        <v>199</v>
      </c>
      <c r="R3434" s="147"/>
      <c r="S3434" s="147" t="s">
        <v>2806</v>
      </c>
      <c r="T3434" s="147">
        <v>0</v>
      </c>
      <c r="U3434" s="147" t="s">
        <v>2807</v>
      </c>
      <c r="V3434" s="147" t="s">
        <v>3495</v>
      </c>
    </row>
    <row r="3435" spans="16:22" x14ac:dyDescent="0.25">
      <c r="P3435" s="147" t="s">
        <v>962</v>
      </c>
      <c r="Q3435" s="147">
        <v>199</v>
      </c>
      <c r="R3435" s="147"/>
      <c r="S3435" s="147" t="s">
        <v>3520</v>
      </c>
      <c r="T3435" s="147">
        <v>0</v>
      </c>
      <c r="U3435" s="147" t="s">
        <v>3521</v>
      </c>
      <c r="V3435" s="147" t="s">
        <v>3495</v>
      </c>
    </row>
    <row r="3436" spans="16:22" x14ac:dyDescent="0.25">
      <c r="P3436" s="147" t="s">
        <v>962</v>
      </c>
      <c r="Q3436" s="147">
        <v>199</v>
      </c>
      <c r="R3436" s="147"/>
      <c r="S3436" s="147" t="s">
        <v>2513</v>
      </c>
      <c r="T3436" s="147">
        <v>0</v>
      </c>
      <c r="U3436" s="147" t="s">
        <v>2514</v>
      </c>
      <c r="V3436" s="147" t="s">
        <v>3495</v>
      </c>
    </row>
    <row r="3437" spans="16:22" x14ac:dyDescent="0.25">
      <c r="P3437" s="147" t="s">
        <v>962</v>
      </c>
      <c r="Q3437" s="147">
        <v>199</v>
      </c>
      <c r="R3437" s="147"/>
      <c r="S3437" s="147" t="s">
        <v>3035</v>
      </c>
      <c r="T3437" s="147">
        <v>0</v>
      </c>
      <c r="U3437" s="147" t="s">
        <v>3036</v>
      </c>
      <c r="V3437" s="147" t="s">
        <v>3495</v>
      </c>
    </row>
    <row r="3438" spans="16:22" x14ac:dyDescent="0.25">
      <c r="P3438" s="147" t="s">
        <v>962</v>
      </c>
      <c r="Q3438" s="147">
        <v>199</v>
      </c>
      <c r="R3438" s="147"/>
      <c r="S3438" s="147" t="s">
        <v>3342</v>
      </c>
      <c r="T3438" s="147">
        <v>0</v>
      </c>
      <c r="U3438" s="147" t="s">
        <v>3343</v>
      </c>
      <c r="V3438" s="147" t="s">
        <v>3495</v>
      </c>
    </row>
    <row r="3439" spans="16:22" x14ac:dyDescent="0.25">
      <c r="P3439" s="147" t="s">
        <v>962</v>
      </c>
      <c r="Q3439" s="147">
        <v>199</v>
      </c>
      <c r="R3439" s="147"/>
      <c r="S3439" s="147" t="s">
        <v>3522</v>
      </c>
      <c r="T3439" s="147">
        <v>0</v>
      </c>
      <c r="U3439" s="147" t="s">
        <v>3523</v>
      </c>
      <c r="V3439" s="147" t="s">
        <v>3495</v>
      </c>
    </row>
    <row r="3440" spans="16:22" x14ac:dyDescent="0.25">
      <c r="P3440" s="147" t="s">
        <v>962</v>
      </c>
      <c r="Q3440" s="147">
        <v>199</v>
      </c>
      <c r="R3440" s="147"/>
      <c r="S3440" s="147" t="s">
        <v>1726</v>
      </c>
      <c r="T3440" s="147">
        <v>0</v>
      </c>
      <c r="U3440" s="147" t="s">
        <v>1727</v>
      </c>
      <c r="V3440" s="147" t="s">
        <v>3495</v>
      </c>
    </row>
    <row r="3441" spans="16:22" x14ac:dyDescent="0.25">
      <c r="P3441" s="147" t="s">
        <v>962</v>
      </c>
      <c r="Q3441" s="147">
        <v>199</v>
      </c>
      <c r="R3441" s="147"/>
      <c r="S3441" s="147" t="s">
        <v>3037</v>
      </c>
      <c r="T3441" s="147">
        <v>0</v>
      </c>
      <c r="U3441" s="147" t="s">
        <v>3038</v>
      </c>
      <c r="V3441" s="147" t="s">
        <v>3495</v>
      </c>
    </row>
    <row r="3442" spans="16:22" x14ac:dyDescent="0.25">
      <c r="P3442" s="147" t="s">
        <v>962</v>
      </c>
      <c r="Q3442" s="147">
        <v>199</v>
      </c>
      <c r="R3442" s="147"/>
      <c r="S3442" s="147" t="s">
        <v>3344</v>
      </c>
      <c r="T3442" s="147">
        <v>0</v>
      </c>
      <c r="U3442" s="147" t="s">
        <v>3345</v>
      </c>
      <c r="V3442" s="147" t="s">
        <v>3495</v>
      </c>
    </row>
    <row r="3443" spans="16:22" x14ac:dyDescent="0.25">
      <c r="P3443" s="147" t="s">
        <v>962</v>
      </c>
      <c r="Q3443" s="147">
        <v>199</v>
      </c>
      <c r="R3443" s="147"/>
      <c r="S3443" s="147" t="s">
        <v>3524</v>
      </c>
      <c r="T3443" s="147">
        <v>0</v>
      </c>
      <c r="U3443" s="147" t="s">
        <v>3525</v>
      </c>
      <c r="V3443" s="147" t="s">
        <v>3495</v>
      </c>
    </row>
    <row r="3444" spans="16:22" x14ac:dyDescent="0.25">
      <c r="P3444" s="147" t="s">
        <v>962</v>
      </c>
      <c r="Q3444" s="147">
        <v>199</v>
      </c>
      <c r="R3444" s="147"/>
      <c r="S3444" s="147" t="s">
        <v>3346</v>
      </c>
      <c r="T3444" s="147">
        <v>0</v>
      </c>
      <c r="U3444" s="147" t="s">
        <v>3347</v>
      </c>
      <c r="V3444" s="147" t="s">
        <v>3495</v>
      </c>
    </row>
    <row r="3445" spans="16:22" x14ac:dyDescent="0.25">
      <c r="P3445" s="147" t="s">
        <v>962</v>
      </c>
      <c r="Q3445" s="147">
        <v>199</v>
      </c>
      <c r="R3445" s="147"/>
      <c r="S3445" s="147" t="s">
        <v>2519</v>
      </c>
      <c r="T3445" s="147">
        <v>0</v>
      </c>
      <c r="U3445" s="147" t="s">
        <v>2520</v>
      </c>
      <c r="V3445" s="147" t="s">
        <v>3495</v>
      </c>
    </row>
    <row r="3446" spans="16:22" x14ac:dyDescent="0.25">
      <c r="P3446" s="147" t="s">
        <v>962</v>
      </c>
      <c r="Q3446" s="147">
        <v>199</v>
      </c>
      <c r="R3446" s="147"/>
      <c r="S3446" s="147" t="s">
        <v>1732</v>
      </c>
      <c r="T3446" s="147">
        <v>0</v>
      </c>
      <c r="U3446" s="147" t="s">
        <v>1733</v>
      </c>
      <c r="V3446" s="147" t="s">
        <v>3495</v>
      </c>
    </row>
    <row r="3447" spans="16:22" x14ac:dyDescent="0.25">
      <c r="P3447" s="147" t="s">
        <v>962</v>
      </c>
      <c r="Q3447" s="147">
        <v>199</v>
      </c>
      <c r="R3447" s="147"/>
      <c r="S3447" s="147" t="s">
        <v>1734</v>
      </c>
      <c r="T3447" s="147">
        <v>0</v>
      </c>
      <c r="U3447" s="147" t="s">
        <v>1735</v>
      </c>
      <c r="V3447" s="147" t="s">
        <v>3495</v>
      </c>
    </row>
    <row r="3448" spans="16:22" x14ac:dyDescent="0.25">
      <c r="P3448" s="147" t="s">
        <v>962</v>
      </c>
      <c r="Q3448" s="147">
        <v>199</v>
      </c>
      <c r="R3448" s="147"/>
      <c r="S3448" s="147" t="s">
        <v>3526</v>
      </c>
      <c r="T3448" s="147">
        <v>0</v>
      </c>
      <c r="U3448" s="147" t="s">
        <v>3527</v>
      </c>
      <c r="V3448" s="147" t="s">
        <v>3495</v>
      </c>
    </row>
    <row r="3449" spans="16:22" x14ac:dyDescent="0.25">
      <c r="P3449" s="147" t="s">
        <v>962</v>
      </c>
      <c r="Q3449" s="147">
        <v>199</v>
      </c>
      <c r="R3449" s="147"/>
      <c r="S3449" s="147" t="s">
        <v>3348</v>
      </c>
      <c r="T3449" s="147">
        <v>0</v>
      </c>
      <c r="U3449" s="147" t="s">
        <v>3349</v>
      </c>
      <c r="V3449" s="147" t="s">
        <v>3495</v>
      </c>
    </row>
    <row r="3450" spans="16:22" x14ac:dyDescent="0.25">
      <c r="P3450" s="147" t="s">
        <v>962</v>
      </c>
      <c r="Q3450" s="147">
        <v>199</v>
      </c>
      <c r="R3450" s="147"/>
      <c r="S3450" s="147" t="s">
        <v>3528</v>
      </c>
      <c r="T3450" s="147">
        <v>0</v>
      </c>
      <c r="U3450" s="147" t="s">
        <v>3529</v>
      </c>
      <c r="V3450" s="147" t="s">
        <v>3495</v>
      </c>
    </row>
    <row r="3451" spans="16:22" x14ac:dyDescent="0.25">
      <c r="P3451" s="147" t="s">
        <v>962</v>
      </c>
      <c r="Q3451" s="147">
        <v>199</v>
      </c>
      <c r="R3451" s="147"/>
      <c r="S3451" s="147" t="s">
        <v>3350</v>
      </c>
      <c r="T3451" s="147">
        <v>0</v>
      </c>
      <c r="U3451" s="147" t="s">
        <v>3351</v>
      </c>
      <c r="V3451" s="147" t="s">
        <v>3495</v>
      </c>
    </row>
    <row r="3452" spans="16:22" x14ac:dyDescent="0.25">
      <c r="P3452" s="147" t="s">
        <v>962</v>
      </c>
      <c r="Q3452" s="147">
        <v>199</v>
      </c>
      <c r="R3452" s="147"/>
      <c r="S3452" s="147" t="s">
        <v>3530</v>
      </c>
      <c r="T3452" s="147">
        <v>0</v>
      </c>
      <c r="U3452" s="147" t="s">
        <v>3531</v>
      </c>
      <c r="V3452" s="147" t="s">
        <v>3495</v>
      </c>
    </row>
    <row r="3453" spans="16:22" x14ac:dyDescent="0.25">
      <c r="P3453" s="147" t="s">
        <v>962</v>
      </c>
      <c r="Q3453" s="147">
        <v>199</v>
      </c>
      <c r="R3453" s="147"/>
      <c r="S3453" s="147" t="s">
        <v>2824</v>
      </c>
      <c r="T3453" s="147">
        <v>0</v>
      </c>
      <c r="U3453" s="147" t="s">
        <v>2825</v>
      </c>
      <c r="V3453" s="147" t="s">
        <v>3495</v>
      </c>
    </row>
    <row r="3454" spans="16:22" x14ac:dyDescent="0.25">
      <c r="P3454" s="147" t="s">
        <v>962</v>
      </c>
      <c r="Q3454" s="147">
        <v>199</v>
      </c>
      <c r="R3454" s="147"/>
      <c r="S3454" s="147" t="s">
        <v>1740</v>
      </c>
      <c r="T3454" s="147">
        <v>0</v>
      </c>
      <c r="U3454" s="147" t="s">
        <v>1741</v>
      </c>
      <c r="V3454" s="147" t="s">
        <v>3495</v>
      </c>
    </row>
    <row r="3455" spans="16:22" x14ac:dyDescent="0.25">
      <c r="P3455" s="147" t="s">
        <v>962</v>
      </c>
      <c r="Q3455" s="147">
        <v>199</v>
      </c>
      <c r="R3455" s="147"/>
      <c r="S3455" s="147" t="s">
        <v>1742</v>
      </c>
      <c r="T3455" s="147">
        <v>0</v>
      </c>
      <c r="U3455" s="147" t="s">
        <v>1743</v>
      </c>
      <c r="V3455" s="147" t="s">
        <v>3495</v>
      </c>
    </row>
    <row r="3456" spans="16:22" x14ac:dyDescent="0.25">
      <c r="P3456" s="147" t="s">
        <v>962</v>
      </c>
      <c r="Q3456" s="147">
        <v>199</v>
      </c>
      <c r="R3456" s="147"/>
      <c r="S3456" s="147" t="s">
        <v>1744</v>
      </c>
      <c r="T3456" s="147">
        <v>0</v>
      </c>
      <c r="U3456" s="147" t="s">
        <v>1745</v>
      </c>
      <c r="V3456" s="147" t="s">
        <v>3495</v>
      </c>
    </row>
    <row r="3457" spans="16:22" x14ac:dyDescent="0.25">
      <c r="P3457" s="147" t="s">
        <v>962</v>
      </c>
      <c r="Q3457" s="147">
        <v>199</v>
      </c>
      <c r="R3457" s="147"/>
      <c r="S3457" s="147" t="s">
        <v>1746</v>
      </c>
      <c r="T3457" s="147">
        <v>0</v>
      </c>
      <c r="U3457" s="147" t="s">
        <v>1747</v>
      </c>
      <c r="V3457" s="147" t="s">
        <v>3495</v>
      </c>
    </row>
    <row r="3458" spans="16:22" x14ac:dyDescent="0.25">
      <c r="P3458" s="147" t="s">
        <v>962</v>
      </c>
      <c r="Q3458" s="147">
        <v>199</v>
      </c>
      <c r="R3458" s="147"/>
      <c r="S3458" s="147" t="s">
        <v>2521</v>
      </c>
      <c r="T3458" s="147">
        <v>0</v>
      </c>
      <c r="U3458" s="147" t="s">
        <v>2522</v>
      </c>
      <c r="V3458" s="147" t="s">
        <v>3495</v>
      </c>
    </row>
    <row r="3459" spans="16:22" x14ac:dyDescent="0.25">
      <c r="P3459" s="147" t="s">
        <v>962</v>
      </c>
      <c r="Q3459" s="147">
        <v>199</v>
      </c>
      <c r="R3459" s="147"/>
      <c r="S3459" s="147" t="s">
        <v>2523</v>
      </c>
      <c r="T3459" s="147">
        <v>0</v>
      </c>
      <c r="U3459" s="147" t="s">
        <v>2524</v>
      </c>
      <c r="V3459" s="147" t="s">
        <v>3495</v>
      </c>
    </row>
    <row r="3460" spans="16:22" x14ac:dyDescent="0.25">
      <c r="P3460" s="147" t="s">
        <v>962</v>
      </c>
      <c r="Q3460" s="147">
        <v>199</v>
      </c>
      <c r="R3460" s="147"/>
      <c r="S3460" s="147" t="s">
        <v>1764</v>
      </c>
      <c r="T3460" s="147">
        <v>0</v>
      </c>
      <c r="U3460" s="147" t="s">
        <v>1765</v>
      </c>
      <c r="V3460" s="147" t="s">
        <v>3495</v>
      </c>
    </row>
    <row r="3461" spans="16:22" x14ac:dyDescent="0.25">
      <c r="P3461" s="147" t="s">
        <v>962</v>
      </c>
      <c r="Q3461" s="147">
        <v>199</v>
      </c>
      <c r="R3461" s="147"/>
      <c r="S3461" s="147" t="s">
        <v>1772</v>
      </c>
      <c r="T3461" s="147">
        <v>0</v>
      </c>
      <c r="U3461" s="147" t="s">
        <v>1773</v>
      </c>
      <c r="V3461" s="147" t="s">
        <v>3495</v>
      </c>
    </row>
    <row r="3462" spans="16:22" x14ac:dyDescent="0.25">
      <c r="P3462" s="147" t="s">
        <v>962</v>
      </c>
      <c r="Q3462" s="147">
        <v>199</v>
      </c>
      <c r="R3462" s="147"/>
      <c r="S3462" s="147" t="s">
        <v>3049</v>
      </c>
      <c r="T3462" s="147">
        <v>0</v>
      </c>
      <c r="U3462" s="147" t="s">
        <v>3050</v>
      </c>
      <c r="V3462" s="147" t="s">
        <v>3495</v>
      </c>
    </row>
    <row r="3463" spans="16:22" x14ac:dyDescent="0.25">
      <c r="P3463" s="147" t="s">
        <v>962</v>
      </c>
      <c r="Q3463" s="147">
        <v>199</v>
      </c>
      <c r="R3463" s="147"/>
      <c r="S3463" s="147" t="s">
        <v>3532</v>
      </c>
      <c r="T3463" s="147">
        <v>0</v>
      </c>
      <c r="U3463" s="147" t="s">
        <v>3533</v>
      </c>
      <c r="V3463" s="147" t="s">
        <v>3495</v>
      </c>
    </row>
    <row r="3464" spans="16:22" x14ac:dyDescent="0.25">
      <c r="P3464" s="147" t="s">
        <v>962</v>
      </c>
      <c r="Q3464" s="147">
        <v>199</v>
      </c>
      <c r="R3464" s="147"/>
      <c r="S3464" s="147" t="s">
        <v>3053</v>
      </c>
      <c r="T3464" s="147">
        <v>0</v>
      </c>
      <c r="U3464" s="147" t="s">
        <v>3054</v>
      </c>
      <c r="V3464" s="147" t="s">
        <v>3495</v>
      </c>
    </row>
    <row r="3465" spans="16:22" x14ac:dyDescent="0.25">
      <c r="P3465" s="147" t="s">
        <v>962</v>
      </c>
      <c r="Q3465" s="147">
        <v>199</v>
      </c>
      <c r="R3465" s="147"/>
      <c r="S3465" s="147" t="s">
        <v>3055</v>
      </c>
      <c r="T3465" s="147">
        <v>0</v>
      </c>
      <c r="U3465" s="147" t="s">
        <v>3056</v>
      </c>
      <c r="V3465" s="147" t="s">
        <v>3495</v>
      </c>
    </row>
    <row r="3466" spans="16:22" x14ac:dyDescent="0.25">
      <c r="P3466" s="147" t="s">
        <v>962</v>
      </c>
      <c r="Q3466" s="147">
        <v>199</v>
      </c>
      <c r="R3466" s="147"/>
      <c r="S3466" s="147" t="s">
        <v>3057</v>
      </c>
      <c r="T3466" s="147">
        <v>0</v>
      </c>
      <c r="U3466" s="147" t="s">
        <v>3058</v>
      </c>
      <c r="V3466" s="147" t="s">
        <v>3495</v>
      </c>
    </row>
    <row r="3467" spans="16:22" x14ac:dyDescent="0.25">
      <c r="P3467" s="147" t="s">
        <v>962</v>
      </c>
      <c r="Q3467" s="147">
        <v>199</v>
      </c>
      <c r="R3467" s="147"/>
      <c r="S3467" s="147" t="s">
        <v>3534</v>
      </c>
      <c r="T3467" s="147">
        <v>0</v>
      </c>
      <c r="U3467" s="147" t="s">
        <v>3535</v>
      </c>
      <c r="V3467" s="147" t="s">
        <v>3495</v>
      </c>
    </row>
    <row r="3468" spans="16:22" x14ac:dyDescent="0.25">
      <c r="P3468" s="147" t="s">
        <v>962</v>
      </c>
      <c r="Q3468" s="147">
        <v>199</v>
      </c>
      <c r="R3468" s="147"/>
      <c r="S3468" s="147" t="s">
        <v>1788</v>
      </c>
      <c r="T3468" s="147">
        <v>0</v>
      </c>
      <c r="U3468" s="147" t="s">
        <v>1789</v>
      </c>
      <c r="V3468" s="147" t="s">
        <v>3495</v>
      </c>
    </row>
    <row r="3469" spans="16:22" x14ac:dyDescent="0.25">
      <c r="P3469" s="147" t="s">
        <v>962</v>
      </c>
      <c r="Q3469" s="147">
        <v>199</v>
      </c>
      <c r="R3469" s="147"/>
      <c r="S3469" s="147" t="s">
        <v>2531</v>
      </c>
      <c r="T3469" s="147">
        <v>0</v>
      </c>
      <c r="U3469" s="147" t="s">
        <v>2532</v>
      </c>
      <c r="V3469" s="147" t="s">
        <v>3495</v>
      </c>
    </row>
    <row r="3470" spans="16:22" x14ac:dyDescent="0.25">
      <c r="P3470" s="147" t="s">
        <v>962</v>
      </c>
      <c r="Q3470" s="147">
        <v>199</v>
      </c>
      <c r="R3470" s="147"/>
      <c r="S3470" s="147" t="s">
        <v>3061</v>
      </c>
      <c r="T3470" s="147">
        <v>0</v>
      </c>
      <c r="U3470" s="147" t="s">
        <v>3062</v>
      </c>
      <c r="V3470" s="147" t="s">
        <v>3495</v>
      </c>
    </row>
    <row r="3471" spans="16:22" x14ac:dyDescent="0.25">
      <c r="P3471" s="147" t="s">
        <v>962</v>
      </c>
      <c r="Q3471" s="147">
        <v>199</v>
      </c>
      <c r="R3471" s="147"/>
      <c r="S3471" s="147" t="s">
        <v>1810</v>
      </c>
      <c r="T3471" s="147">
        <v>0</v>
      </c>
      <c r="U3471" s="147" t="s">
        <v>1811</v>
      </c>
      <c r="V3471" s="147" t="s">
        <v>3495</v>
      </c>
    </row>
    <row r="3472" spans="16:22" x14ac:dyDescent="0.25">
      <c r="P3472" s="147" t="s">
        <v>962</v>
      </c>
      <c r="Q3472" s="147">
        <v>199</v>
      </c>
      <c r="R3472" s="147"/>
      <c r="S3472" s="147" t="s">
        <v>3536</v>
      </c>
      <c r="T3472" s="147">
        <v>0</v>
      </c>
      <c r="U3472" s="147" t="s">
        <v>3537</v>
      </c>
      <c r="V3472" s="147" t="s">
        <v>3495</v>
      </c>
    </row>
    <row r="3473" spans="16:22" x14ac:dyDescent="0.25">
      <c r="P3473" s="147" t="s">
        <v>962</v>
      </c>
      <c r="Q3473" s="147">
        <v>199</v>
      </c>
      <c r="R3473" s="147"/>
      <c r="S3473" s="147" t="s">
        <v>1826</v>
      </c>
      <c r="T3473" s="147">
        <v>0</v>
      </c>
      <c r="U3473" s="147" t="s">
        <v>1827</v>
      </c>
      <c r="V3473" s="147" t="s">
        <v>3495</v>
      </c>
    </row>
    <row r="3474" spans="16:22" x14ac:dyDescent="0.25">
      <c r="P3474" s="147" t="s">
        <v>962</v>
      </c>
      <c r="Q3474" s="147">
        <v>199</v>
      </c>
      <c r="R3474" s="147"/>
      <c r="S3474" s="147" t="s">
        <v>3364</v>
      </c>
      <c r="T3474" s="147">
        <v>0</v>
      </c>
      <c r="U3474" s="147" t="s">
        <v>3365</v>
      </c>
      <c r="V3474" s="147" t="s">
        <v>3495</v>
      </c>
    </row>
    <row r="3475" spans="16:22" x14ac:dyDescent="0.25">
      <c r="P3475" s="147" t="s">
        <v>962</v>
      </c>
      <c r="Q3475" s="147">
        <v>199</v>
      </c>
      <c r="R3475" s="147"/>
      <c r="S3475" s="147" t="s">
        <v>2539</v>
      </c>
      <c r="T3475" s="147">
        <v>0</v>
      </c>
      <c r="U3475" s="147" t="s">
        <v>2540</v>
      </c>
      <c r="V3475" s="147" t="s">
        <v>3495</v>
      </c>
    </row>
    <row r="3476" spans="16:22" x14ac:dyDescent="0.25">
      <c r="P3476" s="147" t="s">
        <v>962</v>
      </c>
      <c r="Q3476" s="147">
        <v>199</v>
      </c>
      <c r="R3476" s="147"/>
      <c r="S3476" s="147" t="s">
        <v>3366</v>
      </c>
      <c r="T3476" s="147">
        <v>0</v>
      </c>
      <c r="U3476" s="147" t="s">
        <v>3367</v>
      </c>
      <c r="V3476" s="147" t="s">
        <v>3495</v>
      </c>
    </row>
    <row r="3477" spans="16:22" x14ac:dyDescent="0.25">
      <c r="P3477" s="147" t="s">
        <v>962</v>
      </c>
      <c r="Q3477" s="147">
        <v>199</v>
      </c>
      <c r="R3477" s="147"/>
      <c r="S3477" s="147" t="s">
        <v>1838</v>
      </c>
      <c r="T3477" s="147">
        <v>0</v>
      </c>
      <c r="U3477" s="147" t="s">
        <v>1839</v>
      </c>
      <c r="V3477" s="147" t="s">
        <v>3495</v>
      </c>
    </row>
    <row r="3478" spans="16:22" x14ac:dyDescent="0.25">
      <c r="P3478" s="147" t="s">
        <v>962</v>
      </c>
      <c r="Q3478" s="147">
        <v>199</v>
      </c>
      <c r="R3478" s="147"/>
      <c r="S3478" s="147" t="s">
        <v>1844</v>
      </c>
      <c r="T3478" s="147">
        <v>0</v>
      </c>
      <c r="U3478" s="147" t="s">
        <v>1845</v>
      </c>
      <c r="V3478" s="147" t="s">
        <v>3495</v>
      </c>
    </row>
    <row r="3479" spans="16:22" x14ac:dyDescent="0.25">
      <c r="P3479" s="147" t="s">
        <v>962</v>
      </c>
      <c r="Q3479" s="147">
        <v>199</v>
      </c>
      <c r="R3479" s="147"/>
      <c r="S3479" s="147" t="s">
        <v>1848</v>
      </c>
      <c r="T3479" s="147">
        <v>0</v>
      </c>
      <c r="U3479" s="147" t="s">
        <v>1849</v>
      </c>
      <c r="V3479" s="147" t="s">
        <v>3495</v>
      </c>
    </row>
    <row r="3480" spans="16:22" x14ac:dyDescent="0.25">
      <c r="P3480" s="147" t="s">
        <v>962</v>
      </c>
      <c r="Q3480" s="147">
        <v>199</v>
      </c>
      <c r="R3480" s="147"/>
      <c r="S3480" s="147" t="s">
        <v>1850</v>
      </c>
      <c r="T3480" s="147">
        <v>0</v>
      </c>
      <c r="U3480" s="147" t="s">
        <v>1851</v>
      </c>
      <c r="V3480" s="147" t="s">
        <v>3495</v>
      </c>
    </row>
    <row r="3481" spans="16:22" x14ac:dyDescent="0.25">
      <c r="P3481" s="147" t="s">
        <v>962</v>
      </c>
      <c r="Q3481" s="147">
        <v>199</v>
      </c>
      <c r="R3481" s="147"/>
      <c r="S3481" s="147" t="s">
        <v>1852</v>
      </c>
      <c r="T3481" s="147">
        <v>0</v>
      </c>
      <c r="U3481" s="147" t="s">
        <v>1853</v>
      </c>
      <c r="V3481" s="147" t="s">
        <v>3495</v>
      </c>
    </row>
    <row r="3482" spans="16:22" x14ac:dyDescent="0.25">
      <c r="P3482" s="147" t="s">
        <v>962</v>
      </c>
      <c r="Q3482" s="147">
        <v>199</v>
      </c>
      <c r="R3482" s="147"/>
      <c r="S3482" s="147" t="s">
        <v>1854</v>
      </c>
      <c r="T3482" s="147">
        <v>0</v>
      </c>
      <c r="U3482" s="147" t="s">
        <v>1855</v>
      </c>
      <c r="V3482" s="147" t="s">
        <v>3495</v>
      </c>
    </row>
    <row r="3483" spans="16:22" x14ac:dyDescent="0.25">
      <c r="P3483" s="147" t="s">
        <v>962</v>
      </c>
      <c r="Q3483" s="147">
        <v>199</v>
      </c>
      <c r="R3483" s="147"/>
      <c r="S3483" s="147" t="s">
        <v>1858</v>
      </c>
      <c r="T3483" s="147">
        <v>0</v>
      </c>
      <c r="U3483" s="147" t="s">
        <v>1859</v>
      </c>
      <c r="V3483" s="147" t="s">
        <v>3495</v>
      </c>
    </row>
    <row r="3484" spans="16:22" x14ac:dyDescent="0.25">
      <c r="P3484" s="147" t="s">
        <v>962</v>
      </c>
      <c r="Q3484" s="147">
        <v>199</v>
      </c>
      <c r="R3484" s="147"/>
      <c r="S3484" s="147" t="s">
        <v>1860</v>
      </c>
      <c r="T3484" s="147">
        <v>0</v>
      </c>
      <c r="U3484" s="147" t="s">
        <v>1861</v>
      </c>
      <c r="V3484" s="147" t="s">
        <v>3495</v>
      </c>
    </row>
    <row r="3485" spans="16:22" x14ac:dyDescent="0.25">
      <c r="P3485" s="147" t="s">
        <v>962</v>
      </c>
      <c r="Q3485" s="147">
        <v>199</v>
      </c>
      <c r="R3485" s="147"/>
      <c r="S3485" s="147" t="s">
        <v>2543</v>
      </c>
      <c r="T3485" s="147">
        <v>0</v>
      </c>
      <c r="U3485" s="147" t="s">
        <v>2544</v>
      </c>
      <c r="V3485" s="147" t="s">
        <v>3495</v>
      </c>
    </row>
    <row r="3486" spans="16:22" x14ac:dyDescent="0.25">
      <c r="P3486" s="147" t="s">
        <v>962</v>
      </c>
      <c r="Q3486" s="147">
        <v>199</v>
      </c>
      <c r="R3486" s="147"/>
      <c r="S3486" s="147" t="s">
        <v>1876</v>
      </c>
      <c r="T3486" s="147">
        <v>0</v>
      </c>
      <c r="U3486" s="147" t="s">
        <v>1877</v>
      </c>
      <c r="V3486" s="147" t="s">
        <v>3495</v>
      </c>
    </row>
    <row r="3487" spans="16:22" x14ac:dyDescent="0.25">
      <c r="P3487" s="147" t="s">
        <v>962</v>
      </c>
      <c r="Q3487" s="147">
        <v>199</v>
      </c>
      <c r="R3487" s="147"/>
      <c r="S3487" s="147" t="s">
        <v>1878</v>
      </c>
      <c r="T3487" s="147">
        <v>0</v>
      </c>
      <c r="U3487" s="147" t="s">
        <v>1879</v>
      </c>
      <c r="V3487" s="147" t="s">
        <v>3495</v>
      </c>
    </row>
    <row r="3488" spans="16:22" x14ac:dyDescent="0.25">
      <c r="P3488" s="147" t="s">
        <v>962</v>
      </c>
      <c r="Q3488" s="147">
        <v>199</v>
      </c>
      <c r="R3488" s="147"/>
      <c r="S3488" s="147" t="s">
        <v>1882</v>
      </c>
      <c r="T3488" s="147">
        <v>0</v>
      </c>
      <c r="U3488" s="147" t="s">
        <v>1883</v>
      </c>
      <c r="V3488" s="147" t="s">
        <v>3495</v>
      </c>
    </row>
    <row r="3489" spans="16:22" x14ac:dyDescent="0.25">
      <c r="P3489" s="147" t="s">
        <v>962</v>
      </c>
      <c r="Q3489" s="147">
        <v>199</v>
      </c>
      <c r="R3489" s="147"/>
      <c r="S3489" s="147" t="s">
        <v>2551</v>
      </c>
      <c r="T3489" s="147">
        <v>0</v>
      </c>
      <c r="U3489" s="147" t="s">
        <v>2552</v>
      </c>
      <c r="V3489" s="147" t="s">
        <v>3495</v>
      </c>
    </row>
    <row r="3490" spans="16:22" x14ac:dyDescent="0.25">
      <c r="P3490" s="147" t="s">
        <v>962</v>
      </c>
      <c r="Q3490" s="147">
        <v>199</v>
      </c>
      <c r="R3490" s="147"/>
      <c r="S3490" s="147" t="s">
        <v>2846</v>
      </c>
      <c r="T3490" s="147">
        <v>0</v>
      </c>
      <c r="U3490" s="147" t="s">
        <v>2847</v>
      </c>
      <c r="V3490" s="147" t="s">
        <v>3495</v>
      </c>
    </row>
    <row r="3491" spans="16:22" x14ac:dyDescent="0.25">
      <c r="P3491" s="147" t="s">
        <v>962</v>
      </c>
      <c r="Q3491" s="147">
        <v>199</v>
      </c>
      <c r="R3491" s="147"/>
      <c r="S3491" s="147" t="s">
        <v>3370</v>
      </c>
      <c r="T3491" s="147">
        <v>0</v>
      </c>
      <c r="U3491" s="147" t="s">
        <v>3371</v>
      </c>
      <c r="V3491" s="147" t="s">
        <v>3495</v>
      </c>
    </row>
    <row r="3492" spans="16:22" x14ac:dyDescent="0.25">
      <c r="P3492" s="147" t="s">
        <v>962</v>
      </c>
      <c r="Q3492" s="147">
        <v>199</v>
      </c>
      <c r="R3492" s="147"/>
      <c r="S3492" s="147" t="s">
        <v>2555</v>
      </c>
      <c r="T3492" s="147">
        <v>0</v>
      </c>
      <c r="U3492" s="147" t="s">
        <v>2556</v>
      </c>
      <c r="V3492" s="147" t="s">
        <v>3495</v>
      </c>
    </row>
    <row r="3493" spans="16:22" x14ac:dyDescent="0.25">
      <c r="P3493" s="147" t="s">
        <v>962</v>
      </c>
      <c r="Q3493" s="147">
        <v>199</v>
      </c>
      <c r="R3493" s="147"/>
      <c r="S3493" s="147" t="s">
        <v>3374</v>
      </c>
      <c r="T3493" s="147">
        <v>0</v>
      </c>
      <c r="U3493" s="147" t="s">
        <v>3375</v>
      </c>
      <c r="V3493" s="147" t="s">
        <v>3495</v>
      </c>
    </row>
    <row r="3494" spans="16:22" x14ac:dyDescent="0.25">
      <c r="P3494" s="147" t="s">
        <v>962</v>
      </c>
      <c r="Q3494" s="147">
        <v>199</v>
      </c>
      <c r="R3494" s="147"/>
      <c r="S3494" s="147" t="s">
        <v>3376</v>
      </c>
      <c r="T3494" s="147">
        <v>0</v>
      </c>
      <c r="U3494" s="147" t="s">
        <v>3377</v>
      </c>
      <c r="V3494" s="147" t="s">
        <v>3495</v>
      </c>
    </row>
    <row r="3495" spans="16:22" x14ac:dyDescent="0.25">
      <c r="P3495" s="147" t="s">
        <v>962</v>
      </c>
      <c r="Q3495" s="147">
        <v>199</v>
      </c>
      <c r="R3495" s="147"/>
      <c r="S3495" s="147" t="s">
        <v>1892</v>
      </c>
      <c r="T3495" s="147">
        <v>0</v>
      </c>
      <c r="U3495" s="147" t="s">
        <v>1893</v>
      </c>
      <c r="V3495" s="147" t="s">
        <v>3495</v>
      </c>
    </row>
    <row r="3496" spans="16:22" x14ac:dyDescent="0.25">
      <c r="P3496" s="147" t="s">
        <v>962</v>
      </c>
      <c r="Q3496" s="147">
        <v>199</v>
      </c>
      <c r="R3496" s="147"/>
      <c r="S3496" s="147" t="s">
        <v>1894</v>
      </c>
      <c r="T3496" s="147">
        <v>0</v>
      </c>
      <c r="U3496" s="147" t="s">
        <v>1895</v>
      </c>
      <c r="V3496" s="147" t="s">
        <v>3495</v>
      </c>
    </row>
    <row r="3497" spans="16:22" x14ac:dyDescent="0.25">
      <c r="P3497" s="147" t="s">
        <v>962</v>
      </c>
      <c r="Q3497" s="147">
        <v>199</v>
      </c>
      <c r="R3497" s="147"/>
      <c r="S3497" s="147" t="s">
        <v>1896</v>
      </c>
      <c r="T3497" s="147">
        <v>0</v>
      </c>
      <c r="U3497" s="147" t="s">
        <v>1897</v>
      </c>
      <c r="V3497" s="147" t="s">
        <v>3495</v>
      </c>
    </row>
    <row r="3498" spans="16:22" x14ac:dyDescent="0.25">
      <c r="P3498" s="147" t="s">
        <v>962</v>
      </c>
      <c r="Q3498" s="147">
        <v>199</v>
      </c>
      <c r="R3498" s="147"/>
      <c r="S3498" s="147" t="s">
        <v>2854</v>
      </c>
      <c r="T3498" s="147">
        <v>0</v>
      </c>
      <c r="U3498" s="147" t="s">
        <v>2855</v>
      </c>
      <c r="V3498" s="147" t="s">
        <v>3495</v>
      </c>
    </row>
    <row r="3499" spans="16:22" x14ac:dyDescent="0.25">
      <c r="P3499" s="147" t="s">
        <v>962</v>
      </c>
      <c r="Q3499" s="147">
        <v>199</v>
      </c>
      <c r="R3499" s="147"/>
      <c r="S3499" s="147" t="s">
        <v>2856</v>
      </c>
      <c r="T3499" s="147">
        <v>0</v>
      </c>
      <c r="U3499" s="147" t="s">
        <v>2857</v>
      </c>
      <c r="V3499" s="147" t="s">
        <v>3495</v>
      </c>
    </row>
    <row r="3500" spans="16:22" x14ac:dyDescent="0.25">
      <c r="P3500" s="147" t="s">
        <v>962</v>
      </c>
      <c r="Q3500" s="147">
        <v>199</v>
      </c>
      <c r="R3500" s="147"/>
      <c r="S3500" s="147" t="s">
        <v>3071</v>
      </c>
      <c r="T3500" s="147">
        <v>0</v>
      </c>
      <c r="U3500" s="147" t="s">
        <v>3072</v>
      </c>
      <c r="V3500" s="147" t="s">
        <v>3495</v>
      </c>
    </row>
    <row r="3501" spans="16:22" x14ac:dyDescent="0.25">
      <c r="P3501" s="147" t="s">
        <v>962</v>
      </c>
      <c r="Q3501" s="147">
        <v>199</v>
      </c>
      <c r="R3501" s="147"/>
      <c r="S3501" s="147" t="s">
        <v>3538</v>
      </c>
      <c r="T3501" s="147">
        <v>0</v>
      </c>
      <c r="U3501" s="147" t="s">
        <v>3539</v>
      </c>
      <c r="V3501" s="147" t="s">
        <v>3495</v>
      </c>
    </row>
    <row r="3502" spans="16:22" x14ac:dyDescent="0.25">
      <c r="P3502" s="147" t="s">
        <v>962</v>
      </c>
      <c r="Q3502" s="147">
        <v>199</v>
      </c>
      <c r="R3502" s="147"/>
      <c r="S3502" s="147" t="s">
        <v>1900</v>
      </c>
      <c r="T3502" s="147">
        <v>0</v>
      </c>
      <c r="U3502" s="147" t="s">
        <v>1901</v>
      </c>
      <c r="V3502" s="147" t="s">
        <v>3495</v>
      </c>
    </row>
    <row r="3503" spans="16:22" x14ac:dyDescent="0.25">
      <c r="P3503" s="147" t="s">
        <v>962</v>
      </c>
      <c r="Q3503" s="147">
        <v>199</v>
      </c>
      <c r="R3503" s="147"/>
      <c r="S3503" s="147" t="s">
        <v>3073</v>
      </c>
      <c r="T3503" s="147">
        <v>0</v>
      </c>
      <c r="U3503" s="147" t="s">
        <v>3074</v>
      </c>
      <c r="V3503" s="147" t="s">
        <v>3495</v>
      </c>
    </row>
    <row r="3504" spans="16:22" x14ac:dyDescent="0.25">
      <c r="P3504" s="147" t="s">
        <v>962</v>
      </c>
      <c r="Q3504" s="147">
        <v>199</v>
      </c>
      <c r="R3504" s="147"/>
      <c r="S3504" s="147" t="s">
        <v>2565</v>
      </c>
      <c r="T3504" s="147">
        <v>0</v>
      </c>
      <c r="U3504" s="147" t="s">
        <v>2566</v>
      </c>
      <c r="V3504" s="147" t="s">
        <v>3495</v>
      </c>
    </row>
    <row r="3505" spans="16:22" x14ac:dyDescent="0.25">
      <c r="P3505" s="147" t="s">
        <v>962</v>
      </c>
      <c r="Q3505" s="147">
        <v>199</v>
      </c>
      <c r="R3505" s="147"/>
      <c r="S3505" s="147" t="s">
        <v>3382</v>
      </c>
      <c r="T3505" s="147">
        <v>0</v>
      </c>
      <c r="U3505" s="147" t="s">
        <v>3383</v>
      </c>
      <c r="V3505" s="147" t="s">
        <v>3495</v>
      </c>
    </row>
    <row r="3506" spans="16:22" x14ac:dyDescent="0.25">
      <c r="P3506" s="147" t="s">
        <v>962</v>
      </c>
      <c r="Q3506" s="147">
        <v>199</v>
      </c>
      <c r="R3506" s="147"/>
      <c r="S3506" s="147" t="s">
        <v>3540</v>
      </c>
      <c r="T3506" s="147">
        <v>0</v>
      </c>
      <c r="U3506" s="147" t="s">
        <v>3541</v>
      </c>
      <c r="V3506" s="147" t="s">
        <v>3495</v>
      </c>
    </row>
    <row r="3507" spans="16:22" x14ac:dyDescent="0.25">
      <c r="P3507" s="147" t="s">
        <v>962</v>
      </c>
      <c r="Q3507" s="147">
        <v>199</v>
      </c>
      <c r="R3507" s="147"/>
      <c r="S3507" s="147" t="s">
        <v>3542</v>
      </c>
      <c r="T3507" s="147">
        <v>0</v>
      </c>
      <c r="U3507" s="147" t="s">
        <v>3543</v>
      </c>
      <c r="V3507" s="147" t="s">
        <v>3495</v>
      </c>
    </row>
    <row r="3508" spans="16:22" x14ac:dyDescent="0.25">
      <c r="P3508" s="147" t="s">
        <v>962</v>
      </c>
      <c r="Q3508" s="147">
        <v>199</v>
      </c>
      <c r="R3508" s="147"/>
      <c r="S3508" s="147" t="s">
        <v>1918</v>
      </c>
      <c r="T3508" s="147">
        <v>0</v>
      </c>
      <c r="U3508" s="147" t="s">
        <v>1919</v>
      </c>
      <c r="V3508" s="147" t="s">
        <v>3495</v>
      </c>
    </row>
    <row r="3509" spans="16:22" x14ac:dyDescent="0.25">
      <c r="P3509" s="147" t="s">
        <v>962</v>
      </c>
      <c r="Q3509" s="147">
        <v>199</v>
      </c>
      <c r="R3509" s="147"/>
      <c r="S3509" s="147" t="s">
        <v>3544</v>
      </c>
      <c r="T3509" s="147">
        <v>0</v>
      </c>
      <c r="U3509" s="147" t="s">
        <v>3545</v>
      </c>
      <c r="V3509" s="147" t="s">
        <v>3495</v>
      </c>
    </row>
    <row r="3510" spans="16:22" x14ac:dyDescent="0.25">
      <c r="P3510" s="147" t="s">
        <v>962</v>
      </c>
      <c r="Q3510" s="147">
        <v>199</v>
      </c>
      <c r="R3510" s="147"/>
      <c r="S3510" s="147" t="s">
        <v>1922</v>
      </c>
      <c r="T3510" s="147">
        <v>0</v>
      </c>
      <c r="U3510" s="147" t="s">
        <v>1923</v>
      </c>
      <c r="V3510" s="147" t="s">
        <v>3495</v>
      </c>
    </row>
    <row r="3511" spans="16:22" x14ac:dyDescent="0.25">
      <c r="P3511" s="147" t="s">
        <v>962</v>
      </c>
      <c r="Q3511" s="147">
        <v>199</v>
      </c>
      <c r="R3511" s="147"/>
      <c r="S3511" s="147" t="s">
        <v>3087</v>
      </c>
      <c r="T3511" s="147">
        <v>0</v>
      </c>
      <c r="U3511" s="147" t="s">
        <v>3088</v>
      </c>
      <c r="V3511" s="147" t="s">
        <v>3495</v>
      </c>
    </row>
    <row r="3512" spans="16:22" x14ac:dyDescent="0.25">
      <c r="P3512" s="147" t="s">
        <v>962</v>
      </c>
      <c r="Q3512" s="147">
        <v>199</v>
      </c>
      <c r="R3512" s="147"/>
      <c r="S3512" s="147" t="s">
        <v>2569</v>
      </c>
      <c r="T3512" s="147">
        <v>0</v>
      </c>
      <c r="U3512" s="147" t="s">
        <v>2570</v>
      </c>
      <c r="V3512" s="147" t="s">
        <v>3495</v>
      </c>
    </row>
    <row r="3513" spans="16:22" x14ac:dyDescent="0.25">
      <c r="P3513" s="147" t="s">
        <v>962</v>
      </c>
      <c r="Q3513" s="147">
        <v>199</v>
      </c>
      <c r="R3513" s="147"/>
      <c r="S3513" s="147" t="s">
        <v>3546</v>
      </c>
      <c r="T3513" s="147">
        <v>0</v>
      </c>
      <c r="U3513" s="147" t="s">
        <v>3547</v>
      </c>
      <c r="V3513" s="147" t="s">
        <v>3495</v>
      </c>
    </row>
    <row r="3514" spans="16:22" x14ac:dyDescent="0.25">
      <c r="P3514" s="147" t="s">
        <v>962</v>
      </c>
      <c r="Q3514" s="147">
        <v>199</v>
      </c>
      <c r="R3514" s="147"/>
      <c r="S3514" s="147" t="s">
        <v>3548</v>
      </c>
      <c r="T3514" s="147">
        <v>0</v>
      </c>
      <c r="U3514" s="147" t="s">
        <v>3549</v>
      </c>
      <c r="V3514" s="147" t="s">
        <v>3495</v>
      </c>
    </row>
    <row r="3515" spans="16:22" x14ac:dyDescent="0.25">
      <c r="P3515" s="147" t="s">
        <v>962</v>
      </c>
      <c r="Q3515" s="147">
        <v>199</v>
      </c>
      <c r="R3515" s="147"/>
      <c r="S3515" s="147" t="s">
        <v>1928</v>
      </c>
      <c r="T3515" s="147">
        <v>0</v>
      </c>
      <c r="U3515" s="147" t="s">
        <v>1929</v>
      </c>
      <c r="V3515" s="147" t="s">
        <v>3495</v>
      </c>
    </row>
    <row r="3516" spans="16:22" x14ac:dyDescent="0.25">
      <c r="P3516" s="147" t="s">
        <v>962</v>
      </c>
      <c r="Q3516" s="147">
        <v>199</v>
      </c>
      <c r="R3516" s="147"/>
      <c r="S3516" s="147" t="s">
        <v>2872</v>
      </c>
      <c r="T3516" s="147">
        <v>0</v>
      </c>
      <c r="U3516" s="147" t="s">
        <v>2873</v>
      </c>
      <c r="V3516" s="147" t="s">
        <v>3495</v>
      </c>
    </row>
    <row r="3517" spans="16:22" x14ac:dyDescent="0.25">
      <c r="P3517" s="147" t="s">
        <v>962</v>
      </c>
      <c r="Q3517" s="147">
        <v>199</v>
      </c>
      <c r="R3517" s="147"/>
      <c r="S3517" s="147" t="s">
        <v>1930</v>
      </c>
      <c r="T3517" s="147">
        <v>0</v>
      </c>
      <c r="U3517" s="147" t="s">
        <v>1931</v>
      </c>
      <c r="V3517" s="147" t="s">
        <v>3495</v>
      </c>
    </row>
    <row r="3518" spans="16:22" x14ac:dyDescent="0.25">
      <c r="P3518" s="147" t="s">
        <v>962</v>
      </c>
      <c r="Q3518" s="147">
        <v>199</v>
      </c>
      <c r="R3518" s="147"/>
      <c r="S3518" s="147" t="s">
        <v>3550</v>
      </c>
      <c r="T3518" s="147">
        <v>0</v>
      </c>
      <c r="U3518" s="147" t="s">
        <v>3551</v>
      </c>
      <c r="V3518" s="147" t="s">
        <v>3495</v>
      </c>
    </row>
    <row r="3519" spans="16:22" x14ac:dyDescent="0.25">
      <c r="P3519" s="147" t="s">
        <v>962</v>
      </c>
      <c r="Q3519" s="147">
        <v>199</v>
      </c>
      <c r="R3519" s="147"/>
      <c r="S3519" s="147" t="s">
        <v>3384</v>
      </c>
      <c r="T3519" s="147">
        <v>0</v>
      </c>
      <c r="U3519" s="147" t="s">
        <v>3385</v>
      </c>
      <c r="V3519" s="147" t="s">
        <v>3495</v>
      </c>
    </row>
    <row r="3520" spans="16:22" x14ac:dyDescent="0.25">
      <c r="P3520" s="147" t="s">
        <v>962</v>
      </c>
      <c r="Q3520" s="147">
        <v>199</v>
      </c>
      <c r="R3520" s="147"/>
      <c r="S3520" s="147" t="s">
        <v>1938</v>
      </c>
      <c r="T3520" s="147">
        <v>0</v>
      </c>
      <c r="U3520" s="147" t="s">
        <v>1939</v>
      </c>
      <c r="V3520" s="147" t="s">
        <v>3495</v>
      </c>
    </row>
    <row r="3521" spans="16:22" x14ac:dyDescent="0.25">
      <c r="P3521" s="147" t="s">
        <v>962</v>
      </c>
      <c r="Q3521" s="147">
        <v>199</v>
      </c>
      <c r="R3521" s="147"/>
      <c r="S3521" s="147" t="s">
        <v>1940</v>
      </c>
      <c r="T3521" s="147">
        <v>0</v>
      </c>
      <c r="U3521" s="147" t="s">
        <v>1941</v>
      </c>
      <c r="V3521" s="147" t="s">
        <v>3495</v>
      </c>
    </row>
    <row r="3522" spans="16:22" x14ac:dyDescent="0.25">
      <c r="P3522" s="147" t="s">
        <v>962</v>
      </c>
      <c r="Q3522" s="147">
        <v>199</v>
      </c>
      <c r="R3522" s="147"/>
      <c r="S3522" s="147" t="s">
        <v>1944</v>
      </c>
      <c r="T3522" s="147">
        <v>0</v>
      </c>
      <c r="U3522" s="147" t="s">
        <v>1945</v>
      </c>
      <c r="V3522" s="147" t="s">
        <v>3495</v>
      </c>
    </row>
    <row r="3523" spans="16:22" x14ac:dyDescent="0.25">
      <c r="P3523" s="147" t="s">
        <v>962</v>
      </c>
      <c r="Q3523" s="147">
        <v>199</v>
      </c>
      <c r="R3523" s="147"/>
      <c r="S3523" s="147" t="s">
        <v>2573</v>
      </c>
      <c r="T3523" s="147">
        <v>0</v>
      </c>
      <c r="U3523" s="147" t="s">
        <v>2574</v>
      </c>
      <c r="V3523" s="147" t="s">
        <v>3495</v>
      </c>
    </row>
    <row r="3524" spans="16:22" x14ac:dyDescent="0.25">
      <c r="P3524" s="147" t="s">
        <v>962</v>
      </c>
      <c r="Q3524" s="147">
        <v>199</v>
      </c>
      <c r="R3524" s="147"/>
      <c r="S3524" s="147" t="s">
        <v>3386</v>
      </c>
      <c r="T3524" s="147">
        <v>0</v>
      </c>
      <c r="U3524" s="147" t="s">
        <v>3387</v>
      </c>
      <c r="V3524" s="147" t="s">
        <v>3495</v>
      </c>
    </row>
    <row r="3525" spans="16:22" x14ac:dyDescent="0.25">
      <c r="P3525" s="147" t="s">
        <v>962</v>
      </c>
      <c r="Q3525" s="147">
        <v>199</v>
      </c>
      <c r="R3525" s="147"/>
      <c r="S3525" s="147" t="s">
        <v>3552</v>
      </c>
      <c r="T3525" s="147">
        <v>0</v>
      </c>
      <c r="U3525" s="147" t="s">
        <v>3553</v>
      </c>
      <c r="V3525" s="147" t="s">
        <v>3495</v>
      </c>
    </row>
    <row r="3526" spans="16:22" x14ac:dyDescent="0.25">
      <c r="P3526" s="147" t="s">
        <v>962</v>
      </c>
      <c r="Q3526" s="147">
        <v>199</v>
      </c>
      <c r="R3526" s="147"/>
      <c r="S3526" s="147" t="s">
        <v>1948</v>
      </c>
      <c r="T3526" s="147">
        <v>0</v>
      </c>
      <c r="U3526" s="147" t="s">
        <v>1949</v>
      </c>
      <c r="V3526" s="147" t="s">
        <v>3495</v>
      </c>
    </row>
    <row r="3527" spans="16:22" x14ac:dyDescent="0.25">
      <c r="P3527" s="147" t="s">
        <v>962</v>
      </c>
      <c r="Q3527" s="147">
        <v>199</v>
      </c>
      <c r="R3527" s="147"/>
      <c r="S3527" s="147" t="s">
        <v>1952</v>
      </c>
      <c r="T3527" s="147">
        <v>0</v>
      </c>
      <c r="U3527" s="147" t="s">
        <v>1953</v>
      </c>
      <c r="V3527" s="147" t="s">
        <v>3495</v>
      </c>
    </row>
    <row r="3528" spans="16:22" x14ac:dyDescent="0.25">
      <c r="P3528" s="147" t="s">
        <v>962</v>
      </c>
      <c r="Q3528" s="147">
        <v>199</v>
      </c>
      <c r="R3528" s="147"/>
      <c r="S3528" s="147" t="s">
        <v>1954</v>
      </c>
      <c r="T3528" s="147">
        <v>0</v>
      </c>
      <c r="U3528" s="147" t="s">
        <v>1955</v>
      </c>
      <c r="V3528" s="147" t="s">
        <v>3495</v>
      </c>
    </row>
    <row r="3529" spans="16:22" x14ac:dyDescent="0.25">
      <c r="P3529" s="147" t="s">
        <v>962</v>
      </c>
      <c r="Q3529" s="147">
        <v>199</v>
      </c>
      <c r="R3529" s="147"/>
      <c r="S3529" s="147" t="s">
        <v>1956</v>
      </c>
      <c r="T3529" s="147">
        <v>0</v>
      </c>
      <c r="U3529" s="147" t="s">
        <v>1957</v>
      </c>
      <c r="V3529" s="147" t="s">
        <v>3495</v>
      </c>
    </row>
    <row r="3530" spans="16:22" x14ac:dyDescent="0.25">
      <c r="P3530" s="147" t="s">
        <v>962</v>
      </c>
      <c r="Q3530" s="147">
        <v>199</v>
      </c>
      <c r="R3530" s="147"/>
      <c r="S3530" s="147" t="s">
        <v>3388</v>
      </c>
      <c r="T3530" s="147">
        <v>0</v>
      </c>
      <c r="U3530" s="147" t="s">
        <v>3389</v>
      </c>
      <c r="V3530" s="147" t="s">
        <v>3495</v>
      </c>
    </row>
    <row r="3531" spans="16:22" x14ac:dyDescent="0.25">
      <c r="P3531" s="147" t="s">
        <v>962</v>
      </c>
      <c r="Q3531" s="147">
        <v>199</v>
      </c>
      <c r="R3531" s="147"/>
      <c r="S3531" s="147" t="s">
        <v>2880</v>
      </c>
      <c r="T3531" s="147">
        <v>0</v>
      </c>
      <c r="U3531" s="147" t="s">
        <v>2881</v>
      </c>
      <c r="V3531" s="147" t="s">
        <v>3495</v>
      </c>
    </row>
    <row r="3532" spans="16:22" x14ac:dyDescent="0.25">
      <c r="P3532" s="147" t="s">
        <v>962</v>
      </c>
      <c r="Q3532" s="147">
        <v>199</v>
      </c>
      <c r="R3532" s="147"/>
      <c r="S3532" s="147" t="s">
        <v>1962</v>
      </c>
      <c r="T3532" s="147">
        <v>0</v>
      </c>
      <c r="U3532" s="147" t="s">
        <v>1963</v>
      </c>
      <c r="V3532" s="147" t="s">
        <v>3495</v>
      </c>
    </row>
    <row r="3533" spans="16:22" x14ac:dyDescent="0.25">
      <c r="P3533" s="147" t="s">
        <v>962</v>
      </c>
      <c r="Q3533" s="147">
        <v>199</v>
      </c>
      <c r="R3533" s="147"/>
      <c r="S3533" s="147" t="s">
        <v>1970</v>
      </c>
      <c r="T3533" s="147">
        <v>0</v>
      </c>
      <c r="U3533" s="147" t="s">
        <v>1971</v>
      </c>
      <c r="V3533" s="147" t="s">
        <v>3495</v>
      </c>
    </row>
    <row r="3534" spans="16:22" x14ac:dyDescent="0.25">
      <c r="P3534" s="147" t="s">
        <v>962</v>
      </c>
      <c r="Q3534" s="147">
        <v>199</v>
      </c>
      <c r="R3534" s="147"/>
      <c r="S3534" s="147" t="s">
        <v>1976</v>
      </c>
      <c r="T3534" s="147">
        <v>0</v>
      </c>
      <c r="U3534" s="147" t="s">
        <v>1977</v>
      </c>
      <c r="V3534" s="147" t="s">
        <v>3495</v>
      </c>
    </row>
    <row r="3535" spans="16:22" x14ac:dyDescent="0.25">
      <c r="P3535" s="147" t="s">
        <v>962</v>
      </c>
      <c r="Q3535" s="147">
        <v>199</v>
      </c>
      <c r="R3535" s="147"/>
      <c r="S3535" s="147" t="s">
        <v>1978</v>
      </c>
      <c r="T3535" s="147">
        <v>0</v>
      </c>
      <c r="U3535" s="147" t="s">
        <v>1979</v>
      </c>
      <c r="V3535" s="147" t="s">
        <v>3495</v>
      </c>
    </row>
    <row r="3536" spans="16:22" x14ac:dyDescent="0.25">
      <c r="P3536" s="147" t="s">
        <v>962</v>
      </c>
      <c r="Q3536" s="147">
        <v>199</v>
      </c>
      <c r="R3536" s="147"/>
      <c r="S3536" s="147" t="s">
        <v>1994</v>
      </c>
      <c r="T3536" s="147">
        <v>0</v>
      </c>
      <c r="U3536" s="147" t="s">
        <v>1995</v>
      </c>
      <c r="V3536" s="147" t="s">
        <v>3495</v>
      </c>
    </row>
    <row r="3537" spans="16:22" x14ac:dyDescent="0.25">
      <c r="P3537" s="147" t="s">
        <v>962</v>
      </c>
      <c r="Q3537" s="147">
        <v>199</v>
      </c>
      <c r="R3537" s="147"/>
      <c r="S3537" s="147" t="s">
        <v>1996</v>
      </c>
      <c r="T3537" s="147">
        <v>0</v>
      </c>
      <c r="U3537" s="147" t="s">
        <v>1997</v>
      </c>
      <c r="V3537" s="147" t="s">
        <v>3495</v>
      </c>
    </row>
    <row r="3538" spans="16:22" x14ac:dyDescent="0.25">
      <c r="P3538" s="147" t="s">
        <v>962</v>
      </c>
      <c r="Q3538" s="147">
        <v>199</v>
      </c>
      <c r="R3538" s="147"/>
      <c r="S3538" s="147" t="s">
        <v>1998</v>
      </c>
      <c r="T3538" s="147">
        <v>0</v>
      </c>
      <c r="U3538" s="147" t="s">
        <v>1999</v>
      </c>
      <c r="V3538" s="147" t="s">
        <v>3495</v>
      </c>
    </row>
    <row r="3539" spans="16:22" x14ac:dyDescent="0.25">
      <c r="P3539" s="147" t="s">
        <v>962</v>
      </c>
      <c r="Q3539" s="147">
        <v>199</v>
      </c>
      <c r="R3539" s="147"/>
      <c r="S3539" s="147" t="s">
        <v>2000</v>
      </c>
      <c r="T3539" s="147">
        <v>0</v>
      </c>
      <c r="U3539" s="147" t="s">
        <v>2001</v>
      </c>
      <c r="V3539" s="147" t="s">
        <v>3495</v>
      </c>
    </row>
    <row r="3540" spans="16:22" x14ac:dyDescent="0.25">
      <c r="P3540" s="147" t="s">
        <v>962</v>
      </c>
      <c r="Q3540" s="147">
        <v>199</v>
      </c>
      <c r="R3540" s="147"/>
      <c r="S3540" s="147" t="s">
        <v>2002</v>
      </c>
      <c r="T3540" s="147">
        <v>0</v>
      </c>
      <c r="U3540" s="147" t="s">
        <v>2003</v>
      </c>
      <c r="V3540" s="147" t="s">
        <v>3495</v>
      </c>
    </row>
    <row r="3541" spans="16:22" x14ac:dyDescent="0.25">
      <c r="P3541" s="147" t="s">
        <v>962</v>
      </c>
      <c r="Q3541" s="147">
        <v>199</v>
      </c>
      <c r="R3541" s="147"/>
      <c r="S3541" s="147" t="s">
        <v>3392</v>
      </c>
      <c r="T3541" s="147">
        <v>0</v>
      </c>
      <c r="U3541" s="147" t="s">
        <v>3393</v>
      </c>
      <c r="V3541" s="147" t="s">
        <v>3495</v>
      </c>
    </row>
    <row r="3542" spans="16:22" x14ac:dyDescent="0.25">
      <c r="P3542" s="147" t="s">
        <v>962</v>
      </c>
      <c r="Q3542" s="147">
        <v>199</v>
      </c>
      <c r="R3542" s="147"/>
      <c r="S3542" s="147" t="s">
        <v>2004</v>
      </c>
      <c r="T3542" s="147">
        <v>0</v>
      </c>
      <c r="U3542" s="147" t="s">
        <v>2005</v>
      </c>
      <c r="V3542" s="147" t="s">
        <v>3495</v>
      </c>
    </row>
    <row r="3543" spans="16:22" x14ac:dyDescent="0.25">
      <c r="P3543" s="147" t="s">
        <v>962</v>
      </c>
      <c r="Q3543" s="147">
        <v>199</v>
      </c>
      <c r="R3543" s="147"/>
      <c r="S3543" s="147" t="s">
        <v>2579</v>
      </c>
      <c r="T3543" s="147">
        <v>0</v>
      </c>
      <c r="U3543" s="147" t="s">
        <v>2580</v>
      </c>
      <c r="V3543" s="147" t="s">
        <v>3495</v>
      </c>
    </row>
    <row r="3544" spans="16:22" x14ac:dyDescent="0.25">
      <c r="P3544" s="147" t="s">
        <v>962</v>
      </c>
      <c r="Q3544" s="147">
        <v>199</v>
      </c>
      <c r="R3544" s="147"/>
      <c r="S3544" s="147" t="s">
        <v>2008</v>
      </c>
      <c r="T3544" s="147">
        <v>0</v>
      </c>
      <c r="U3544" s="147" t="s">
        <v>2009</v>
      </c>
      <c r="V3544" s="147" t="s">
        <v>3495</v>
      </c>
    </row>
    <row r="3545" spans="16:22" x14ac:dyDescent="0.25">
      <c r="P3545" s="147" t="s">
        <v>962</v>
      </c>
      <c r="Q3545" s="147">
        <v>199</v>
      </c>
      <c r="R3545" s="147"/>
      <c r="S3545" s="147" t="s">
        <v>2010</v>
      </c>
      <c r="T3545" s="147">
        <v>0</v>
      </c>
      <c r="U3545" s="147" t="s">
        <v>2011</v>
      </c>
      <c r="V3545" s="147" t="s">
        <v>3495</v>
      </c>
    </row>
    <row r="3546" spans="16:22" x14ac:dyDescent="0.25">
      <c r="P3546" s="147" t="s">
        <v>962</v>
      </c>
      <c r="Q3546" s="147">
        <v>199</v>
      </c>
      <c r="R3546" s="147"/>
      <c r="S3546" s="147" t="s">
        <v>2012</v>
      </c>
      <c r="T3546" s="147">
        <v>0</v>
      </c>
      <c r="U3546" s="147" t="s">
        <v>2013</v>
      </c>
      <c r="V3546" s="147" t="s">
        <v>3495</v>
      </c>
    </row>
    <row r="3547" spans="16:22" x14ac:dyDescent="0.25">
      <c r="P3547" s="147" t="s">
        <v>962</v>
      </c>
      <c r="Q3547" s="147">
        <v>199</v>
      </c>
      <c r="R3547" s="147"/>
      <c r="S3547" s="147" t="s">
        <v>3095</v>
      </c>
      <c r="T3547" s="147">
        <v>0</v>
      </c>
      <c r="U3547" s="147" t="s">
        <v>3096</v>
      </c>
      <c r="V3547" s="147" t="s">
        <v>3495</v>
      </c>
    </row>
    <row r="3548" spans="16:22" x14ac:dyDescent="0.25">
      <c r="P3548" s="147" t="s">
        <v>962</v>
      </c>
      <c r="Q3548" s="147">
        <v>199</v>
      </c>
      <c r="R3548" s="147"/>
      <c r="S3548" s="147" t="s">
        <v>3097</v>
      </c>
      <c r="T3548" s="147">
        <v>0</v>
      </c>
      <c r="U3548" s="147" t="s">
        <v>3098</v>
      </c>
      <c r="V3548" s="147" t="s">
        <v>3495</v>
      </c>
    </row>
    <row r="3549" spans="16:22" x14ac:dyDescent="0.25">
      <c r="P3549" s="147" t="s">
        <v>962</v>
      </c>
      <c r="Q3549" s="147">
        <v>199</v>
      </c>
      <c r="R3549" s="147"/>
      <c r="S3549" s="147" t="s">
        <v>2014</v>
      </c>
      <c r="T3549" s="147">
        <v>0</v>
      </c>
      <c r="U3549" s="147" t="s">
        <v>2015</v>
      </c>
      <c r="V3549" s="147" t="s">
        <v>3495</v>
      </c>
    </row>
    <row r="3550" spans="16:22" x14ac:dyDescent="0.25">
      <c r="P3550" s="147" t="s">
        <v>962</v>
      </c>
      <c r="Q3550" s="147">
        <v>199</v>
      </c>
      <c r="R3550" s="147"/>
      <c r="S3550" s="147" t="s">
        <v>3554</v>
      </c>
      <c r="T3550" s="147">
        <v>0</v>
      </c>
      <c r="U3550" s="147" t="s">
        <v>3555</v>
      </c>
      <c r="V3550" s="147" t="s">
        <v>3495</v>
      </c>
    </row>
    <row r="3551" spans="16:22" x14ac:dyDescent="0.25">
      <c r="P3551" s="147" t="s">
        <v>962</v>
      </c>
      <c r="Q3551" s="147">
        <v>199</v>
      </c>
      <c r="R3551" s="147"/>
      <c r="S3551" s="147" t="s">
        <v>2016</v>
      </c>
      <c r="T3551" s="147">
        <v>0</v>
      </c>
      <c r="U3551" s="147" t="s">
        <v>2017</v>
      </c>
      <c r="V3551" s="147" t="s">
        <v>3495</v>
      </c>
    </row>
    <row r="3552" spans="16:22" x14ac:dyDescent="0.25">
      <c r="P3552" s="147" t="s">
        <v>962</v>
      </c>
      <c r="Q3552" s="147">
        <v>199</v>
      </c>
      <c r="R3552" s="147"/>
      <c r="S3552" s="147" t="s">
        <v>2020</v>
      </c>
      <c r="T3552" s="147">
        <v>0</v>
      </c>
      <c r="U3552" s="147" t="s">
        <v>2021</v>
      </c>
      <c r="V3552" s="147" t="s">
        <v>3495</v>
      </c>
    </row>
    <row r="3553" spans="16:22" x14ac:dyDescent="0.25">
      <c r="P3553" s="147" t="s">
        <v>962</v>
      </c>
      <c r="Q3553" s="147">
        <v>199</v>
      </c>
      <c r="R3553" s="147"/>
      <c r="S3553" s="147" t="s">
        <v>2022</v>
      </c>
      <c r="T3553" s="147">
        <v>0</v>
      </c>
      <c r="U3553" s="147" t="s">
        <v>2023</v>
      </c>
      <c r="V3553" s="147" t="s">
        <v>3495</v>
      </c>
    </row>
    <row r="3554" spans="16:22" x14ac:dyDescent="0.25">
      <c r="P3554" s="147" t="s">
        <v>962</v>
      </c>
      <c r="Q3554" s="147">
        <v>199</v>
      </c>
      <c r="R3554" s="147"/>
      <c r="S3554" s="147" t="s">
        <v>3394</v>
      </c>
      <c r="T3554" s="147">
        <v>0</v>
      </c>
      <c r="U3554" s="147" t="s">
        <v>3395</v>
      </c>
      <c r="V3554" s="147" t="s">
        <v>3495</v>
      </c>
    </row>
    <row r="3555" spans="16:22" x14ac:dyDescent="0.25">
      <c r="P3555" s="147" t="s">
        <v>962</v>
      </c>
      <c r="Q3555" s="147">
        <v>199</v>
      </c>
      <c r="R3555" s="147"/>
      <c r="S3555" s="147" t="s">
        <v>2024</v>
      </c>
      <c r="T3555" s="147">
        <v>0</v>
      </c>
      <c r="U3555" s="147" t="s">
        <v>2025</v>
      </c>
      <c r="V3555" s="147" t="s">
        <v>3495</v>
      </c>
    </row>
    <row r="3556" spans="16:22" x14ac:dyDescent="0.25">
      <c r="P3556" s="147" t="s">
        <v>962</v>
      </c>
      <c r="Q3556" s="147">
        <v>199</v>
      </c>
      <c r="R3556" s="147"/>
      <c r="S3556" s="147" t="s">
        <v>2026</v>
      </c>
      <c r="T3556" s="147">
        <v>0</v>
      </c>
      <c r="U3556" s="147" t="s">
        <v>2027</v>
      </c>
      <c r="V3556" s="147" t="s">
        <v>3495</v>
      </c>
    </row>
    <row r="3557" spans="16:22" x14ac:dyDescent="0.25">
      <c r="P3557" s="147" t="s">
        <v>962</v>
      </c>
      <c r="Q3557" s="147">
        <v>199</v>
      </c>
      <c r="R3557" s="147"/>
      <c r="S3557" s="147" t="s">
        <v>3396</v>
      </c>
      <c r="T3557" s="147">
        <v>0</v>
      </c>
      <c r="U3557" s="147" t="s">
        <v>3397</v>
      </c>
      <c r="V3557" s="147" t="s">
        <v>3495</v>
      </c>
    </row>
    <row r="3558" spans="16:22" x14ac:dyDescent="0.25">
      <c r="P3558" s="147" t="s">
        <v>962</v>
      </c>
      <c r="Q3558" s="147">
        <v>199</v>
      </c>
      <c r="R3558" s="147"/>
      <c r="S3558" s="147" t="s">
        <v>2028</v>
      </c>
      <c r="T3558" s="147">
        <v>0</v>
      </c>
      <c r="U3558" s="147" t="s">
        <v>2029</v>
      </c>
      <c r="V3558" s="147" t="s">
        <v>3495</v>
      </c>
    </row>
    <row r="3559" spans="16:22" x14ac:dyDescent="0.25">
      <c r="P3559" s="147" t="s">
        <v>962</v>
      </c>
      <c r="Q3559" s="147">
        <v>199</v>
      </c>
      <c r="R3559" s="147"/>
      <c r="S3559" s="147" t="s">
        <v>3556</v>
      </c>
      <c r="T3559" s="147">
        <v>0</v>
      </c>
      <c r="U3559" s="147" t="s">
        <v>3557</v>
      </c>
      <c r="V3559" s="147" t="s">
        <v>3495</v>
      </c>
    </row>
    <row r="3560" spans="16:22" x14ac:dyDescent="0.25">
      <c r="P3560" s="147" t="s">
        <v>962</v>
      </c>
      <c r="Q3560" s="147">
        <v>199</v>
      </c>
      <c r="R3560" s="147"/>
      <c r="S3560" s="147" t="s">
        <v>3558</v>
      </c>
      <c r="T3560" s="147">
        <v>0</v>
      </c>
      <c r="U3560" s="147" t="s">
        <v>3559</v>
      </c>
      <c r="V3560" s="147" t="s">
        <v>3495</v>
      </c>
    </row>
    <row r="3561" spans="16:22" x14ac:dyDescent="0.25">
      <c r="P3561" s="147" t="s">
        <v>962</v>
      </c>
      <c r="Q3561" s="147">
        <v>199</v>
      </c>
      <c r="R3561" s="147"/>
      <c r="S3561" s="147" t="s">
        <v>3560</v>
      </c>
      <c r="T3561" s="147">
        <v>0</v>
      </c>
      <c r="U3561" s="147" t="s">
        <v>3561</v>
      </c>
      <c r="V3561" s="147" t="s">
        <v>3495</v>
      </c>
    </row>
    <row r="3562" spans="16:22" x14ac:dyDescent="0.25">
      <c r="P3562" s="147" t="s">
        <v>962</v>
      </c>
      <c r="Q3562" s="147">
        <v>199</v>
      </c>
      <c r="R3562" s="147"/>
      <c r="S3562" s="147" t="s">
        <v>2030</v>
      </c>
      <c r="T3562" s="147">
        <v>0</v>
      </c>
      <c r="U3562" s="147" t="s">
        <v>2031</v>
      </c>
      <c r="V3562" s="147" t="s">
        <v>3495</v>
      </c>
    </row>
    <row r="3563" spans="16:22" x14ac:dyDescent="0.25">
      <c r="P3563" s="147" t="s">
        <v>962</v>
      </c>
      <c r="Q3563" s="147">
        <v>199</v>
      </c>
      <c r="R3563" s="147"/>
      <c r="S3563" s="147" t="s">
        <v>2032</v>
      </c>
      <c r="T3563" s="147">
        <v>0</v>
      </c>
      <c r="U3563" s="147" t="s">
        <v>2033</v>
      </c>
      <c r="V3563" s="147" t="s">
        <v>3495</v>
      </c>
    </row>
    <row r="3564" spans="16:22" x14ac:dyDescent="0.25">
      <c r="P3564" s="147" t="s">
        <v>962</v>
      </c>
      <c r="Q3564" s="147">
        <v>199</v>
      </c>
      <c r="R3564" s="147"/>
      <c r="S3564" s="147" t="s">
        <v>2034</v>
      </c>
      <c r="T3564" s="147">
        <v>0</v>
      </c>
      <c r="U3564" s="147" t="s">
        <v>2035</v>
      </c>
      <c r="V3564" s="147" t="s">
        <v>3495</v>
      </c>
    </row>
    <row r="3565" spans="16:22" x14ac:dyDescent="0.25">
      <c r="P3565" s="147" t="s">
        <v>962</v>
      </c>
      <c r="Q3565" s="147">
        <v>199</v>
      </c>
      <c r="R3565" s="147"/>
      <c r="S3565" s="147" t="s">
        <v>3101</v>
      </c>
      <c r="T3565" s="147">
        <v>0</v>
      </c>
      <c r="U3565" s="147" t="s">
        <v>3102</v>
      </c>
      <c r="V3565" s="147" t="s">
        <v>3495</v>
      </c>
    </row>
    <row r="3566" spans="16:22" x14ac:dyDescent="0.25">
      <c r="P3566" s="147" t="s">
        <v>962</v>
      </c>
      <c r="Q3566" s="147">
        <v>199</v>
      </c>
      <c r="R3566" s="147"/>
      <c r="S3566" s="147" t="s">
        <v>2036</v>
      </c>
      <c r="T3566" s="147">
        <v>0</v>
      </c>
      <c r="U3566" s="147" t="s">
        <v>2037</v>
      </c>
      <c r="V3566" s="147" t="s">
        <v>3495</v>
      </c>
    </row>
    <row r="3567" spans="16:22" x14ac:dyDescent="0.25">
      <c r="P3567" s="147" t="s">
        <v>962</v>
      </c>
      <c r="Q3567" s="147">
        <v>199</v>
      </c>
      <c r="R3567" s="147"/>
      <c r="S3567" s="147" t="s">
        <v>2040</v>
      </c>
      <c r="T3567" s="147">
        <v>0</v>
      </c>
      <c r="U3567" s="147" t="s">
        <v>2041</v>
      </c>
      <c r="V3567" s="147" t="s">
        <v>3495</v>
      </c>
    </row>
    <row r="3568" spans="16:22" x14ac:dyDescent="0.25">
      <c r="P3568" s="147" t="s">
        <v>962</v>
      </c>
      <c r="Q3568" s="147">
        <v>199</v>
      </c>
      <c r="R3568" s="147"/>
      <c r="S3568" s="147" t="s">
        <v>2042</v>
      </c>
      <c r="T3568" s="147">
        <v>0</v>
      </c>
      <c r="U3568" s="147" t="s">
        <v>2043</v>
      </c>
      <c r="V3568" s="147" t="s">
        <v>3495</v>
      </c>
    </row>
    <row r="3569" spans="16:22" x14ac:dyDescent="0.25">
      <c r="P3569" s="147" t="s">
        <v>962</v>
      </c>
      <c r="Q3569" s="147">
        <v>199</v>
      </c>
      <c r="R3569" s="147"/>
      <c r="S3569" s="147" t="s">
        <v>3400</v>
      </c>
      <c r="T3569" s="147">
        <v>0</v>
      </c>
      <c r="U3569" s="147" t="s">
        <v>3401</v>
      </c>
      <c r="V3569" s="147" t="s">
        <v>3495</v>
      </c>
    </row>
    <row r="3570" spans="16:22" x14ac:dyDescent="0.25">
      <c r="P3570" s="147" t="s">
        <v>962</v>
      </c>
      <c r="Q3570" s="147">
        <v>199</v>
      </c>
      <c r="R3570" s="147"/>
      <c r="S3570" s="147" t="s">
        <v>2890</v>
      </c>
      <c r="T3570" s="147">
        <v>0</v>
      </c>
      <c r="U3570" s="147" t="s">
        <v>2891</v>
      </c>
      <c r="V3570" s="147" t="s">
        <v>3495</v>
      </c>
    </row>
    <row r="3571" spans="16:22" x14ac:dyDescent="0.25">
      <c r="P3571" s="147" t="s">
        <v>962</v>
      </c>
      <c r="Q3571" s="147">
        <v>199</v>
      </c>
      <c r="R3571" s="147"/>
      <c r="S3571" s="147" t="s">
        <v>3103</v>
      </c>
      <c r="T3571" s="147">
        <v>0</v>
      </c>
      <c r="U3571" s="147" t="s">
        <v>3104</v>
      </c>
      <c r="V3571" s="147" t="s">
        <v>3495</v>
      </c>
    </row>
    <row r="3572" spans="16:22" x14ac:dyDescent="0.25">
      <c r="P3572" s="147" t="s">
        <v>962</v>
      </c>
      <c r="Q3572" s="147">
        <v>199</v>
      </c>
      <c r="R3572" s="147"/>
      <c r="S3572" s="147" t="s">
        <v>3107</v>
      </c>
      <c r="T3572" s="147">
        <v>0</v>
      </c>
      <c r="U3572" s="147" t="s">
        <v>3108</v>
      </c>
      <c r="V3572" s="147" t="s">
        <v>3495</v>
      </c>
    </row>
    <row r="3573" spans="16:22" x14ac:dyDescent="0.25">
      <c r="P3573" s="147" t="s">
        <v>962</v>
      </c>
      <c r="Q3573" s="147">
        <v>199</v>
      </c>
      <c r="R3573" s="147"/>
      <c r="S3573" s="147" t="s">
        <v>3109</v>
      </c>
      <c r="T3573" s="147">
        <v>0</v>
      </c>
      <c r="U3573" s="147" t="s">
        <v>3110</v>
      </c>
      <c r="V3573" s="147" t="s">
        <v>3495</v>
      </c>
    </row>
    <row r="3574" spans="16:22" x14ac:dyDescent="0.25">
      <c r="P3574" s="147" t="s">
        <v>962</v>
      </c>
      <c r="Q3574" s="147">
        <v>199</v>
      </c>
      <c r="R3574" s="147"/>
      <c r="S3574" s="147" t="s">
        <v>3111</v>
      </c>
      <c r="T3574" s="147">
        <v>0</v>
      </c>
      <c r="U3574" s="147" t="s">
        <v>3112</v>
      </c>
      <c r="V3574" s="147" t="s">
        <v>3495</v>
      </c>
    </row>
    <row r="3575" spans="16:22" x14ac:dyDescent="0.25">
      <c r="P3575" s="147" t="s">
        <v>962</v>
      </c>
      <c r="Q3575" s="147">
        <v>199</v>
      </c>
      <c r="R3575" s="147"/>
      <c r="S3575" s="147" t="s">
        <v>2050</v>
      </c>
      <c r="T3575" s="147">
        <v>0</v>
      </c>
      <c r="U3575" s="147" t="s">
        <v>2051</v>
      </c>
      <c r="V3575" s="147" t="s">
        <v>3495</v>
      </c>
    </row>
    <row r="3576" spans="16:22" x14ac:dyDescent="0.25">
      <c r="P3576" s="147" t="s">
        <v>962</v>
      </c>
      <c r="Q3576" s="147">
        <v>199</v>
      </c>
      <c r="R3576" s="147"/>
      <c r="S3576" s="147" t="s">
        <v>3562</v>
      </c>
      <c r="T3576" s="147">
        <v>0</v>
      </c>
      <c r="U3576" s="147" t="s">
        <v>3563</v>
      </c>
      <c r="V3576" s="147" t="s">
        <v>3495</v>
      </c>
    </row>
    <row r="3577" spans="16:22" x14ac:dyDescent="0.25">
      <c r="P3577" s="147" t="s">
        <v>962</v>
      </c>
      <c r="Q3577" s="147">
        <v>199</v>
      </c>
      <c r="R3577" s="147"/>
      <c r="S3577" s="147" t="s">
        <v>3113</v>
      </c>
      <c r="T3577" s="147">
        <v>0</v>
      </c>
      <c r="U3577" s="147" t="s">
        <v>3114</v>
      </c>
      <c r="V3577" s="147" t="s">
        <v>3495</v>
      </c>
    </row>
    <row r="3578" spans="16:22" x14ac:dyDescent="0.25">
      <c r="P3578" s="147" t="s">
        <v>962</v>
      </c>
      <c r="Q3578" s="147">
        <v>199</v>
      </c>
      <c r="R3578" s="147"/>
      <c r="S3578" s="147" t="s">
        <v>3115</v>
      </c>
      <c r="T3578" s="147">
        <v>0</v>
      </c>
      <c r="U3578" s="147" t="s">
        <v>3116</v>
      </c>
      <c r="V3578" s="147" t="s">
        <v>3495</v>
      </c>
    </row>
    <row r="3579" spans="16:22" x14ac:dyDescent="0.25">
      <c r="P3579" s="147" t="s">
        <v>962</v>
      </c>
      <c r="Q3579" s="147">
        <v>199</v>
      </c>
      <c r="R3579" s="147"/>
      <c r="S3579" s="147" t="s">
        <v>2054</v>
      </c>
      <c r="T3579" s="147">
        <v>0</v>
      </c>
      <c r="U3579" s="147" t="s">
        <v>2055</v>
      </c>
      <c r="V3579" s="147" t="s">
        <v>3495</v>
      </c>
    </row>
    <row r="3580" spans="16:22" x14ac:dyDescent="0.25">
      <c r="P3580" s="147" t="s">
        <v>962</v>
      </c>
      <c r="Q3580" s="147">
        <v>199</v>
      </c>
      <c r="R3580" s="147"/>
      <c r="S3580" s="147" t="s">
        <v>2056</v>
      </c>
      <c r="T3580" s="147">
        <v>0</v>
      </c>
      <c r="U3580" s="147" t="s">
        <v>2057</v>
      </c>
      <c r="V3580" s="147" t="s">
        <v>3495</v>
      </c>
    </row>
    <row r="3581" spans="16:22" x14ac:dyDescent="0.25">
      <c r="P3581" s="147" t="s">
        <v>962</v>
      </c>
      <c r="Q3581" s="147">
        <v>199</v>
      </c>
      <c r="R3581" s="147"/>
      <c r="S3581" s="147" t="s">
        <v>2060</v>
      </c>
      <c r="T3581" s="147">
        <v>0</v>
      </c>
      <c r="U3581" s="147" t="s">
        <v>2061</v>
      </c>
      <c r="V3581" s="147" t="s">
        <v>3495</v>
      </c>
    </row>
    <row r="3582" spans="16:22" x14ac:dyDescent="0.25">
      <c r="P3582" s="147" t="s">
        <v>962</v>
      </c>
      <c r="Q3582" s="147">
        <v>199</v>
      </c>
      <c r="R3582" s="147"/>
      <c r="S3582" s="147" t="s">
        <v>3119</v>
      </c>
      <c r="T3582" s="147">
        <v>0</v>
      </c>
      <c r="U3582" s="147" t="s">
        <v>3120</v>
      </c>
      <c r="V3582" s="147" t="s">
        <v>3495</v>
      </c>
    </row>
    <row r="3583" spans="16:22" x14ac:dyDescent="0.25">
      <c r="P3583" s="147" t="s">
        <v>962</v>
      </c>
      <c r="Q3583" s="147">
        <v>199</v>
      </c>
      <c r="R3583" s="147"/>
      <c r="S3583" s="147" t="s">
        <v>3121</v>
      </c>
      <c r="T3583" s="147">
        <v>0</v>
      </c>
      <c r="U3583" s="147" t="s">
        <v>3122</v>
      </c>
      <c r="V3583" s="147" t="s">
        <v>3495</v>
      </c>
    </row>
    <row r="3584" spans="16:22" x14ac:dyDescent="0.25">
      <c r="P3584" s="147" t="s">
        <v>962</v>
      </c>
      <c r="Q3584" s="147">
        <v>199</v>
      </c>
      <c r="R3584" s="147"/>
      <c r="S3584" s="147" t="s">
        <v>2892</v>
      </c>
      <c r="T3584" s="147">
        <v>0</v>
      </c>
      <c r="U3584" s="147" t="s">
        <v>2893</v>
      </c>
      <c r="V3584" s="147" t="s">
        <v>3495</v>
      </c>
    </row>
    <row r="3585" spans="16:22" x14ac:dyDescent="0.25">
      <c r="P3585" s="147" t="s">
        <v>962</v>
      </c>
      <c r="Q3585" s="147">
        <v>199</v>
      </c>
      <c r="R3585" s="147"/>
      <c r="S3585" s="147" t="s">
        <v>2062</v>
      </c>
      <c r="T3585" s="147">
        <v>0</v>
      </c>
      <c r="U3585" s="147" t="s">
        <v>2063</v>
      </c>
      <c r="V3585" s="147" t="s">
        <v>3495</v>
      </c>
    </row>
    <row r="3586" spans="16:22" x14ac:dyDescent="0.25">
      <c r="P3586" s="147" t="s">
        <v>962</v>
      </c>
      <c r="Q3586" s="147">
        <v>199</v>
      </c>
      <c r="R3586" s="147"/>
      <c r="S3586" s="147" t="s">
        <v>2064</v>
      </c>
      <c r="T3586" s="147">
        <v>0</v>
      </c>
      <c r="U3586" s="147" t="s">
        <v>2065</v>
      </c>
      <c r="V3586" s="147" t="s">
        <v>3495</v>
      </c>
    </row>
    <row r="3587" spans="16:22" x14ac:dyDescent="0.25">
      <c r="P3587" s="147" t="s">
        <v>962</v>
      </c>
      <c r="Q3587" s="147">
        <v>199</v>
      </c>
      <c r="R3587" s="147"/>
      <c r="S3587" s="147" t="s">
        <v>2068</v>
      </c>
      <c r="T3587" s="147">
        <v>0</v>
      </c>
      <c r="U3587" s="147" t="s">
        <v>2069</v>
      </c>
      <c r="V3587" s="147" t="s">
        <v>3495</v>
      </c>
    </row>
    <row r="3588" spans="16:22" x14ac:dyDescent="0.25">
      <c r="P3588" s="147" t="s">
        <v>962</v>
      </c>
      <c r="Q3588" s="147">
        <v>199</v>
      </c>
      <c r="R3588" s="147"/>
      <c r="S3588" s="147" t="s">
        <v>2585</v>
      </c>
      <c r="T3588" s="147">
        <v>0</v>
      </c>
      <c r="U3588" s="147" t="s">
        <v>2586</v>
      </c>
      <c r="V3588" s="147" t="s">
        <v>3495</v>
      </c>
    </row>
    <row r="3589" spans="16:22" x14ac:dyDescent="0.25">
      <c r="P3589" s="147" t="s">
        <v>962</v>
      </c>
      <c r="Q3589" s="147">
        <v>199</v>
      </c>
      <c r="R3589" s="147"/>
      <c r="S3589" s="147" t="s">
        <v>2086</v>
      </c>
      <c r="T3589" s="147">
        <v>0</v>
      </c>
      <c r="U3589" s="147" t="s">
        <v>2087</v>
      </c>
      <c r="V3589" s="147" t="s">
        <v>3495</v>
      </c>
    </row>
    <row r="3590" spans="16:22" x14ac:dyDescent="0.25">
      <c r="P3590" s="147" t="s">
        <v>962</v>
      </c>
      <c r="Q3590" s="147">
        <v>199</v>
      </c>
      <c r="R3590" s="147"/>
      <c r="S3590" s="147" t="s">
        <v>3127</v>
      </c>
      <c r="T3590" s="147">
        <v>0</v>
      </c>
      <c r="U3590" s="147" t="s">
        <v>3128</v>
      </c>
      <c r="V3590" s="147" t="s">
        <v>3495</v>
      </c>
    </row>
    <row r="3591" spans="16:22" x14ac:dyDescent="0.25">
      <c r="P3591" s="147" t="s">
        <v>962</v>
      </c>
      <c r="Q3591" s="147">
        <v>199</v>
      </c>
      <c r="R3591" s="147"/>
      <c r="S3591" s="147" t="s">
        <v>3129</v>
      </c>
      <c r="T3591" s="147">
        <v>0</v>
      </c>
      <c r="U3591" s="147" t="s">
        <v>3130</v>
      </c>
      <c r="V3591" s="147" t="s">
        <v>3495</v>
      </c>
    </row>
    <row r="3592" spans="16:22" x14ac:dyDescent="0.25">
      <c r="P3592" s="147" t="s">
        <v>962</v>
      </c>
      <c r="Q3592" s="147">
        <v>199</v>
      </c>
      <c r="R3592" s="147"/>
      <c r="S3592" s="147" t="s">
        <v>2102</v>
      </c>
      <c r="T3592" s="147">
        <v>0</v>
      </c>
      <c r="U3592" s="147" t="s">
        <v>2103</v>
      </c>
      <c r="V3592" s="147" t="s">
        <v>3495</v>
      </c>
    </row>
    <row r="3593" spans="16:22" x14ac:dyDescent="0.25">
      <c r="P3593" s="147" t="s">
        <v>962</v>
      </c>
      <c r="Q3593" s="147">
        <v>199</v>
      </c>
      <c r="R3593" s="147"/>
      <c r="S3593" s="147" t="s">
        <v>2104</v>
      </c>
      <c r="T3593" s="147">
        <v>0</v>
      </c>
      <c r="U3593" s="147" t="s">
        <v>2105</v>
      </c>
      <c r="V3593" s="147" t="s">
        <v>3495</v>
      </c>
    </row>
    <row r="3594" spans="16:22" x14ac:dyDescent="0.25">
      <c r="P3594" s="147" t="s">
        <v>962</v>
      </c>
      <c r="Q3594" s="147">
        <v>199</v>
      </c>
      <c r="R3594" s="147"/>
      <c r="S3594" s="147" t="s">
        <v>2106</v>
      </c>
      <c r="T3594" s="147">
        <v>0</v>
      </c>
      <c r="U3594" s="147" t="s">
        <v>2107</v>
      </c>
      <c r="V3594" s="147" t="s">
        <v>3495</v>
      </c>
    </row>
    <row r="3595" spans="16:22" x14ac:dyDescent="0.25">
      <c r="P3595" s="147" t="s">
        <v>962</v>
      </c>
      <c r="Q3595" s="147">
        <v>199</v>
      </c>
      <c r="R3595" s="147"/>
      <c r="S3595" s="147" t="s">
        <v>2108</v>
      </c>
      <c r="T3595" s="147">
        <v>0</v>
      </c>
      <c r="U3595" s="147" t="s">
        <v>2109</v>
      </c>
      <c r="V3595" s="147" t="s">
        <v>3495</v>
      </c>
    </row>
    <row r="3596" spans="16:22" x14ac:dyDescent="0.25">
      <c r="P3596" s="147" t="s">
        <v>962</v>
      </c>
      <c r="Q3596" s="147">
        <v>199</v>
      </c>
      <c r="R3596" s="147"/>
      <c r="S3596" s="147" t="s">
        <v>2110</v>
      </c>
      <c r="T3596" s="147">
        <v>0</v>
      </c>
      <c r="U3596" s="147" t="s">
        <v>2111</v>
      </c>
      <c r="V3596" s="147" t="s">
        <v>3495</v>
      </c>
    </row>
    <row r="3597" spans="16:22" x14ac:dyDescent="0.25">
      <c r="P3597" s="147" t="s">
        <v>962</v>
      </c>
      <c r="Q3597" s="147">
        <v>199</v>
      </c>
      <c r="R3597" s="147"/>
      <c r="S3597" s="147" t="s">
        <v>3133</v>
      </c>
      <c r="T3597" s="147">
        <v>0</v>
      </c>
      <c r="U3597" s="147" t="s">
        <v>3134</v>
      </c>
      <c r="V3597" s="147" t="s">
        <v>3495</v>
      </c>
    </row>
    <row r="3598" spans="16:22" x14ac:dyDescent="0.25">
      <c r="P3598" s="147" t="s">
        <v>962</v>
      </c>
      <c r="Q3598" s="147">
        <v>199</v>
      </c>
      <c r="R3598" s="147"/>
      <c r="S3598" s="147" t="s">
        <v>3135</v>
      </c>
      <c r="T3598" s="147">
        <v>0</v>
      </c>
      <c r="U3598" s="147" t="s">
        <v>3136</v>
      </c>
      <c r="V3598" s="147" t="s">
        <v>3495</v>
      </c>
    </row>
    <row r="3599" spans="16:22" x14ac:dyDescent="0.25">
      <c r="P3599" s="147" t="s">
        <v>962</v>
      </c>
      <c r="Q3599" s="147">
        <v>199</v>
      </c>
      <c r="R3599" s="147"/>
      <c r="S3599" s="147" t="s">
        <v>3139</v>
      </c>
      <c r="T3599" s="147">
        <v>0</v>
      </c>
      <c r="U3599" s="147" t="s">
        <v>3140</v>
      </c>
      <c r="V3599" s="147" t="s">
        <v>3495</v>
      </c>
    </row>
    <row r="3600" spans="16:22" x14ac:dyDescent="0.25">
      <c r="P3600" s="147" t="s">
        <v>962</v>
      </c>
      <c r="Q3600" s="147">
        <v>199</v>
      </c>
      <c r="R3600" s="147"/>
      <c r="S3600" s="147" t="s">
        <v>2593</v>
      </c>
      <c r="T3600" s="147">
        <v>0</v>
      </c>
      <c r="U3600" s="147" t="s">
        <v>2594</v>
      </c>
      <c r="V3600" s="147" t="s">
        <v>3495</v>
      </c>
    </row>
    <row r="3601" spans="16:22" x14ac:dyDescent="0.25">
      <c r="P3601" s="147" t="s">
        <v>962</v>
      </c>
      <c r="Q3601" s="147">
        <v>199</v>
      </c>
      <c r="R3601" s="147"/>
      <c r="S3601" s="147" t="s">
        <v>2134</v>
      </c>
      <c r="T3601" s="147">
        <v>0</v>
      </c>
      <c r="U3601" s="147" t="s">
        <v>2135</v>
      </c>
      <c r="V3601" s="147" t="s">
        <v>3495</v>
      </c>
    </row>
    <row r="3602" spans="16:22" x14ac:dyDescent="0.25">
      <c r="P3602" s="147" t="s">
        <v>962</v>
      </c>
      <c r="Q3602" s="147">
        <v>199</v>
      </c>
      <c r="R3602" s="147"/>
      <c r="S3602" s="147" t="s">
        <v>3564</v>
      </c>
      <c r="T3602" s="147">
        <v>0</v>
      </c>
      <c r="U3602" s="147" t="s">
        <v>3565</v>
      </c>
      <c r="V3602" s="147" t="s">
        <v>3495</v>
      </c>
    </row>
    <row r="3603" spans="16:22" x14ac:dyDescent="0.25">
      <c r="P3603" s="147" t="s">
        <v>962</v>
      </c>
      <c r="Q3603" s="147">
        <v>199</v>
      </c>
      <c r="R3603" s="147"/>
      <c r="S3603" s="147" t="s">
        <v>3566</v>
      </c>
      <c r="T3603" s="147">
        <v>0</v>
      </c>
      <c r="U3603" s="147" t="s">
        <v>3567</v>
      </c>
      <c r="V3603" s="147" t="s">
        <v>3495</v>
      </c>
    </row>
    <row r="3604" spans="16:22" x14ac:dyDescent="0.25">
      <c r="P3604" s="147" t="s">
        <v>962</v>
      </c>
      <c r="Q3604" s="147">
        <v>199</v>
      </c>
      <c r="R3604" s="147"/>
      <c r="S3604" s="147" t="s">
        <v>3568</v>
      </c>
      <c r="T3604" s="147">
        <v>0</v>
      </c>
      <c r="U3604" s="147" t="s">
        <v>3569</v>
      </c>
      <c r="V3604" s="147" t="s">
        <v>3495</v>
      </c>
    </row>
    <row r="3605" spans="16:22" x14ac:dyDescent="0.25">
      <c r="P3605" s="147" t="s">
        <v>962</v>
      </c>
      <c r="Q3605" s="147">
        <v>199</v>
      </c>
      <c r="R3605" s="147"/>
      <c r="S3605" s="147" t="s">
        <v>3570</v>
      </c>
      <c r="T3605" s="147">
        <v>0</v>
      </c>
      <c r="U3605" s="147" t="s">
        <v>3571</v>
      </c>
      <c r="V3605" s="147" t="s">
        <v>3495</v>
      </c>
    </row>
    <row r="3606" spans="16:22" x14ac:dyDescent="0.25">
      <c r="P3606" s="147" t="s">
        <v>962</v>
      </c>
      <c r="Q3606" s="147">
        <v>199</v>
      </c>
      <c r="R3606" s="147"/>
      <c r="S3606" s="147" t="s">
        <v>2603</v>
      </c>
      <c r="T3606" s="147">
        <v>0</v>
      </c>
      <c r="U3606" s="147" t="s">
        <v>2604</v>
      </c>
      <c r="V3606" s="147" t="s">
        <v>3495</v>
      </c>
    </row>
    <row r="3607" spans="16:22" x14ac:dyDescent="0.25">
      <c r="P3607" s="147" t="s">
        <v>962</v>
      </c>
      <c r="Q3607" s="147">
        <v>199</v>
      </c>
      <c r="R3607" s="147"/>
      <c r="S3607" s="147" t="s">
        <v>3572</v>
      </c>
      <c r="T3607" s="147">
        <v>0</v>
      </c>
      <c r="U3607" s="147" t="s">
        <v>3573</v>
      </c>
      <c r="V3607" s="147" t="s">
        <v>3495</v>
      </c>
    </row>
    <row r="3608" spans="16:22" x14ac:dyDescent="0.25">
      <c r="P3608" s="147" t="s">
        <v>962</v>
      </c>
      <c r="Q3608" s="147">
        <v>199</v>
      </c>
      <c r="R3608" s="147"/>
      <c r="S3608" s="147" t="s">
        <v>2605</v>
      </c>
      <c r="T3608" s="147">
        <v>0</v>
      </c>
      <c r="U3608" s="147" t="s">
        <v>2606</v>
      </c>
      <c r="V3608" s="147" t="s">
        <v>3495</v>
      </c>
    </row>
    <row r="3609" spans="16:22" x14ac:dyDescent="0.25">
      <c r="P3609" s="147" t="s">
        <v>962</v>
      </c>
      <c r="Q3609" s="147">
        <v>199</v>
      </c>
      <c r="R3609" s="147"/>
      <c r="S3609" s="147" t="s">
        <v>2142</v>
      </c>
      <c r="T3609" s="147">
        <v>0</v>
      </c>
      <c r="U3609" s="147" t="s">
        <v>2143</v>
      </c>
      <c r="V3609" s="147" t="s">
        <v>3495</v>
      </c>
    </row>
    <row r="3610" spans="16:22" x14ac:dyDescent="0.25">
      <c r="P3610" s="147" t="s">
        <v>962</v>
      </c>
      <c r="Q3610" s="147">
        <v>199</v>
      </c>
      <c r="R3610" s="147"/>
      <c r="S3610" s="147" t="s">
        <v>3408</v>
      </c>
      <c r="T3610" s="147">
        <v>0</v>
      </c>
      <c r="U3610" s="147" t="s">
        <v>3409</v>
      </c>
      <c r="V3610" s="147" t="s">
        <v>3495</v>
      </c>
    </row>
    <row r="3611" spans="16:22" x14ac:dyDescent="0.25">
      <c r="P3611" s="147" t="s">
        <v>962</v>
      </c>
      <c r="Q3611" s="147">
        <v>199</v>
      </c>
      <c r="R3611" s="147"/>
      <c r="S3611" s="147" t="s">
        <v>2607</v>
      </c>
      <c r="T3611" s="147">
        <v>0</v>
      </c>
      <c r="U3611" s="147" t="s">
        <v>2608</v>
      </c>
      <c r="V3611" s="147" t="s">
        <v>3495</v>
      </c>
    </row>
    <row r="3612" spans="16:22" x14ac:dyDescent="0.25">
      <c r="P3612" s="147" t="s">
        <v>962</v>
      </c>
      <c r="Q3612" s="147">
        <v>199</v>
      </c>
      <c r="R3612" s="147"/>
      <c r="S3612" s="147" t="s">
        <v>2144</v>
      </c>
      <c r="T3612" s="147">
        <v>0</v>
      </c>
      <c r="U3612" s="147" t="s">
        <v>2145</v>
      </c>
      <c r="V3612" s="147" t="s">
        <v>3495</v>
      </c>
    </row>
    <row r="3613" spans="16:22" x14ac:dyDescent="0.25">
      <c r="P3613" s="147" t="s">
        <v>962</v>
      </c>
      <c r="Q3613" s="147">
        <v>199</v>
      </c>
      <c r="R3613" s="147"/>
      <c r="S3613" s="147" t="s">
        <v>3574</v>
      </c>
      <c r="T3613" s="147">
        <v>0</v>
      </c>
      <c r="U3613" s="147" t="s">
        <v>3575</v>
      </c>
      <c r="V3613" s="147" t="s">
        <v>3495</v>
      </c>
    </row>
    <row r="3614" spans="16:22" x14ac:dyDescent="0.25">
      <c r="P3614" s="147" t="s">
        <v>962</v>
      </c>
      <c r="Q3614" s="147">
        <v>199</v>
      </c>
      <c r="R3614" s="147"/>
      <c r="S3614" s="147" t="s">
        <v>2146</v>
      </c>
      <c r="T3614" s="147">
        <v>0</v>
      </c>
      <c r="U3614" s="147" t="s">
        <v>2147</v>
      </c>
      <c r="V3614" s="147" t="s">
        <v>3495</v>
      </c>
    </row>
    <row r="3615" spans="16:22" x14ac:dyDescent="0.25">
      <c r="P3615" s="147" t="s">
        <v>962</v>
      </c>
      <c r="Q3615" s="147">
        <v>199</v>
      </c>
      <c r="R3615" s="147"/>
      <c r="S3615" s="147" t="s">
        <v>2148</v>
      </c>
      <c r="T3615" s="147">
        <v>0</v>
      </c>
      <c r="U3615" s="147" t="s">
        <v>2149</v>
      </c>
      <c r="V3615" s="147" t="s">
        <v>3495</v>
      </c>
    </row>
    <row r="3616" spans="16:22" x14ac:dyDescent="0.25">
      <c r="P3616" s="147" t="s">
        <v>962</v>
      </c>
      <c r="Q3616" s="147">
        <v>199</v>
      </c>
      <c r="R3616" s="147"/>
      <c r="S3616" s="147" t="s">
        <v>3412</v>
      </c>
      <c r="T3616" s="147">
        <v>0</v>
      </c>
      <c r="U3616" s="147" t="s">
        <v>3413</v>
      </c>
      <c r="V3616" s="147" t="s">
        <v>3495</v>
      </c>
    </row>
    <row r="3617" spans="16:22" x14ac:dyDescent="0.25">
      <c r="P3617" s="147" t="s">
        <v>962</v>
      </c>
      <c r="Q3617" s="147">
        <v>199</v>
      </c>
      <c r="R3617" s="147"/>
      <c r="S3617" s="147" t="s">
        <v>2615</v>
      </c>
      <c r="T3617" s="147">
        <v>0</v>
      </c>
      <c r="U3617" s="147" t="s">
        <v>2616</v>
      </c>
      <c r="V3617" s="147" t="s">
        <v>3495</v>
      </c>
    </row>
    <row r="3618" spans="16:22" x14ac:dyDescent="0.25">
      <c r="P3618" s="147" t="s">
        <v>962</v>
      </c>
      <c r="Q3618" s="147">
        <v>199</v>
      </c>
      <c r="R3618" s="147"/>
      <c r="S3618" s="147" t="s">
        <v>3414</v>
      </c>
      <c r="T3618" s="147">
        <v>0</v>
      </c>
      <c r="U3618" s="147" t="s">
        <v>3415</v>
      </c>
      <c r="V3618" s="147" t="s">
        <v>3495</v>
      </c>
    </row>
    <row r="3619" spans="16:22" x14ac:dyDescent="0.25">
      <c r="P3619" s="147" t="s">
        <v>962</v>
      </c>
      <c r="Q3619" s="147">
        <v>199</v>
      </c>
      <c r="R3619" s="147"/>
      <c r="S3619" s="147" t="s">
        <v>3416</v>
      </c>
      <c r="T3619" s="147">
        <v>0</v>
      </c>
      <c r="U3619" s="147" t="s">
        <v>3417</v>
      </c>
      <c r="V3619" s="147" t="s">
        <v>3495</v>
      </c>
    </row>
    <row r="3620" spans="16:22" x14ac:dyDescent="0.25">
      <c r="P3620" s="147" t="s">
        <v>962</v>
      </c>
      <c r="Q3620" s="147">
        <v>199</v>
      </c>
      <c r="R3620" s="147"/>
      <c r="S3620" s="147" t="s">
        <v>2152</v>
      </c>
      <c r="T3620" s="147">
        <v>0</v>
      </c>
      <c r="U3620" s="147" t="s">
        <v>2153</v>
      </c>
      <c r="V3620" s="147" t="s">
        <v>3495</v>
      </c>
    </row>
    <row r="3621" spans="16:22" x14ac:dyDescent="0.25">
      <c r="P3621" s="147" t="s">
        <v>962</v>
      </c>
      <c r="Q3621" s="147">
        <v>199</v>
      </c>
      <c r="R3621" s="147"/>
      <c r="S3621" s="147" t="s">
        <v>3576</v>
      </c>
      <c r="T3621" s="147">
        <v>0</v>
      </c>
      <c r="U3621" s="147" t="s">
        <v>3577</v>
      </c>
      <c r="V3621" s="147" t="s">
        <v>3495</v>
      </c>
    </row>
    <row r="3622" spans="16:22" x14ac:dyDescent="0.25">
      <c r="P3622" s="147" t="s">
        <v>962</v>
      </c>
      <c r="Q3622" s="147">
        <v>199</v>
      </c>
      <c r="R3622" s="147"/>
      <c r="S3622" s="147" t="s">
        <v>2912</v>
      </c>
      <c r="T3622" s="147">
        <v>0</v>
      </c>
      <c r="U3622" s="147" t="s">
        <v>2913</v>
      </c>
      <c r="V3622" s="147" t="s">
        <v>3495</v>
      </c>
    </row>
    <row r="3623" spans="16:22" x14ac:dyDescent="0.25">
      <c r="P3623" s="147" t="s">
        <v>962</v>
      </c>
      <c r="Q3623" s="147">
        <v>199</v>
      </c>
      <c r="R3623" s="147"/>
      <c r="S3623" s="147" t="s">
        <v>2154</v>
      </c>
      <c r="T3623" s="147">
        <v>0</v>
      </c>
      <c r="U3623" s="147" t="s">
        <v>2155</v>
      </c>
      <c r="V3623" s="147" t="s">
        <v>3495</v>
      </c>
    </row>
    <row r="3624" spans="16:22" x14ac:dyDescent="0.25">
      <c r="P3624" s="147" t="s">
        <v>962</v>
      </c>
      <c r="Q3624" s="147">
        <v>199</v>
      </c>
      <c r="R3624" s="147"/>
      <c r="S3624" s="147" t="s">
        <v>2914</v>
      </c>
      <c r="T3624" s="147">
        <v>0</v>
      </c>
      <c r="U3624" s="147" t="s">
        <v>2915</v>
      </c>
      <c r="V3624" s="147" t="s">
        <v>3495</v>
      </c>
    </row>
    <row r="3625" spans="16:22" x14ac:dyDescent="0.25">
      <c r="P3625" s="147" t="s">
        <v>962</v>
      </c>
      <c r="Q3625" s="147">
        <v>199</v>
      </c>
      <c r="R3625" s="147"/>
      <c r="S3625" s="147" t="s">
        <v>3418</v>
      </c>
      <c r="T3625" s="147">
        <v>0</v>
      </c>
      <c r="U3625" s="147" t="s">
        <v>3419</v>
      </c>
      <c r="V3625" s="147" t="s">
        <v>3495</v>
      </c>
    </row>
    <row r="3626" spans="16:22" x14ac:dyDescent="0.25">
      <c r="P3626" s="147" t="s">
        <v>962</v>
      </c>
      <c r="Q3626" s="147">
        <v>199</v>
      </c>
      <c r="R3626" s="147"/>
      <c r="S3626" s="147" t="s">
        <v>3420</v>
      </c>
      <c r="T3626" s="147">
        <v>0</v>
      </c>
      <c r="U3626" s="147" t="s">
        <v>3421</v>
      </c>
      <c r="V3626" s="147" t="s">
        <v>3495</v>
      </c>
    </row>
    <row r="3627" spans="16:22" x14ac:dyDescent="0.25">
      <c r="P3627" s="147" t="s">
        <v>962</v>
      </c>
      <c r="Q3627" s="147">
        <v>199</v>
      </c>
      <c r="R3627" s="147"/>
      <c r="S3627" s="147" t="s">
        <v>3149</v>
      </c>
      <c r="T3627" s="147">
        <v>0</v>
      </c>
      <c r="U3627" s="147" t="s">
        <v>3150</v>
      </c>
      <c r="V3627" s="147" t="s">
        <v>3495</v>
      </c>
    </row>
    <row r="3628" spans="16:22" x14ac:dyDescent="0.25">
      <c r="P3628" s="147" t="s">
        <v>962</v>
      </c>
      <c r="Q3628" s="147">
        <v>199</v>
      </c>
      <c r="R3628" s="147"/>
      <c r="S3628" s="147" t="s">
        <v>3422</v>
      </c>
      <c r="T3628" s="147">
        <v>0</v>
      </c>
      <c r="U3628" s="147" t="s">
        <v>3423</v>
      </c>
      <c r="V3628" s="147" t="s">
        <v>3495</v>
      </c>
    </row>
    <row r="3629" spans="16:22" x14ac:dyDescent="0.25">
      <c r="P3629" s="147" t="s">
        <v>962</v>
      </c>
      <c r="Q3629" s="147">
        <v>199</v>
      </c>
      <c r="R3629" s="147"/>
      <c r="S3629" s="147" t="s">
        <v>3424</v>
      </c>
      <c r="T3629" s="147">
        <v>0</v>
      </c>
      <c r="U3629" s="147" t="s">
        <v>3425</v>
      </c>
      <c r="V3629" s="147" t="s">
        <v>3495</v>
      </c>
    </row>
    <row r="3630" spans="16:22" x14ac:dyDescent="0.25">
      <c r="P3630" s="147" t="s">
        <v>962</v>
      </c>
      <c r="Q3630" s="147">
        <v>199</v>
      </c>
      <c r="R3630" s="147"/>
      <c r="S3630" s="147" t="s">
        <v>3151</v>
      </c>
      <c r="T3630" s="147">
        <v>0</v>
      </c>
      <c r="U3630" s="147" t="s">
        <v>3152</v>
      </c>
      <c r="V3630" s="147" t="s">
        <v>3495</v>
      </c>
    </row>
    <row r="3631" spans="16:22" x14ac:dyDescent="0.25">
      <c r="P3631" s="147" t="s">
        <v>962</v>
      </c>
      <c r="Q3631" s="147">
        <v>199</v>
      </c>
      <c r="R3631" s="147"/>
      <c r="S3631" s="147" t="s">
        <v>3153</v>
      </c>
      <c r="T3631" s="147">
        <v>0</v>
      </c>
      <c r="U3631" s="147" t="s">
        <v>3154</v>
      </c>
      <c r="V3631" s="147" t="s">
        <v>3495</v>
      </c>
    </row>
    <row r="3632" spans="16:22" x14ac:dyDescent="0.25">
      <c r="P3632" s="147" t="s">
        <v>962</v>
      </c>
      <c r="Q3632" s="147">
        <v>199</v>
      </c>
      <c r="R3632" s="147"/>
      <c r="S3632" s="147" t="s">
        <v>3155</v>
      </c>
      <c r="T3632" s="147">
        <v>0</v>
      </c>
      <c r="U3632" s="147" t="s">
        <v>3156</v>
      </c>
      <c r="V3632" s="147" t="s">
        <v>3495</v>
      </c>
    </row>
    <row r="3633" spans="16:22" x14ac:dyDescent="0.25">
      <c r="P3633" s="147" t="s">
        <v>962</v>
      </c>
      <c r="Q3633" s="147">
        <v>199</v>
      </c>
      <c r="R3633" s="147"/>
      <c r="S3633" s="147" t="s">
        <v>3426</v>
      </c>
      <c r="T3633" s="147">
        <v>0</v>
      </c>
      <c r="U3633" s="147" t="s">
        <v>3427</v>
      </c>
      <c r="V3633" s="147" t="s">
        <v>3495</v>
      </c>
    </row>
    <row r="3634" spans="16:22" x14ac:dyDescent="0.25">
      <c r="P3634" s="147" t="s">
        <v>962</v>
      </c>
      <c r="Q3634" s="147">
        <v>199</v>
      </c>
      <c r="R3634" s="147"/>
      <c r="S3634" s="147" t="s">
        <v>3428</v>
      </c>
      <c r="T3634" s="147">
        <v>0</v>
      </c>
      <c r="U3634" s="147" t="s">
        <v>3429</v>
      </c>
      <c r="V3634" s="147" t="s">
        <v>3495</v>
      </c>
    </row>
    <row r="3635" spans="16:22" x14ac:dyDescent="0.25">
      <c r="P3635" s="147" t="s">
        <v>962</v>
      </c>
      <c r="Q3635" s="147">
        <v>199</v>
      </c>
      <c r="R3635" s="147"/>
      <c r="S3635" s="147" t="s">
        <v>2170</v>
      </c>
      <c r="T3635" s="147">
        <v>0</v>
      </c>
      <c r="U3635" s="147" t="s">
        <v>2171</v>
      </c>
      <c r="V3635" s="147" t="s">
        <v>3495</v>
      </c>
    </row>
    <row r="3636" spans="16:22" x14ac:dyDescent="0.25">
      <c r="P3636" s="147" t="s">
        <v>962</v>
      </c>
      <c r="Q3636" s="147">
        <v>199</v>
      </c>
      <c r="R3636" s="147"/>
      <c r="S3636" s="147" t="s">
        <v>2629</v>
      </c>
      <c r="T3636" s="147">
        <v>0</v>
      </c>
      <c r="U3636" s="147" t="s">
        <v>2630</v>
      </c>
      <c r="V3636" s="147" t="s">
        <v>3495</v>
      </c>
    </row>
    <row r="3637" spans="16:22" x14ac:dyDescent="0.25">
      <c r="P3637" s="147" t="s">
        <v>962</v>
      </c>
      <c r="Q3637" s="147">
        <v>199</v>
      </c>
      <c r="R3637" s="147"/>
      <c r="S3637" s="147" t="s">
        <v>3578</v>
      </c>
      <c r="T3637" s="147">
        <v>0</v>
      </c>
      <c r="U3637" s="147" t="s">
        <v>3579</v>
      </c>
      <c r="V3637" s="147" t="s">
        <v>3495</v>
      </c>
    </row>
    <row r="3638" spans="16:22" x14ac:dyDescent="0.25">
      <c r="P3638" s="147" t="s">
        <v>962</v>
      </c>
      <c r="Q3638" s="147">
        <v>199</v>
      </c>
      <c r="R3638" s="147"/>
      <c r="S3638" s="147" t="s">
        <v>2916</v>
      </c>
      <c r="T3638" s="147">
        <v>0</v>
      </c>
      <c r="U3638" s="147" t="s">
        <v>2917</v>
      </c>
      <c r="V3638" s="147" t="s">
        <v>3495</v>
      </c>
    </row>
    <row r="3639" spans="16:22" x14ac:dyDescent="0.25">
      <c r="P3639" s="147" t="s">
        <v>962</v>
      </c>
      <c r="Q3639" s="147">
        <v>199</v>
      </c>
      <c r="R3639" s="147"/>
      <c r="S3639" s="147" t="s">
        <v>3436</v>
      </c>
      <c r="T3639" s="147">
        <v>0</v>
      </c>
      <c r="U3639" s="147" t="s">
        <v>3437</v>
      </c>
      <c r="V3639" s="147" t="s">
        <v>3495</v>
      </c>
    </row>
    <row r="3640" spans="16:22" x14ac:dyDescent="0.25">
      <c r="P3640" s="147" t="s">
        <v>962</v>
      </c>
      <c r="Q3640" s="147">
        <v>199</v>
      </c>
      <c r="R3640" s="147"/>
      <c r="S3640" s="147" t="s">
        <v>3438</v>
      </c>
      <c r="T3640" s="147">
        <v>0</v>
      </c>
      <c r="U3640" s="147" t="s">
        <v>3439</v>
      </c>
      <c r="V3640" s="147" t="s">
        <v>3495</v>
      </c>
    </row>
    <row r="3641" spans="16:22" x14ac:dyDescent="0.25">
      <c r="P3641" s="147" t="s">
        <v>962</v>
      </c>
      <c r="Q3641" s="147">
        <v>199</v>
      </c>
      <c r="R3641" s="147"/>
      <c r="S3641" s="147" t="s">
        <v>2178</v>
      </c>
      <c r="T3641" s="147">
        <v>0</v>
      </c>
      <c r="U3641" s="147" t="s">
        <v>2179</v>
      </c>
      <c r="V3641" s="147" t="s">
        <v>3495</v>
      </c>
    </row>
    <row r="3642" spans="16:22" x14ac:dyDescent="0.25">
      <c r="P3642" s="147" t="s">
        <v>962</v>
      </c>
      <c r="Q3642" s="147">
        <v>199</v>
      </c>
      <c r="R3642" s="147"/>
      <c r="S3642" s="147" t="s">
        <v>2180</v>
      </c>
      <c r="T3642" s="147">
        <v>0</v>
      </c>
      <c r="U3642" s="147" t="s">
        <v>2181</v>
      </c>
      <c r="V3642" s="147" t="s">
        <v>3495</v>
      </c>
    </row>
    <row r="3643" spans="16:22" x14ac:dyDescent="0.25">
      <c r="P3643" s="147" t="s">
        <v>962</v>
      </c>
      <c r="Q3643" s="147">
        <v>199</v>
      </c>
      <c r="R3643" s="147"/>
      <c r="S3643" s="147" t="s">
        <v>2184</v>
      </c>
      <c r="T3643" s="147">
        <v>0</v>
      </c>
      <c r="U3643" s="147" t="s">
        <v>2185</v>
      </c>
      <c r="V3643" s="147" t="s">
        <v>3495</v>
      </c>
    </row>
    <row r="3644" spans="16:22" x14ac:dyDescent="0.25">
      <c r="P3644" s="147" t="s">
        <v>962</v>
      </c>
      <c r="Q3644" s="147">
        <v>199</v>
      </c>
      <c r="R3644" s="147"/>
      <c r="S3644" s="147" t="s">
        <v>2918</v>
      </c>
      <c r="T3644" s="147">
        <v>0</v>
      </c>
      <c r="U3644" s="147" t="s">
        <v>2919</v>
      </c>
      <c r="V3644" s="147" t="s">
        <v>3495</v>
      </c>
    </row>
    <row r="3645" spans="16:22" x14ac:dyDescent="0.25">
      <c r="P3645" s="147" t="s">
        <v>962</v>
      </c>
      <c r="Q3645" s="147">
        <v>199</v>
      </c>
      <c r="R3645" s="147"/>
      <c r="S3645" s="147" t="s">
        <v>2186</v>
      </c>
      <c r="T3645" s="147">
        <v>0</v>
      </c>
      <c r="U3645" s="147" t="s">
        <v>2187</v>
      </c>
      <c r="V3645" s="147" t="s">
        <v>3495</v>
      </c>
    </row>
    <row r="3646" spans="16:22" x14ac:dyDescent="0.25">
      <c r="P3646" s="147" t="s">
        <v>962</v>
      </c>
      <c r="Q3646" s="147">
        <v>199</v>
      </c>
      <c r="R3646" s="147"/>
      <c r="S3646" s="147" t="s">
        <v>3440</v>
      </c>
      <c r="T3646" s="147">
        <v>0</v>
      </c>
      <c r="U3646" s="147" t="s">
        <v>3441</v>
      </c>
      <c r="V3646" s="147" t="s">
        <v>3495</v>
      </c>
    </row>
    <row r="3647" spans="16:22" x14ac:dyDescent="0.25">
      <c r="P3647" s="147" t="s">
        <v>962</v>
      </c>
      <c r="Q3647" s="147">
        <v>199</v>
      </c>
      <c r="R3647" s="147"/>
      <c r="S3647" s="147" t="s">
        <v>2920</v>
      </c>
      <c r="T3647" s="147">
        <v>0</v>
      </c>
      <c r="U3647" s="147" t="s">
        <v>2921</v>
      </c>
      <c r="V3647" s="147" t="s">
        <v>3495</v>
      </c>
    </row>
    <row r="3648" spans="16:22" x14ac:dyDescent="0.25">
      <c r="P3648" s="147" t="s">
        <v>962</v>
      </c>
      <c r="Q3648" s="147">
        <v>199</v>
      </c>
      <c r="R3648" s="147"/>
      <c r="S3648" s="147" t="s">
        <v>2188</v>
      </c>
      <c r="T3648" s="147">
        <v>0</v>
      </c>
      <c r="U3648" s="147" t="s">
        <v>2189</v>
      </c>
      <c r="V3648" s="147" t="s">
        <v>3495</v>
      </c>
    </row>
    <row r="3649" spans="16:22" x14ac:dyDescent="0.25">
      <c r="P3649" s="147" t="s">
        <v>962</v>
      </c>
      <c r="Q3649" s="147">
        <v>199</v>
      </c>
      <c r="R3649" s="147"/>
      <c r="S3649" s="147" t="s">
        <v>3580</v>
      </c>
      <c r="T3649" s="147">
        <v>0</v>
      </c>
      <c r="U3649" s="147" t="s">
        <v>3581</v>
      </c>
      <c r="V3649" s="147" t="s">
        <v>3495</v>
      </c>
    </row>
    <row r="3650" spans="16:22" x14ac:dyDescent="0.25">
      <c r="P3650" s="147" t="s">
        <v>962</v>
      </c>
      <c r="Q3650" s="147">
        <v>199</v>
      </c>
      <c r="R3650" s="147"/>
      <c r="S3650" s="147" t="s">
        <v>3582</v>
      </c>
      <c r="T3650" s="147">
        <v>0</v>
      </c>
      <c r="U3650" s="147" t="s">
        <v>3583</v>
      </c>
      <c r="V3650" s="147" t="s">
        <v>3495</v>
      </c>
    </row>
    <row r="3651" spans="16:22" x14ac:dyDescent="0.25">
      <c r="P3651" s="147" t="s">
        <v>962</v>
      </c>
      <c r="Q3651" s="147">
        <v>199</v>
      </c>
      <c r="R3651" s="147"/>
      <c r="S3651" s="147" t="s">
        <v>2922</v>
      </c>
      <c r="T3651" s="147">
        <v>0</v>
      </c>
      <c r="U3651" s="147" t="s">
        <v>2923</v>
      </c>
      <c r="V3651" s="147" t="s">
        <v>3495</v>
      </c>
    </row>
    <row r="3652" spans="16:22" x14ac:dyDescent="0.25">
      <c r="P3652" s="147" t="s">
        <v>962</v>
      </c>
      <c r="Q3652" s="147">
        <v>199</v>
      </c>
      <c r="R3652" s="147"/>
      <c r="S3652" s="147" t="s">
        <v>3444</v>
      </c>
      <c r="T3652" s="147">
        <v>0</v>
      </c>
      <c r="U3652" s="147" t="s">
        <v>3445</v>
      </c>
      <c r="V3652" s="147" t="s">
        <v>3495</v>
      </c>
    </row>
    <row r="3653" spans="16:22" x14ac:dyDescent="0.25">
      <c r="P3653" s="147" t="s">
        <v>962</v>
      </c>
      <c r="Q3653" s="147">
        <v>199</v>
      </c>
      <c r="R3653" s="147"/>
      <c r="S3653" s="147" t="s">
        <v>2202</v>
      </c>
      <c r="T3653" s="147">
        <v>0</v>
      </c>
      <c r="U3653" s="147" t="s">
        <v>2203</v>
      </c>
      <c r="V3653" s="147" t="s">
        <v>3495</v>
      </c>
    </row>
    <row r="3654" spans="16:22" x14ac:dyDescent="0.25">
      <c r="P3654" s="147" t="s">
        <v>962</v>
      </c>
      <c r="Q3654" s="147">
        <v>199</v>
      </c>
      <c r="R3654" s="147"/>
      <c r="S3654" s="147" t="s">
        <v>2204</v>
      </c>
      <c r="T3654" s="147">
        <v>0</v>
      </c>
      <c r="U3654" s="147" t="s">
        <v>2205</v>
      </c>
      <c r="V3654" s="147" t="s">
        <v>3495</v>
      </c>
    </row>
    <row r="3655" spans="16:22" x14ac:dyDescent="0.25">
      <c r="P3655" s="147" t="s">
        <v>962</v>
      </c>
      <c r="Q3655" s="147">
        <v>199</v>
      </c>
      <c r="R3655" s="147"/>
      <c r="S3655" s="147" t="s">
        <v>2924</v>
      </c>
      <c r="T3655" s="147">
        <v>0</v>
      </c>
      <c r="U3655" s="147" t="s">
        <v>2925</v>
      </c>
      <c r="V3655" s="147" t="s">
        <v>3495</v>
      </c>
    </row>
    <row r="3656" spans="16:22" x14ac:dyDescent="0.25">
      <c r="P3656" s="147" t="s">
        <v>962</v>
      </c>
      <c r="Q3656" s="147">
        <v>199</v>
      </c>
      <c r="R3656" s="147"/>
      <c r="S3656" s="147" t="s">
        <v>2635</v>
      </c>
      <c r="T3656" s="147">
        <v>0</v>
      </c>
      <c r="U3656" s="147" t="s">
        <v>2636</v>
      </c>
      <c r="V3656" s="147" t="s">
        <v>3495</v>
      </c>
    </row>
    <row r="3657" spans="16:22" x14ac:dyDescent="0.25">
      <c r="P3657" s="147" t="s">
        <v>962</v>
      </c>
      <c r="Q3657" s="147">
        <v>199</v>
      </c>
      <c r="R3657" s="147"/>
      <c r="S3657" s="147" t="s">
        <v>3584</v>
      </c>
      <c r="T3657" s="147">
        <v>0</v>
      </c>
      <c r="U3657" s="147" t="s">
        <v>3585</v>
      </c>
      <c r="V3657" s="147" t="s">
        <v>3495</v>
      </c>
    </row>
    <row r="3658" spans="16:22" x14ac:dyDescent="0.25">
      <c r="P3658" s="147" t="s">
        <v>962</v>
      </c>
      <c r="Q3658" s="147">
        <v>199</v>
      </c>
      <c r="R3658" s="147"/>
      <c r="S3658" s="147" t="s">
        <v>2637</v>
      </c>
      <c r="T3658" s="147">
        <v>0</v>
      </c>
      <c r="U3658" s="147" t="s">
        <v>2638</v>
      </c>
      <c r="V3658" s="147" t="s">
        <v>3495</v>
      </c>
    </row>
    <row r="3659" spans="16:22" x14ac:dyDescent="0.25">
      <c r="P3659" s="147" t="s">
        <v>962</v>
      </c>
      <c r="Q3659" s="147">
        <v>199</v>
      </c>
      <c r="R3659" s="147"/>
      <c r="S3659" s="147" t="s">
        <v>2210</v>
      </c>
      <c r="T3659" s="147">
        <v>0</v>
      </c>
      <c r="U3659" s="147" t="s">
        <v>2211</v>
      </c>
      <c r="V3659" s="147" t="s">
        <v>3495</v>
      </c>
    </row>
    <row r="3660" spans="16:22" x14ac:dyDescent="0.25">
      <c r="P3660" s="147" t="s">
        <v>962</v>
      </c>
      <c r="Q3660" s="147">
        <v>199</v>
      </c>
      <c r="R3660" s="147"/>
      <c r="S3660" s="147" t="s">
        <v>2212</v>
      </c>
      <c r="T3660" s="147">
        <v>0</v>
      </c>
      <c r="U3660" s="147" t="s">
        <v>2213</v>
      </c>
      <c r="V3660" s="147" t="s">
        <v>3495</v>
      </c>
    </row>
    <row r="3661" spans="16:22" x14ac:dyDescent="0.25">
      <c r="P3661" s="147" t="s">
        <v>962</v>
      </c>
      <c r="Q3661" s="147">
        <v>199</v>
      </c>
      <c r="R3661" s="147"/>
      <c r="S3661" s="147" t="s">
        <v>2220</v>
      </c>
      <c r="T3661" s="147">
        <v>0</v>
      </c>
      <c r="U3661" s="147" t="s">
        <v>2221</v>
      </c>
      <c r="V3661" s="147" t="s">
        <v>3495</v>
      </c>
    </row>
    <row r="3662" spans="16:22" x14ac:dyDescent="0.25">
      <c r="P3662" s="147" t="s">
        <v>962</v>
      </c>
      <c r="Q3662" s="147">
        <v>199</v>
      </c>
      <c r="R3662" s="147"/>
      <c r="S3662" s="147" t="s">
        <v>2222</v>
      </c>
      <c r="T3662" s="147">
        <v>0</v>
      </c>
      <c r="U3662" s="147" t="s">
        <v>2223</v>
      </c>
      <c r="V3662" s="147" t="s">
        <v>3495</v>
      </c>
    </row>
    <row r="3663" spans="16:22" x14ac:dyDescent="0.25">
      <c r="P3663" s="147" t="s">
        <v>962</v>
      </c>
      <c r="Q3663" s="147">
        <v>199</v>
      </c>
      <c r="R3663" s="147"/>
      <c r="S3663" s="147" t="s">
        <v>3161</v>
      </c>
      <c r="T3663" s="147">
        <v>0</v>
      </c>
      <c r="U3663" s="147" t="s">
        <v>3162</v>
      </c>
      <c r="V3663" s="147" t="s">
        <v>3495</v>
      </c>
    </row>
    <row r="3664" spans="16:22" x14ac:dyDescent="0.25">
      <c r="P3664" s="147" t="s">
        <v>962</v>
      </c>
      <c r="Q3664" s="147">
        <v>199</v>
      </c>
      <c r="R3664" s="147"/>
      <c r="S3664" s="147" t="s">
        <v>2226</v>
      </c>
      <c r="T3664" s="147">
        <v>0</v>
      </c>
      <c r="U3664" s="147" t="s">
        <v>2227</v>
      </c>
      <c r="V3664" s="147" t="s">
        <v>3495</v>
      </c>
    </row>
    <row r="3665" spans="16:22" x14ac:dyDescent="0.25">
      <c r="P3665" s="147" t="s">
        <v>962</v>
      </c>
      <c r="Q3665" s="147">
        <v>199</v>
      </c>
      <c r="R3665" s="147"/>
      <c r="S3665" s="147" t="s">
        <v>3450</v>
      </c>
      <c r="T3665" s="147">
        <v>0</v>
      </c>
      <c r="U3665" s="147" t="s">
        <v>3451</v>
      </c>
      <c r="V3665" s="147" t="s">
        <v>3495</v>
      </c>
    </row>
    <row r="3666" spans="16:22" x14ac:dyDescent="0.25">
      <c r="P3666" s="147" t="s">
        <v>962</v>
      </c>
      <c r="Q3666" s="147">
        <v>199</v>
      </c>
      <c r="R3666" s="147"/>
      <c r="S3666" s="147" t="s">
        <v>2228</v>
      </c>
      <c r="T3666" s="147">
        <v>0</v>
      </c>
      <c r="U3666" s="147" t="s">
        <v>2229</v>
      </c>
      <c r="V3666" s="147" t="s">
        <v>3495</v>
      </c>
    </row>
    <row r="3667" spans="16:22" x14ac:dyDescent="0.25">
      <c r="P3667" s="147" t="s">
        <v>962</v>
      </c>
      <c r="Q3667" s="147">
        <v>199</v>
      </c>
      <c r="R3667" s="147"/>
      <c r="S3667" s="147" t="s">
        <v>3452</v>
      </c>
      <c r="T3667" s="147">
        <v>0</v>
      </c>
      <c r="U3667" s="147" t="s">
        <v>3453</v>
      </c>
      <c r="V3667" s="147" t="s">
        <v>3495</v>
      </c>
    </row>
    <row r="3668" spans="16:22" x14ac:dyDescent="0.25">
      <c r="P3668" s="147" t="s">
        <v>962</v>
      </c>
      <c r="Q3668" s="147">
        <v>199</v>
      </c>
      <c r="R3668" s="147"/>
      <c r="S3668" s="147" t="s">
        <v>2236</v>
      </c>
      <c r="T3668" s="147">
        <v>0</v>
      </c>
      <c r="U3668" s="147" t="s">
        <v>2237</v>
      </c>
      <c r="V3668" s="147" t="s">
        <v>3495</v>
      </c>
    </row>
    <row r="3669" spans="16:22" x14ac:dyDescent="0.25">
      <c r="P3669" s="147" t="s">
        <v>962</v>
      </c>
      <c r="Q3669" s="147">
        <v>199</v>
      </c>
      <c r="R3669" s="147"/>
      <c r="S3669" s="147" t="s">
        <v>3586</v>
      </c>
      <c r="T3669" s="147">
        <v>0</v>
      </c>
      <c r="U3669" s="147" t="s">
        <v>3587</v>
      </c>
      <c r="V3669" s="147" t="s">
        <v>3495</v>
      </c>
    </row>
    <row r="3670" spans="16:22" x14ac:dyDescent="0.25">
      <c r="P3670" s="147" t="s">
        <v>962</v>
      </c>
      <c r="Q3670" s="147">
        <v>199</v>
      </c>
      <c r="R3670" s="147"/>
      <c r="S3670" s="147" t="s">
        <v>2240</v>
      </c>
      <c r="T3670" s="147">
        <v>0</v>
      </c>
      <c r="U3670" s="147" t="s">
        <v>2241</v>
      </c>
      <c r="V3670" s="147" t="s">
        <v>3495</v>
      </c>
    </row>
    <row r="3671" spans="16:22" x14ac:dyDescent="0.25">
      <c r="P3671" s="147" t="s">
        <v>962</v>
      </c>
      <c r="Q3671" s="147">
        <v>199</v>
      </c>
      <c r="R3671" s="147"/>
      <c r="S3671" s="147" t="s">
        <v>2248</v>
      </c>
      <c r="T3671" s="147">
        <v>0</v>
      </c>
      <c r="U3671" s="147" t="s">
        <v>2249</v>
      </c>
      <c r="V3671" s="147" t="s">
        <v>3495</v>
      </c>
    </row>
    <row r="3672" spans="16:22" x14ac:dyDescent="0.25">
      <c r="P3672" s="147" t="s">
        <v>962</v>
      </c>
      <c r="Q3672" s="147">
        <v>199</v>
      </c>
      <c r="R3672" s="147"/>
      <c r="S3672" s="147" t="s">
        <v>2649</v>
      </c>
      <c r="T3672" s="147">
        <v>0</v>
      </c>
      <c r="U3672" s="147" t="s">
        <v>2650</v>
      </c>
      <c r="V3672" s="147" t="s">
        <v>3495</v>
      </c>
    </row>
    <row r="3673" spans="16:22" x14ac:dyDescent="0.25">
      <c r="P3673" s="147" t="s">
        <v>962</v>
      </c>
      <c r="Q3673" s="147">
        <v>199</v>
      </c>
      <c r="R3673" s="147"/>
      <c r="S3673" s="147" t="s">
        <v>2936</v>
      </c>
      <c r="T3673" s="147">
        <v>0</v>
      </c>
      <c r="U3673" s="147" t="s">
        <v>2937</v>
      </c>
      <c r="V3673" s="147" t="s">
        <v>3495</v>
      </c>
    </row>
    <row r="3674" spans="16:22" x14ac:dyDescent="0.25">
      <c r="P3674" s="147" t="s">
        <v>962</v>
      </c>
      <c r="Q3674" s="147">
        <v>199</v>
      </c>
      <c r="R3674" s="147"/>
      <c r="S3674" s="147" t="s">
        <v>2252</v>
      </c>
      <c r="T3674" s="147">
        <v>0</v>
      </c>
      <c r="U3674" s="147" t="s">
        <v>2253</v>
      </c>
      <c r="V3674" s="147" t="s">
        <v>3495</v>
      </c>
    </row>
    <row r="3675" spans="16:22" x14ac:dyDescent="0.25">
      <c r="P3675" s="147" t="s">
        <v>962</v>
      </c>
      <c r="Q3675" s="147">
        <v>199</v>
      </c>
      <c r="R3675" s="147"/>
      <c r="S3675" s="147" t="s">
        <v>3171</v>
      </c>
      <c r="T3675" s="147">
        <v>0</v>
      </c>
      <c r="U3675" s="147" t="s">
        <v>3172</v>
      </c>
      <c r="V3675" s="147" t="s">
        <v>3495</v>
      </c>
    </row>
    <row r="3676" spans="16:22" x14ac:dyDescent="0.25">
      <c r="P3676" s="147" t="s">
        <v>962</v>
      </c>
      <c r="Q3676" s="147">
        <v>199</v>
      </c>
      <c r="R3676" s="147"/>
      <c r="S3676" s="147" t="s">
        <v>2940</v>
      </c>
      <c r="T3676" s="147">
        <v>0</v>
      </c>
      <c r="U3676" s="147" t="s">
        <v>2941</v>
      </c>
      <c r="V3676" s="147" t="s">
        <v>3495</v>
      </c>
    </row>
    <row r="3677" spans="16:22" x14ac:dyDescent="0.25">
      <c r="P3677" s="147" t="s">
        <v>962</v>
      </c>
      <c r="Q3677" s="147">
        <v>199</v>
      </c>
      <c r="R3677" s="147"/>
      <c r="S3677" s="147" t="s">
        <v>3175</v>
      </c>
      <c r="T3677" s="147">
        <v>0</v>
      </c>
      <c r="U3677" s="147" t="s">
        <v>3176</v>
      </c>
      <c r="V3677" s="147" t="s">
        <v>3495</v>
      </c>
    </row>
    <row r="3678" spans="16:22" x14ac:dyDescent="0.25">
      <c r="P3678" s="147" t="s">
        <v>962</v>
      </c>
      <c r="Q3678" s="147">
        <v>199</v>
      </c>
      <c r="R3678" s="147"/>
      <c r="S3678" s="147" t="s">
        <v>2655</v>
      </c>
      <c r="T3678" s="147">
        <v>0</v>
      </c>
      <c r="U3678" s="147" t="s">
        <v>2656</v>
      </c>
      <c r="V3678" s="147" t="s">
        <v>3495</v>
      </c>
    </row>
    <row r="3679" spans="16:22" x14ac:dyDescent="0.25">
      <c r="P3679" s="147" t="s">
        <v>962</v>
      </c>
      <c r="Q3679" s="147">
        <v>199</v>
      </c>
      <c r="R3679" s="147"/>
      <c r="S3679" s="147" t="s">
        <v>2256</v>
      </c>
      <c r="T3679" s="147">
        <v>0</v>
      </c>
      <c r="U3679" s="147" t="s">
        <v>2257</v>
      </c>
      <c r="V3679" s="147" t="s">
        <v>3495</v>
      </c>
    </row>
    <row r="3680" spans="16:22" x14ac:dyDescent="0.25">
      <c r="P3680" s="147" t="s">
        <v>962</v>
      </c>
      <c r="Q3680" s="147">
        <v>199</v>
      </c>
      <c r="R3680" s="147"/>
      <c r="S3680" s="147" t="s">
        <v>2260</v>
      </c>
      <c r="T3680" s="147">
        <v>0</v>
      </c>
      <c r="U3680" s="147" t="s">
        <v>2261</v>
      </c>
      <c r="V3680" s="147" t="s">
        <v>3495</v>
      </c>
    </row>
    <row r="3681" spans="16:22" x14ac:dyDescent="0.25">
      <c r="P3681" s="147" t="s">
        <v>962</v>
      </c>
      <c r="Q3681" s="147">
        <v>199</v>
      </c>
      <c r="R3681" s="147"/>
      <c r="S3681" s="147" t="s">
        <v>3588</v>
      </c>
      <c r="T3681" s="147">
        <v>0</v>
      </c>
      <c r="U3681" s="147" t="s">
        <v>3589</v>
      </c>
      <c r="V3681" s="147" t="s">
        <v>3495</v>
      </c>
    </row>
    <row r="3682" spans="16:22" x14ac:dyDescent="0.25">
      <c r="P3682" s="147" t="s">
        <v>962</v>
      </c>
      <c r="Q3682" s="147">
        <v>199</v>
      </c>
      <c r="R3682" s="147"/>
      <c r="S3682" s="147" t="s">
        <v>2262</v>
      </c>
      <c r="T3682" s="147">
        <v>0</v>
      </c>
      <c r="U3682" s="147" t="s">
        <v>2263</v>
      </c>
      <c r="V3682" s="147" t="s">
        <v>3495</v>
      </c>
    </row>
    <row r="3683" spans="16:22" x14ac:dyDescent="0.25">
      <c r="P3683" s="147" t="s">
        <v>962</v>
      </c>
      <c r="Q3683" s="147">
        <v>199</v>
      </c>
      <c r="R3683" s="147"/>
      <c r="S3683" s="147" t="s">
        <v>2663</v>
      </c>
      <c r="T3683" s="147">
        <v>0</v>
      </c>
      <c r="U3683" s="147" t="s">
        <v>2664</v>
      </c>
      <c r="V3683" s="147" t="s">
        <v>3495</v>
      </c>
    </row>
    <row r="3684" spans="16:22" x14ac:dyDescent="0.25">
      <c r="P3684" s="147" t="s">
        <v>962</v>
      </c>
      <c r="Q3684" s="147">
        <v>199</v>
      </c>
      <c r="R3684" s="147"/>
      <c r="S3684" s="147" t="s">
        <v>2946</v>
      </c>
      <c r="T3684" s="147">
        <v>0</v>
      </c>
      <c r="U3684" s="147" t="s">
        <v>2947</v>
      </c>
      <c r="V3684" s="147" t="s">
        <v>3495</v>
      </c>
    </row>
    <row r="3685" spans="16:22" x14ac:dyDescent="0.25">
      <c r="P3685" s="147" t="s">
        <v>962</v>
      </c>
      <c r="Q3685" s="147">
        <v>199</v>
      </c>
      <c r="R3685" s="147"/>
      <c r="S3685" s="147" t="s">
        <v>3183</v>
      </c>
      <c r="T3685" s="147">
        <v>0</v>
      </c>
      <c r="U3685" s="147" t="s">
        <v>3184</v>
      </c>
      <c r="V3685" s="147" t="s">
        <v>3495</v>
      </c>
    </row>
    <row r="3686" spans="16:22" x14ac:dyDescent="0.25">
      <c r="P3686" s="147" t="s">
        <v>962</v>
      </c>
      <c r="Q3686" s="147">
        <v>199</v>
      </c>
      <c r="R3686" s="147"/>
      <c r="S3686" s="147" t="s">
        <v>3185</v>
      </c>
      <c r="T3686" s="147">
        <v>0</v>
      </c>
      <c r="U3686" s="147" t="s">
        <v>3186</v>
      </c>
      <c r="V3686" s="147" t="s">
        <v>3495</v>
      </c>
    </row>
    <row r="3687" spans="16:22" x14ac:dyDescent="0.25">
      <c r="P3687" s="147" t="s">
        <v>962</v>
      </c>
      <c r="Q3687" s="147">
        <v>199</v>
      </c>
      <c r="R3687" s="147"/>
      <c r="S3687" s="147" t="s">
        <v>2272</v>
      </c>
      <c r="T3687" s="147">
        <v>0</v>
      </c>
      <c r="U3687" s="147" t="s">
        <v>2273</v>
      </c>
      <c r="V3687" s="147" t="s">
        <v>3495</v>
      </c>
    </row>
    <row r="3688" spans="16:22" x14ac:dyDescent="0.25">
      <c r="P3688" s="147" t="s">
        <v>962</v>
      </c>
      <c r="Q3688" s="147">
        <v>199</v>
      </c>
      <c r="R3688" s="147"/>
      <c r="S3688" s="147" t="s">
        <v>2276</v>
      </c>
      <c r="T3688" s="147">
        <v>0</v>
      </c>
      <c r="U3688" s="147" t="s">
        <v>2277</v>
      </c>
      <c r="V3688" s="147" t="s">
        <v>3495</v>
      </c>
    </row>
    <row r="3689" spans="16:22" x14ac:dyDescent="0.25">
      <c r="P3689" s="147" t="s">
        <v>962</v>
      </c>
      <c r="Q3689" s="147">
        <v>199</v>
      </c>
      <c r="R3689" s="147"/>
      <c r="S3689" s="147" t="s">
        <v>2284</v>
      </c>
      <c r="T3689" s="147">
        <v>0</v>
      </c>
      <c r="U3689" s="147" t="s">
        <v>2285</v>
      </c>
      <c r="V3689" s="147" t="s">
        <v>3495</v>
      </c>
    </row>
    <row r="3690" spans="16:22" x14ac:dyDescent="0.25">
      <c r="P3690" s="147" t="s">
        <v>962</v>
      </c>
      <c r="Q3690" s="147">
        <v>199</v>
      </c>
      <c r="R3690" s="147"/>
      <c r="S3690" s="147" t="s">
        <v>3189</v>
      </c>
      <c r="T3690" s="147">
        <v>0</v>
      </c>
      <c r="U3690" s="147" t="s">
        <v>3190</v>
      </c>
      <c r="V3690" s="147" t="s">
        <v>3495</v>
      </c>
    </row>
    <row r="3691" spans="16:22" x14ac:dyDescent="0.25">
      <c r="P3691" s="147" t="s">
        <v>962</v>
      </c>
      <c r="Q3691" s="147">
        <v>199</v>
      </c>
      <c r="R3691" s="147"/>
      <c r="S3691" s="147" t="s">
        <v>3590</v>
      </c>
      <c r="T3691" s="147">
        <v>0</v>
      </c>
      <c r="U3691" s="147" t="s">
        <v>3591</v>
      </c>
      <c r="V3691" s="147" t="s">
        <v>3495</v>
      </c>
    </row>
    <row r="3692" spans="16:22" x14ac:dyDescent="0.25">
      <c r="P3692" s="147" t="s">
        <v>962</v>
      </c>
      <c r="Q3692" s="147">
        <v>199</v>
      </c>
      <c r="R3692" s="147"/>
      <c r="S3692" s="147" t="s">
        <v>3592</v>
      </c>
      <c r="T3692" s="147">
        <v>0</v>
      </c>
      <c r="U3692" s="147" t="s">
        <v>3593</v>
      </c>
      <c r="V3692" s="147" t="s">
        <v>3495</v>
      </c>
    </row>
    <row r="3693" spans="16:22" x14ac:dyDescent="0.25">
      <c r="P3693" s="147" t="s">
        <v>962</v>
      </c>
      <c r="Q3693" s="147">
        <v>199</v>
      </c>
      <c r="R3693" s="147"/>
      <c r="S3693" s="147" t="s">
        <v>2673</v>
      </c>
      <c r="T3693" s="147">
        <v>0</v>
      </c>
      <c r="U3693" s="147" t="s">
        <v>2674</v>
      </c>
      <c r="V3693" s="147" t="s">
        <v>3495</v>
      </c>
    </row>
    <row r="3694" spans="16:22" x14ac:dyDescent="0.25">
      <c r="P3694" s="147" t="s">
        <v>962</v>
      </c>
      <c r="Q3694" s="147">
        <v>199</v>
      </c>
      <c r="R3694" s="147"/>
      <c r="S3694" s="147" t="s">
        <v>2290</v>
      </c>
      <c r="T3694" s="147">
        <v>0</v>
      </c>
      <c r="U3694" s="147" t="s">
        <v>2291</v>
      </c>
      <c r="V3694" s="147" t="s">
        <v>3495</v>
      </c>
    </row>
    <row r="3695" spans="16:22" x14ac:dyDescent="0.25">
      <c r="P3695" s="147" t="s">
        <v>962</v>
      </c>
      <c r="Q3695" s="147">
        <v>199</v>
      </c>
      <c r="R3695" s="147"/>
      <c r="S3695" s="147" t="s">
        <v>3594</v>
      </c>
      <c r="T3695" s="147">
        <v>0</v>
      </c>
      <c r="U3695" s="147" t="s">
        <v>3595</v>
      </c>
      <c r="V3695" s="147" t="s">
        <v>3495</v>
      </c>
    </row>
    <row r="3696" spans="16:22" x14ac:dyDescent="0.25">
      <c r="P3696" s="147" t="s">
        <v>962</v>
      </c>
      <c r="Q3696" s="147">
        <v>199</v>
      </c>
      <c r="R3696" s="147"/>
      <c r="S3696" s="147" t="s">
        <v>2952</v>
      </c>
      <c r="T3696" s="147">
        <v>0</v>
      </c>
      <c r="U3696" s="147" t="s">
        <v>2953</v>
      </c>
      <c r="V3696" s="147" t="s">
        <v>3495</v>
      </c>
    </row>
    <row r="3697" spans="16:22" x14ac:dyDescent="0.25">
      <c r="P3697" s="147" t="s">
        <v>962</v>
      </c>
      <c r="Q3697" s="147">
        <v>199</v>
      </c>
      <c r="R3697" s="147"/>
      <c r="S3697" s="147" t="s">
        <v>3193</v>
      </c>
      <c r="T3697" s="147">
        <v>0</v>
      </c>
      <c r="U3697" s="147" t="s">
        <v>3194</v>
      </c>
      <c r="V3697" s="147" t="s">
        <v>3495</v>
      </c>
    </row>
    <row r="3698" spans="16:22" x14ac:dyDescent="0.25">
      <c r="P3698" s="147" t="s">
        <v>962</v>
      </c>
      <c r="Q3698" s="147">
        <v>199</v>
      </c>
      <c r="R3698" s="147"/>
      <c r="S3698" s="147" t="s">
        <v>2298</v>
      </c>
      <c r="T3698" s="147">
        <v>0</v>
      </c>
      <c r="U3698" s="147" t="s">
        <v>2299</v>
      </c>
      <c r="V3698" s="147" t="s">
        <v>3495</v>
      </c>
    </row>
    <row r="3699" spans="16:22" x14ac:dyDescent="0.25">
      <c r="P3699" s="147" t="s">
        <v>962</v>
      </c>
      <c r="Q3699" s="147">
        <v>199</v>
      </c>
      <c r="R3699" s="147"/>
      <c r="S3699" s="147" t="s">
        <v>3596</v>
      </c>
      <c r="T3699" s="147">
        <v>0</v>
      </c>
      <c r="U3699" s="147" t="s">
        <v>3597</v>
      </c>
      <c r="V3699" s="147" t="s">
        <v>3495</v>
      </c>
    </row>
    <row r="3700" spans="16:22" x14ac:dyDescent="0.25">
      <c r="P3700" s="147" t="s">
        <v>962</v>
      </c>
      <c r="Q3700" s="147">
        <v>199</v>
      </c>
      <c r="R3700" s="147"/>
      <c r="S3700" s="147" t="s">
        <v>3458</v>
      </c>
      <c r="T3700" s="147">
        <v>0</v>
      </c>
      <c r="U3700" s="147" t="s">
        <v>3459</v>
      </c>
      <c r="V3700" s="147" t="s">
        <v>3495</v>
      </c>
    </row>
    <row r="3701" spans="16:22" x14ac:dyDescent="0.25">
      <c r="P3701" s="147" t="s">
        <v>962</v>
      </c>
      <c r="Q3701" s="147">
        <v>199</v>
      </c>
      <c r="R3701" s="147"/>
      <c r="S3701" s="147" t="s">
        <v>2681</v>
      </c>
      <c r="T3701" s="147">
        <v>0</v>
      </c>
      <c r="U3701" s="147" t="s">
        <v>2682</v>
      </c>
      <c r="V3701" s="147" t="s">
        <v>3495</v>
      </c>
    </row>
    <row r="3702" spans="16:22" x14ac:dyDescent="0.25">
      <c r="P3702" s="147" t="s">
        <v>962</v>
      </c>
      <c r="Q3702" s="147">
        <v>199</v>
      </c>
      <c r="R3702" s="147"/>
      <c r="S3702" s="147" t="s">
        <v>3195</v>
      </c>
      <c r="T3702" s="147">
        <v>0</v>
      </c>
      <c r="U3702" s="147" t="s">
        <v>3196</v>
      </c>
      <c r="V3702" s="147" t="s">
        <v>3495</v>
      </c>
    </row>
    <row r="3703" spans="16:22" x14ac:dyDescent="0.25">
      <c r="P3703" s="147" t="s">
        <v>962</v>
      </c>
      <c r="Q3703" s="147">
        <v>199</v>
      </c>
      <c r="R3703" s="147"/>
      <c r="S3703" s="147" t="s">
        <v>2320</v>
      </c>
      <c r="T3703" s="147">
        <v>0</v>
      </c>
      <c r="U3703" s="147" t="s">
        <v>2321</v>
      </c>
      <c r="V3703" s="147" t="s">
        <v>3495</v>
      </c>
    </row>
    <row r="3704" spans="16:22" x14ac:dyDescent="0.25">
      <c r="P3704" s="147" t="s">
        <v>962</v>
      </c>
      <c r="Q3704" s="147">
        <v>199</v>
      </c>
      <c r="R3704" s="147"/>
      <c r="S3704" s="147" t="s">
        <v>2322</v>
      </c>
      <c r="T3704" s="147">
        <v>0</v>
      </c>
      <c r="U3704" s="147" t="s">
        <v>2323</v>
      </c>
      <c r="V3704" s="147" t="s">
        <v>3495</v>
      </c>
    </row>
    <row r="3705" spans="16:22" x14ac:dyDescent="0.25">
      <c r="P3705" s="147" t="s">
        <v>962</v>
      </c>
      <c r="Q3705" s="147">
        <v>199</v>
      </c>
      <c r="R3705" s="147"/>
      <c r="S3705" s="147" t="s">
        <v>2958</v>
      </c>
      <c r="T3705" s="147">
        <v>0</v>
      </c>
      <c r="U3705" s="147" t="s">
        <v>2959</v>
      </c>
      <c r="V3705" s="147" t="s">
        <v>3495</v>
      </c>
    </row>
    <row r="3706" spans="16:22" x14ac:dyDescent="0.25">
      <c r="P3706" s="147" t="s">
        <v>962</v>
      </c>
      <c r="Q3706" s="147">
        <v>199</v>
      </c>
      <c r="R3706" s="147"/>
      <c r="S3706" s="147" t="s">
        <v>2328</v>
      </c>
      <c r="T3706" s="147">
        <v>0</v>
      </c>
      <c r="U3706" s="147" t="s">
        <v>2329</v>
      </c>
      <c r="V3706" s="147" t="s">
        <v>3495</v>
      </c>
    </row>
    <row r="3707" spans="16:22" x14ac:dyDescent="0.25">
      <c r="P3707" s="147" t="s">
        <v>962</v>
      </c>
      <c r="Q3707" s="147">
        <v>199</v>
      </c>
      <c r="R3707" s="147"/>
      <c r="S3707" s="147" t="s">
        <v>3464</v>
      </c>
      <c r="T3707" s="147">
        <v>0</v>
      </c>
      <c r="U3707" s="147" t="s">
        <v>3465</v>
      </c>
      <c r="V3707" s="147" t="s">
        <v>3495</v>
      </c>
    </row>
    <row r="3708" spans="16:22" x14ac:dyDescent="0.25">
      <c r="P3708" s="147" t="s">
        <v>962</v>
      </c>
      <c r="Q3708" s="147">
        <v>199</v>
      </c>
      <c r="R3708" s="147"/>
      <c r="S3708" s="147" t="s">
        <v>2336</v>
      </c>
      <c r="T3708" s="147">
        <v>0</v>
      </c>
      <c r="U3708" s="147" t="s">
        <v>2337</v>
      </c>
      <c r="V3708" s="147" t="s">
        <v>3495</v>
      </c>
    </row>
    <row r="3709" spans="16:22" x14ac:dyDescent="0.25">
      <c r="P3709" s="147" t="s">
        <v>962</v>
      </c>
      <c r="Q3709" s="147">
        <v>199</v>
      </c>
      <c r="R3709" s="147"/>
      <c r="S3709" s="147" t="s">
        <v>2685</v>
      </c>
      <c r="T3709" s="147">
        <v>0</v>
      </c>
      <c r="U3709" s="147" t="s">
        <v>2686</v>
      </c>
      <c r="V3709" s="147" t="s">
        <v>3495</v>
      </c>
    </row>
    <row r="3710" spans="16:22" x14ac:dyDescent="0.25">
      <c r="P3710" s="147" t="s">
        <v>962</v>
      </c>
      <c r="Q3710" s="147">
        <v>199</v>
      </c>
      <c r="R3710" s="147"/>
      <c r="S3710" s="147" t="s">
        <v>3197</v>
      </c>
      <c r="T3710" s="147">
        <v>0</v>
      </c>
      <c r="U3710" s="147" t="s">
        <v>3198</v>
      </c>
      <c r="V3710" s="147" t="s">
        <v>3495</v>
      </c>
    </row>
    <row r="3711" spans="16:22" x14ac:dyDescent="0.25">
      <c r="P3711" s="147" t="s">
        <v>962</v>
      </c>
      <c r="Q3711" s="147">
        <v>199</v>
      </c>
      <c r="R3711" s="147"/>
      <c r="S3711" s="147" t="s">
        <v>2960</v>
      </c>
      <c r="T3711" s="147">
        <v>0</v>
      </c>
      <c r="U3711" s="147" t="s">
        <v>2961</v>
      </c>
      <c r="V3711" s="147" t="s">
        <v>3495</v>
      </c>
    </row>
    <row r="3712" spans="16:22" x14ac:dyDescent="0.25">
      <c r="P3712" s="147" t="s">
        <v>962</v>
      </c>
      <c r="Q3712" s="147">
        <v>199</v>
      </c>
      <c r="R3712" s="147"/>
      <c r="S3712" s="147" t="s">
        <v>3598</v>
      </c>
      <c r="T3712" s="147">
        <v>0</v>
      </c>
      <c r="U3712" s="147" t="s">
        <v>3599</v>
      </c>
      <c r="V3712" s="147" t="s">
        <v>3495</v>
      </c>
    </row>
    <row r="3713" spans="16:22" x14ac:dyDescent="0.25">
      <c r="P3713" s="147" t="s">
        <v>962</v>
      </c>
      <c r="Q3713" s="147">
        <v>199</v>
      </c>
      <c r="R3713" s="147"/>
      <c r="S3713" s="147" t="s">
        <v>2340</v>
      </c>
      <c r="T3713" s="147">
        <v>0</v>
      </c>
      <c r="U3713" s="147" t="s">
        <v>2341</v>
      </c>
      <c r="V3713" s="147" t="s">
        <v>3495</v>
      </c>
    </row>
    <row r="3714" spans="16:22" x14ac:dyDescent="0.25">
      <c r="P3714" s="147" t="s">
        <v>962</v>
      </c>
      <c r="Q3714" s="147">
        <v>199</v>
      </c>
      <c r="R3714" s="147"/>
      <c r="S3714" s="147" t="s">
        <v>2342</v>
      </c>
      <c r="T3714" s="147">
        <v>0</v>
      </c>
      <c r="U3714" s="147" t="s">
        <v>2343</v>
      </c>
      <c r="V3714" s="147" t="s">
        <v>3495</v>
      </c>
    </row>
    <row r="3715" spans="16:22" x14ac:dyDescent="0.25">
      <c r="P3715" s="147" t="s">
        <v>962</v>
      </c>
      <c r="Q3715" s="147">
        <v>199</v>
      </c>
      <c r="R3715" s="147"/>
      <c r="S3715" s="147" t="s">
        <v>2346</v>
      </c>
      <c r="T3715" s="147">
        <v>0</v>
      </c>
      <c r="U3715" s="147" t="s">
        <v>2347</v>
      </c>
      <c r="V3715" s="147" t="s">
        <v>3495</v>
      </c>
    </row>
    <row r="3716" spans="16:22" x14ac:dyDescent="0.25">
      <c r="P3716" s="147" t="s">
        <v>962</v>
      </c>
      <c r="Q3716" s="147">
        <v>199</v>
      </c>
      <c r="R3716" s="147"/>
      <c r="S3716" s="147" t="s">
        <v>2348</v>
      </c>
      <c r="T3716" s="147">
        <v>0</v>
      </c>
      <c r="U3716" s="147" t="s">
        <v>2349</v>
      </c>
      <c r="V3716" s="147" t="s">
        <v>3495</v>
      </c>
    </row>
    <row r="3717" spans="16:22" x14ac:dyDescent="0.25">
      <c r="P3717" s="147" t="s">
        <v>962</v>
      </c>
      <c r="Q3717" s="147">
        <v>199</v>
      </c>
      <c r="R3717" s="147"/>
      <c r="S3717" s="147" t="s">
        <v>3600</v>
      </c>
      <c r="T3717" s="147">
        <v>0</v>
      </c>
      <c r="U3717" s="147" t="s">
        <v>3601</v>
      </c>
      <c r="V3717" s="147" t="s">
        <v>3495</v>
      </c>
    </row>
    <row r="3718" spans="16:22" x14ac:dyDescent="0.25">
      <c r="P3718" s="147" t="s">
        <v>962</v>
      </c>
      <c r="Q3718" s="147">
        <v>199</v>
      </c>
      <c r="R3718" s="147"/>
      <c r="S3718" s="147" t="s">
        <v>2962</v>
      </c>
      <c r="T3718" s="147">
        <v>0</v>
      </c>
      <c r="U3718" s="147" t="s">
        <v>2963</v>
      </c>
      <c r="V3718" s="147" t="s">
        <v>3495</v>
      </c>
    </row>
    <row r="3719" spans="16:22" x14ac:dyDescent="0.25">
      <c r="P3719" s="147" t="s">
        <v>962</v>
      </c>
      <c r="Q3719" s="147">
        <v>199</v>
      </c>
      <c r="R3719" s="147"/>
      <c r="S3719" s="147" t="s">
        <v>2693</v>
      </c>
      <c r="T3719" s="147">
        <v>0</v>
      </c>
      <c r="U3719" s="147" t="s">
        <v>2694</v>
      </c>
      <c r="V3719" s="147" t="s">
        <v>3495</v>
      </c>
    </row>
    <row r="3720" spans="16:22" x14ac:dyDescent="0.25">
      <c r="P3720" s="147" t="s">
        <v>962</v>
      </c>
      <c r="Q3720" s="147">
        <v>199</v>
      </c>
      <c r="R3720" s="147"/>
      <c r="S3720" s="147" t="s">
        <v>2352</v>
      </c>
      <c r="T3720" s="147">
        <v>0</v>
      </c>
      <c r="U3720" s="147" t="s">
        <v>2353</v>
      </c>
      <c r="V3720" s="147" t="s">
        <v>3495</v>
      </c>
    </row>
    <row r="3721" spans="16:22" x14ac:dyDescent="0.25">
      <c r="P3721" s="147" t="s">
        <v>962</v>
      </c>
      <c r="Q3721" s="147">
        <v>199</v>
      </c>
      <c r="R3721" s="147"/>
      <c r="S3721" s="147" t="s">
        <v>3468</v>
      </c>
      <c r="T3721" s="147">
        <v>0</v>
      </c>
      <c r="U3721" s="147" t="s">
        <v>3469</v>
      </c>
      <c r="V3721" s="147" t="s">
        <v>3495</v>
      </c>
    </row>
    <row r="3722" spans="16:22" x14ac:dyDescent="0.25">
      <c r="P3722" s="147" t="s">
        <v>962</v>
      </c>
      <c r="Q3722" s="147">
        <v>199</v>
      </c>
      <c r="R3722" s="147"/>
      <c r="S3722" s="147" t="s">
        <v>2360</v>
      </c>
      <c r="T3722" s="147">
        <v>0</v>
      </c>
      <c r="U3722" s="147" t="s">
        <v>2361</v>
      </c>
      <c r="V3722" s="147" t="s">
        <v>3495</v>
      </c>
    </row>
    <row r="3723" spans="16:22" x14ac:dyDescent="0.25">
      <c r="P3723" s="147" t="s">
        <v>962</v>
      </c>
      <c r="Q3723" s="147">
        <v>199</v>
      </c>
      <c r="R3723" s="147"/>
      <c r="S3723" s="147" t="s">
        <v>2695</v>
      </c>
      <c r="T3723" s="147">
        <v>0</v>
      </c>
      <c r="U3723" s="147" t="s">
        <v>2696</v>
      </c>
      <c r="V3723" s="147" t="s">
        <v>3495</v>
      </c>
    </row>
    <row r="3724" spans="16:22" x14ac:dyDescent="0.25">
      <c r="P3724" s="147" t="s">
        <v>962</v>
      </c>
      <c r="Q3724" s="147">
        <v>199</v>
      </c>
      <c r="R3724" s="147"/>
      <c r="S3724" s="147" t="s">
        <v>3470</v>
      </c>
      <c r="T3724" s="147">
        <v>0</v>
      </c>
      <c r="U3724" s="147" t="s">
        <v>3471</v>
      </c>
      <c r="V3724" s="147" t="s">
        <v>3495</v>
      </c>
    </row>
    <row r="3725" spans="16:22" x14ac:dyDescent="0.25">
      <c r="P3725" s="147" t="s">
        <v>962</v>
      </c>
      <c r="Q3725" s="147">
        <v>199</v>
      </c>
      <c r="R3725" s="147"/>
      <c r="S3725" s="147" t="s">
        <v>2964</v>
      </c>
      <c r="T3725" s="147">
        <v>0</v>
      </c>
      <c r="U3725" s="147" t="s">
        <v>2965</v>
      </c>
      <c r="V3725" s="147" t="s">
        <v>3495</v>
      </c>
    </row>
    <row r="3726" spans="16:22" x14ac:dyDescent="0.25">
      <c r="P3726" s="147" t="s">
        <v>962</v>
      </c>
      <c r="Q3726" s="147">
        <v>199</v>
      </c>
      <c r="R3726" s="147"/>
      <c r="S3726" s="147" t="s">
        <v>2368</v>
      </c>
      <c r="T3726" s="147">
        <v>0</v>
      </c>
      <c r="U3726" s="147" t="s">
        <v>2369</v>
      </c>
      <c r="V3726" s="147" t="s">
        <v>3495</v>
      </c>
    </row>
    <row r="3727" spans="16:22" x14ac:dyDescent="0.25">
      <c r="P3727" s="147" t="s">
        <v>962</v>
      </c>
      <c r="Q3727" s="147">
        <v>199</v>
      </c>
      <c r="R3727" s="147"/>
      <c r="S3727" s="147" t="s">
        <v>3201</v>
      </c>
      <c r="T3727" s="147">
        <v>0</v>
      </c>
      <c r="U3727" s="147" t="s">
        <v>3202</v>
      </c>
      <c r="V3727" s="147" t="s">
        <v>3495</v>
      </c>
    </row>
    <row r="3728" spans="16:22" x14ac:dyDescent="0.25">
      <c r="P3728" s="147" t="s">
        <v>962</v>
      </c>
      <c r="Q3728" s="147">
        <v>199</v>
      </c>
      <c r="R3728" s="147"/>
      <c r="S3728" s="147" t="s">
        <v>3203</v>
      </c>
      <c r="T3728" s="147">
        <v>0</v>
      </c>
      <c r="U3728" s="147" t="s">
        <v>3204</v>
      </c>
      <c r="V3728" s="147" t="s">
        <v>3495</v>
      </c>
    </row>
    <row r="3729" spans="16:22" x14ac:dyDescent="0.25">
      <c r="P3729" s="147" t="s">
        <v>962</v>
      </c>
      <c r="Q3729" s="147">
        <v>199</v>
      </c>
      <c r="R3729" s="147"/>
      <c r="S3729" s="147" t="s">
        <v>3472</v>
      </c>
      <c r="T3729" s="147">
        <v>0</v>
      </c>
      <c r="U3729" s="147" t="s">
        <v>3473</v>
      </c>
      <c r="V3729" s="147" t="s">
        <v>3495</v>
      </c>
    </row>
    <row r="3730" spans="16:22" x14ac:dyDescent="0.25">
      <c r="P3730" s="147" t="s">
        <v>962</v>
      </c>
      <c r="Q3730" s="147">
        <v>199</v>
      </c>
      <c r="R3730" s="147"/>
      <c r="S3730" s="147" t="s">
        <v>2376</v>
      </c>
      <c r="T3730" s="147">
        <v>0</v>
      </c>
      <c r="U3730" s="147" t="s">
        <v>2377</v>
      </c>
      <c r="V3730" s="147" t="s">
        <v>3495</v>
      </c>
    </row>
    <row r="3731" spans="16:22" x14ac:dyDescent="0.25">
      <c r="P3731" s="147" t="s">
        <v>962</v>
      </c>
      <c r="Q3731" s="147">
        <v>199</v>
      </c>
      <c r="R3731" s="147"/>
      <c r="S3731" s="147" t="s">
        <v>2701</v>
      </c>
      <c r="T3731" s="147">
        <v>0</v>
      </c>
      <c r="U3731" s="147" t="s">
        <v>2702</v>
      </c>
      <c r="V3731" s="147" t="s">
        <v>3495</v>
      </c>
    </row>
    <row r="3732" spans="16:22" x14ac:dyDescent="0.25">
      <c r="P3732" s="147" t="s">
        <v>962</v>
      </c>
      <c r="Q3732" s="147">
        <v>199</v>
      </c>
      <c r="R3732" s="147"/>
      <c r="S3732" s="147" t="s">
        <v>2378</v>
      </c>
      <c r="T3732" s="147">
        <v>0</v>
      </c>
      <c r="U3732" s="147" t="s">
        <v>2379</v>
      </c>
      <c r="V3732" s="147" t="s">
        <v>3495</v>
      </c>
    </row>
    <row r="3733" spans="16:22" x14ac:dyDescent="0.25">
      <c r="P3733" s="147" t="s">
        <v>962</v>
      </c>
      <c r="Q3733" s="147">
        <v>199</v>
      </c>
      <c r="R3733" s="147"/>
      <c r="S3733" s="147" t="s">
        <v>2386</v>
      </c>
      <c r="T3733" s="147">
        <v>0</v>
      </c>
      <c r="U3733" s="147" t="s">
        <v>2387</v>
      </c>
      <c r="V3733" s="147" t="s">
        <v>3495</v>
      </c>
    </row>
    <row r="3734" spans="16:22" x14ac:dyDescent="0.25">
      <c r="P3734" s="147" t="s">
        <v>962</v>
      </c>
      <c r="Q3734" s="147">
        <v>199</v>
      </c>
      <c r="R3734" s="147"/>
      <c r="S3734" s="147" t="s">
        <v>2390</v>
      </c>
      <c r="T3734" s="147">
        <v>0</v>
      </c>
      <c r="U3734" s="147" t="s">
        <v>2391</v>
      </c>
      <c r="V3734" s="147" t="s">
        <v>3495</v>
      </c>
    </row>
    <row r="3735" spans="16:22" x14ac:dyDescent="0.25">
      <c r="P3735" s="147" t="s">
        <v>962</v>
      </c>
      <c r="Q3735" s="147">
        <v>199</v>
      </c>
      <c r="R3735" s="147"/>
      <c r="S3735" s="147" t="s">
        <v>2392</v>
      </c>
      <c r="T3735" s="147">
        <v>0</v>
      </c>
      <c r="U3735" s="147" t="s">
        <v>2393</v>
      </c>
      <c r="V3735" s="147" t="s">
        <v>3495</v>
      </c>
    </row>
    <row r="3736" spans="16:22" x14ac:dyDescent="0.25">
      <c r="P3736" s="147" t="s">
        <v>962</v>
      </c>
      <c r="Q3736" s="147">
        <v>199</v>
      </c>
      <c r="R3736" s="147"/>
      <c r="S3736" s="147" t="s">
        <v>3205</v>
      </c>
      <c r="T3736" s="147">
        <v>0</v>
      </c>
      <c r="U3736" s="147" t="s">
        <v>3206</v>
      </c>
      <c r="V3736" s="147" t="s">
        <v>3495</v>
      </c>
    </row>
    <row r="3737" spans="16:22" x14ac:dyDescent="0.25">
      <c r="P3737" s="147" t="s">
        <v>962</v>
      </c>
      <c r="Q3737" s="147">
        <v>199</v>
      </c>
      <c r="R3737" s="147"/>
      <c r="S3737" s="147" t="s">
        <v>2968</v>
      </c>
      <c r="T3737" s="147">
        <v>0</v>
      </c>
      <c r="U3737" s="147" t="s">
        <v>2969</v>
      </c>
      <c r="V3737" s="147" t="s">
        <v>3495</v>
      </c>
    </row>
    <row r="3738" spans="16:22" x14ac:dyDescent="0.25">
      <c r="P3738" s="147" t="s">
        <v>962</v>
      </c>
      <c r="Q3738" s="147">
        <v>199</v>
      </c>
      <c r="R3738" s="147"/>
      <c r="S3738" s="147" t="s">
        <v>2404</v>
      </c>
      <c r="T3738" s="147">
        <v>0</v>
      </c>
      <c r="U3738" s="147" t="s">
        <v>2405</v>
      </c>
      <c r="V3738" s="147" t="s">
        <v>3495</v>
      </c>
    </row>
    <row r="3739" spans="16:22" x14ac:dyDescent="0.25">
      <c r="P3739" s="147" t="s">
        <v>962</v>
      </c>
      <c r="Q3739" s="147">
        <v>199</v>
      </c>
      <c r="R3739" s="147"/>
      <c r="S3739" s="147" t="s">
        <v>2406</v>
      </c>
      <c r="T3739" s="147">
        <v>0</v>
      </c>
      <c r="U3739" s="147" t="s">
        <v>2407</v>
      </c>
      <c r="V3739" s="147" t="s">
        <v>3495</v>
      </c>
    </row>
    <row r="3740" spans="16:22" x14ac:dyDescent="0.25">
      <c r="P3740" s="147" t="s">
        <v>962</v>
      </c>
      <c r="Q3740" s="147">
        <v>199</v>
      </c>
      <c r="R3740" s="147"/>
      <c r="S3740" s="147" t="s">
        <v>2408</v>
      </c>
      <c r="T3740" s="147">
        <v>0</v>
      </c>
      <c r="U3740" s="147" t="s">
        <v>2409</v>
      </c>
      <c r="V3740" s="147" t="s">
        <v>3495</v>
      </c>
    </row>
    <row r="3741" spans="16:22" x14ac:dyDescent="0.25">
      <c r="P3741" s="147" t="s">
        <v>962</v>
      </c>
      <c r="Q3741" s="147">
        <v>199</v>
      </c>
      <c r="R3741" s="147"/>
      <c r="S3741" s="147" t="s">
        <v>2412</v>
      </c>
      <c r="T3741" s="147">
        <v>0</v>
      </c>
      <c r="U3741" s="147" t="s">
        <v>2413</v>
      </c>
      <c r="V3741" s="147" t="s">
        <v>3495</v>
      </c>
    </row>
    <row r="3742" spans="16:22" x14ac:dyDescent="0.25">
      <c r="P3742" s="147" t="s">
        <v>962</v>
      </c>
      <c r="Q3742" s="147">
        <v>199</v>
      </c>
      <c r="R3742" s="147"/>
      <c r="S3742" s="147" t="s">
        <v>2970</v>
      </c>
      <c r="T3742" s="147">
        <v>0</v>
      </c>
      <c r="U3742" s="147" t="s">
        <v>2971</v>
      </c>
      <c r="V3742" s="147" t="s">
        <v>3495</v>
      </c>
    </row>
    <row r="3743" spans="16:22" x14ac:dyDescent="0.25">
      <c r="P3743" s="147" t="s">
        <v>962</v>
      </c>
      <c r="Q3743" s="147">
        <v>199</v>
      </c>
      <c r="R3743" s="147"/>
      <c r="S3743" s="147" t="s">
        <v>2414</v>
      </c>
      <c r="T3743" s="147">
        <v>0</v>
      </c>
      <c r="U3743" s="147" t="s">
        <v>2415</v>
      </c>
      <c r="V3743" s="147" t="s">
        <v>3495</v>
      </c>
    </row>
    <row r="3744" spans="16:22" x14ac:dyDescent="0.25">
      <c r="P3744" s="147" t="s">
        <v>962</v>
      </c>
      <c r="Q3744" s="147">
        <v>199</v>
      </c>
      <c r="R3744" s="147"/>
      <c r="S3744" s="147" t="s">
        <v>2418</v>
      </c>
      <c r="T3744" s="147">
        <v>0</v>
      </c>
      <c r="U3744" s="147" t="s">
        <v>2419</v>
      </c>
      <c r="V3744" s="147" t="s">
        <v>3495</v>
      </c>
    </row>
    <row r="3745" spans="16:22" x14ac:dyDescent="0.25">
      <c r="P3745" s="147" t="s">
        <v>962</v>
      </c>
      <c r="Q3745" s="147">
        <v>199</v>
      </c>
      <c r="R3745" s="147"/>
      <c r="S3745" s="147" t="s">
        <v>2972</v>
      </c>
      <c r="T3745" s="147">
        <v>0</v>
      </c>
      <c r="U3745" s="147" t="s">
        <v>2973</v>
      </c>
      <c r="V3745" s="147" t="s">
        <v>3495</v>
      </c>
    </row>
    <row r="3746" spans="16:22" x14ac:dyDescent="0.25">
      <c r="P3746" s="147" t="s">
        <v>962</v>
      </c>
      <c r="Q3746" s="147">
        <v>199</v>
      </c>
      <c r="R3746" s="147"/>
      <c r="S3746" s="147" t="s">
        <v>2422</v>
      </c>
      <c r="T3746" s="147">
        <v>0</v>
      </c>
      <c r="U3746" s="147" t="s">
        <v>2423</v>
      </c>
      <c r="V3746" s="147" t="s">
        <v>3495</v>
      </c>
    </row>
    <row r="3747" spans="16:22" x14ac:dyDescent="0.25">
      <c r="P3747" s="147" t="s">
        <v>962</v>
      </c>
      <c r="Q3747" s="147">
        <v>199</v>
      </c>
      <c r="R3747" s="147"/>
      <c r="S3747" s="147" t="s">
        <v>3602</v>
      </c>
      <c r="T3747" s="147">
        <v>0</v>
      </c>
      <c r="U3747" s="147" t="s">
        <v>3603</v>
      </c>
      <c r="V3747" s="147" t="s">
        <v>3495</v>
      </c>
    </row>
    <row r="3748" spans="16:22" x14ac:dyDescent="0.25">
      <c r="P3748" s="147" t="s">
        <v>962</v>
      </c>
      <c r="Q3748" s="147">
        <v>199</v>
      </c>
      <c r="R3748" s="147"/>
      <c r="S3748" s="147" t="s">
        <v>2428</v>
      </c>
      <c r="T3748" s="147">
        <v>0</v>
      </c>
      <c r="U3748" s="147" t="s">
        <v>2429</v>
      </c>
      <c r="V3748" s="147" t="s">
        <v>3495</v>
      </c>
    </row>
    <row r="3749" spans="16:22" x14ac:dyDescent="0.25">
      <c r="P3749" s="147" t="s">
        <v>962</v>
      </c>
      <c r="Q3749" s="147">
        <v>199</v>
      </c>
      <c r="R3749" s="147"/>
      <c r="S3749" s="147" t="s">
        <v>2430</v>
      </c>
      <c r="T3749" s="147">
        <v>0</v>
      </c>
      <c r="U3749" s="147" t="s">
        <v>2431</v>
      </c>
      <c r="V3749" s="147" t="s">
        <v>3495</v>
      </c>
    </row>
    <row r="3750" spans="16:22" x14ac:dyDescent="0.25">
      <c r="P3750" s="147" t="s">
        <v>962</v>
      </c>
      <c r="Q3750" s="147">
        <v>199</v>
      </c>
      <c r="R3750" s="147"/>
      <c r="S3750" s="147" t="s">
        <v>3604</v>
      </c>
      <c r="T3750" s="147">
        <v>0</v>
      </c>
      <c r="U3750" s="147" t="s">
        <v>3605</v>
      </c>
      <c r="V3750" s="147" t="s">
        <v>3495</v>
      </c>
    </row>
    <row r="3751" spans="16:22" x14ac:dyDescent="0.25">
      <c r="P3751" s="147" t="s">
        <v>962</v>
      </c>
      <c r="Q3751" s="147">
        <v>199</v>
      </c>
      <c r="R3751" s="147"/>
      <c r="S3751" s="147" t="s">
        <v>3606</v>
      </c>
      <c r="T3751" s="147">
        <v>0</v>
      </c>
      <c r="U3751" s="147" t="s">
        <v>3607</v>
      </c>
      <c r="V3751" s="147" t="s">
        <v>3495</v>
      </c>
    </row>
    <row r="3752" spans="16:22" x14ac:dyDescent="0.25">
      <c r="P3752" s="147" t="s">
        <v>962</v>
      </c>
      <c r="Q3752" s="147">
        <v>199</v>
      </c>
      <c r="R3752" s="147"/>
      <c r="S3752" s="147" t="s">
        <v>2432</v>
      </c>
      <c r="T3752" s="147">
        <v>0</v>
      </c>
      <c r="U3752" s="147" t="s">
        <v>2433</v>
      </c>
      <c r="V3752" s="147" t="s">
        <v>3495</v>
      </c>
    </row>
    <row r="3753" spans="16:22" x14ac:dyDescent="0.25">
      <c r="P3753" s="147" t="s">
        <v>962</v>
      </c>
      <c r="Q3753" s="147">
        <v>199</v>
      </c>
      <c r="R3753" s="147"/>
      <c r="S3753" s="147" t="s">
        <v>2434</v>
      </c>
      <c r="T3753" s="147">
        <v>0</v>
      </c>
      <c r="U3753" s="147" t="s">
        <v>2435</v>
      </c>
      <c r="V3753" s="147" t="s">
        <v>3495</v>
      </c>
    </row>
    <row r="3754" spans="16:22" x14ac:dyDescent="0.25">
      <c r="P3754" s="147" t="s">
        <v>962</v>
      </c>
      <c r="Q3754" s="147">
        <v>199</v>
      </c>
      <c r="R3754" s="147"/>
      <c r="S3754" s="147" t="s">
        <v>2719</v>
      </c>
      <c r="T3754" s="147">
        <v>0</v>
      </c>
      <c r="U3754" s="147" t="s">
        <v>2720</v>
      </c>
      <c r="V3754" s="147" t="s">
        <v>3495</v>
      </c>
    </row>
    <row r="3755" spans="16:22" x14ac:dyDescent="0.25">
      <c r="P3755" s="147" t="s">
        <v>962</v>
      </c>
      <c r="Q3755" s="147">
        <v>199</v>
      </c>
      <c r="R3755" s="147"/>
      <c r="S3755" s="147" t="s">
        <v>2440</v>
      </c>
      <c r="T3755" s="147">
        <v>0</v>
      </c>
      <c r="U3755" s="147" t="s">
        <v>2441</v>
      </c>
      <c r="V3755" s="147" t="s">
        <v>3495</v>
      </c>
    </row>
    <row r="3756" spans="16:22" x14ac:dyDescent="0.25">
      <c r="P3756" s="147" t="s">
        <v>962</v>
      </c>
      <c r="Q3756" s="147">
        <v>199</v>
      </c>
      <c r="R3756" s="147"/>
      <c r="S3756" s="147" t="s">
        <v>2978</v>
      </c>
      <c r="T3756" s="147">
        <v>0</v>
      </c>
      <c r="U3756" s="147" t="s">
        <v>2979</v>
      </c>
      <c r="V3756" s="147" t="s">
        <v>3495</v>
      </c>
    </row>
    <row r="3757" spans="16:22" x14ac:dyDescent="0.25">
      <c r="P3757" s="147" t="s">
        <v>962</v>
      </c>
      <c r="Q3757" s="147">
        <v>199</v>
      </c>
      <c r="R3757" s="147"/>
      <c r="S3757" s="147" t="s">
        <v>2980</v>
      </c>
      <c r="T3757" s="147">
        <v>0</v>
      </c>
      <c r="U3757" s="147" t="s">
        <v>2981</v>
      </c>
      <c r="V3757" s="147" t="s">
        <v>3495</v>
      </c>
    </row>
    <row r="3758" spans="16:22" x14ac:dyDescent="0.25">
      <c r="P3758" s="147" t="s">
        <v>962</v>
      </c>
      <c r="Q3758" s="147">
        <v>199</v>
      </c>
      <c r="R3758" s="147"/>
      <c r="S3758" s="147" t="s">
        <v>2723</v>
      </c>
      <c r="T3758" s="147">
        <v>0</v>
      </c>
      <c r="U3758" s="147" t="s">
        <v>2724</v>
      </c>
      <c r="V3758" s="147" t="s">
        <v>3495</v>
      </c>
    </row>
    <row r="3759" spans="16:22" x14ac:dyDescent="0.25">
      <c r="P3759" s="147" t="s">
        <v>962</v>
      </c>
      <c r="Q3759" s="147">
        <v>199</v>
      </c>
      <c r="R3759" s="147"/>
      <c r="S3759" s="147" t="s">
        <v>2725</v>
      </c>
      <c r="T3759" s="147">
        <v>0</v>
      </c>
      <c r="U3759" s="147" t="s">
        <v>2726</v>
      </c>
      <c r="V3759" s="147" t="s">
        <v>3495</v>
      </c>
    </row>
    <row r="3760" spans="16:22" x14ac:dyDescent="0.25">
      <c r="P3760" s="147" t="s">
        <v>962</v>
      </c>
      <c r="Q3760" s="147">
        <v>199</v>
      </c>
      <c r="R3760" s="147"/>
      <c r="S3760" s="147" t="s">
        <v>3608</v>
      </c>
      <c r="T3760" s="147">
        <v>0</v>
      </c>
      <c r="U3760" s="147" t="s">
        <v>3609</v>
      </c>
      <c r="V3760" s="147" t="s">
        <v>3495</v>
      </c>
    </row>
    <row r="3761" spans="16:22" x14ac:dyDescent="0.25">
      <c r="P3761" s="147" t="s">
        <v>962</v>
      </c>
      <c r="Q3761" s="147">
        <v>199</v>
      </c>
      <c r="R3761" s="147"/>
      <c r="S3761" s="147" t="s">
        <v>2458</v>
      </c>
      <c r="T3761" s="147">
        <v>0</v>
      </c>
      <c r="U3761" s="147" t="s">
        <v>2459</v>
      </c>
      <c r="V3761" s="147" t="s">
        <v>3495</v>
      </c>
    </row>
    <row r="3762" spans="16:22" x14ac:dyDescent="0.25">
      <c r="P3762" s="147" t="s">
        <v>962</v>
      </c>
      <c r="Q3762" s="147">
        <v>199</v>
      </c>
      <c r="R3762" s="147"/>
      <c r="S3762" s="147" t="s">
        <v>3484</v>
      </c>
      <c r="T3762" s="147">
        <v>0</v>
      </c>
      <c r="U3762" s="147" t="s">
        <v>3485</v>
      </c>
      <c r="V3762" s="147" t="s">
        <v>3495</v>
      </c>
    </row>
    <row r="3763" spans="16:22" x14ac:dyDescent="0.25">
      <c r="P3763" s="147" t="s">
        <v>962</v>
      </c>
      <c r="Q3763" s="147">
        <v>199</v>
      </c>
      <c r="R3763" s="147"/>
      <c r="S3763" s="147" t="s">
        <v>3217</v>
      </c>
      <c r="T3763" s="147">
        <v>0</v>
      </c>
      <c r="U3763" s="147" t="s">
        <v>3218</v>
      </c>
      <c r="V3763" s="147" t="s">
        <v>3495</v>
      </c>
    </row>
    <row r="3764" spans="16:22" x14ac:dyDescent="0.25">
      <c r="P3764" s="147" t="s">
        <v>962</v>
      </c>
      <c r="Q3764" s="147">
        <v>199</v>
      </c>
      <c r="R3764" s="147"/>
      <c r="S3764" s="147" t="s">
        <v>2462</v>
      </c>
      <c r="T3764" s="147">
        <v>0</v>
      </c>
      <c r="U3764" s="147" t="s">
        <v>2463</v>
      </c>
      <c r="V3764" s="147" t="s">
        <v>3495</v>
      </c>
    </row>
    <row r="3765" spans="16:22" x14ac:dyDescent="0.25">
      <c r="P3765" s="147" t="s">
        <v>962</v>
      </c>
      <c r="Q3765" s="147">
        <v>200</v>
      </c>
      <c r="R3765" s="147"/>
      <c r="S3765" s="147" t="s">
        <v>2466</v>
      </c>
      <c r="T3765" s="147">
        <v>0</v>
      </c>
      <c r="U3765" s="147" t="s">
        <v>2467</v>
      </c>
      <c r="V3765" s="147" t="s">
        <v>3610</v>
      </c>
    </row>
    <row r="3766" spans="16:22" x14ac:dyDescent="0.25">
      <c r="P3766" s="147" t="s">
        <v>962</v>
      </c>
      <c r="Q3766" s="147">
        <v>200</v>
      </c>
      <c r="R3766" s="147"/>
      <c r="S3766" s="147" t="s">
        <v>1133</v>
      </c>
      <c r="T3766" s="147">
        <v>0</v>
      </c>
      <c r="U3766" s="147" t="s">
        <v>1134</v>
      </c>
      <c r="V3766" s="147" t="s">
        <v>3610</v>
      </c>
    </row>
    <row r="3767" spans="16:22" x14ac:dyDescent="0.25">
      <c r="P3767" s="147" t="s">
        <v>962</v>
      </c>
      <c r="Q3767" s="147">
        <v>200</v>
      </c>
      <c r="R3767" s="147"/>
      <c r="S3767" s="147" t="s">
        <v>2469</v>
      </c>
      <c r="T3767" s="147">
        <v>0</v>
      </c>
      <c r="U3767" s="147" t="s">
        <v>2470</v>
      </c>
      <c r="V3767" s="147" t="s">
        <v>3610</v>
      </c>
    </row>
    <row r="3768" spans="16:22" x14ac:dyDescent="0.25">
      <c r="P3768" s="147" t="s">
        <v>962</v>
      </c>
      <c r="Q3768" s="147">
        <v>200</v>
      </c>
      <c r="R3768" s="147"/>
      <c r="S3768" s="147" t="s">
        <v>1144</v>
      </c>
      <c r="T3768" s="147">
        <v>0</v>
      </c>
      <c r="U3768" s="147" t="s">
        <v>1145</v>
      </c>
      <c r="V3768" s="147" t="s">
        <v>3610</v>
      </c>
    </row>
    <row r="3769" spans="16:22" x14ac:dyDescent="0.25">
      <c r="P3769" s="147" t="s">
        <v>962</v>
      </c>
      <c r="Q3769" s="147">
        <v>200</v>
      </c>
      <c r="R3769" s="147"/>
      <c r="S3769" s="147" t="s">
        <v>1146</v>
      </c>
      <c r="T3769" s="147">
        <v>0</v>
      </c>
      <c r="U3769" s="147" t="s">
        <v>1147</v>
      </c>
      <c r="V3769" s="147" t="s">
        <v>3610</v>
      </c>
    </row>
    <row r="3770" spans="16:22" x14ac:dyDescent="0.25">
      <c r="P3770" s="147" t="s">
        <v>962</v>
      </c>
      <c r="Q3770" s="147">
        <v>200</v>
      </c>
      <c r="R3770" s="147"/>
      <c r="S3770" s="147" t="s">
        <v>1148</v>
      </c>
      <c r="T3770" s="147">
        <v>0</v>
      </c>
      <c r="U3770" s="147" t="s">
        <v>1149</v>
      </c>
      <c r="V3770" s="147" t="s">
        <v>3610</v>
      </c>
    </row>
    <row r="3771" spans="16:22" x14ac:dyDescent="0.25">
      <c r="P3771" s="147" t="s">
        <v>962</v>
      </c>
      <c r="Q3771" s="147">
        <v>200</v>
      </c>
      <c r="R3771" s="147"/>
      <c r="S3771" s="147" t="s">
        <v>1150</v>
      </c>
      <c r="T3771" s="147">
        <v>0</v>
      </c>
      <c r="U3771" s="147" t="s">
        <v>1151</v>
      </c>
      <c r="V3771" s="147" t="s">
        <v>3610</v>
      </c>
    </row>
    <row r="3772" spans="16:22" x14ac:dyDescent="0.25">
      <c r="P3772" s="147" t="s">
        <v>962</v>
      </c>
      <c r="Q3772" s="147">
        <v>200</v>
      </c>
      <c r="R3772" s="147"/>
      <c r="S3772" s="147" t="s">
        <v>1152</v>
      </c>
      <c r="T3772" s="147">
        <v>0</v>
      </c>
      <c r="U3772" s="147" t="s">
        <v>1153</v>
      </c>
      <c r="V3772" s="147" t="s">
        <v>3610</v>
      </c>
    </row>
    <row r="3773" spans="16:22" x14ac:dyDescent="0.25">
      <c r="P3773" s="147" t="s">
        <v>962</v>
      </c>
      <c r="Q3773" s="147">
        <v>200</v>
      </c>
      <c r="R3773" s="147"/>
      <c r="S3773" s="147" t="s">
        <v>1162</v>
      </c>
      <c r="T3773" s="147">
        <v>0</v>
      </c>
      <c r="U3773" s="147" t="s">
        <v>1163</v>
      </c>
      <c r="V3773" s="147" t="s">
        <v>3610</v>
      </c>
    </row>
    <row r="3774" spans="16:22" x14ac:dyDescent="0.25">
      <c r="P3774" s="147" t="s">
        <v>962</v>
      </c>
      <c r="Q3774" s="147">
        <v>200</v>
      </c>
      <c r="R3774" s="147"/>
      <c r="S3774" s="147" t="s">
        <v>1164</v>
      </c>
      <c r="T3774" s="147">
        <v>0</v>
      </c>
      <c r="U3774" s="147" t="s">
        <v>1165</v>
      </c>
      <c r="V3774" s="147" t="s">
        <v>3610</v>
      </c>
    </row>
    <row r="3775" spans="16:22" x14ac:dyDescent="0.25">
      <c r="P3775" s="147" t="s">
        <v>962</v>
      </c>
      <c r="Q3775" s="147">
        <v>200</v>
      </c>
      <c r="R3775" s="147"/>
      <c r="S3775" s="147" t="s">
        <v>2730</v>
      </c>
      <c r="T3775" s="147">
        <v>0</v>
      </c>
      <c r="U3775" s="147" t="s">
        <v>2731</v>
      </c>
      <c r="V3775" s="147" t="s">
        <v>3610</v>
      </c>
    </row>
    <row r="3776" spans="16:22" x14ac:dyDescent="0.25">
      <c r="P3776" s="147" t="s">
        <v>962</v>
      </c>
      <c r="Q3776" s="147">
        <v>200</v>
      </c>
      <c r="R3776" s="147"/>
      <c r="S3776" s="147" t="s">
        <v>1166</v>
      </c>
      <c r="T3776" s="147">
        <v>0</v>
      </c>
      <c r="U3776" s="147" t="s">
        <v>1167</v>
      </c>
      <c r="V3776" s="147" t="s">
        <v>3610</v>
      </c>
    </row>
    <row r="3777" spans="16:22" x14ac:dyDescent="0.25">
      <c r="P3777" s="147" t="s">
        <v>962</v>
      </c>
      <c r="Q3777" s="147">
        <v>200</v>
      </c>
      <c r="R3777" s="147"/>
      <c r="S3777" s="147" t="s">
        <v>1168</v>
      </c>
      <c r="T3777" s="147">
        <v>0</v>
      </c>
      <c r="U3777" s="147" t="s">
        <v>1169</v>
      </c>
      <c r="V3777" s="147" t="s">
        <v>3610</v>
      </c>
    </row>
    <row r="3778" spans="16:22" x14ac:dyDescent="0.25">
      <c r="P3778" s="147" t="s">
        <v>962</v>
      </c>
      <c r="Q3778" s="147">
        <v>200</v>
      </c>
      <c r="R3778" s="147"/>
      <c r="S3778" s="147" t="s">
        <v>1170</v>
      </c>
      <c r="T3778" s="147">
        <v>0</v>
      </c>
      <c r="U3778" s="147" t="s">
        <v>1171</v>
      </c>
      <c r="V3778" s="147" t="s">
        <v>3610</v>
      </c>
    </row>
    <row r="3779" spans="16:22" x14ac:dyDescent="0.25">
      <c r="P3779" s="147" t="s">
        <v>962</v>
      </c>
      <c r="Q3779" s="147">
        <v>200</v>
      </c>
      <c r="R3779" s="147"/>
      <c r="S3779" s="147" t="s">
        <v>3496</v>
      </c>
      <c r="T3779" s="147">
        <v>0</v>
      </c>
      <c r="U3779" s="147" t="s">
        <v>3497</v>
      </c>
      <c r="V3779" s="147" t="s">
        <v>3610</v>
      </c>
    </row>
    <row r="3780" spans="16:22" x14ac:dyDescent="0.25">
      <c r="P3780" s="147" t="s">
        <v>962</v>
      </c>
      <c r="Q3780" s="147">
        <v>200</v>
      </c>
      <c r="R3780" s="147"/>
      <c r="S3780" s="147" t="s">
        <v>3498</v>
      </c>
      <c r="T3780" s="147">
        <v>0</v>
      </c>
      <c r="U3780" s="147" t="s">
        <v>3499</v>
      </c>
      <c r="V3780" s="147" t="s">
        <v>3610</v>
      </c>
    </row>
    <row r="3781" spans="16:22" x14ac:dyDescent="0.25">
      <c r="P3781" s="147" t="s">
        <v>962</v>
      </c>
      <c r="Q3781" s="147">
        <v>200</v>
      </c>
      <c r="R3781" s="147"/>
      <c r="S3781" s="147" t="s">
        <v>3500</v>
      </c>
      <c r="T3781" s="147">
        <v>0</v>
      </c>
      <c r="U3781" s="147" t="s">
        <v>3501</v>
      </c>
      <c r="V3781" s="147" t="s">
        <v>3610</v>
      </c>
    </row>
    <row r="3782" spans="16:22" x14ac:dyDescent="0.25">
      <c r="P3782" s="147" t="s">
        <v>962</v>
      </c>
      <c r="Q3782" s="147">
        <v>200</v>
      </c>
      <c r="R3782" s="147"/>
      <c r="S3782" s="147" t="s">
        <v>3502</v>
      </c>
      <c r="T3782" s="147">
        <v>0</v>
      </c>
      <c r="U3782" s="147" t="s">
        <v>3503</v>
      </c>
      <c r="V3782" s="147" t="s">
        <v>3610</v>
      </c>
    </row>
    <row r="3783" spans="16:22" x14ac:dyDescent="0.25">
      <c r="P3783" s="147" t="s">
        <v>962</v>
      </c>
      <c r="Q3783" s="147">
        <v>200</v>
      </c>
      <c r="R3783" s="147"/>
      <c r="S3783" s="147" t="s">
        <v>1178</v>
      </c>
      <c r="T3783" s="147">
        <v>0</v>
      </c>
      <c r="U3783" s="147" t="s">
        <v>1179</v>
      </c>
      <c r="V3783" s="147" t="s">
        <v>3610</v>
      </c>
    </row>
    <row r="3784" spans="16:22" x14ac:dyDescent="0.25">
      <c r="P3784" s="147" t="s">
        <v>962</v>
      </c>
      <c r="Q3784" s="147">
        <v>200</v>
      </c>
      <c r="R3784" s="147"/>
      <c r="S3784" s="147" t="s">
        <v>1180</v>
      </c>
      <c r="T3784" s="147">
        <v>0</v>
      </c>
      <c r="U3784" s="147" t="s">
        <v>1181</v>
      </c>
      <c r="V3784" s="147" t="s">
        <v>3610</v>
      </c>
    </row>
    <row r="3785" spans="16:22" x14ac:dyDescent="0.25">
      <c r="P3785" s="147" t="s">
        <v>962</v>
      </c>
      <c r="Q3785" s="147">
        <v>200</v>
      </c>
      <c r="R3785" s="147"/>
      <c r="S3785" s="147" t="s">
        <v>1182</v>
      </c>
      <c r="T3785" s="147">
        <v>0</v>
      </c>
      <c r="U3785" s="147" t="s">
        <v>1183</v>
      </c>
      <c r="V3785" s="147" t="s">
        <v>3610</v>
      </c>
    </row>
    <row r="3786" spans="16:22" x14ac:dyDescent="0.25">
      <c r="P3786" s="147" t="s">
        <v>962</v>
      </c>
      <c r="Q3786" s="147">
        <v>200</v>
      </c>
      <c r="R3786" s="147"/>
      <c r="S3786" s="147" t="s">
        <v>1184</v>
      </c>
      <c r="T3786" s="147">
        <v>0</v>
      </c>
      <c r="U3786" s="147" t="s">
        <v>1185</v>
      </c>
      <c r="V3786" s="147" t="s">
        <v>3610</v>
      </c>
    </row>
    <row r="3787" spans="16:22" x14ac:dyDescent="0.25">
      <c r="P3787" s="147" t="s">
        <v>962</v>
      </c>
      <c r="Q3787" s="147">
        <v>200</v>
      </c>
      <c r="R3787" s="147"/>
      <c r="S3787" s="147" t="s">
        <v>1186</v>
      </c>
      <c r="T3787" s="147">
        <v>0</v>
      </c>
      <c r="U3787" s="147" t="s">
        <v>1187</v>
      </c>
      <c r="V3787" s="147" t="s">
        <v>3610</v>
      </c>
    </row>
    <row r="3788" spans="16:22" x14ac:dyDescent="0.25">
      <c r="P3788" s="147" t="s">
        <v>962</v>
      </c>
      <c r="Q3788" s="147">
        <v>200</v>
      </c>
      <c r="R3788" s="147"/>
      <c r="S3788" s="147" t="s">
        <v>1188</v>
      </c>
      <c r="T3788" s="147">
        <v>0</v>
      </c>
      <c r="U3788" s="147" t="s">
        <v>1189</v>
      </c>
      <c r="V3788" s="147" t="s">
        <v>3610</v>
      </c>
    </row>
    <row r="3789" spans="16:22" x14ac:dyDescent="0.25">
      <c r="P3789" s="147" t="s">
        <v>962</v>
      </c>
      <c r="Q3789" s="147">
        <v>200</v>
      </c>
      <c r="R3789" s="147"/>
      <c r="S3789" s="147" t="s">
        <v>1190</v>
      </c>
      <c r="T3789" s="147">
        <v>0</v>
      </c>
      <c r="U3789" s="147" t="s">
        <v>1191</v>
      </c>
      <c r="V3789" s="147" t="s">
        <v>3610</v>
      </c>
    </row>
    <row r="3790" spans="16:22" x14ac:dyDescent="0.25">
      <c r="P3790" s="147" t="s">
        <v>962</v>
      </c>
      <c r="Q3790" s="147">
        <v>200</v>
      </c>
      <c r="R3790" s="147"/>
      <c r="S3790" s="147" t="s">
        <v>1192</v>
      </c>
      <c r="T3790" s="147">
        <v>0</v>
      </c>
      <c r="U3790" s="147" t="s">
        <v>1193</v>
      </c>
      <c r="V3790" s="147" t="s">
        <v>3610</v>
      </c>
    </row>
    <row r="3791" spans="16:22" x14ac:dyDescent="0.25">
      <c r="P3791" s="147" t="s">
        <v>962</v>
      </c>
      <c r="Q3791" s="147">
        <v>200</v>
      </c>
      <c r="R3791" s="147"/>
      <c r="S3791" s="147" t="s">
        <v>1194</v>
      </c>
      <c r="T3791" s="147">
        <v>0</v>
      </c>
      <c r="U3791" s="147" t="s">
        <v>1195</v>
      </c>
      <c r="V3791" s="147" t="s">
        <v>3610</v>
      </c>
    </row>
    <row r="3792" spans="16:22" x14ac:dyDescent="0.25">
      <c r="P3792" s="147" t="s">
        <v>962</v>
      </c>
      <c r="Q3792" s="147">
        <v>200</v>
      </c>
      <c r="R3792" s="147"/>
      <c r="S3792" s="147" t="s">
        <v>1196</v>
      </c>
      <c r="T3792" s="147">
        <v>0</v>
      </c>
      <c r="U3792" s="147" t="s">
        <v>1197</v>
      </c>
      <c r="V3792" s="147" t="s">
        <v>3610</v>
      </c>
    </row>
    <row r="3793" spans="16:22" x14ac:dyDescent="0.25">
      <c r="P3793" s="147" t="s">
        <v>962</v>
      </c>
      <c r="Q3793" s="147">
        <v>200</v>
      </c>
      <c r="R3793" s="147"/>
      <c r="S3793" s="147" t="s">
        <v>1198</v>
      </c>
      <c r="T3793" s="147">
        <v>0</v>
      </c>
      <c r="U3793" s="147" t="s">
        <v>1199</v>
      </c>
      <c r="V3793" s="147" t="s">
        <v>3610</v>
      </c>
    </row>
    <row r="3794" spans="16:22" x14ac:dyDescent="0.25">
      <c r="P3794" s="147" t="s">
        <v>962</v>
      </c>
      <c r="Q3794" s="147">
        <v>200</v>
      </c>
      <c r="R3794" s="147"/>
      <c r="S3794" s="147" t="s">
        <v>2985</v>
      </c>
      <c r="T3794" s="147">
        <v>0</v>
      </c>
      <c r="U3794" s="147" t="s">
        <v>2986</v>
      </c>
      <c r="V3794" s="147" t="s">
        <v>3610</v>
      </c>
    </row>
    <row r="3795" spans="16:22" x14ac:dyDescent="0.25">
      <c r="P3795" s="147" t="s">
        <v>962</v>
      </c>
      <c r="Q3795" s="147">
        <v>200</v>
      </c>
      <c r="R3795" s="147"/>
      <c r="S3795" s="147" t="s">
        <v>1206</v>
      </c>
      <c r="T3795" s="147">
        <v>0</v>
      </c>
      <c r="U3795" s="147" t="s">
        <v>1207</v>
      </c>
      <c r="V3795" s="147" t="s">
        <v>3610</v>
      </c>
    </row>
    <row r="3796" spans="16:22" x14ac:dyDescent="0.25">
      <c r="P3796" s="147" t="s">
        <v>962</v>
      </c>
      <c r="Q3796" s="147">
        <v>200</v>
      </c>
      <c r="R3796" s="147"/>
      <c r="S3796" s="147" t="s">
        <v>1208</v>
      </c>
      <c r="T3796" s="147">
        <v>0</v>
      </c>
      <c r="U3796" s="147" t="s">
        <v>1209</v>
      </c>
      <c r="V3796" s="147" t="s">
        <v>3610</v>
      </c>
    </row>
    <row r="3797" spans="16:22" x14ac:dyDescent="0.25">
      <c r="P3797" s="147" t="s">
        <v>962</v>
      </c>
      <c r="Q3797" s="147">
        <v>200</v>
      </c>
      <c r="R3797" s="147"/>
      <c r="S3797" s="147" t="s">
        <v>1210</v>
      </c>
      <c r="T3797" s="147">
        <v>0</v>
      </c>
      <c r="U3797" s="147" t="s">
        <v>1211</v>
      </c>
      <c r="V3797" s="147" t="s">
        <v>3610</v>
      </c>
    </row>
    <row r="3798" spans="16:22" x14ac:dyDescent="0.25">
      <c r="P3798" s="147" t="s">
        <v>962</v>
      </c>
      <c r="Q3798" s="147">
        <v>200</v>
      </c>
      <c r="R3798" s="147"/>
      <c r="S3798" s="147" t="s">
        <v>1212</v>
      </c>
      <c r="T3798" s="147">
        <v>0</v>
      </c>
      <c r="U3798" s="147" t="s">
        <v>1213</v>
      </c>
      <c r="V3798" s="147" t="s">
        <v>3610</v>
      </c>
    </row>
    <row r="3799" spans="16:22" x14ac:dyDescent="0.25">
      <c r="P3799" s="147" t="s">
        <v>962</v>
      </c>
      <c r="Q3799" s="147">
        <v>200</v>
      </c>
      <c r="R3799" s="147"/>
      <c r="S3799" s="147" t="s">
        <v>1214</v>
      </c>
      <c r="T3799" s="147">
        <v>0</v>
      </c>
      <c r="U3799" s="147" t="s">
        <v>1215</v>
      </c>
      <c r="V3799" s="147" t="s">
        <v>3610</v>
      </c>
    </row>
    <row r="3800" spans="16:22" x14ac:dyDescent="0.25">
      <c r="P3800" s="147" t="s">
        <v>962</v>
      </c>
      <c r="Q3800" s="147">
        <v>200</v>
      </c>
      <c r="R3800" s="147"/>
      <c r="S3800" s="147" t="s">
        <v>1218</v>
      </c>
      <c r="T3800" s="147">
        <v>0</v>
      </c>
      <c r="U3800" s="147" t="s">
        <v>1219</v>
      </c>
      <c r="V3800" s="147" t="s">
        <v>3610</v>
      </c>
    </row>
    <row r="3801" spans="16:22" x14ac:dyDescent="0.25">
      <c r="P3801" s="147" t="s">
        <v>962</v>
      </c>
      <c r="Q3801" s="147">
        <v>200</v>
      </c>
      <c r="R3801" s="147"/>
      <c r="S3801" s="147" t="s">
        <v>1228</v>
      </c>
      <c r="T3801" s="147">
        <v>0</v>
      </c>
      <c r="U3801" s="147" t="s">
        <v>1229</v>
      </c>
      <c r="V3801" s="147" t="s">
        <v>3610</v>
      </c>
    </row>
    <row r="3802" spans="16:22" x14ac:dyDescent="0.25">
      <c r="P3802" s="147" t="s">
        <v>962</v>
      </c>
      <c r="Q3802" s="147">
        <v>200</v>
      </c>
      <c r="R3802" s="147"/>
      <c r="S3802" s="147" t="s">
        <v>1230</v>
      </c>
      <c r="T3802" s="147">
        <v>0</v>
      </c>
      <c r="U3802" s="147" t="s">
        <v>1231</v>
      </c>
      <c r="V3802" s="147" t="s">
        <v>3610</v>
      </c>
    </row>
    <row r="3803" spans="16:22" x14ac:dyDescent="0.25">
      <c r="P3803" s="147" t="s">
        <v>962</v>
      </c>
      <c r="Q3803" s="147">
        <v>200</v>
      </c>
      <c r="R3803" s="147"/>
      <c r="S3803" s="147" t="s">
        <v>1232</v>
      </c>
      <c r="T3803" s="147">
        <v>0</v>
      </c>
      <c r="U3803" s="147" t="s">
        <v>1233</v>
      </c>
      <c r="V3803" s="147" t="s">
        <v>3610</v>
      </c>
    </row>
    <row r="3804" spans="16:22" x14ac:dyDescent="0.25">
      <c r="P3804" s="147" t="s">
        <v>962</v>
      </c>
      <c r="Q3804" s="147">
        <v>200</v>
      </c>
      <c r="R3804" s="147"/>
      <c r="S3804" s="147" t="s">
        <v>1234</v>
      </c>
      <c r="T3804" s="147">
        <v>0</v>
      </c>
      <c r="U3804" s="147" t="s">
        <v>1235</v>
      </c>
      <c r="V3804" s="147" t="s">
        <v>3610</v>
      </c>
    </row>
    <row r="3805" spans="16:22" x14ac:dyDescent="0.25">
      <c r="P3805" s="147" t="s">
        <v>962</v>
      </c>
      <c r="Q3805" s="147">
        <v>200</v>
      </c>
      <c r="R3805" s="147"/>
      <c r="S3805" s="147" t="s">
        <v>1236</v>
      </c>
      <c r="T3805" s="147">
        <v>0</v>
      </c>
      <c r="U3805" s="147" t="s">
        <v>1237</v>
      </c>
      <c r="V3805" s="147" t="s">
        <v>3610</v>
      </c>
    </row>
    <row r="3806" spans="16:22" x14ac:dyDescent="0.25">
      <c r="P3806" s="147" t="s">
        <v>962</v>
      </c>
      <c r="Q3806" s="147">
        <v>200</v>
      </c>
      <c r="R3806" s="147"/>
      <c r="S3806" s="147" t="s">
        <v>1238</v>
      </c>
      <c r="T3806" s="147">
        <v>0</v>
      </c>
      <c r="U3806" s="147" t="s">
        <v>1239</v>
      </c>
      <c r="V3806" s="147" t="s">
        <v>3610</v>
      </c>
    </row>
    <row r="3807" spans="16:22" x14ac:dyDescent="0.25">
      <c r="P3807" s="147" t="s">
        <v>962</v>
      </c>
      <c r="Q3807" s="147">
        <v>200</v>
      </c>
      <c r="R3807" s="147"/>
      <c r="S3807" s="147" t="s">
        <v>1240</v>
      </c>
      <c r="T3807" s="147">
        <v>0</v>
      </c>
      <c r="U3807" s="147" t="s">
        <v>1241</v>
      </c>
      <c r="V3807" s="147" t="s">
        <v>3610</v>
      </c>
    </row>
    <row r="3808" spans="16:22" x14ac:dyDescent="0.25">
      <c r="P3808" s="147" t="s">
        <v>962</v>
      </c>
      <c r="Q3808" s="147">
        <v>200</v>
      </c>
      <c r="R3808" s="147"/>
      <c r="S3808" s="147" t="s">
        <v>1242</v>
      </c>
      <c r="T3808" s="147">
        <v>0</v>
      </c>
      <c r="U3808" s="147" t="s">
        <v>1243</v>
      </c>
      <c r="V3808" s="147" t="s">
        <v>3610</v>
      </c>
    </row>
    <row r="3809" spans="16:22" x14ac:dyDescent="0.25">
      <c r="P3809" s="147" t="s">
        <v>962</v>
      </c>
      <c r="Q3809" s="147">
        <v>200</v>
      </c>
      <c r="R3809" s="147"/>
      <c r="S3809" s="147" t="s">
        <v>2987</v>
      </c>
      <c r="T3809" s="147">
        <v>0</v>
      </c>
      <c r="U3809" s="147" t="s">
        <v>2988</v>
      </c>
      <c r="V3809" s="147" t="s">
        <v>3610</v>
      </c>
    </row>
    <row r="3810" spans="16:22" x14ac:dyDescent="0.25">
      <c r="P3810" s="147" t="s">
        <v>962</v>
      </c>
      <c r="Q3810" s="147">
        <v>200</v>
      </c>
      <c r="R3810" s="147"/>
      <c r="S3810" s="147" t="s">
        <v>1246</v>
      </c>
      <c r="T3810" s="147">
        <v>0</v>
      </c>
      <c r="U3810" s="147" t="s">
        <v>1247</v>
      </c>
      <c r="V3810" s="147" t="s">
        <v>3610</v>
      </c>
    </row>
    <row r="3811" spans="16:22" x14ac:dyDescent="0.25">
      <c r="P3811" s="147" t="s">
        <v>962</v>
      </c>
      <c r="Q3811" s="147">
        <v>200</v>
      </c>
      <c r="R3811" s="147"/>
      <c r="S3811" s="147" t="s">
        <v>1254</v>
      </c>
      <c r="T3811" s="147">
        <v>0</v>
      </c>
      <c r="U3811" s="147" t="s">
        <v>1255</v>
      </c>
      <c r="V3811" s="147" t="s">
        <v>3610</v>
      </c>
    </row>
    <row r="3812" spans="16:22" x14ac:dyDescent="0.25">
      <c r="P3812" s="147" t="s">
        <v>962</v>
      </c>
      <c r="Q3812" s="147">
        <v>200</v>
      </c>
      <c r="R3812" s="147"/>
      <c r="S3812" s="147" t="s">
        <v>1256</v>
      </c>
      <c r="T3812" s="147">
        <v>0</v>
      </c>
      <c r="U3812" s="147" t="s">
        <v>1257</v>
      </c>
      <c r="V3812" s="147" t="s">
        <v>3610</v>
      </c>
    </row>
    <row r="3813" spans="16:22" x14ac:dyDescent="0.25">
      <c r="P3813" s="147" t="s">
        <v>962</v>
      </c>
      <c r="Q3813" s="147">
        <v>200</v>
      </c>
      <c r="R3813" s="147"/>
      <c r="S3813" s="147" t="s">
        <v>1258</v>
      </c>
      <c r="T3813" s="147">
        <v>0</v>
      </c>
      <c r="U3813" s="147" t="s">
        <v>1259</v>
      </c>
      <c r="V3813" s="147" t="s">
        <v>3610</v>
      </c>
    </row>
    <row r="3814" spans="16:22" x14ac:dyDescent="0.25">
      <c r="P3814" s="147" t="s">
        <v>962</v>
      </c>
      <c r="Q3814" s="147">
        <v>200</v>
      </c>
      <c r="R3814" s="147"/>
      <c r="S3814" s="147" t="s">
        <v>1260</v>
      </c>
      <c r="T3814" s="147">
        <v>0</v>
      </c>
      <c r="U3814" s="147" t="s">
        <v>1261</v>
      </c>
      <c r="V3814" s="147" t="s">
        <v>3610</v>
      </c>
    </row>
    <row r="3815" spans="16:22" x14ac:dyDescent="0.25">
      <c r="P3815" s="147" t="s">
        <v>962</v>
      </c>
      <c r="Q3815" s="147">
        <v>200</v>
      </c>
      <c r="R3815" s="147"/>
      <c r="S3815" s="147" t="s">
        <v>1262</v>
      </c>
      <c r="T3815" s="147">
        <v>0</v>
      </c>
      <c r="U3815" s="147" t="s">
        <v>1263</v>
      </c>
      <c r="V3815" s="147" t="s">
        <v>3610</v>
      </c>
    </row>
    <row r="3816" spans="16:22" x14ac:dyDescent="0.25">
      <c r="P3816" s="147" t="s">
        <v>962</v>
      </c>
      <c r="Q3816" s="147">
        <v>200</v>
      </c>
      <c r="R3816" s="147"/>
      <c r="S3816" s="147" t="s">
        <v>1264</v>
      </c>
      <c r="T3816" s="147">
        <v>0</v>
      </c>
      <c r="U3816" s="147" t="s">
        <v>1265</v>
      </c>
      <c r="V3816" s="147" t="s">
        <v>3610</v>
      </c>
    </row>
    <row r="3817" spans="16:22" x14ac:dyDescent="0.25">
      <c r="P3817" s="147" t="s">
        <v>962</v>
      </c>
      <c r="Q3817" s="147">
        <v>200</v>
      </c>
      <c r="R3817" s="147"/>
      <c r="S3817" s="147" t="s">
        <v>1266</v>
      </c>
      <c r="T3817" s="147">
        <v>0</v>
      </c>
      <c r="U3817" s="147" t="s">
        <v>1267</v>
      </c>
      <c r="V3817" s="147" t="s">
        <v>3610</v>
      </c>
    </row>
    <row r="3818" spans="16:22" x14ac:dyDescent="0.25">
      <c r="P3818" s="147" t="s">
        <v>962</v>
      </c>
      <c r="Q3818" s="147">
        <v>200</v>
      </c>
      <c r="R3818" s="147"/>
      <c r="S3818" s="147" t="s">
        <v>1268</v>
      </c>
      <c r="T3818" s="147">
        <v>0</v>
      </c>
      <c r="U3818" s="147" t="s">
        <v>1269</v>
      </c>
      <c r="V3818" s="147" t="s">
        <v>3610</v>
      </c>
    </row>
    <row r="3819" spans="16:22" x14ac:dyDescent="0.25">
      <c r="P3819" s="147" t="s">
        <v>962</v>
      </c>
      <c r="Q3819" s="147">
        <v>200</v>
      </c>
      <c r="R3819" s="147"/>
      <c r="S3819" s="147" t="s">
        <v>1270</v>
      </c>
      <c r="T3819" s="147">
        <v>0</v>
      </c>
      <c r="U3819" s="147" t="s">
        <v>1271</v>
      </c>
      <c r="V3819" s="147" t="s">
        <v>3610</v>
      </c>
    </row>
    <row r="3820" spans="16:22" x14ac:dyDescent="0.25">
      <c r="P3820" s="147" t="s">
        <v>962</v>
      </c>
      <c r="Q3820" s="147">
        <v>200</v>
      </c>
      <c r="R3820" s="147"/>
      <c r="S3820" s="147" t="s">
        <v>3504</v>
      </c>
      <c r="T3820" s="147">
        <v>0</v>
      </c>
      <c r="U3820" s="147" t="s">
        <v>3505</v>
      </c>
      <c r="V3820" s="147" t="s">
        <v>3610</v>
      </c>
    </row>
    <row r="3821" spans="16:22" x14ac:dyDescent="0.25">
      <c r="P3821" s="147" t="s">
        <v>962</v>
      </c>
      <c r="Q3821" s="147">
        <v>200</v>
      </c>
      <c r="R3821" s="147"/>
      <c r="S3821" s="147" t="s">
        <v>2473</v>
      </c>
      <c r="T3821" s="147">
        <v>0</v>
      </c>
      <c r="U3821" s="147" t="s">
        <v>2474</v>
      </c>
      <c r="V3821" s="147" t="s">
        <v>3610</v>
      </c>
    </row>
    <row r="3822" spans="16:22" x14ac:dyDescent="0.25">
      <c r="P3822" s="147" t="s">
        <v>962</v>
      </c>
      <c r="Q3822" s="147">
        <v>200</v>
      </c>
      <c r="R3822" s="147"/>
      <c r="S3822" s="147" t="s">
        <v>2475</v>
      </c>
      <c r="T3822" s="147">
        <v>0</v>
      </c>
      <c r="U3822" s="147" t="s">
        <v>2476</v>
      </c>
      <c r="V3822" s="147" t="s">
        <v>3610</v>
      </c>
    </row>
    <row r="3823" spans="16:22" x14ac:dyDescent="0.25">
      <c r="P3823" s="147" t="s">
        <v>962</v>
      </c>
      <c r="Q3823" s="147">
        <v>200</v>
      </c>
      <c r="R3823" s="147"/>
      <c r="S3823" s="147" t="s">
        <v>3611</v>
      </c>
      <c r="T3823" s="147">
        <v>0</v>
      </c>
      <c r="U3823" s="147" t="s">
        <v>3612</v>
      </c>
      <c r="V3823" s="147" t="s">
        <v>3610</v>
      </c>
    </row>
    <row r="3824" spans="16:22" x14ac:dyDescent="0.25">
      <c r="P3824" s="147" t="s">
        <v>962</v>
      </c>
      <c r="Q3824" s="147">
        <v>200</v>
      </c>
      <c r="R3824" s="147"/>
      <c r="S3824" s="147" t="s">
        <v>2477</v>
      </c>
      <c r="T3824" s="147">
        <v>0</v>
      </c>
      <c r="U3824" s="147" t="s">
        <v>2478</v>
      </c>
      <c r="V3824" s="147" t="s">
        <v>3610</v>
      </c>
    </row>
    <row r="3825" spans="16:22" x14ac:dyDescent="0.25">
      <c r="P3825" s="147" t="s">
        <v>962</v>
      </c>
      <c r="Q3825" s="147">
        <v>200</v>
      </c>
      <c r="R3825" s="147"/>
      <c r="S3825" s="147" t="s">
        <v>1278</v>
      </c>
      <c r="T3825" s="147">
        <v>0</v>
      </c>
      <c r="U3825" s="147" t="s">
        <v>1279</v>
      </c>
      <c r="V3825" s="147" t="s">
        <v>3610</v>
      </c>
    </row>
    <row r="3826" spans="16:22" x14ac:dyDescent="0.25">
      <c r="P3826" s="147" t="s">
        <v>962</v>
      </c>
      <c r="Q3826" s="147">
        <v>200</v>
      </c>
      <c r="R3826" s="147"/>
      <c r="S3826" s="147" t="s">
        <v>1282</v>
      </c>
      <c r="T3826" s="147">
        <v>0</v>
      </c>
      <c r="U3826" s="147" t="s">
        <v>1283</v>
      </c>
      <c r="V3826" s="147" t="s">
        <v>3610</v>
      </c>
    </row>
    <row r="3827" spans="16:22" x14ac:dyDescent="0.25">
      <c r="P3827" s="147" t="s">
        <v>962</v>
      </c>
      <c r="Q3827" s="147">
        <v>200</v>
      </c>
      <c r="R3827" s="147"/>
      <c r="S3827" s="147" t="s">
        <v>1286</v>
      </c>
      <c r="T3827" s="147">
        <v>0</v>
      </c>
      <c r="U3827" s="147" t="s">
        <v>1287</v>
      </c>
      <c r="V3827" s="147" t="s">
        <v>3610</v>
      </c>
    </row>
    <row r="3828" spans="16:22" x14ac:dyDescent="0.25">
      <c r="P3828" s="147" t="s">
        <v>962</v>
      </c>
      <c r="Q3828" s="147">
        <v>200</v>
      </c>
      <c r="R3828" s="147"/>
      <c r="S3828" s="147" t="s">
        <v>3234</v>
      </c>
      <c r="T3828" s="147">
        <v>0</v>
      </c>
      <c r="U3828" s="147" t="s">
        <v>3235</v>
      </c>
      <c r="V3828" s="147" t="s">
        <v>3610</v>
      </c>
    </row>
    <row r="3829" spans="16:22" x14ac:dyDescent="0.25">
      <c r="P3829" s="147" t="s">
        <v>962</v>
      </c>
      <c r="Q3829" s="147">
        <v>200</v>
      </c>
      <c r="R3829" s="147"/>
      <c r="S3829" s="147" t="s">
        <v>2479</v>
      </c>
      <c r="T3829" s="147">
        <v>0</v>
      </c>
      <c r="U3829" s="147" t="s">
        <v>2480</v>
      </c>
      <c r="V3829" s="147" t="s">
        <v>3610</v>
      </c>
    </row>
    <row r="3830" spans="16:22" x14ac:dyDescent="0.25">
      <c r="P3830" s="147" t="s">
        <v>962</v>
      </c>
      <c r="Q3830" s="147">
        <v>200</v>
      </c>
      <c r="R3830" s="147"/>
      <c r="S3830" s="147" t="s">
        <v>1288</v>
      </c>
      <c r="T3830" s="147">
        <v>0</v>
      </c>
      <c r="U3830" s="147" t="s">
        <v>1289</v>
      </c>
      <c r="V3830" s="147" t="s">
        <v>3610</v>
      </c>
    </row>
    <row r="3831" spans="16:22" x14ac:dyDescent="0.25">
      <c r="P3831" s="147" t="s">
        <v>962</v>
      </c>
      <c r="Q3831" s="147">
        <v>200</v>
      </c>
      <c r="R3831" s="147"/>
      <c r="S3831" s="147" t="s">
        <v>1290</v>
      </c>
      <c r="T3831" s="147">
        <v>0</v>
      </c>
      <c r="U3831" s="147" t="s">
        <v>1291</v>
      </c>
      <c r="V3831" s="147" t="s">
        <v>3610</v>
      </c>
    </row>
    <row r="3832" spans="16:22" x14ac:dyDescent="0.25">
      <c r="P3832" s="147" t="s">
        <v>962</v>
      </c>
      <c r="Q3832" s="147">
        <v>200</v>
      </c>
      <c r="R3832" s="147"/>
      <c r="S3832" s="147" t="s">
        <v>1292</v>
      </c>
      <c r="T3832" s="147">
        <v>0</v>
      </c>
      <c r="U3832" s="147" t="s">
        <v>1293</v>
      </c>
      <c r="V3832" s="147" t="s">
        <v>3610</v>
      </c>
    </row>
    <row r="3833" spans="16:22" x14ac:dyDescent="0.25">
      <c r="P3833" s="147" t="s">
        <v>962</v>
      </c>
      <c r="Q3833" s="147">
        <v>200</v>
      </c>
      <c r="R3833" s="147"/>
      <c r="S3833" s="147" t="s">
        <v>1294</v>
      </c>
      <c r="T3833" s="147">
        <v>0</v>
      </c>
      <c r="U3833" s="147" t="s">
        <v>1295</v>
      </c>
      <c r="V3833" s="147" t="s">
        <v>3610</v>
      </c>
    </row>
    <row r="3834" spans="16:22" x14ac:dyDescent="0.25">
      <c r="P3834" s="147" t="s">
        <v>962</v>
      </c>
      <c r="Q3834" s="147">
        <v>200</v>
      </c>
      <c r="R3834" s="147"/>
      <c r="S3834" s="147" t="s">
        <v>2736</v>
      </c>
      <c r="T3834" s="147">
        <v>0</v>
      </c>
      <c r="U3834" s="147" t="s">
        <v>2737</v>
      </c>
      <c r="V3834" s="147" t="s">
        <v>3610</v>
      </c>
    </row>
    <row r="3835" spans="16:22" x14ac:dyDescent="0.25">
      <c r="P3835" s="147" t="s">
        <v>962</v>
      </c>
      <c r="Q3835" s="147">
        <v>200</v>
      </c>
      <c r="R3835" s="147"/>
      <c r="S3835" s="147" t="s">
        <v>1298</v>
      </c>
      <c r="T3835" s="147">
        <v>0</v>
      </c>
      <c r="U3835" s="147" t="s">
        <v>1299</v>
      </c>
      <c r="V3835" s="147" t="s">
        <v>3610</v>
      </c>
    </row>
    <row r="3836" spans="16:22" x14ac:dyDescent="0.25">
      <c r="P3836" s="147" t="s">
        <v>962</v>
      </c>
      <c r="Q3836" s="147">
        <v>200</v>
      </c>
      <c r="R3836" s="147"/>
      <c r="S3836" s="147" t="s">
        <v>1300</v>
      </c>
      <c r="T3836" s="147">
        <v>0</v>
      </c>
      <c r="U3836" s="147" t="s">
        <v>1301</v>
      </c>
      <c r="V3836" s="147" t="s">
        <v>3610</v>
      </c>
    </row>
    <row r="3837" spans="16:22" x14ac:dyDescent="0.25">
      <c r="P3837" s="147" t="s">
        <v>962</v>
      </c>
      <c r="Q3837" s="147">
        <v>200</v>
      </c>
      <c r="R3837" s="147"/>
      <c r="S3837" s="147" t="s">
        <v>1302</v>
      </c>
      <c r="T3837" s="147">
        <v>0</v>
      </c>
      <c r="U3837" s="147" t="s">
        <v>1303</v>
      </c>
      <c r="V3837" s="147" t="s">
        <v>3610</v>
      </c>
    </row>
    <row r="3838" spans="16:22" x14ac:dyDescent="0.25">
      <c r="P3838" s="147" t="s">
        <v>962</v>
      </c>
      <c r="Q3838" s="147">
        <v>200</v>
      </c>
      <c r="R3838" s="147"/>
      <c r="S3838" s="147" t="s">
        <v>1304</v>
      </c>
      <c r="T3838" s="147">
        <v>0</v>
      </c>
      <c r="U3838" s="147" t="s">
        <v>1305</v>
      </c>
      <c r="V3838" s="147" t="s">
        <v>3610</v>
      </c>
    </row>
    <row r="3839" spans="16:22" x14ac:dyDescent="0.25">
      <c r="P3839" s="147" t="s">
        <v>962</v>
      </c>
      <c r="Q3839" s="147">
        <v>200</v>
      </c>
      <c r="R3839" s="147"/>
      <c r="S3839" s="147" t="s">
        <v>1306</v>
      </c>
      <c r="T3839" s="147">
        <v>0</v>
      </c>
      <c r="U3839" s="147" t="s">
        <v>1307</v>
      </c>
      <c r="V3839" s="147" t="s">
        <v>3610</v>
      </c>
    </row>
    <row r="3840" spans="16:22" x14ac:dyDescent="0.25">
      <c r="P3840" s="147" t="s">
        <v>962</v>
      </c>
      <c r="Q3840" s="147">
        <v>200</v>
      </c>
      <c r="R3840" s="147"/>
      <c r="S3840" s="147" t="s">
        <v>1308</v>
      </c>
      <c r="T3840" s="147">
        <v>0</v>
      </c>
      <c r="U3840" s="147" t="s">
        <v>1309</v>
      </c>
      <c r="V3840" s="147" t="s">
        <v>3610</v>
      </c>
    </row>
    <row r="3841" spans="16:22" x14ac:dyDescent="0.25">
      <c r="P3841" s="147" t="s">
        <v>962</v>
      </c>
      <c r="Q3841" s="147">
        <v>200</v>
      </c>
      <c r="R3841" s="147"/>
      <c r="S3841" s="147" t="s">
        <v>1310</v>
      </c>
      <c r="T3841" s="147">
        <v>0</v>
      </c>
      <c r="U3841" s="147" t="s">
        <v>1311</v>
      </c>
      <c r="V3841" s="147" t="s">
        <v>3610</v>
      </c>
    </row>
    <row r="3842" spans="16:22" x14ac:dyDescent="0.25">
      <c r="P3842" s="147" t="s">
        <v>962</v>
      </c>
      <c r="Q3842" s="147">
        <v>200</v>
      </c>
      <c r="R3842" s="147"/>
      <c r="S3842" s="147" t="s">
        <v>1312</v>
      </c>
      <c r="T3842" s="147">
        <v>0</v>
      </c>
      <c r="U3842" s="147" t="s">
        <v>1313</v>
      </c>
      <c r="V3842" s="147" t="s">
        <v>3610</v>
      </c>
    </row>
    <row r="3843" spans="16:22" x14ac:dyDescent="0.25">
      <c r="P3843" s="147" t="s">
        <v>962</v>
      </c>
      <c r="Q3843" s="147">
        <v>200</v>
      </c>
      <c r="R3843" s="147"/>
      <c r="S3843" s="147" t="s">
        <v>1314</v>
      </c>
      <c r="T3843" s="147">
        <v>0</v>
      </c>
      <c r="U3843" s="147" t="s">
        <v>1315</v>
      </c>
      <c r="V3843" s="147" t="s">
        <v>3610</v>
      </c>
    </row>
    <row r="3844" spans="16:22" x14ac:dyDescent="0.25">
      <c r="P3844" s="147" t="s">
        <v>962</v>
      </c>
      <c r="Q3844" s="147">
        <v>200</v>
      </c>
      <c r="R3844" s="147"/>
      <c r="S3844" s="147" t="s">
        <v>1316</v>
      </c>
      <c r="T3844" s="147">
        <v>0</v>
      </c>
      <c r="U3844" s="147" t="s">
        <v>1317</v>
      </c>
      <c r="V3844" s="147" t="s">
        <v>3610</v>
      </c>
    </row>
    <row r="3845" spans="16:22" x14ac:dyDescent="0.25">
      <c r="P3845" s="147" t="s">
        <v>962</v>
      </c>
      <c r="Q3845" s="147">
        <v>200</v>
      </c>
      <c r="R3845" s="147"/>
      <c r="S3845" s="147" t="s">
        <v>1318</v>
      </c>
      <c r="T3845" s="147">
        <v>0</v>
      </c>
      <c r="U3845" s="147" t="s">
        <v>1319</v>
      </c>
      <c r="V3845" s="147" t="s">
        <v>3610</v>
      </c>
    </row>
    <row r="3846" spans="16:22" x14ac:dyDescent="0.25">
      <c r="P3846" s="147" t="s">
        <v>962</v>
      </c>
      <c r="Q3846" s="147">
        <v>200</v>
      </c>
      <c r="R3846" s="147"/>
      <c r="S3846" s="147" t="s">
        <v>1320</v>
      </c>
      <c r="T3846" s="147">
        <v>0</v>
      </c>
      <c r="U3846" s="147" t="s">
        <v>1321</v>
      </c>
      <c r="V3846" s="147" t="s">
        <v>3610</v>
      </c>
    </row>
    <row r="3847" spans="16:22" x14ac:dyDescent="0.25">
      <c r="P3847" s="147" t="s">
        <v>962</v>
      </c>
      <c r="Q3847" s="147">
        <v>200</v>
      </c>
      <c r="R3847" s="147"/>
      <c r="S3847" s="147" t="s">
        <v>1322</v>
      </c>
      <c r="T3847" s="147">
        <v>0</v>
      </c>
      <c r="U3847" s="147" t="s">
        <v>1323</v>
      </c>
      <c r="V3847" s="147" t="s">
        <v>3610</v>
      </c>
    </row>
    <row r="3848" spans="16:22" x14ac:dyDescent="0.25">
      <c r="P3848" s="147" t="s">
        <v>962</v>
      </c>
      <c r="Q3848" s="147">
        <v>200</v>
      </c>
      <c r="R3848" s="147"/>
      <c r="S3848" s="147" t="s">
        <v>1324</v>
      </c>
      <c r="T3848" s="147">
        <v>0</v>
      </c>
      <c r="U3848" s="147" t="s">
        <v>1325</v>
      </c>
      <c r="V3848" s="147" t="s">
        <v>3610</v>
      </c>
    </row>
    <row r="3849" spans="16:22" x14ac:dyDescent="0.25">
      <c r="P3849" s="147" t="s">
        <v>962</v>
      </c>
      <c r="Q3849" s="147">
        <v>200</v>
      </c>
      <c r="R3849" s="147"/>
      <c r="S3849" s="147" t="s">
        <v>1326</v>
      </c>
      <c r="T3849" s="147">
        <v>0</v>
      </c>
      <c r="U3849" s="147" t="s">
        <v>1327</v>
      </c>
      <c r="V3849" s="147" t="s">
        <v>3610</v>
      </c>
    </row>
    <row r="3850" spans="16:22" x14ac:dyDescent="0.25">
      <c r="P3850" s="147" t="s">
        <v>962</v>
      </c>
      <c r="Q3850" s="147">
        <v>200</v>
      </c>
      <c r="R3850" s="147"/>
      <c r="S3850" s="147" t="s">
        <v>1328</v>
      </c>
      <c r="T3850" s="147">
        <v>0</v>
      </c>
      <c r="U3850" s="147" t="s">
        <v>1329</v>
      </c>
      <c r="V3850" s="147" t="s">
        <v>3610</v>
      </c>
    </row>
    <row r="3851" spans="16:22" x14ac:dyDescent="0.25">
      <c r="P3851" s="147" t="s">
        <v>962</v>
      </c>
      <c r="Q3851" s="147">
        <v>200</v>
      </c>
      <c r="R3851" s="147"/>
      <c r="S3851" s="147" t="s">
        <v>1330</v>
      </c>
      <c r="T3851" s="147">
        <v>0</v>
      </c>
      <c r="U3851" s="147" t="s">
        <v>1331</v>
      </c>
      <c r="V3851" s="147" t="s">
        <v>3610</v>
      </c>
    </row>
    <row r="3852" spans="16:22" x14ac:dyDescent="0.25">
      <c r="P3852" s="147" t="s">
        <v>962</v>
      </c>
      <c r="Q3852" s="147">
        <v>200</v>
      </c>
      <c r="R3852" s="147"/>
      <c r="S3852" s="147" t="s">
        <v>1332</v>
      </c>
      <c r="T3852" s="147">
        <v>0</v>
      </c>
      <c r="U3852" s="147" t="s">
        <v>1333</v>
      </c>
      <c r="V3852" s="147" t="s">
        <v>3610</v>
      </c>
    </row>
    <row r="3853" spans="16:22" x14ac:dyDescent="0.25">
      <c r="P3853" s="147" t="s">
        <v>962</v>
      </c>
      <c r="Q3853" s="147">
        <v>200</v>
      </c>
      <c r="R3853" s="147"/>
      <c r="S3853" s="147" t="s">
        <v>1334</v>
      </c>
      <c r="T3853" s="147">
        <v>0</v>
      </c>
      <c r="U3853" s="147" t="s">
        <v>1335</v>
      </c>
      <c r="V3853" s="147" t="s">
        <v>3610</v>
      </c>
    </row>
    <row r="3854" spans="16:22" x14ac:dyDescent="0.25">
      <c r="P3854" s="147" t="s">
        <v>962</v>
      </c>
      <c r="Q3854" s="147">
        <v>200</v>
      </c>
      <c r="R3854" s="147"/>
      <c r="S3854" s="147" t="s">
        <v>1336</v>
      </c>
      <c r="T3854" s="147">
        <v>0</v>
      </c>
      <c r="U3854" s="147" t="s">
        <v>1337</v>
      </c>
      <c r="V3854" s="147" t="s">
        <v>3610</v>
      </c>
    </row>
    <row r="3855" spans="16:22" x14ac:dyDescent="0.25">
      <c r="P3855" s="147" t="s">
        <v>962</v>
      </c>
      <c r="Q3855" s="147">
        <v>200</v>
      </c>
      <c r="R3855" s="147"/>
      <c r="S3855" s="147" t="s">
        <v>1338</v>
      </c>
      <c r="T3855" s="147">
        <v>0</v>
      </c>
      <c r="U3855" s="147" t="s">
        <v>1339</v>
      </c>
      <c r="V3855" s="147" t="s">
        <v>3610</v>
      </c>
    </row>
    <row r="3856" spans="16:22" x14ac:dyDescent="0.25">
      <c r="P3856" s="147" t="s">
        <v>962</v>
      </c>
      <c r="Q3856" s="147">
        <v>200</v>
      </c>
      <c r="R3856" s="147"/>
      <c r="S3856" s="147" t="s">
        <v>1340</v>
      </c>
      <c r="T3856" s="147">
        <v>0</v>
      </c>
      <c r="U3856" s="147" t="s">
        <v>1341</v>
      </c>
      <c r="V3856" s="147" t="s">
        <v>3610</v>
      </c>
    </row>
    <row r="3857" spans="16:22" x14ac:dyDescent="0.25">
      <c r="P3857" s="147" t="s">
        <v>962</v>
      </c>
      <c r="Q3857" s="147">
        <v>200</v>
      </c>
      <c r="R3857" s="147"/>
      <c r="S3857" s="147" t="s">
        <v>2740</v>
      </c>
      <c r="T3857" s="147">
        <v>0</v>
      </c>
      <c r="U3857" s="147" t="s">
        <v>2741</v>
      </c>
      <c r="V3857" s="147" t="s">
        <v>3610</v>
      </c>
    </row>
    <row r="3858" spans="16:22" x14ac:dyDescent="0.25">
      <c r="P3858" s="147" t="s">
        <v>962</v>
      </c>
      <c r="Q3858" s="147">
        <v>200</v>
      </c>
      <c r="R3858" s="147"/>
      <c r="S3858" s="147" t="s">
        <v>2742</v>
      </c>
      <c r="T3858" s="147">
        <v>0</v>
      </c>
      <c r="U3858" s="147" t="s">
        <v>2743</v>
      </c>
      <c r="V3858" s="147" t="s">
        <v>3610</v>
      </c>
    </row>
    <row r="3859" spans="16:22" x14ac:dyDescent="0.25">
      <c r="P3859" s="147" t="s">
        <v>962</v>
      </c>
      <c r="Q3859" s="147">
        <v>200</v>
      </c>
      <c r="R3859" s="147"/>
      <c r="S3859" s="147" t="s">
        <v>2744</v>
      </c>
      <c r="T3859" s="147">
        <v>0</v>
      </c>
      <c r="U3859" s="147" t="s">
        <v>2745</v>
      </c>
      <c r="V3859" s="147" t="s">
        <v>3610</v>
      </c>
    </row>
    <row r="3860" spans="16:22" x14ac:dyDescent="0.25">
      <c r="P3860" s="147" t="s">
        <v>962</v>
      </c>
      <c r="Q3860" s="147">
        <v>200</v>
      </c>
      <c r="R3860" s="147"/>
      <c r="S3860" s="147" t="s">
        <v>2746</v>
      </c>
      <c r="T3860" s="147">
        <v>0</v>
      </c>
      <c r="U3860" s="147" t="s">
        <v>2747</v>
      </c>
      <c r="V3860" s="147" t="s">
        <v>3610</v>
      </c>
    </row>
    <row r="3861" spans="16:22" x14ac:dyDescent="0.25">
      <c r="P3861" s="147" t="s">
        <v>962</v>
      </c>
      <c r="Q3861" s="147">
        <v>200</v>
      </c>
      <c r="R3861" s="147"/>
      <c r="S3861" s="147" t="s">
        <v>2748</v>
      </c>
      <c r="T3861" s="147">
        <v>0</v>
      </c>
      <c r="U3861" s="147" t="s">
        <v>2749</v>
      </c>
      <c r="V3861" s="147" t="s">
        <v>3610</v>
      </c>
    </row>
    <row r="3862" spans="16:22" x14ac:dyDescent="0.25">
      <c r="P3862" s="147" t="s">
        <v>962</v>
      </c>
      <c r="Q3862" s="147">
        <v>200</v>
      </c>
      <c r="R3862" s="147"/>
      <c r="S3862" s="147" t="s">
        <v>2750</v>
      </c>
      <c r="T3862" s="147">
        <v>0</v>
      </c>
      <c r="U3862" s="147" t="s">
        <v>2751</v>
      </c>
      <c r="V3862" s="147" t="s">
        <v>3610</v>
      </c>
    </row>
    <row r="3863" spans="16:22" x14ac:dyDescent="0.25">
      <c r="P3863" s="147" t="s">
        <v>962</v>
      </c>
      <c r="Q3863" s="147">
        <v>200</v>
      </c>
      <c r="R3863" s="147"/>
      <c r="S3863" s="147" t="s">
        <v>2752</v>
      </c>
      <c r="T3863" s="147">
        <v>0</v>
      </c>
      <c r="U3863" s="147" t="s">
        <v>2753</v>
      </c>
      <c r="V3863" s="147" t="s">
        <v>3610</v>
      </c>
    </row>
    <row r="3864" spans="16:22" x14ac:dyDescent="0.25">
      <c r="P3864" s="147" t="s">
        <v>962</v>
      </c>
      <c r="Q3864" s="147">
        <v>200</v>
      </c>
      <c r="R3864" s="147"/>
      <c r="S3864" s="147" t="s">
        <v>2754</v>
      </c>
      <c r="T3864" s="147">
        <v>0</v>
      </c>
      <c r="U3864" s="147" t="s">
        <v>2755</v>
      </c>
      <c r="V3864" s="147" t="s">
        <v>3610</v>
      </c>
    </row>
    <row r="3865" spans="16:22" x14ac:dyDescent="0.25">
      <c r="P3865" s="147" t="s">
        <v>962</v>
      </c>
      <c r="Q3865" s="147">
        <v>200</v>
      </c>
      <c r="R3865" s="147"/>
      <c r="S3865" s="147" t="s">
        <v>2756</v>
      </c>
      <c r="T3865" s="147">
        <v>0</v>
      </c>
      <c r="U3865" s="147" t="s">
        <v>2757</v>
      </c>
      <c r="V3865" s="147" t="s">
        <v>3610</v>
      </c>
    </row>
    <row r="3866" spans="16:22" x14ac:dyDescent="0.25">
      <c r="P3866" s="147" t="s">
        <v>962</v>
      </c>
      <c r="Q3866" s="147">
        <v>200</v>
      </c>
      <c r="R3866" s="147"/>
      <c r="S3866" s="147" t="s">
        <v>1378</v>
      </c>
      <c r="T3866" s="147">
        <v>0</v>
      </c>
      <c r="U3866" s="147" t="s">
        <v>1379</v>
      </c>
      <c r="V3866" s="147" t="s">
        <v>3610</v>
      </c>
    </row>
    <row r="3867" spans="16:22" x14ac:dyDescent="0.25">
      <c r="P3867" s="147" t="s">
        <v>962</v>
      </c>
      <c r="Q3867" s="147">
        <v>200</v>
      </c>
      <c r="R3867" s="147"/>
      <c r="S3867" s="147" t="s">
        <v>1384</v>
      </c>
      <c r="T3867" s="147">
        <v>0</v>
      </c>
      <c r="U3867" s="147" t="s">
        <v>1385</v>
      </c>
      <c r="V3867" s="147" t="s">
        <v>3610</v>
      </c>
    </row>
    <row r="3868" spans="16:22" x14ac:dyDescent="0.25">
      <c r="P3868" s="147" t="s">
        <v>962</v>
      </c>
      <c r="Q3868" s="147">
        <v>200</v>
      </c>
      <c r="R3868" s="147"/>
      <c r="S3868" s="147" t="s">
        <v>1386</v>
      </c>
      <c r="T3868" s="147">
        <v>0</v>
      </c>
      <c r="U3868" s="147" t="s">
        <v>1387</v>
      </c>
      <c r="V3868" s="147" t="s">
        <v>3610</v>
      </c>
    </row>
    <row r="3869" spans="16:22" x14ac:dyDescent="0.25">
      <c r="P3869" s="147" t="s">
        <v>962</v>
      </c>
      <c r="Q3869" s="147">
        <v>200</v>
      </c>
      <c r="R3869" s="147"/>
      <c r="S3869" s="147" t="s">
        <v>3506</v>
      </c>
      <c r="T3869" s="147">
        <v>0</v>
      </c>
      <c r="U3869" s="147" t="s">
        <v>3507</v>
      </c>
      <c r="V3869" s="147" t="s">
        <v>3610</v>
      </c>
    </row>
    <row r="3870" spans="16:22" x14ac:dyDescent="0.25">
      <c r="P3870" s="147" t="s">
        <v>962</v>
      </c>
      <c r="Q3870" s="147">
        <v>200</v>
      </c>
      <c r="R3870" s="147"/>
      <c r="S3870" s="147" t="s">
        <v>1388</v>
      </c>
      <c r="T3870" s="147">
        <v>0</v>
      </c>
      <c r="U3870" s="147" t="s">
        <v>1389</v>
      </c>
      <c r="V3870" s="147" t="s">
        <v>3610</v>
      </c>
    </row>
    <row r="3871" spans="16:22" x14ac:dyDescent="0.25">
      <c r="P3871" s="147" t="s">
        <v>962</v>
      </c>
      <c r="Q3871" s="147">
        <v>200</v>
      </c>
      <c r="R3871" s="147"/>
      <c r="S3871" s="147" t="s">
        <v>2758</v>
      </c>
      <c r="T3871" s="147">
        <v>0</v>
      </c>
      <c r="U3871" s="147" t="s">
        <v>2759</v>
      </c>
      <c r="V3871" s="147" t="s">
        <v>3610</v>
      </c>
    </row>
    <row r="3872" spans="16:22" x14ac:dyDescent="0.25">
      <c r="P3872" s="147" t="s">
        <v>962</v>
      </c>
      <c r="Q3872" s="147">
        <v>200</v>
      </c>
      <c r="R3872" s="147"/>
      <c r="S3872" s="147" t="s">
        <v>1396</v>
      </c>
      <c r="T3872" s="147">
        <v>0</v>
      </c>
      <c r="U3872" s="147" t="s">
        <v>1397</v>
      </c>
      <c r="V3872" s="147" t="s">
        <v>3610</v>
      </c>
    </row>
    <row r="3873" spans="16:22" x14ac:dyDescent="0.25">
      <c r="P3873" s="147" t="s">
        <v>962</v>
      </c>
      <c r="Q3873" s="147">
        <v>200</v>
      </c>
      <c r="R3873" s="147"/>
      <c r="S3873" s="147" t="s">
        <v>3256</v>
      </c>
      <c r="T3873" s="147">
        <v>0</v>
      </c>
      <c r="U3873" s="147" t="s">
        <v>3257</v>
      </c>
      <c r="V3873" s="147" t="s">
        <v>3610</v>
      </c>
    </row>
    <row r="3874" spans="16:22" x14ac:dyDescent="0.25">
      <c r="P3874" s="147" t="s">
        <v>962</v>
      </c>
      <c r="Q3874" s="147">
        <v>200</v>
      </c>
      <c r="R3874" s="147"/>
      <c r="S3874" s="147" t="s">
        <v>3258</v>
      </c>
      <c r="T3874" s="147">
        <v>0</v>
      </c>
      <c r="U3874" s="147" t="s">
        <v>3259</v>
      </c>
      <c r="V3874" s="147" t="s">
        <v>3610</v>
      </c>
    </row>
    <row r="3875" spans="16:22" x14ac:dyDescent="0.25">
      <c r="P3875" s="147" t="s">
        <v>962</v>
      </c>
      <c r="Q3875" s="147">
        <v>200</v>
      </c>
      <c r="R3875" s="147"/>
      <c r="S3875" s="147" t="s">
        <v>3260</v>
      </c>
      <c r="T3875" s="147">
        <v>0</v>
      </c>
      <c r="U3875" s="147" t="s">
        <v>3261</v>
      </c>
      <c r="V3875" s="147" t="s">
        <v>3610</v>
      </c>
    </row>
    <row r="3876" spans="16:22" x14ac:dyDescent="0.25">
      <c r="P3876" s="147" t="s">
        <v>962</v>
      </c>
      <c r="Q3876" s="147">
        <v>200</v>
      </c>
      <c r="R3876" s="147"/>
      <c r="S3876" s="147" t="s">
        <v>3262</v>
      </c>
      <c r="T3876" s="147">
        <v>0</v>
      </c>
      <c r="U3876" s="147" t="s">
        <v>3263</v>
      </c>
      <c r="V3876" s="147" t="s">
        <v>3610</v>
      </c>
    </row>
    <row r="3877" spans="16:22" x14ac:dyDescent="0.25">
      <c r="P3877" s="147" t="s">
        <v>962</v>
      </c>
      <c r="Q3877" s="147">
        <v>200</v>
      </c>
      <c r="R3877" s="147"/>
      <c r="S3877" s="147" t="s">
        <v>3264</v>
      </c>
      <c r="T3877" s="147">
        <v>0</v>
      </c>
      <c r="U3877" s="147" t="s">
        <v>3265</v>
      </c>
      <c r="V3877" s="147" t="s">
        <v>3610</v>
      </c>
    </row>
    <row r="3878" spans="16:22" x14ac:dyDescent="0.25">
      <c r="P3878" s="147" t="s">
        <v>962</v>
      </c>
      <c r="Q3878" s="147">
        <v>200</v>
      </c>
      <c r="R3878" s="147"/>
      <c r="S3878" s="147" t="s">
        <v>3266</v>
      </c>
      <c r="T3878" s="147">
        <v>0</v>
      </c>
      <c r="U3878" s="147" t="s">
        <v>3267</v>
      </c>
      <c r="V3878" s="147" t="s">
        <v>3610</v>
      </c>
    </row>
    <row r="3879" spans="16:22" x14ac:dyDescent="0.25">
      <c r="P3879" s="147" t="s">
        <v>962</v>
      </c>
      <c r="Q3879" s="147">
        <v>200</v>
      </c>
      <c r="R3879" s="147"/>
      <c r="S3879" s="147" t="s">
        <v>3268</v>
      </c>
      <c r="T3879" s="147">
        <v>0</v>
      </c>
      <c r="U3879" s="147" t="s">
        <v>3269</v>
      </c>
      <c r="V3879" s="147" t="s">
        <v>3610</v>
      </c>
    </row>
    <row r="3880" spans="16:22" x14ac:dyDescent="0.25">
      <c r="P3880" s="147" t="s">
        <v>962</v>
      </c>
      <c r="Q3880" s="147">
        <v>200</v>
      </c>
      <c r="R3880" s="147"/>
      <c r="S3880" s="147" t="s">
        <v>3270</v>
      </c>
      <c r="T3880" s="147">
        <v>0</v>
      </c>
      <c r="U3880" s="147" t="s">
        <v>3271</v>
      </c>
      <c r="V3880" s="147" t="s">
        <v>3610</v>
      </c>
    </row>
    <row r="3881" spans="16:22" x14ac:dyDescent="0.25">
      <c r="P3881" s="147" t="s">
        <v>962</v>
      </c>
      <c r="Q3881" s="147">
        <v>200</v>
      </c>
      <c r="R3881" s="147"/>
      <c r="S3881" s="147" t="s">
        <v>3272</v>
      </c>
      <c r="T3881" s="147">
        <v>0</v>
      </c>
      <c r="U3881" s="147" t="s">
        <v>3273</v>
      </c>
      <c r="V3881" s="147" t="s">
        <v>3610</v>
      </c>
    </row>
    <row r="3882" spans="16:22" x14ac:dyDescent="0.25">
      <c r="P3882" s="147" t="s">
        <v>962</v>
      </c>
      <c r="Q3882" s="147">
        <v>200</v>
      </c>
      <c r="R3882" s="147"/>
      <c r="S3882" s="147" t="s">
        <v>3274</v>
      </c>
      <c r="T3882" s="147">
        <v>0</v>
      </c>
      <c r="U3882" s="147" t="s">
        <v>3275</v>
      </c>
      <c r="V3882" s="147" t="s">
        <v>3610</v>
      </c>
    </row>
    <row r="3883" spans="16:22" x14ac:dyDescent="0.25">
      <c r="P3883" s="147" t="s">
        <v>962</v>
      </c>
      <c r="Q3883" s="147">
        <v>200</v>
      </c>
      <c r="R3883" s="147"/>
      <c r="S3883" s="147" t="s">
        <v>3276</v>
      </c>
      <c r="T3883" s="147">
        <v>0</v>
      </c>
      <c r="U3883" s="147" t="s">
        <v>3277</v>
      </c>
      <c r="V3883" s="147" t="s">
        <v>3610</v>
      </c>
    </row>
    <row r="3884" spans="16:22" x14ac:dyDescent="0.25">
      <c r="P3884" s="147" t="s">
        <v>962</v>
      </c>
      <c r="Q3884" s="147">
        <v>200</v>
      </c>
      <c r="R3884" s="147"/>
      <c r="S3884" s="147" t="s">
        <v>3278</v>
      </c>
      <c r="T3884" s="147">
        <v>0</v>
      </c>
      <c r="U3884" s="147" t="s">
        <v>3279</v>
      </c>
      <c r="V3884" s="147" t="s">
        <v>3610</v>
      </c>
    </row>
    <row r="3885" spans="16:22" x14ac:dyDescent="0.25">
      <c r="P3885" s="147" t="s">
        <v>962</v>
      </c>
      <c r="Q3885" s="147">
        <v>200</v>
      </c>
      <c r="R3885" s="147"/>
      <c r="S3885" s="147" t="s">
        <v>3280</v>
      </c>
      <c r="T3885" s="147">
        <v>0</v>
      </c>
      <c r="U3885" s="147" t="s">
        <v>3281</v>
      </c>
      <c r="V3885" s="147" t="s">
        <v>3610</v>
      </c>
    </row>
    <row r="3886" spans="16:22" x14ac:dyDescent="0.25">
      <c r="P3886" s="147" t="s">
        <v>962</v>
      </c>
      <c r="Q3886" s="147">
        <v>200</v>
      </c>
      <c r="R3886" s="147"/>
      <c r="S3886" s="147" t="s">
        <v>3282</v>
      </c>
      <c r="T3886" s="147">
        <v>0</v>
      </c>
      <c r="U3886" s="147" t="s">
        <v>3283</v>
      </c>
      <c r="V3886" s="147" t="s">
        <v>3610</v>
      </c>
    </row>
    <row r="3887" spans="16:22" x14ac:dyDescent="0.25">
      <c r="P3887" s="147" t="s">
        <v>962</v>
      </c>
      <c r="Q3887" s="147">
        <v>200</v>
      </c>
      <c r="R3887" s="147"/>
      <c r="S3887" s="147" t="s">
        <v>3284</v>
      </c>
      <c r="T3887" s="147">
        <v>0</v>
      </c>
      <c r="U3887" s="147" t="s">
        <v>3285</v>
      </c>
      <c r="V3887" s="147" t="s">
        <v>3610</v>
      </c>
    </row>
    <row r="3888" spans="16:22" x14ac:dyDescent="0.25">
      <c r="P3888" s="147" t="s">
        <v>962</v>
      </c>
      <c r="Q3888" s="147">
        <v>200</v>
      </c>
      <c r="R3888" s="147"/>
      <c r="S3888" s="147" t="s">
        <v>3286</v>
      </c>
      <c r="T3888" s="147">
        <v>0</v>
      </c>
      <c r="U3888" s="147" t="s">
        <v>3287</v>
      </c>
      <c r="V3888" s="147" t="s">
        <v>3610</v>
      </c>
    </row>
    <row r="3889" spans="16:22" x14ac:dyDescent="0.25">
      <c r="P3889" s="147" t="s">
        <v>962</v>
      </c>
      <c r="Q3889" s="147">
        <v>200</v>
      </c>
      <c r="R3889" s="147"/>
      <c r="S3889" s="147" t="s">
        <v>3288</v>
      </c>
      <c r="T3889" s="147">
        <v>0</v>
      </c>
      <c r="U3889" s="147" t="s">
        <v>3289</v>
      </c>
      <c r="V3889" s="147" t="s">
        <v>3610</v>
      </c>
    </row>
    <row r="3890" spans="16:22" x14ac:dyDescent="0.25">
      <c r="P3890" s="147" t="s">
        <v>962</v>
      </c>
      <c r="Q3890" s="147">
        <v>200</v>
      </c>
      <c r="R3890" s="147"/>
      <c r="S3890" s="147" t="s">
        <v>3290</v>
      </c>
      <c r="T3890" s="147">
        <v>0</v>
      </c>
      <c r="U3890" s="147" t="s">
        <v>3291</v>
      </c>
      <c r="V3890" s="147" t="s">
        <v>3610</v>
      </c>
    </row>
    <row r="3891" spans="16:22" x14ac:dyDescent="0.25">
      <c r="P3891" s="147" t="s">
        <v>962</v>
      </c>
      <c r="Q3891" s="147">
        <v>200</v>
      </c>
      <c r="R3891" s="147"/>
      <c r="S3891" s="147" t="s">
        <v>3292</v>
      </c>
      <c r="T3891" s="147">
        <v>0</v>
      </c>
      <c r="U3891" s="147" t="s">
        <v>3293</v>
      </c>
      <c r="V3891" s="147" t="s">
        <v>3610</v>
      </c>
    </row>
    <row r="3892" spans="16:22" x14ac:dyDescent="0.25">
      <c r="P3892" s="147" t="s">
        <v>962</v>
      </c>
      <c r="Q3892" s="147">
        <v>200</v>
      </c>
      <c r="R3892" s="147"/>
      <c r="S3892" s="147" t="s">
        <v>3294</v>
      </c>
      <c r="T3892" s="147">
        <v>0</v>
      </c>
      <c r="U3892" s="147" t="s">
        <v>3295</v>
      </c>
      <c r="V3892" s="147" t="s">
        <v>3610</v>
      </c>
    </row>
    <row r="3893" spans="16:22" x14ac:dyDescent="0.25">
      <c r="P3893" s="147" t="s">
        <v>962</v>
      </c>
      <c r="Q3893" s="147">
        <v>200</v>
      </c>
      <c r="R3893" s="147"/>
      <c r="S3893" s="147" t="s">
        <v>3296</v>
      </c>
      <c r="T3893" s="147">
        <v>0</v>
      </c>
      <c r="U3893" s="147" t="s">
        <v>3297</v>
      </c>
      <c r="V3893" s="147" t="s">
        <v>3610</v>
      </c>
    </row>
    <row r="3894" spans="16:22" x14ac:dyDescent="0.25">
      <c r="P3894" s="147" t="s">
        <v>962</v>
      </c>
      <c r="Q3894" s="147">
        <v>200</v>
      </c>
      <c r="R3894" s="147"/>
      <c r="S3894" s="147" t="s">
        <v>3298</v>
      </c>
      <c r="T3894" s="147">
        <v>0</v>
      </c>
      <c r="U3894" s="147" t="s">
        <v>3299</v>
      </c>
      <c r="V3894" s="147" t="s">
        <v>3610</v>
      </c>
    </row>
    <row r="3895" spans="16:22" x14ac:dyDescent="0.25">
      <c r="P3895" s="147" t="s">
        <v>962</v>
      </c>
      <c r="Q3895" s="147">
        <v>200</v>
      </c>
      <c r="R3895" s="147"/>
      <c r="S3895" s="147" t="s">
        <v>3613</v>
      </c>
      <c r="T3895" s="147">
        <v>0</v>
      </c>
      <c r="U3895" s="147" t="s">
        <v>3614</v>
      </c>
      <c r="V3895" s="147" t="s">
        <v>3610</v>
      </c>
    </row>
    <row r="3896" spans="16:22" x14ac:dyDescent="0.25">
      <c r="P3896" s="147" t="s">
        <v>962</v>
      </c>
      <c r="Q3896" s="147">
        <v>200</v>
      </c>
      <c r="R3896" s="147"/>
      <c r="S3896" s="147" t="s">
        <v>3615</v>
      </c>
      <c r="T3896" s="147">
        <v>0</v>
      </c>
      <c r="U3896" s="147" t="s">
        <v>3616</v>
      </c>
      <c r="V3896" s="147" t="s">
        <v>3610</v>
      </c>
    </row>
    <row r="3897" spans="16:22" x14ac:dyDescent="0.25">
      <c r="P3897" s="147" t="s">
        <v>962</v>
      </c>
      <c r="Q3897" s="147">
        <v>200</v>
      </c>
      <c r="R3897" s="147"/>
      <c r="S3897" s="147" t="s">
        <v>1402</v>
      </c>
      <c r="T3897" s="147">
        <v>0</v>
      </c>
      <c r="U3897" s="147" t="s">
        <v>1403</v>
      </c>
      <c r="V3897" s="147" t="s">
        <v>3610</v>
      </c>
    </row>
    <row r="3898" spans="16:22" x14ac:dyDescent="0.25">
      <c r="P3898" s="147" t="s">
        <v>962</v>
      </c>
      <c r="Q3898" s="147">
        <v>200</v>
      </c>
      <c r="R3898" s="147"/>
      <c r="S3898" s="147" t="s">
        <v>1404</v>
      </c>
      <c r="T3898" s="147">
        <v>0</v>
      </c>
      <c r="U3898" s="147" t="s">
        <v>1405</v>
      </c>
      <c r="V3898" s="147" t="s">
        <v>3610</v>
      </c>
    </row>
    <row r="3899" spans="16:22" x14ac:dyDescent="0.25">
      <c r="P3899" s="147" t="s">
        <v>962</v>
      </c>
      <c r="Q3899" s="147">
        <v>200</v>
      </c>
      <c r="R3899" s="147"/>
      <c r="S3899" s="147" t="s">
        <v>1406</v>
      </c>
      <c r="T3899" s="147">
        <v>0</v>
      </c>
      <c r="U3899" s="147" t="s">
        <v>1407</v>
      </c>
      <c r="V3899" s="147" t="s">
        <v>3610</v>
      </c>
    </row>
    <row r="3900" spans="16:22" x14ac:dyDescent="0.25">
      <c r="P3900" s="147" t="s">
        <v>962</v>
      </c>
      <c r="Q3900" s="147">
        <v>200</v>
      </c>
      <c r="R3900" s="147"/>
      <c r="S3900" s="147" t="s">
        <v>1408</v>
      </c>
      <c r="T3900" s="147">
        <v>0</v>
      </c>
      <c r="U3900" s="147" t="s">
        <v>1409</v>
      </c>
      <c r="V3900" s="147" t="s">
        <v>3610</v>
      </c>
    </row>
    <row r="3901" spans="16:22" x14ac:dyDescent="0.25">
      <c r="P3901" s="147" t="s">
        <v>962</v>
      </c>
      <c r="Q3901" s="147">
        <v>200</v>
      </c>
      <c r="R3901" s="147"/>
      <c r="S3901" s="147" t="s">
        <v>3001</v>
      </c>
      <c r="T3901" s="147">
        <v>0</v>
      </c>
      <c r="U3901" s="147" t="s">
        <v>3002</v>
      </c>
      <c r="V3901" s="147" t="s">
        <v>3610</v>
      </c>
    </row>
    <row r="3902" spans="16:22" x14ac:dyDescent="0.25">
      <c r="P3902" s="147" t="s">
        <v>962</v>
      </c>
      <c r="Q3902" s="147">
        <v>200</v>
      </c>
      <c r="R3902" s="147"/>
      <c r="S3902" s="147" t="s">
        <v>2483</v>
      </c>
      <c r="T3902" s="147">
        <v>0</v>
      </c>
      <c r="U3902" s="147" t="s">
        <v>2484</v>
      </c>
      <c r="V3902" s="147" t="s">
        <v>3610</v>
      </c>
    </row>
    <row r="3903" spans="16:22" x14ac:dyDescent="0.25">
      <c r="P3903" s="147" t="s">
        <v>962</v>
      </c>
      <c r="Q3903" s="147">
        <v>200</v>
      </c>
      <c r="R3903" s="147"/>
      <c r="S3903" s="147" t="s">
        <v>2485</v>
      </c>
      <c r="T3903" s="147">
        <v>0</v>
      </c>
      <c r="U3903" s="147" t="s">
        <v>2486</v>
      </c>
      <c r="V3903" s="147" t="s">
        <v>3610</v>
      </c>
    </row>
    <row r="3904" spans="16:22" x14ac:dyDescent="0.25">
      <c r="P3904" s="147" t="s">
        <v>962</v>
      </c>
      <c r="Q3904" s="147">
        <v>200</v>
      </c>
      <c r="R3904" s="147"/>
      <c r="S3904" s="147" t="s">
        <v>2487</v>
      </c>
      <c r="T3904" s="147">
        <v>0</v>
      </c>
      <c r="U3904" s="147" t="s">
        <v>2488</v>
      </c>
      <c r="V3904" s="147" t="s">
        <v>3610</v>
      </c>
    </row>
    <row r="3905" spans="16:22" x14ac:dyDescent="0.25">
      <c r="P3905" s="147" t="s">
        <v>962</v>
      </c>
      <c r="Q3905" s="147">
        <v>200</v>
      </c>
      <c r="R3905" s="147"/>
      <c r="S3905" s="147" t="s">
        <v>1416</v>
      </c>
      <c r="T3905" s="147">
        <v>0</v>
      </c>
      <c r="U3905" s="147" t="s">
        <v>1417</v>
      </c>
      <c r="V3905" s="147" t="s">
        <v>3610</v>
      </c>
    </row>
    <row r="3906" spans="16:22" x14ac:dyDescent="0.25">
      <c r="P3906" s="147" t="s">
        <v>962</v>
      </c>
      <c r="Q3906" s="147">
        <v>200</v>
      </c>
      <c r="R3906" s="147"/>
      <c r="S3906" s="147" t="s">
        <v>1418</v>
      </c>
      <c r="T3906" s="147">
        <v>0</v>
      </c>
      <c r="U3906" s="147" t="s">
        <v>1419</v>
      </c>
      <c r="V3906" s="147" t="s">
        <v>3610</v>
      </c>
    </row>
    <row r="3907" spans="16:22" x14ac:dyDescent="0.25">
      <c r="P3907" s="147" t="s">
        <v>962</v>
      </c>
      <c r="Q3907" s="147">
        <v>200</v>
      </c>
      <c r="R3907" s="147"/>
      <c r="S3907" s="147" t="s">
        <v>1426</v>
      </c>
      <c r="T3907" s="147">
        <v>0</v>
      </c>
      <c r="U3907" s="147" t="s">
        <v>1427</v>
      </c>
      <c r="V3907" s="147" t="s">
        <v>3610</v>
      </c>
    </row>
    <row r="3908" spans="16:22" x14ac:dyDescent="0.25">
      <c r="P3908" s="147" t="s">
        <v>962</v>
      </c>
      <c r="Q3908" s="147">
        <v>200</v>
      </c>
      <c r="R3908" s="147"/>
      <c r="S3908" s="147" t="s">
        <v>2760</v>
      </c>
      <c r="T3908" s="147">
        <v>0</v>
      </c>
      <c r="U3908" s="147" t="s">
        <v>2761</v>
      </c>
      <c r="V3908" s="147" t="s">
        <v>3610</v>
      </c>
    </row>
    <row r="3909" spans="16:22" x14ac:dyDescent="0.25">
      <c r="P3909" s="147" t="s">
        <v>962</v>
      </c>
      <c r="Q3909" s="147">
        <v>200</v>
      </c>
      <c r="R3909" s="147"/>
      <c r="S3909" s="147" t="s">
        <v>1432</v>
      </c>
      <c r="T3909" s="147">
        <v>0</v>
      </c>
      <c r="U3909" s="147" t="s">
        <v>1433</v>
      </c>
      <c r="V3909" s="147" t="s">
        <v>3610</v>
      </c>
    </row>
    <row r="3910" spans="16:22" x14ac:dyDescent="0.25">
      <c r="P3910" s="147" t="s">
        <v>962</v>
      </c>
      <c r="Q3910" s="147">
        <v>200</v>
      </c>
      <c r="R3910" s="147"/>
      <c r="S3910" s="147" t="s">
        <v>1434</v>
      </c>
      <c r="T3910" s="147">
        <v>0</v>
      </c>
      <c r="U3910" s="147" t="s">
        <v>1435</v>
      </c>
      <c r="V3910" s="147" t="s">
        <v>3610</v>
      </c>
    </row>
    <row r="3911" spans="16:22" x14ac:dyDescent="0.25">
      <c r="P3911" s="147" t="s">
        <v>962</v>
      </c>
      <c r="Q3911" s="147">
        <v>200</v>
      </c>
      <c r="R3911" s="147"/>
      <c r="S3911" s="147" t="s">
        <v>1436</v>
      </c>
      <c r="T3911" s="147">
        <v>0</v>
      </c>
      <c r="U3911" s="147" t="s">
        <v>1437</v>
      </c>
      <c r="V3911" s="147" t="s">
        <v>3610</v>
      </c>
    </row>
    <row r="3912" spans="16:22" x14ac:dyDescent="0.25">
      <c r="P3912" s="147" t="s">
        <v>962</v>
      </c>
      <c r="Q3912" s="147">
        <v>200</v>
      </c>
      <c r="R3912" s="147"/>
      <c r="S3912" s="147" t="s">
        <v>1438</v>
      </c>
      <c r="T3912" s="147">
        <v>0</v>
      </c>
      <c r="U3912" s="147" t="s">
        <v>1439</v>
      </c>
      <c r="V3912" s="147" t="s">
        <v>3610</v>
      </c>
    </row>
    <row r="3913" spans="16:22" x14ac:dyDescent="0.25">
      <c r="P3913" s="147" t="s">
        <v>962</v>
      </c>
      <c r="Q3913" s="147">
        <v>200</v>
      </c>
      <c r="R3913" s="147"/>
      <c r="S3913" s="147" t="s">
        <v>3617</v>
      </c>
      <c r="T3913" s="147">
        <v>0</v>
      </c>
      <c r="U3913" s="147" t="s">
        <v>3618</v>
      </c>
      <c r="V3913" s="147" t="s">
        <v>3610</v>
      </c>
    </row>
    <row r="3914" spans="16:22" x14ac:dyDescent="0.25">
      <c r="P3914" s="147" t="s">
        <v>962</v>
      </c>
      <c r="Q3914" s="147">
        <v>200</v>
      </c>
      <c r="R3914" s="147"/>
      <c r="S3914" s="147" t="s">
        <v>1442</v>
      </c>
      <c r="T3914" s="147">
        <v>0</v>
      </c>
      <c r="U3914" s="147" t="s">
        <v>1443</v>
      </c>
      <c r="V3914" s="147" t="s">
        <v>3610</v>
      </c>
    </row>
    <row r="3915" spans="16:22" x14ac:dyDescent="0.25">
      <c r="P3915" s="147" t="s">
        <v>962</v>
      </c>
      <c r="Q3915" s="147">
        <v>200</v>
      </c>
      <c r="R3915" s="147"/>
      <c r="S3915" s="147" t="s">
        <v>1444</v>
      </c>
      <c r="T3915" s="147">
        <v>0</v>
      </c>
      <c r="U3915" s="147" t="s">
        <v>1445</v>
      </c>
      <c r="V3915" s="147" t="s">
        <v>3610</v>
      </c>
    </row>
    <row r="3916" spans="16:22" x14ac:dyDescent="0.25">
      <c r="P3916" s="147" t="s">
        <v>962</v>
      </c>
      <c r="Q3916" s="147">
        <v>200</v>
      </c>
      <c r="R3916" s="147"/>
      <c r="S3916" s="147" t="s">
        <v>1446</v>
      </c>
      <c r="T3916" s="147">
        <v>0</v>
      </c>
      <c r="U3916" s="147" t="s">
        <v>1447</v>
      </c>
      <c r="V3916" s="147" t="s">
        <v>3610</v>
      </c>
    </row>
    <row r="3917" spans="16:22" x14ac:dyDescent="0.25">
      <c r="P3917" s="147" t="s">
        <v>962</v>
      </c>
      <c r="Q3917" s="147">
        <v>200</v>
      </c>
      <c r="R3917" s="147"/>
      <c r="S3917" s="147" t="s">
        <v>3619</v>
      </c>
      <c r="T3917" s="147">
        <v>0</v>
      </c>
      <c r="U3917" s="147" t="s">
        <v>3620</v>
      </c>
      <c r="V3917" s="147" t="s">
        <v>3610</v>
      </c>
    </row>
    <row r="3918" spans="16:22" x14ac:dyDescent="0.25">
      <c r="P3918" s="147" t="s">
        <v>962</v>
      </c>
      <c r="Q3918" s="147">
        <v>200</v>
      </c>
      <c r="R3918" s="147"/>
      <c r="S3918" s="147" t="s">
        <v>3621</v>
      </c>
      <c r="T3918" s="147">
        <v>0</v>
      </c>
      <c r="U3918" s="147" t="s">
        <v>3622</v>
      </c>
      <c r="V3918" s="147" t="s">
        <v>3610</v>
      </c>
    </row>
    <row r="3919" spans="16:22" x14ac:dyDescent="0.25">
      <c r="P3919" s="147" t="s">
        <v>962</v>
      </c>
      <c r="Q3919" s="147">
        <v>200</v>
      </c>
      <c r="R3919" s="147"/>
      <c r="S3919" s="147" t="s">
        <v>3003</v>
      </c>
      <c r="T3919" s="147">
        <v>0</v>
      </c>
      <c r="U3919" s="147" t="s">
        <v>3004</v>
      </c>
      <c r="V3919" s="147" t="s">
        <v>3610</v>
      </c>
    </row>
    <row r="3920" spans="16:22" x14ac:dyDescent="0.25">
      <c r="P3920" s="147" t="s">
        <v>962</v>
      </c>
      <c r="Q3920" s="147">
        <v>200</v>
      </c>
      <c r="R3920" s="147"/>
      <c r="S3920" s="147" t="s">
        <v>1448</v>
      </c>
      <c r="T3920" s="147">
        <v>0</v>
      </c>
      <c r="U3920" s="147" t="s">
        <v>1449</v>
      </c>
      <c r="V3920" s="147" t="s">
        <v>3610</v>
      </c>
    </row>
    <row r="3921" spans="16:22" x14ac:dyDescent="0.25">
      <c r="P3921" s="147" t="s">
        <v>962</v>
      </c>
      <c r="Q3921" s="147">
        <v>200</v>
      </c>
      <c r="R3921" s="147"/>
      <c r="S3921" s="147" t="s">
        <v>2764</v>
      </c>
      <c r="T3921" s="147">
        <v>0</v>
      </c>
      <c r="U3921" s="147" t="s">
        <v>2765</v>
      </c>
      <c r="V3921" s="147" t="s">
        <v>3610</v>
      </c>
    </row>
    <row r="3922" spans="16:22" x14ac:dyDescent="0.25">
      <c r="P3922" s="147" t="s">
        <v>962</v>
      </c>
      <c r="Q3922" s="147">
        <v>200</v>
      </c>
      <c r="R3922" s="147"/>
      <c r="S3922" s="147" t="s">
        <v>1454</v>
      </c>
      <c r="T3922" s="147">
        <v>0</v>
      </c>
      <c r="U3922" s="147" t="s">
        <v>1455</v>
      </c>
      <c r="V3922" s="147" t="s">
        <v>3610</v>
      </c>
    </row>
    <row r="3923" spans="16:22" x14ac:dyDescent="0.25">
      <c r="P3923" s="147" t="s">
        <v>962</v>
      </c>
      <c r="Q3923" s="147">
        <v>200</v>
      </c>
      <c r="R3923" s="147"/>
      <c r="S3923" s="147" t="s">
        <v>1458</v>
      </c>
      <c r="T3923" s="147">
        <v>0</v>
      </c>
      <c r="U3923" s="147" t="s">
        <v>1459</v>
      </c>
      <c r="V3923" s="147" t="s">
        <v>3610</v>
      </c>
    </row>
    <row r="3924" spans="16:22" x14ac:dyDescent="0.25">
      <c r="P3924" s="147" t="s">
        <v>962</v>
      </c>
      <c r="Q3924" s="147">
        <v>200</v>
      </c>
      <c r="R3924" s="147"/>
      <c r="S3924" s="147" t="s">
        <v>1460</v>
      </c>
      <c r="T3924" s="147">
        <v>0</v>
      </c>
      <c r="U3924" s="147" t="s">
        <v>1461</v>
      </c>
      <c r="V3924" s="147" t="s">
        <v>3610</v>
      </c>
    </row>
    <row r="3925" spans="16:22" x14ac:dyDescent="0.25">
      <c r="P3925" s="147" t="s">
        <v>962</v>
      </c>
      <c r="Q3925" s="147">
        <v>200</v>
      </c>
      <c r="R3925" s="147"/>
      <c r="S3925" s="147" t="s">
        <v>1462</v>
      </c>
      <c r="T3925" s="147">
        <v>0</v>
      </c>
      <c r="U3925" s="147" t="s">
        <v>1463</v>
      </c>
      <c r="V3925" s="147" t="s">
        <v>3610</v>
      </c>
    </row>
    <row r="3926" spans="16:22" x14ac:dyDescent="0.25">
      <c r="P3926" s="147" t="s">
        <v>962</v>
      </c>
      <c r="Q3926" s="147">
        <v>200</v>
      </c>
      <c r="R3926" s="147"/>
      <c r="S3926" s="147" t="s">
        <v>1464</v>
      </c>
      <c r="T3926" s="147">
        <v>0</v>
      </c>
      <c r="U3926" s="147" t="s">
        <v>1465</v>
      </c>
      <c r="V3926" s="147" t="s">
        <v>3610</v>
      </c>
    </row>
    <row r="3927" spans="16:22" x14ac:dyDescent="0.25">
      <c r="P3927" s="147" t="s">
        <v>962</v>
      </c>
      <c r="Q3927" s="147">
        <v>200</v>
      </c>
      <c r="R3927" s="147"/>
      <c r="S3927" s="147" t="s">
        <v>1466</v>
      </c>
      <c r="T3927" s="147">
        <v>0</v>
      </c>
      <c r="U3927" s="147" t="s">
        <v>1467</v>
      </c>
      <c r="V3927" s="147" t="s">
        <v>3610</v>
      </c>
    </row>
    <row r="3928" spans="16:22" x14ac:dyDescent="0.25">
      <c r="P3928" s="147" t="s">
        <v>962</v>
      </c>
      <c r="Q3928" s="147">
        <v>200</v>
      </c>
      <c r="R3928" s="147"/>
      <c r="S3928" s="147" t="s">
        <v>1468</v>
      </c>
      <c r="T3928" s="147">
        <v>0</v>
      </c>
      <c r="U3928" s="147" t="s">
        <v>1469</v>
      </c>
      <c r="V3928" s="147" t="s">
        <v>3610</v>
      </c>
    </row>
    <row r="3929" spans="16:22" x14ac:dyDescent="0.25">
      <c r="P3929" s="147" t="s">
        <v>962</v>
      </c>
      <c r="Q3929" s="147">
        <v>200</v>
      </c>
      <c r="R3929" s="147"/>
      <c r="S3929" s="147" t="s">
        <v>1470</v>
      </c>
      <c r="T3929" s="147">
        <v>0</v>
      </c>
      <c r="U3929" s="147" t="s">
        <v>1471</v>
      </c>
      <c r="V3929" s="147" t="s">
        <v>3610</v>
      </c>
    </row>
    <row r="3930" spans="16:22" x14ac:dyDescent="0.25">
      <c r="P3930" s="147" t="s">
        <v>962</v>
      </c>
      <c r="Q3930" s="147">
        <v>200</v>
      </c>
      <c r="R3930" s="147"/>
      <c r="S3930" s="147" t="s">
        <v>1472</v>
      </c>
      <c r="T3930" s="147">
        <v>0</v>
      </c>
      <c r="U3930" s="147" t="s">
        <v>1473</v>
      </c>
      <c r="V3930" s="147" t="s">
        <v>3610</v>
      </c>
    </row>
    <row r="3931" spans="16:22" x14ac:dyDescent="0.25">
      <c r="P3931" s="147" t="s">
        <v>962</v>
      </c>
      <c r="Q3931" s="147">
        <v>200</v>
      </c>
      <c r="R3931" s="147"/>
      <c r="S3931" s="147" t="s">
        <v>1474</v>
      </c>
      <c r="T3931" s="147">
        <v>0</v>
      </c>
      <c r="U3931" s="147" t="s">
        <v>1475</v>
      </c>
      <c r="V3931" s="147" t="s">
        <v>3610</v>
      </c>
    </row>
    <row r="3932" spans="16:22" x14ac:dyDescent="0.25">
      <c r="P3932" s="147" t="s">
        <v>962</v>
      </c>
      <c r="Q3932" s="147">
        <v>200</v>
      </c>
      <c r="R3932" s="147"/>
      <c r="S3932" s="147" t="s">
        <v>1476</v>
      </c>
      <c r="T3932" s="147">
        <v>0</v>
      </c>
      <c r="U3932" s="147" t="s">
        <v>1477</v>
      </c>
      <c r="V3932" s="147" t="s">
        <v>3610</v>
      </c>
    </row>
    <row r="3933" spans="16:22" x14ac:dyDescent="0.25">
      <c r="P3933" s="147" t="s">
        <v>962</v>
      </c>
      <c r="Q3933" s="147">
        <v>200</v>
      </c>
      <c r="R3933" s="147"/>
      <c r="S3933" s="147" t="s">
        <v>1478</v>
      </c>
      <c r="T3933" s="147">
        <v>0</v>
      </c>
      <c r="U3933" s="147" t="s">
        <v>1479</v>
      </c>
      <c r="V3933" s="147" t="s">
        <v>3610</v>
      </c>
    </row>
    <row r="3934" spans="16:22" x14ac:dyDescent="0.25">
      <c r="P3934" s="147" t="s">
        <v>962</v>
      </c>
      <c r="Q3934" s="147">
        <v>200</v>
      </c>
      <c r="R3934" s="147"/>
      <c r="S3934" s="147" t="s">
        <v>1480</v>
      </c>
      <c r="T3934" s="147">
        <v>0</v>
      </c>
      <c r="U3934" s="147" t="s">
        <v>1481</v>
      </c>
      <c r="V3934" s="147" t="s">
        <v>3610</v>
      </c>
    </row>
    <row r="3935" spans="16:22" x14ac:dyDescent="0.25">
      <c r="P3935" s="147" t="s">
        <v>962</v>
      </c>
      <c r="Q3935" s="147">
        <v>200</v>
      </c>
      <c r="R3935" s="147"/>
      <c r="S3935" s="147" t="s">
        <v>1482</v>
      </c>
      <c r="T3935" s="147">
        <v>0</v>
      </c>
      <c r="U3935" s="147" t="s">
        <v>1483</v>
      </c>
      <c r="V3935" s="147" t="s">
        <v>3610</v>
      </c>
    </row>
    <row r="3936" spans="16:22" x14ac:dyDescent="0.25">
      <c r="P3936" s="147" t="s">
        <v>962</v>
      </c>
      <c r="Q3936" s="147">
        <v>200</v>
      </c>
      <c r="R3936" s="147"/>
      <c r="S3936" s="147" t="s">
        <v>1484</v>
      </c>
      <c r="T3936" s="147">
        <v>0</v>
      </c>
      <c r="U3936" s="147" t="s">
        <v>1485</v>
      </c>
      <c r="V3936" s="147" t="s">
        <v>3610</v>
      </c>
    </row>
    <row r="3937" spans="16:22" x14ac:dyDescent="0.25">
      <c r="P3937" s="147" t="s">
        <v>962</v>
      </c>
      <c r="Q3937" s="147">
        <v>200</v>
      </c>
      <c r="R3937" s="147"/>
      <c r="S3937" s="147" t="s">
        <v>1486</v>
      </c>
      <c r="T3937" s="147">
        <v>0</v>
      </c>
      <c r="U3937" s="147" t="s">
        <v>1487</v>
      </c>
      <c r="V3937" s="147" t="s">
        <v>3610</v>
      </c>
    </row>
    <row r="3938" spans="16:22" x14ac:dyDescent="0.25">
      <c r="P3938" s="147" t="s">
        <v>962</v>
      </c>
      <c r="Q3938" s="147">
        <v>200</v>
      </c>
      <c r="R3938" s="147"/>
      <c r="S3938" s="147" t="s">
        <v>1488</v>
      </c>
      <c r="T3938" s="147">
        <v>0</v>
      </c>
      <c r="U3938" s="147" t="s">
        <v>1489</v>
      </c>
      <c r="V3938" s="147" t="s">
        <v>3610</v>
      </c>
    </row>
    <row r="3939" spans="16:22" x14ac:dyDescent="0.25">
      <c r="P3939" s="147" t="s">
        <v>962</v>
      </c>
      <c r="Q3939" s="147">
        <v>200</v>
      </c>
      <c r="R3939" s="147"/>
      <c r="S3939" s="147" t="s">
        <v>1490</v>
      </c>
      <c r="T3939" s="147">
        <v>0</v>
      </c>
      <c r="U3939" s="147" t="s">
        <v>1491</v>
      </c>
      <c r="V3939" s="147" t="s">
        <v>3610</v>
      </c>
    </row>
    <row r="3940" spans="16:22" x14ac:dyDescent="0.25">
      <c r="P3940" s="147" t="s">
        <v>962</v>
      </c>
      <c r="Q3940" s="147">
        <v>200</v>
      </c>
      <c r="R3940" s="147"/>
      <c r="S3940" s="147" t="s">
        <v>1492</v>
      </c>
      <c r="T3940" s="147">
        <v>0</v>
      </c>
      <c r="U3940" s="147" t="s">
        <v>1493</v>
      </c>
      <c r="V3940" s="147" t="s">
        <v>3610</v>
      </c>
    </row>
    <row r="3941" spans="16:22" x14ac:dyDescent="0.25">
      <c r="P3941" s="147" t="s">
        <v>962</v>
      </c>
      <c r="Q3941" s="147">
        <v>200</v>
      </c>
      <c r="R3941" s="147"/>
      <c r="S3941" s="147" t="s">
        <v>1494</v>
      </c>
      <c r="T3941" s="147">
        <v>0</v>
      </c>
      <c r="U3941" s="147" t="s">
        <v>1495</v>
      </c>
      <c r="V3941" s="147" t="s">
        <v>3610</v>
      </c>
    </row>
    <row r="3942" spans="16:22" x14ac:dyDescent="0.25">
      <c r="P3942" s="147" t="s">
        <v>962</v>
      </c>
      <c r="Q3942" s="147">
        <v>200</v>
      </c>
      <c r="R3942" s="147"/>
      <c r="S3942" s="147" t="s">
        <v>1496</v>
      </c>
      <c r="T3942" s="147">
        <v>0</v>
      </c>
      <c r="U3942" s="147" t="s">
        <v>1497</v>
      </c>
      <c r="V3942" s="147" t="s">
        <v>3610</v>
      </c>
    </row>
    <row r="3943" spans="16:22" x14ac:dyDescent="0.25">
      <c r="P3943" s="147" t="s">
        <v>962</v>
      </c>
      <c r="Q3943" s="147">
        <v>200</v>
      </c>
      <c r="R3943" s="147"/>
      <c r="S3943" s="147" t="s">
        <v>1498</v>
      </c>
      <c r="T3943" s="147">
        <v>0</v>
      </c>
      <c r="U3943" s="147" t="s">
        <v>1499</v>
      </c>
      <c r="V3943" s="147" t="s">
        <v>3610</v>
      </c>
    </row>
    <row r="3944" spans="16:22" x14ac:dyDescent="0.25">
      <c r="P3944" s="147" t="s">
        <v>962</v>
      </c>
      <c r="Q3944" s="147">
        <v>200</v>
      </c>
      <c r="R3944" s="147"/>
      <c r="S3944" s="147" t="s">
        <v>1500</v>
      </c>
      <c r="T3944" s="147">
        <v>0</v>
      </c>
      <c r="U3944" s="147" t="s">
        <v>1501</v>
      </c>
      <c r="V3944" s="147" t="s">
        <v>3610</v>
      </c>
    </row>
    <row r="3945" spans="16:22" x14ac:dyDescent="0.25">
      <c r="P3945" s="147" t="s">
        <v>962</v>
      </c>
      <c r="Q3945" s="147">
        <v>200</v>
      </c>
      <c r="R3945" s="147"/>
      <c r="S3945" s="147" t="s">
        <v>1502</v>
      </c>
      <c r="T3945" s="147">
        <v>0</v>
      </c>
      <c r="U3945" s="147" t="s">
        <v>1503</v>
      </c>
      <c r="V3945" s="147" t="s">
        <v>3610</v>
      </c>
    </row>
    <row r="3946" spans="16:22" x14ac:dyDescent="0.25">
      <c r="P3946" s="147" t="s">
        <v>962</v>
      </c>
      <c r="Q3946" s="147">
        <v>200</v>
      </c>
      <c r="R3946" s="147"/>
      <c r="S3946" s="147" t="s">
        <v>1504</v>
      </c>
      <c r="T3946" s="147">
        <v>0</v>
      </c>
      <c r="U3946" s="147" t="s">
        <v>1505</v>
      </c>
      <c r="V3946" s="147" t="s">
        <v>3610</v>
      </c>
    </row>
    <row r="3947" spans="16:22" x14ac:dyDescent="0.25">
      <c r="P3947" s="147" t="s">
        <v>962</v>
      </c>
      <c r="Q3947" s="147">
        <v>200</v>
      </c>
      <c r="R3947" s="147"/>
      <c r="S3947" s="147" t="s">
        <v>1506</v>
      </c>
      <c r="T3947" s="147">
        <v>0</v>
      </c>
      <c r="U3947" s="147" t="s">
        <v>1507</v>
      </c>
      <c r="V3947" s="147" t="s">
        <v>3610</v>
      </c>
    </row>
    <row r="3948" spans="16:22" x14ac:dyDescent="0.25">
      <c r="P3948" s="147" t="s">
        <v>962</v>
      </c>
      <c r="Q3948" s="147">
        <v>200</v>
      </c>
      <c r="R3948" s="147"/>
      <c r="S3948" s="147" t="s">
        <v>1508</v>
      </c>
      <c r="T3948" s="147">
        <v>0</v>
      </c>
      <c r="U3948" s="147" t="s">
        <v>1509</v>
      </c>
      <c r="V3948" s="147" t="s">
        <v>3610</v>
      </c>
    </row>
    <row r="3949" spans="16:22" x14ac:dyDescent="0.25">
      <c r="P3949" s="147" t="s">
        <v>962</v>
      </c>
      <c r="Q3949" s="147">
        <v>200</v>
      </c>
      <c r="R3949" s="147"/>
      <c r="S3949" s="147" t="s">
        <v>1510</v>
      </c>
      <c r="T3949" s="147">
        <v>0</v>
      </c>
      <c r="U3949" s="147" t="s">
        <v>1511</v>
      </c>
      <c r="V3949" s="147" t="s">
        <v>3610</v>
      </c>
    </row>
    <row r="3950" spans="16:22" x14ac:dyDescent="0.25">
      <c r="P3950" s="147" t="s">
        <v>962</v>
      </c>
      <c r="Q3950" s="147">
        <v>200</v>
      </c>
      <c r="R3950" s="147"/>
      <c r="S3950" s="147" t="s">
        <v>1512</v>
      </c>
      <c r="T3950" s="147">
        <v>0</v>
      </c>
      <c r="U3950" s="147" t="s">
        <v>1513</v>
      </c>
      <c r="V3950" s="147" t="s">
        <v>3610</v>
      </c>
    </row>
    <row r="3951" spans="16:22" x14ac:dyDescent="0.25">
      <c r="P3951" s="147" t="s">
        <v>962</v>
      </c>
      <c r="Q3951" s="147">
        <v>200</v>
      </c>
      <c r="R3951" s="147"/>
      <c r="S3951" s="147" t="s">
        <v>1514</v>
      </c>
      <c r="T3951" s="147">
        <v>0</v>
      </c>
      <c r="U3951" s="147" t="s">
        <v>1515</v>
      </c>
      <c r="V3951" s="147" t="s">
        <v>3610</v>
      </c>
    </row>
    <row r="3952" spans="16:22" x14ac:dyDescent="0.25">
      <c r="P3952" s="147" t="s">
        <v>962</v>
      </c>
      <c r="Q3952" s="147">
        <v>200</v>
      </c>
      <c r="R3952" s="147"/>
      <c r="S3952" s="147" t="s">
        <v>1516</v>
      </c>
      <c r="T3952" s="147">
        <v>0</v>
      </c>
      <c r="U3952" s="147" t="s">
        <v>1517</v>
      </c>
      <c r="V3952" s="147" t="s">
        <v>3610</v>
      </c>
    </row>
    <row r="3953" spans="16:22" x14ac:dyDescent="0.25">
      <c r="P3953" s="147" t="s">
        <v>962</v>
      </c>
      <c r="Q3953" s="147">
        <v>200</v>
      </c>
      <c r="R3953" s="147"/>
      <c r="S3953" s="147" t="s">
        <v>1518</v>
      </c>
      <c r="T3953" s="147">
        <v>0</v>
      </c>
      <c r="U3953" s="147" t="s">
        <v>1519</v>
      </c>
      <c r="V3953" s="147" t="s">
        <v>3610</v>
      </c>
    </row>
    <row r="3954" spans="16:22" x14ac:dyDescent="0.25">
      <c r="P3954" s="147" t="s">
        <v>962</v>
      </c>
      <c r="Q3954" s="147">
        <v>200</v>
      </c>
      <c r="R3954" s="147"/>
      <c r="S3954" s="147" t="s">
        <v>1520</v>
      </c>
      <c r="T3954" s="147">
        <v>0</v>
      </c>
      <c r="U3954" s="147" t="s">
        <v>1521</v>
      </c>
      <c r="V3954" s="147" t="s">
        <v>3610</v>
      </c>
    </row>
    <row r="3955" spans="16:22" x14ac:dyDescent="0.25">
      <c r="P3955" s="147" t="s">
        <v>962</v>
      </c>
      <c r="Q3955" s="147">
        <v>200</v>
      </c>
      <c r="R3955" s="147"/>
      <c r="S3955" s="147" t="s">
        <v>1522</v>
      </c>
      <c r="T3955" s="147">
        <v>0</v>
      </c>
      <c r="U3955" s="147" t="s">
        <v>1523</v>
      </c>
      <c r="V3955" s="147" t="s">
        <v>3610</v>
      </c>
    </row>
    <row r="3956" spans="16:22" x14ac:dyDescent="0.25">
      <c r="P3956" s="147" t="s">
        <v>962</v>
      </c>
      <c r="Q3956" s="147">
        <v>200</v>
      </c>
      <c r="R3956" s="147"/>
      <c r="S3956" s="147" t="s">
        <v>1524</v>
      </c>
      <c r="T3956" s="147">
        <v>0</v>
      </c>
      <c r="U3956" s="147" t="s">
        <v>1525</v>
      </c>
      <c r="V3956" s="147" t="s">
        <v>3610</v>
      </c>
    </row>
    <row r="3957" spans="16:22" x14ac:dyDescent="0.25">
      <c r="P3957" s="147" t="s">
        <v>962</v>
      </c>
      <c r="Q3957" s="147">
        <v>200</v>
      </c>
      <c r="R3957" s="147"/>
      <c r="S3957" s="147" t="s">
        <v>2766</v>
      </c>
      <c r="T3957" s="147">
        <v>0</v>
      </c>
      <c r="U3957" s="147" t="s">
        <v>2767</v>
      </c>
      <c r="V3957" s="147" t="s">
        <v>3610</v>
      </c>
    </row>
    <row r="3958" spans="16:22" x14ac:dyDescent="0.25">
      <c r="P3958" s="147" t="s">
        <v>962</v>
      </c>
      <c r="Q3958" s="147">
        <v>200</v>
      </c>
      <c r="R3958" s="147"/>
      <c r="S3958" s="147" t="s">
        <v>2768</v>
      </c>
      <c r="T3958" s="147">
        <v>0</v>
      </c>
      <c r="U3958" s="147" t="s">
        <v>2769</v>
      </c>
      <c r="V3958" s="147" t="s">
        <v>3610</v>
      </c>
    </row>
    <row r="3959" spans="16:22" x14ac:dyDescent="0.25">
      <c r="P3959" s="147" t="s">
        <v>962</v>
      </c>
      <c r="Q3959" s="147">
        <v>200</v>
      </c>
      <c r="R3959" s="147"/>
      <c r="S3959" s="147" t="s">
        <v>2770</v>
      </c>
      <c r="T3959" s="147">
        <v>0</v>
      </c>
      <c r="U3959" s="147" t="s">
        <v>2771</v>
      </c>
      <c r="V3959" s="147" t="s">
        <v>3610</v>
      </c>
    </row>
    <row r="3960" spans="16:22" x14ac:dyDescent="0.25">
      <c r="P3960" s="147" t="s">
        <v>962</v>
      </c>
      <c r="Q3960" s="147">
        <v>200</v>
      </c>
      <c r="R3960" s="147"/>
      <c r="S3960" s="147" t="s">
        <v>1536</v>
      </c>
      <c r="T3960" s="147">
        <v>0</v>
      </c>
      <c r="U3960" s="147" t="s">
        <v>1537</v>
      </c>
      <c r="V3960" s="147" t="s">
        <v>3610</v>
      </c>
    </row>
    <row r="3961" spans="16:22" x14ac:dyDescent="0.25">
      <c r="P3961" s="147" t="s">
        <v>962</v>
      </c>
      <c r="Q3961" s="147">
        <v>200</v>
      </c>
      <c r="R3961" s="147"/>
      <c r="S3961" s="147" t="s">
        <v>1538</v>
      </c>
      <c r="T3961" s="147">
        <v>0</v>
      </c>
      <c r="U3961" s="147" t="s">
        <v>1539</v>
      </c>
      <c r="V3961" s="147" t="s">
        <v>3610</v>
      </c>
    </row>
    <row r="3962" spans="16:22" x14ac:dyDescent="0.25">
      <c r="P3962" s="147" t="s">
        <v>962</v>
      </c>
      <c r="Q3962" s="147">
        <v>200</v>
      </c>
      <c r="R3962" s="147"/>
      <c r="S3962" s="147" t="s">
        <v>1540</v>
      </c>
      <c r="T3962" s="147">
        <v>0</v>
      </c>
      <c r="U3962" s="147" t="s">
        <v>1541</v>
      </c>
      <c r="V3962" s="147" t="s">
        <v>3610</v>
      </c>
    </row>
    <row r="3963" spans="16:22" x14ac:dyDescent="0.25">
      <c r="P3963" s="147" t="s">
        <v>962</v>
      </c>
      <c r="Q3963" s="147">
        <v>200</v>
      </c>
      <c r="R3963" s="147"/>
      <c r="S3963" s="147" t="s">
        <v>1542</v>
      </c>
      <c r="T3963" s="147">
        <v>0</v>
      </c>
      <c r="U3963" s="147" t="s">
        <v>1543</v>
      </c>
      <c r="V3963" s="147" t="s">
        <v>3610</v>
      </c>
    </row>
    <row r="3964" spans="16:22" x14ac:dyDescent="0.25">
      <c r="P3964" s="147" t="s">
        <v>962</v>
      </c>
      <c r="Q3964" s="147">
        <v>200</v>
      </c>
      <c r="R3964" s="147"/>
      <c r="S3964" s="147" t="s">
        <v>1544</v>
      </c>
      <c r="T3964" s="147">
        <v>0</v>
      </c>
      <c r="U3964" s="147" t="s">
        <v>1545</v>
      </c>
      <c r="V3964" s="147" t="s">
        <v>3610</v>
      </c>
    </row>
    <row r="3965" spans="16:22" x14ac:dyDescent="0.25">
      <c r="P3965" s="147" t="s">
        <v>962</v>
      </c>
      <c r="Q3965" s="147">
        <v>200</v>
      </c>
      <c r="R3965" s="147"/>
      <c r="S3965" s="147" t="s">
        <v>1546</v>
      </c>
      <c r="T3965" s="147">
        <v>0</v>
      </c>
      <c r="U3965" s="147" t="s">
        <v>1547</v>
      </c>
      <c r="V3965" s="147" t="s">
        <v>3610</v>
      </c>
    </row>
    <row r="3966" spans="16:22" x14ac:dyDescent="0.25">
      <c r="P3966" s="147" t="s">
        <v>962</v>
      </c>
      <c r="Q3966" s="147">
        <v>200</v>
      </c>
      <c r="R3966" s="147"/>
      <c r="S3966" s="147" t="s">
        <v>1548</v>
      </c>
      <c r="T3966" s="147">
        <v>0</v>
      </c>
      <c r="U3966" s="147" t="s">
        <v>1549</v>
      </c>
      <c r="V3966" s="147" t="s">
        <v>3610</v>
      </c>
    </row>
    <row r="3967" spans="16:22" x14ac:dyDescent="0.25">
      <c r="P3967" s="147" t="s">
        <v>962</v>
      </c>
      <c r="Q3967" s="147">
        <v>200</v>
      </c>
      <c r="R3967" s="147"/>
      <c r="S3967" s="147" t="s">
        <v>1550</v>
      </c>
      <c r="T3967" s="147">
        <v>0</v>
      </c>
      <c r="U3967" s="147" t="s">
        <v>1551</v>
      </c>
      <c r="V3967" s="147" t="s">
        <v>3610</v>
      </c>
    </row>
    <row r="3968" spans="16:22" x14ac:dyDescent="0.25">
      <c r="P3968" s="147" t="s">
        <v>962</v>
      </c>
      <c r="Q3968" s="147">
        <v>200</v>
      </c>
      <c r="R3968" s="147"/>
      <c r="S3968" s="147" t="s">
        <v>1552</v>
      </c>
      <c r="T3968" s="147">
        <v>0</v>
      </c>
      <c r="U3968" s="147" t="s">
        <v>1553</v>
      </c>
      <c r="V3968" s="147" t="s">
        <v>3610</v>
      </c>
    </row>
    <row r="3969" spans="16:22" x14ac:dyDescent="0.25">
      <c r="P3969" s="147" t="s">
        <v>962</v>
      </c>
      <c r="Q3969" s="147">
        <v>200</v>
      </c>
      <c r="R3969" s="147"/>
      <c r="S3969" s="147" t="s">
        <v>1554</v>
      </c>
      <c r="T3969" s="147">
        <v>0</v>
      </c>
      <c r="U3969" s="147" t="s">
        <v>1555</v>
      </c>
      <c r="V3969" s="147" t="s">
        <v>3610</v>
      </c>
    </row>
    <row r="3970" spans="16:22" x14ac:dyDescent="0.25">
      <c r="P3970" s="147" t="s">
        <v>962</v>
      </c>
      <c r="Q3970" s="147">
        <v>200</v>
      </c>
      <c r="R3970" s="147"/>
      <c r="S3970" s="147" t="s">
        <v>1556</v>
      </c>
      <c r="T3970" s="147">
        <v>0</v>
      </c>
      <c r="U3970" s="147" t="s">
        <v>1557</v>
      </c>
      <c r="V3970" s="147" t="s">
        <v>3610</v>
      </c>
    </row>
    <row r="3971" spans="16:22" x14ac:dyDescent="0.25">
      <c r="P3971" s="147" t="s">
        <v>962</v>
      </c>
      <c r="Q3971" s="147">
        <v>200</v>
      </c>
      <c r="R3971" s="147"/>
      <c r="S3971" s="147" t="s">
        <v>1558</v>
      </c>
      <c r="T3971" s="147">
        <v>0</v>
      </c>
      <c r="U3971" s="147" t="s">
        <v>1559</v>
      </c>
      <c r="V3971" s="147" t="s">
        <v>3610</v>
      </c>
    </row>
    <row r="3972" spans="16:22" x14ac:dyDescent="0.25">
      <c r="P3972" s="147" t="s">
        <v>962</v>
      </c>
      <c r="Q3972" s="147">
        <v>200</v>
      </c>
      <c r="R3972" s="147"/>
      <c r="S3972" s="147" t="s">
        <v>1560</v>
      </c>
      <c r="T3972" s="147">
        <v>0</v>
      </c>
      <c r="U3972" s="147" t="s">
        <v>1561</v>
      </c>
      <c r="V3972" s="147" t="s">
        <v>3610</v>
      </c>
    </row>
    <row r="3973" spans="16:22" x14ac:dyDescent="0.25">
      <c r="P3973" s="147" t="s">
        <v>962</v>
      </c>
      <c r="Q3973" s="147">
        <v>200</v>
      </c>
      <c r="R3973" s="147"/>
      <c r="S3973" s="147" t="s">
        <v>1562</v>
      </c>
      <c r="T3973" s="147">
        <v>0</v>
      </c>
      <c r="U3973" s="147" t="s">
        <v>1563</v>
      </c>
      <c r="V3973" s="147" t="s">
        <v>3610</v>
      </c>
    </row>
    <row r="3974" spans="16:22" x14ac:dyDescent="0.25">
      <c r="P3974" s="147" t="s">
        <v>962</v>
      </c>
      <c r="Q3974" s="147">
        <v>200</v>
      </c>
      <c r="R3974" s="147"/>
      <c r="S3974" s="147" t="s">
        <v>1564</v>
      </c>
      <c r="T3974" s="147">
        <v>0</v>
      </c>
      <c r="U3974" s="147" t="s">
        <v>1565</v>
      </c>
      <c r="V3974" s="147" t="s">
        <v>3610</v>
      </c>
    </row>
    <row r="3975" spans="16:22" x14ac:dyDescent="0.25">
      <c r="P3975" s="147" t="s">
        <v>962</v>
      </c>
      <c r="Q3975" s="147">
        <v>200</v>
      </c>
      <c r="R3975" s="147"/>
      <c r="S3975" s="147" t="s">
        <v>1566</v>
      </c>
      <c r="T3975" s="147">
        <v>0</v>
      </c>
      <c r="U3975" s="147" t="s">
        <v>1567</v>
      </c>
      <c r="V3975" s="147" t="s">
        <v>3610</v>
      </c>
    </row>
    <row r="3976" spans="16:22" x14ac:dyDescent="0.25">
      <c r="P3976" s="147" t="s">
        <v>962</v>
      </c>
      <c r="Q3976" s="147">
        <v>200</v>
      </c>
      <c r="R3976" s="147"/>
      <c r="S3976" s="147" t="s">
        <v>1568</v>
      </c>
      <c r="T3976" s="147">
        <v>0</v>
      </c>
      <c r="U3976" s="147" t="s">
        <v>1569</v>
      </c>
      <c r="V3976" s="147" t="s">
        <v>3610</v>
      </c>
    </row>
    <row r="3977" spans="16:22" x14ac:dyDescent="0.25">
      <c r="P3977" s="147" t="s">
        <v>962</v>
      </c>
      <c r="Q3977" s="147">
        <v>200</v>
      </c>
      <c r="R3977" s="147"/>
      <c r="S3977" s="147" t="s">
        <v>1570</v>
      </c>
      <c r="T3977" s="147">
        <v>0</v>
      </c>
      <c r="U3977" s="147" t="s">
        <v>1571</v>
      </c>
      <c r="V3977" s="147" t="s">
        <v>3610</v>
      </c>
    </row>
    <row r="3978" spans="16:22" x14ac:dyDescent="0.25">
      <c r="P3978" s="147" t="s">
        <v>962</v>
      </c>
      <c r="Q3978" s="147">
        <v>200</v>
      </c>
      <c r="R3978" s="147"/>
      <c r="S3978" s="147" t="s">
        <v>1572</v>
      </c>
      <c r="T3978" s="147">
        <v>0</v>
      </c>
      <c r="U3978" s="147" t="s">
        <v>1573</v>
      </c>
      <c r="V3978" s="147" t="s">
        <v>3610</v>
      </c>
    </row>
    <row r="3979" spans="16:22" x14ac:dyDescent="0.25">
      <c r="P3979" s="147" t="s">
        <v>962</v>
      </c>
      <c r="Q3979" s="147">
        <v>200</v>
      </c>
      <c r="R3979" s="147"/>
      <c r="S3979" s="147" t="s">
        <v>1574</v>
      </c>
      <c r="T3979" s="147">
        <v>0</v>
      </c>
      <c r="U3979" s="147" t="s">
        <v>1575</v>
      </c>
      <c r="V3979" s="147" t="s">
        <v>3610</v>
      </c>
    </row>
    <row r="3980" spans="16:22" x14ac:dyDescent="0.25">
      <c r="P3980" s="147" t="s">
        <v>962</v>
      </c>
      <c r="Q3980" s="147">
        <v>200</v>
      </c>
      <c r="R3980" s="147"/>
      <c r="S3980" s="147" t="s">
        <v>1576</v>
      </c>
      <c r="T3980" s="147">
        <v>0</v>
      </c>
      <c r="U3980" s="147" t="s">
        <v>1577</v>
      </c>
      <c r="V3980" s="147" t="s">
        <v>3610</v>
      </c>
    </row>
    <row r="3981" spans="16:22" x14ac:dyDescent="0.25">
      <c r="P3981" s="147" t="s">
        <v>962</v>
      </c>
      <c r="Q3981" s="147">
        <v>200</v>
      </c>
      <c r="R3981" s="147"/>
      <c r="S3981" s="147" t="s">
        <v>1578</v>
      </c>
      <c r="T3981" s="147">
        <v>0</v>
      </c>
      <c r="U3981" s="147" t="s">
        <v>1579</v>
      </c>
      <c r="V3981" s="147" t="s">
        <v>3610</v>
      </c>
    </row>
    <row r="3982" spans="16:22" x14ac:dyDescent="0.25">
      <c r="P3982" s="147" t="s">
        <v>962</v>
      </c>
      <c r="Q3982" s="147">
        <v>200</v>
      </c>
      <c r="R3982" s="147"/>
      <c r="S3982" s="147" t="s">
        <v>1580</v>
      </c>
      <c r="T3982" s="147">
        <v>0</v>
      </c>
      <c r="U3982" s="147" t="s">
        <v>1581</v>
      </c>
      <c r="V3982" s="147" t="s">
        <v>3610</v>
      </c>
    </row>
    <row r="3983" spans="16:22" x14ac:dyDescent="0.25">
      <c r="P3983" s="147" t="s">
        <v>962</v>
      </c>
      <c r="Q3983" s="147">
        <v>200</v>
      </c>
      <c r="R3983" s="147"/>
      <c r="S3983" s="147" t="s">
        <v>1582</v>
      </c>
      <c r="T3983" s="147">
        <v>0</v>
      </c>
      <c r="U3983" s="147" t="s">
        <v>1583</v>
      </c>
      <c r="V3983" s="147" t="s">
        <v>3610</v>
      </c>
    </row>
    <row r="3984" spans="16:22" x14ac:dyDescent="0.25">
      <c r="P3984" s="147" t="s">
        <v>962</v>
      </c>
      <c r="Q3984" s="147">
        <v>200</v>
      </c>
      <c r="R3984" s="147"/>
      <c r="S3984" s="147" t="s">
        <v>1584</v>
      </c>
      <c r="T3984" s="147">
        <v>0</v>
      </c>
      <c r="U3984" s="147" t="s">
        <v>1585</v>
      </c>
      <c r="V3984" s="147" t="s">
        <v>3610</v>
      </c>
    </row>
    <row r="3985" spans="16:22" x14ac:dyDescent="0.25">
      <c r="P3985" s="147" t="s">
        <v>962</v>
      </c>
      <c r="Q3985" s="147">
        <v>200</v>
      </c>
      <c r="R3985" s="147"/>
      <c r="S3985" s="147" t="s">
        <v>1586</v>
      </c>
      <c r="T3985" s="147">
        <v>0</v>
      </c>
      <c r="U3985" s="147" t="s">
        <v>1587</v>
      </c>
      <c r="V3985" s="147" t="s">
        <v>3610</v>
      </c>
    </row>
    <row r="3986" spans="16:22" x14ac:dyDescent="0.25">
      <c r="P3986" s="147" t="s">
        <v>962</v>
      </c>
      <c r="Q3986" s="147">
        <v>200</v>
      </c>
      <c r="R3986" s="147"/>
      <c r="S3986" s="147" t="s">
        <v>1588</v>
      </c>
      <c r="T3986" s="147">
        <v>0</v>
      </c>
      <c r="U3986" s="147" t="s">
        <v>1589</v>
      </c>
      <c r="V3986" s="147" t="s">
        <v>3610</v>
      </c>
    </row>
    <row r="3987" spans="16:22" x14ac:dyDescent="0.25">
      <c r="P3987" s="147" t="s">
        <v>962</v>
      </c>
      <c r="Q3987" s="147">
        <v>200</v>
      </c>
      <c r="R3987" s="147"/>
      <c r="S3987" s="147" t="s">
        <v>1590</v>
      </c>
      <c r="T3987" s="147">
        <v>0</v>
      </c>
      <c r="U3987" s="147" t="s">
        <v>1591</v>
      </c>
      <c r="V3987" s="147" t="s">
        <v>3610</v>
      </c>
    </row>
    <row r="3988" spans="16:22" x14ac:dyDescent="0.25">
      <c r="P3988" s="147" t="s">
        <v>962</v>
      </c>
      <c r="Q3988" s="147">
        <v>200</v>
      </c>
      <c r="R3988" s="147"/>
      <c r="S3988" s="147" t="s">
        <v>1592</v>
      </c>
      <c r="T3988" s="147">
        <v>0</v>
      </c>
      <c r="U3988" s="147" t="s">
        <v>1593</v>
      </c>
      <c r="V3988" s="147" t="s">
        <v>3610</v>
      </c>
    </row>
    <row r="3989" spans="16:22" x14ac:dyDescent="0.25">
      <c r="P3989" s="147" t="s">
        <v>962</v>
      </c>
      <c r="Q3989" s="147">
        <v>200</v>
      </c>
      <c r="R3989" s="147"/>
      <c r="S3989" s="147" t="s">
        <v>1594</v>
      </c>
      <c r="T3989" s="147">
        <v>0</v>
      </c>
      <c r="U3989" s="147" t="s">
        <v>1595</v>
      </c>
      <c r="V3989" s="147" t="s">
        <v>3610</v>
      </c>
    </row>
    <row r="3990" spans="16:22" x14ac:dyDescent="0.25">
      <c r="P3990" s="147" t="s">
        <v>962</v>
      </c>
      <c r="Q3990" s="147">
        <v>200</v>
      </c>
      <c r="R3990" s="147"/>
      <c r="S3990" s="147" t="s">
        <v>1596</v>
      </c>
      <c r="T3990" s="147">
        <v>0</v>
      </c>
      <c r="U3990" s="147" t="s">
        <v>1597</v>
      </c>
      <c r="V3990" s="147" t="s">
        <v>3610</v>
      </c>
    </row>
    <row r="3991" spans="16:22" x14ac:dyDescent="0.25">
      <c r="P3991" s="147" t="s">
        <v>962</v>
      </c>
      <c r="Q3991" s="147">
        <v>200</v>
      </c>
      <c r="R3991" s="147"/>
      <c r="S3991" s="147" t="s">
        <v>1598</v>
      </c>
      <c r="T3991" s="147">
        <v>0</v>
      </c>
      <c r="U3991" s="147" t="s">
        <v>1599</v>
      </c>
      <c r="V3991" s="147" t="s">
        <v>3610</v>
      </c>
    </row>
    <row r="3992" spans="16:22" x14ac:dyDescent="0.25">
      <c r="P3992" s="147" t="s">
        <v>962</v>
      </c>
      <c r="Q3992" s="147">
        <v>200</v>
      </c>
      <c r="R3992" s="147"/>
      <c r="S3992" s="147" t="s">
        <v>1600</v>
      </c>
      <c r="T3992" s="147">
        <v>0</v>
      </c>
      <c r="U3992" s="147" t="s">
        <v>1601</v>
      </c>
      <c r="V3992" s="147" t="s">
        <v>3610</v>
      </c>
    </row>
    <row r="3993" spans="16:22" x14ac:dyDescent="0.25">
      <c r="P3993" s="147" t="s">
        <v>962</v>
      </c>
      <c r="Q3993" s="147">
        <v>200</v>
      </c>
      <c r="R3993" s="147"/>
      <c r="S3993" s="147" t="s">
        <v>1602</v>
      </c>
      <c r="T3993" s="147">
        <v>0</v>
      </c>
      <c r="U3993" s="147" t="s">
        <v>1603</v>
      </c>
      <c r="V3993" s="147" t="s">
        <v>3610</v>
      </c>
    </row>
    <row r="3994" spans="16:22" x14ac:dyDescent="0.25">
      <c r="P3994" s="147" t="s">
        <v>962</v>
      </c>
      <c r="Q3994" s="147">
        <v>200</v>
      </c>
      <c r="R3994" s="147"/>
      <c r="S3994" s="147" t="s">
        <v>1604</v>
      </c>
      <c r="T3994" s="147">
        <v>0</v>
      </c>
      <c r="U3994" s="147" t="s">
        <v>1605</v>
      </c>
      <c r="V3994" s="147" t="s">
        <v>3610</v>
      </c>
    </row>
    <row r="3995" spans="16:22" x14ac:dyDescent="0.25">
      <c r="P3995" s="147" t="s">
        <v>962</v>
      </c>
      <c r="Q3995" s="147">
        <v>200</v>
      </c>
      <c r="R3995" s="147"/>
      <c r="S3995" s="147" t="s">
        <v>1606</v>
      </c>
      <c r="T3995" s="147">
        <v>0</v>
      </c>
      <c r="U3995" s="147" t="s">
        <v>1607</v>
      </c>
      <c r="V3995" s="147" t="s">
        <v>3610</v>
      </c>
    </row>
    <row r="3996" spans="16:22" x14ac:dyDescent="0.25">
      <c r="P3996" s="147" t="s">
        <v>962</v>
      </c>
      <c r="Q3996" s="147">
        <v>200</v>
      </c>
      <c r="R3996" s="147"/>
      <c r="S3996" s="147" t="s">
        <v>3005</v>
      </c>
      <c r="T3996" s="147">
        <v>0</v>
      </c>
      <c r="U3996" s="147" t="s">
        <v>3006</v>
      </c>
      <c r="V3996" s="147" t="s">
        <v>3610</v>
      </c>
    </row>
    <row r="3997" spans="16:22" x14ac:dyDescent="0.25">
      <c r="P3997" s="147" t="s">
        <v>962</v>
      </c>
      <c r="Q3997" s="147">
        <v>200</v>
      </c>
      <c r="R3997" s="147"/>
      <c r="S3997" s="147" t="s">
        <v>3007</v>
      </c>
      <c r="T3997" s="147">
        <v>0</v>
      </c>
      <c r="U3997" s="147" t="s">
        <v>3008</v>
      </c>
      <c r="V3997" s="147" t="s">
        <v>3610</v>
      </c>
    </row>
    <row r="3998" spans="16:22" x14ac:dyDescent="0.25">
      <c r="P3998" s="147" t="s">
        <v>962</v>
      </c>
      <c r="Q3998" s="147">
        <v>200</v>
      </c>
      <c r="R3998" s="147"/>
      <c r="S3998" s="147" t="s">
        <v>1608</v>
      </c>
      <c r="T3998" s="147">
        <v>0</v>
      </c>
      <c r="U3998" s="147" t="s">
        <v>1609</v>
      </c>
      <c r="V3998" s="147" t="s">
        <v>3610</v>
      </c>
    </row>
    <row r="3999" spans="16:22" x14ac:dyDescent="0.25">
      <c r="P3999" s="147" t="s">
        <v>962</v>
      </c>
      <c r="Q3999" s="147">
        <v>200</v>
      </c>
      <c r="R3999" s="147"/>
      <c r="S3999" s="147" t="s">
        <v>1610</v>
      </c>
      <c r="T3999" s="147">
        <v>0</v>
      </c>
      <c r="U3999" s="147" t="s">
        <v>1611</v>
      </c>
      <c r="V3999" s="147" t="s">
        <v>3610</v>
      </c>
    </row>
    <row r="4000" spans="16:22" x14ac:dyDescent="0.25">
      <c r="P4000" s="147" t="s">
        <v>962</v>
      </c>
      <c r="Q4000" s="147">
        <v>200</v>
      </c>
      <c r="R4000" s="147"/>
      <c r="S4000" s="147" t="s">
        <v>1612</v>
      </c>
      <c r="T4000" s="147">
        <v>0</v>
      </c>
      <c r="U4000" s="147" t="s">
        <v>1613</v>
      </c>
      <c r="V4000" s="147" t="s">
        <v>3610</v>
      </c>
    </row>
    <row r="4001" spans="16:22" x14ac:dyDescent="0.25">
      <c r="P4001" s="147" t="s">
        <v>962</v>
      </c>
      <c r="Q4001" s="147">
        <v>200</v>
      </c>
      <c r="R4001" s="147"/>
      <c r="S4001" s="147" t="s">
        <v>1614</v>
      </c>
      <c r="T4001" s="147">
        <v>0</v>
      </c>
      <c r="U4001" s="147" t="s">
        <v>1615</v>
      </c>
      <c r="V4001" s="147" t="s">
        <v>3610</v>
      </c>
    </row>
    <row r="4002" spans="16:22" x14ac:dyDescent="0.25">
      <c r="P4002" s="147" t="s">
        <v>962</v>
      </c>
      <c r="Q4002" s="147">
        <v>200</v>
      </c>
      <c r="R4002" s="147"/>
      <c r="S4002" s="147" t="s">
        <v>3308</v>
      </c>
      <c r="T4002" s="147">
        <v>0</v>
      </c>
      <c r="U4002" s="147" t="s">
        <v>3309</v>
      </c>
      <c r="V4002" s="147" t="s">
        <v>3610</v>
      </c>
    </row>
    <row r="4003" spans="16:22" x14ac:dyDescent="0.25">
      <c r="P4003" s="147" t="s">
        <v>962</v>
      </c>
      <c r="Q4003" s="147">
        <v>200</v>
      </c>
      <c r="R4003" s="147"/>
      <c r="S4003" s="147" t="s">
        <v>1626</v>
      </c>
      <c r="T4003" s="147">
        <v>0</v>
      </c>
      <c r="U4003" s="147" t="s">
        <v>1627</v>
      </c>
      <c r="V4003" s="147" t="s">
        <v>3610</v>
      </c>
    </row>
    <row r="4004" spans="16:22" x14ac:dyDescent="0.25">
      <c r="P4004" s="147" t="s">
        <v>962</v>
      </c>
      <c r="Q4004" s="147">
        <v>200</v>
      </c>
      <c r="R4004" s="147"/>
      <c r="S4004" s="147" t="s">
        <v>3310</v>
      </c>
      <c r="T4004" s="147">
        <v>0</v>
      </c>
      <c r="U4004" s="147" t="s">
        <v>3311</v>
      </c>
      <c r="V4004" s="147" t="s">
        <v>3610</v>
      </c>
    </row>
    <row r="4005" spans="16:22" x14ac:dyDescent="0.25">
      <c r="P4005" s="147" t="s">
        <v>962</v>
      </c>
      <c r="Q4005" s="147">
        <v>200</v>
      </c>
      <c r="R4005" s="147"/>
      <c r="S4005" s="147" t="s">
        <v>3312</v>
      </c>
      <c r="T4005" s="147">
        <v>0</v>
      </c>
      <c r="U4005" s="147" t="s">
        <v>3313</v>
      </c>
      <c r="V4005" s="147" t="s">
        <v>3610</v>
      </c>
    </row>
    <row r="4006" spans="16:22" x14ac:dyDescent="0.25">
      <c r="P4006" s="147" t="s">
        <v>962</v>
      </c>
      <c r="Q4006" s="147">
        <v>200</v>
      </c>
      <c r="R4006" s="147"/>
      <c r="S4006" s="147" t="s">
        <v>3314</v>
      </c>
      <c r="T4006" s="147">
        <v>0</v>
      </c>
      <c r="U4006" s="147" t="s">
        <v>3315</v>
      </c>
      <c r="V4006" s="147" t="s">
        <v>3610</v>
      </c>
    </row>
    <row r="4007" spans="16:22" x14ac:dyDescent="0.25">
      <c r="P4007" s="147" t="s">
        <v>962</v>
      </c>
      <c r="Q4007" s="147">
        <v>200</v>
      </c>
      <c r="R4007" s="147"/>
      <c r="S4007" s="147" t="s">
        <v>1628</v>
      </c>
      <c r="T4007" s="147">
        <v>0</v>
      </c>
      <c r="U4007" s="147" t="s">
        <v>1629</v>
      </c>
      <c r="V4007" s="147" t="s">
        <v>3610</v>
      </c>
    </row>
    <row r="4008" spans="16:22" x14ac:dyDescent="0.25">
      <c r="P4008" s="147" t="s">
        <v>962</v>
      </c>
      <c r="Q4008" s="147">
        <v>200</v>
      </c>
      <c r="R4008" s="147"/>
      <c r="S4008" s="147" t="s">
        <v>1630</v>
      </c>
      <c r="T4008" s="147">
        <v>0</v>
      </c>
      <c r="U4008" s="147" t="s">
        <v>1631</v>
      </c>
      <c r="V4008" s="147" t="s">
        <v>3610</v>
      </c>
    </row>
    <row r="4009" spans="16:22" x14ac:dyDescent="0.25">
      <c r="P4009" s="147" t="s">
        <v>962</v>
      </c>
      <c r="Q4009" s="147">
        <v>200</v>
      </c>
      <c r="R4009" s="147"/>
      <c r="S4009" s="147" t="s">
        <v>1632</v>
      </c>
      <c r="T4009" s="147">
        <v>0</v>
      </c>
      <c r="U4009" s="147" t="s">
        <v>1633</v>
      </c>
      <c r="V4009" s="147" t="s">
        <v>3610</v>
      </c>
    </row>
    <row r="4010" spans="16:22" x14ac:dyDescent="0.25">
      <c r="P4010" s="147" t="s">
        <v>962</v>
      </c>
      <c r="Q4010" s="147">
        <v>200</v>
      </c>
      <c r="R4010" s="147"/>
      <c r="S4010" s="147" t="s">
        <v>1640</v>
      </c>
      <c r="T4010" s="147">
        <v>0</v>
      </c>
      <c r="U4010" s="147" t="s">
        <v>1641</v>
      </c>
      <c r="V4010" s="147" t="s">
        <v>3610</v>
      </c>
    </row>
    <row r="4011" spans="16:22" x14ac:dyDescent="0.25">
      <c r="P4011" s="147" t="s">
        <v>962</v>
      </c>
      <c r="Q4011" s="147">
        <v>200</v>
      </c>
      <c r="R4011" s="147"/>
      <c r="S4011" s="147" t="s">
        <v>3019</v>
      </c>
      <c r="T4011" s="147">
        <v>0</v>
      </c>
      <c r="U4011" s="147" t="s">
        <v>3020</v>
      </c>
      <c r="V4011" s="147" t="s">
        <v>3610</v>
      </c>
    </row>
    <row r="4012" spans="16:22" x14ac:dyDescent="0.25">
      <c r="P4012" s="147" t="s">
        <v>962</v>
      </c>
      <c r="Q4012" s="147">
        <v>200</v>
      </c>
      <c r="R4012" s="147"/>
      <c r="S4012" s="147" t="s">
        <v>3021</v>
      </c>
      <c r="T4012" s="147">
        <v>0</v>
      </c>
      <c r="U4012" s="147" t="s">
        <v>3022</v>
      </c>
      <c r="V4012" s="147" t="s">
        <v>3610</v>
      </c>
    </row>
    <row r="4013" spans="16:22" x14ac:dyDescent="0.25">
      <c r="P4013" s="147" t="s">
        <v>962</v>
      </c>
      <c r="Q4013" s="147">
        <v>200</v>
      </c>
      <c r="R4013" s="147"/>
      <c r="S4013" s="147" t="s">
        <v>3023</v>
      </c>
      <c r="T4013" s="147">
        <v>0</v>
      </c>
      <c r="U4013" s="147" t="s">
        <v>3024</v>
      </c>
      <c r="V4013" s="147" t="s">
        <v>3610</v>
      </c>
    </row>
    <row r="4014" spans="16:22" x14ac:dyDescent="0.25">
      <c r="P4014" s="147" t="s">
        <v>962</v>
      </c>
      <c r="Q4014" s="147">
        <v>200</v>
      </c>
      <c r="R4014" s="147"/>
      <c r="S4014" s="147" t="s">
        <v>1642</v>
      </c>
      <c r="T4014" s="147">
        <v>0</v>
      </c>
      <c r="U4014" s="147" t="s">
        <v>1643</v>
      </c>
      <c r="V4014" s="147" t="s">
        <v>3610</v>
      </c>
    </row>
    <row r="4015" spans="16:22" x14ac:dyDescent="0.25">
      <c r="P4015" s="147" t="s">
        <v>962</v>
      </c>
      <c r="Q4015" s="147">
        <v>200</v>
      </c>
      <c r="R4015" s="147"/>
      <c r="S4015" s="147" t="s">
        <v>1644</v>
      </c>
      <c r="T4015" s="147">
        <v>0</v>
      </c>
      <c r="U4015" s="147" t="s">
        <v>1645</v>
      </c>
      <c r="V4015" s="147" t="s">
        <v>3610</v>
      </c>
    </row>
    <row r="4016" spans="16:22" x14ac:dyDescent="0.25">
      <c r="P4016" s="147" t="s">
        <v>962</v>
      </c>
      <c r="Q4016" s="147">
        <v>200</v>
      </c>
      <c r="R4016" s="147"/>
      <c r="S4016" s="147" t="s">
        <v>1646</v>
      </c>
      <c r="T4016" s="147">
        <v>0</v>
      </c>
      <c r="U4016" s="147" t="s">
        <v>1647</v>
      </c>
      <c r="V4016" s="147" t="s">
        <v>3610</v>
      </c>
    </row>
    <row r="4017" spans="16:22" x14ac:dyDescent="0.25">
      <c r="P4017" s="147" t="s">
        <v>962</v>
      </c>
      <c r="Q4017" s="147">
        <v>200</v>
      </c>
      <c r="R4017" s="147"/>
      <c r="S4017" s="147" t="s">
        <v>1648</v>
      </c>
      <c r="T4017" s="147">
        <v>0</v>
      </c>
      <c r="U4017" s="147" t="s">
        <v>1649</v>
      </c>
      <c r="V4017" s="147" t="s">
        <v>3610</v>
      </c>
    </row>
    <row r="4018" spans="16:22" x14ac:dyDescent="0.25">
      <c r="P4018" s="147" t="s">
        <v>962</v>
      </c>
      <c r="Q4018" s="147">
        <v>200</v>
      </c>
      <c r="R4018" s="147"/>
      <c r="S4018" s="147" t="s">
        <v>1650</v>
      </c>
      <c r="T4018" s="147">
        <v>0</v>
      </c>
      <c r="U4018" s="147" t="s">
        <v>1651</v>
      </c>
      <c r="V4018" s="147" t="s">
        <v>3610</v>
      </c>
    </row>
    <row r="4019" spans="16:22" x14ac:dyDescent="0.25">
      <c r="P4019" s="147" t="s">
        <v>962</v>
      </c>
      <c r="Q4019" s="147">
        <v>200</v>
      </c>
      <c r="R4019" s="147"/>
      <c r="S4019" s="147" t="s">
        <v>1652</v>
      </c>
      <c r="T4019" s="147">
        <v>0</v>
      </c>
      <c r="U4019" s="147" t="s">
        <v>1653</v>
      </c>
      <c r="V4019" s="147" t="s">
        <v>3610</v>
      </c>
    </row>
    <row r="4020" spans="16:22" x14ac:dyDescent="0.25">
      <c r="P4020" s="147" t="s">
        <v>962</v>
      </c>
      <c r="Q4020" s="147">
        <v>201</v>
      </c>
      <c r="R4020" s="147"/>
      <c r="S4020" s="147" t="s">
        <v>3623</v>
      </c>
      <c r="T4020" s="147">
        <v>100</v>
      </c>
      <c r="U4020" s="147" t="s">
        <v>3624</v>
      </c>
      <c r="V4020" s="147" t="s">
        <v>3625</v>
      </c>
    </row>
    <row r="4021" spans="16:22" x14ac:dyDescent="0.25">
      <c r="P4021" s="147" t="s">
        <v>962</v>
      </c>
      <c r="Q4021" s="147">
        <v>201</v>
      </c>
      <c r="R4021" s="147"/>
      <c r="S4021" s="147" t="s">
        <v>3626</v>
      </c>
      <c r="T4021" s="147">
        <v>16</v>
      </c>
      <c r="U4021" s="147" t="s">
        <v>3627</v>
      </c>
      <c r="V4021" s="147" t="s">
        <v>3625</v>
      </c>
    </row>
    <row r="4022" spans="16:22" x14ac:dyDescent="0.25">
      <c r="P4022" s="147" t="s">
        <v>962</v>
      </c>
      <c r="Q4022" s="147">
        <v>201</v>
      </c>
      <c r="R4022" s="147"/>
      <c r="S4022" s="147" t="s">
        <v>3628</v>
      </c>
      <c r="T4022" s="147">
        <v>69</v>
      </c>
      <c r="U4022" s="147" t="s">
        <v>3629</v>
      </c>
      <c r="V4022" s="147" t="s">
        <v>3625</v>
      </c>
    </row>
    <row r="4023" spans="16:22" x14ac:dyDescent="0.25">
      <c r="P4023" s="147" t="s">
        <v>962</v>
      </c>
      <c r="Q4023" s="147">
        <v>201</v>
      </c>
      <c r="R4023" s="147"/>
      <c r="S4023" s="147" t="s">
        <v>3630</v>
      </c>
      <c r="T4023" s="147">
        <v>89</v>
      </c>
      <c r="U4023" s="147" t="s">
        <v>3631</v>
      </c>
      <c r="V4023" s="147" t="s">
        <v>3625</v>
      </c>
    </row>
    <row r="4024" spans="16:22" x14ac:dyDescent="0.25">
      <c r="P4024" s="147" t="s">
        <v>962</v>
      </c>
      <c r="Q4024" s="147">
        <v>201</v>
      </c>
      <c r="R4024" s="147"/>
      <c r="S4024" s="147" t="s">
        <v>3632</v>
      </c>
      <c r="T4024" s="147">
        <v>159</v>
      </c>
      <c r="U4024" s="147" t="s">
        <v>3633</v>
      </c>
      <c r="V4024" s="147" t="s">
        <v>3625</v>
      </c>
    </row>
    <row r="4025" spans="16:22" x14ac:dyDescent="0.25">
      <c r="P4025" s="147" t="s">
        <v>962</v>
      </c>
      <c r="Q4025" s="147">
        <v>201</v>
      </c>
      <c r="R4025" s="147"/>
      <c r="S4025" s="147" t="s">
        <v>3634</v>
      </c>
      <c r="T4025" s="147">
        <v>94</v>
      </c>
      <c r="U4025" s="147" t="s">
        <v>3635</v>
      </c>
      <c r="V4025" s="147" t="s">
        <v>3625</v>
      </c>
    </row>
    <row r="4026" spans="16:22" x14ac:dyDescent="0.25">
      <c r="P4026" s="147" t="s">
        <v>962</v>
      </c>
      <c r="Q4026" s="147">
        <v>201</v>
      </c>
      <c r="R4026" s="147"/>
      <c r="S4026" s="147" t="s">
        <v>3636</v>
      </c>
      <c r="T4026" s="147">
        <v>65</v>
      </c>
      <c r="U4026" s="147" t="s">
        <v>3637</v>
      </c>
      <c r="V4026" s="147" t="s">
        <v>3625</v>
      </c>
    </row>
    <row r="4027" spans="16:22" x14ac:dyDescent="0.25">
      <c r="P4027" s="147" t="s">
        <v>962</v>
      </c>
      <c r="Q4027" s="147">
        <v>201</v>
      </c>
      <c r="R4027" s="147"/>
      <c r="S4027" s="147" t="s">
        <v>3638</v>
      </c>
      <c r="T4027" s="147">
        <v>41</v>
      </c>
      <c r="U4027" s="147" t="s">
        <v>3639</v>
      </c>
      <c r="V4027" s="147" t="s">
        <v>3625</v>
      </c>
    </row>
    <row r="4028" spans="16:22" x14ac:dyDescent="0.25">
      <c r="P4028" s="147" t="s">
        <v>962</v>
      </c>
      <c r="Q4028" s="147">
        <v>201</v>
      </c>
      <c r="R4028" s="147"/>
      <c r="S4028" s="147" t="s">
        <v>3640</v>
      </c>
      <c r="T4028" s="147">
        <v>21</v>
      </c>
      <c r="U4028" s="147" t="s">
        <v>3641</v>
      </c>
      <c r="V4028" s="147" t="s">
        <v>3625</v>
      </c>
    </row>
    <row r="4029" spans="16:22" x14ac:dyDescent="0.25">
      <c r="P4029" s="147" t="s">
        <v>962</v>
      </c>
      <c r="Q4029" s="147">
        <v>201</v>
      </c>
      <c r="R4029" s="147"/>
      <c r="S4029" s="147" t="s">
        <v>3642</v>
      </c>
      <c r="T4029" s="147">
        <v>10</v>
      </c>
      <c r="U4029" s="147" t="s">
        <v>3643</v>
      </c>
      <c r="V4029" s="147" t="s">
        <v>3625</v>
      </c>
    </row>
    <row r="4030" spans="16:22" x14ac:dyDescent="0.25">
      <c r="P4030" s="147" t="s">
        <v>962</v>
      </c>
      <c r="Q4030" s="147">
        <v>201</v>
      </c>
      <c r="R4030" s="147"/>
      <c r="S4030" s="147" t="s">
        <v>3644</v>
      </c>
      <c r="T4030" s="147">
        <v>26</v>
      </c>
      <c r="U4030" s="147" t="s">
        <v>3645</v>
      </c>
      <c r="V4030" s="147" t="s">
        <v>3625</v>
      </c>
    </row>
    <row r="4031" spans="16:22" x14ac:dyDescent="0.25">
      <c r="P4031" s="147" t="s">
        <v>962</v>
      </c>
      <c r="Q4031" s="147">
        <v>201</v>
      </c>
      <c r="R4031" s="147"/>
      <c r="S4031" s="147" t="s">
        <v>3646</v>
      </c>
      <c r="T4031" s="147">
        <v>25</v>
      </c>
      <c r="U4031" s="147" t="s">
        <v>3647</v>
      </c>
      <c r="V4031" s="147" t="s">
        <v>3625</v>
      </c>
    </row>
    <row r="4032" spans="16:22" x14ac:dyDescent="0.25">
      <c r="P4032" s="147" t="s">
        <v>962</v>
      </c>
      <c r="Q4032" s="147">
        <v>201</v>
      </c>
      <c r="R4032" s="147"/>
      <c r="S4032" s="147" t="s">
        <v>3648</v>
      </c>
      <c r="T4032" s="147">
        <v>88</v>
      </c>
      <c r="U4032" s="147" t="s">
        <v>3649</v>
      </c>
      <c r="V4032" s="147" t="s">
        <v>3625</v>
      </c>
    </row>
    <row r="4033" spans="16:22" x14ac:dyDescent="0.25">
      <c r="P4033" s="147" t="s">
        <v>962</v>
      </c>
      <c r="Q4033" s="147">
        <v>201</v>
      </c>
      <c r="R4033" s="147"/>
      <c r="S4033" s="147" t="s">
        <v>3650</v>
      </c>
      <c r="T4033" s="147">
        <v>28</v>
      </c>
      <c r="U4033" s="147" t="s">
        <v>3651</v>
      </c>
      <c r="V4033" s="147" t="s">
        <v>3625</v>
      </c>
    </row>
    <row r="4034" spans="16:22" x14ac:dyDescent="0.25">
      <c r="P4034" s="147" t="s">
        <v>962</v>
      </c>
      <c r="Q4034" s="147">
        <v>201</v>
      </c>
      <c r="R4034" s="147"/>
      <c r="S4034" s="147" t="s">
        <v>3652</v>
      </c>
      <c r="T4034" s="147">
        <v>15</v>
      </c>
      <c r="U4034" s="147" t="s">
        <v>3653</v>
      </c>
      <c r="V4034" s="147" t="s">
        <v>3625</v>
      </c>
    </row>
    <row r="4035" spans="16:22" x14ac:dyDescent="0.25">
      <c r="P4035" s="147" t="s">
        <v>962</v>
      </c>
      <c r="Q4035" s="147">
        <v>201</v>
      </c>
      <c r="R4035" s="147"/>
      <c r="S4035" s="147" t="s">
        <v>3654</v>
      </c>
      <c r="T4035" s="147">
        <v>12</v>
      </c>
      <c r="U4035" s="147" t="s">
        <v>3655</v>
      </c>
      <c r="V4035" s="147" t="s">
        <v>3625</v>
      </c>
    </row>
    <row r="4036" spans="16:22" x14ac:dyDescent="0.25">
      <c r="P4036" s="147" t="s">
        <v>962</v>
      </c>
      <c r="Q4036" s="147">
        <v>201</v>
      </c>
      <c r="R4036" s="147"/>
      <c r="S4036" s="147" t="s">
        <v>3656</v>
      </c>
      <c r="T4036" s="147">
        <v>18</v>
      </c>
      <c r="U4036" s="147" t="s">
        <v>3657</v>
      </c>
      <c r="V4036" s="147" t="s">
        <v>3625</v>
      </c>
    </row>
    <row r="4037" spans="16:22" x14ac:dyDescent="0.25">
      <c r="P4037" s="147" t="s">
        <v>962</v>
      </c>
      <c r="Q4037" s="147">
        <v>201</v>
      </c>
      <c r="R4037" s="147"/>
      <c r="S4037" s="147" t="s">
        <v>3658</v>
      </c>
      <c r="T4037" s="147">
        <v>80</v>
      </c>
      <c r="U4037" s="147" t="s">
        <v>3659</v>
      </c>
      <c r="V4037" s="147" t="s">
        <v>3625</v>
      </c>
    </row>
    <row r="4038" spans="16:22" x14ac:dyDescent="0.25">
      <c r="P4038" s="147" t="s">
        <v>962</v>
      </c>
      <c r="Q4038" s="147">
        <v>201</v>
      </c>
      <c r="R4038" s="147"/>
      <c r="S4038" s="147" t="s">
        <v>3660</v>
      </c>
      <c r="T4038" s="147">
        <v>10</v>
      </c>
      <c r="U4038" s="147" t="s">
        <v>3661</v>
      </c>
      <c r="V4038" s="147" t="s">
        <v>3625</v>
      </c>
    </row>
    <row r="4039" spans="16:22" x14ac:dyDescent="0.25">
      <c r="P4039" s="147" t="s">
        <v>962</v>
      </c>
      <c r="Q4039" s="147">
        <v>201</v>
      </c>
      <c r="R4039" s="147"/>
      <c r="S4039" s="147" t="s">
        <v>3662</v>
      </c>
      <c r="T4039" s="147">
        <v>32</v>
      </c>
      <c r="U4039" s="147" t="s">
        <v>3663</v>
      </c>
      <c r="V4039" s="147" t="s">
        <v>3625</v>
      </c>
    </row>
    <row r="4040" spans="16:22" x14ac:dyDescent="0.25">
      <c r="P4040" s="147" t="s">
        <v>962</v>
      </c>
      <c r="Q4040" s="147">
        <v>201</v>
      </c>
      <c r="R4040" s="147"/>
      <c r="S4040" s="147" t="s">
        <v>3664</v>
      </c>
      <c r="T4040" s="147">
        <v>10</v>
      </c>
      <c r="U4040" s="147" t="s">
        <v>3665</v>
      </c>
      <c r="V4040" s="147" t="s">
        <v>3625</v>
      </c>
    </row>
    <row r="4041" spans="16:22" x14ac:dyDescent="0.25">
      <c r="P4041" s="147" t="s">
        <v>962</v>
      </c>
      <c r="Q4041" s="147">
        <v>201</v>
      </c>
      <c r="R4041" s="147"/>
      <c r="S4041" s="147" t="s">
        <v>3666</v>
      </c>
      <c r="T4041" s="147">
        <v>130</v>
      </c>
      <c r="U4041" s="147" t="s">
        <v>3667</v>
      </c>
      <c r="V4041" s="147" t="s">
        <v>3625</v>
      </c>
    </row>
    <row r="4042" spans="16:22" x14ac:dyDescent="0.25">
      <c r="P4042" s="147" t="s">
        <v>962</v>
      </c>
      <c r="Q4042" s="147">
        <v>201</v>
      </c>
      <c r="R4042" s="147"/>
      <c r="S4042" s="147" t="s">
        <v>3668</v>
      </c>
      <c r="T4042" s="147">
        <v>10</v>
      </c>
      <c r="U4042" s="147" t="s">
        <v>3669</v>
      </c>
      <c r="V4042" s="147" t="s">
        <v>3625</v>
      </c>
    </row>
    <row r="4043" spans="16:22" x14ac:dyDescent="0.25">
      <c r="P4043" s="147" t="s">
        <v>962</v>
      </c>
      <c r="Q4043" s="147">
        <v>201</v>
      </c>
      <c r="R4043" s="147"/>
      <c r="S4043" s="147" t="s">
        <v>3670</v>
      </c>
      <c r="T4043" s="147">
        <v>43</v>
      </c>
      <c r="U4043" s="147" t="s">
        <v>3671</v>
      </c>
      <c r="V4043" s="147" t="s">
        <v>3625</v>
      </c>
    </row>
    <row r="4044" spans="16:22" x14ac:dyDescent="0.25">
      <c r="P4044" s="147" t="s">
        <v>962</v>
      </c>
      <c r="Q4044" s="147">
        <v>201</v>
      </c>
      <c r="R4044" s="147"/>
      <c r="S4044" s="147" t="s">
        <v>3672</v>
      </c>
      <c r="T4044" s="147">
        <v>10</v>
      </c>
      <c r="U4044" s="147" t="s">
        <v>3673</v>
      </c>
      <c r="V4044" s="147" t="s">
        <v>3625</v>
      </c>
    </row>
    <row r="4045" spans="16:22" x14ac:dyDescent="0.25">
      <c r="P4045" s="147" t="s">
        <v>962</v>
      </c>
      <c r="Q4045" s="147">
        <v>201</v>
      </c>
      <c r="R4045" s="147"/>
      <c r="S4045" s="147" t="s">
        <v>3674</v>
      </c>
      <c r="T4045" s="147">
        <v>100</v>
      </c>
      <c r="U4045" s="147" t="s">
        <v>3675</v>
      </c>
      <c r="V4045" s="147" t="s">
        <v>3625</v>
      </c>
    </row>
    <row r="4046" spans="16:22" x14ac:dyDescent="0.25">
      <c r="P4046" s="147" t="s">
        <v>962</v>
      </c>
      <c r="Q4046" s="147">
        <v>201</v>
      </c>
      <c r="R4046" s="147"/>
      <c r="S4046" s="147" t="s">
        <v>3676</v>
      </c>
      <c r="T4046" s="147">
        <v>33</v>
      </c>
      <c r="U4046" s="147" t="s">
        <v>3677</v>
      </c>
      <c r="V4046" s="147" t="s">
        <v>3625</v>
      </c>
    </row>
    <row r="4047" spans="16:22" x14ac:dyDescent="0.25">
      <c r="P4047" s="147" t="s">
        <v>962</v>
      </c>
      <c r="Q4047" s="147">
        <v>201</v>
      </c>
      <c r="R4047" s="147"/>
      <c r="S4047" s="147" t="s">
        <v>3678</v>
      </c>
      <c r="T4047" s="147">
        <v>32</v>
      </c>
      <c r="U4047" s="147" t="s">
        <v>3679</v>
      </c>
      <c r="V4047" s="147" t="s">
        <v>3625</v>
      </c>
    </row>
    <row r="4048" spans="16:22" x14ac:dyDescent="0.25">
      <c r="P4048" s="147" t="s">
        <v>962</v>
      </c>
      <c r="Q4048" s="147">
        <v>201</v>
      </c>
      <c r="R4048" s="147"/>
      <c r="S4048" s="147" t="s">
        <v>3680</v>
      </c>
      <c r="T4048" s="147">
        <v>38</v>
      </c>
      <c r="U4048" s="147" t="s">
        <v>3681</v>
      </c>
      <c r="V4048" s="147" t="s">
        <v>3625</v>
      </c>
    </row>
    <row r="4049" spans="16:22" x14ac:dyDescent="0.25">
      <c r="P4049" s="147" t="s">
        <v>962</v>
      </c>
      <c r="Q4049" s="147">
        <v>201</v>
      </c>
      <c r="R4049" s="147"/>
      <c r="S4049" s="147" t="s">
        <v>3682</v>
      </c>
      <c r="T4049" s="147">
        <v>62</v>
      </c>
      <c r="U4049" s="147" t="s">
        <v>3683</v>
      </c>
      <c r="V4049" s="147" t="s">
        <v>3625</v>
      </c>
    </row>
    <row r="4050" spans="16:22" x14ac:dyDescent="0.25">
      <c r="P4050" s="147" t="s">
        <v>962</v>
      </c>
      <c r="Q4050" s="147">
        <v>201</v>
      </c>
      <c r="R4050" s="147"/>
      <c r="S4050" s="147" t="s">
        <v>3684</v>
      </c>
      <c r="T4050" s="147">
        <v>20</v>
      </c>
      <c r="U4050" s="147" t="s">
        <v>3685</v>
      </c>
      <c r="V4050" s="147" t="s">
        <v>3625</v>
      </c>
    </row>
    <row r="4051" spans="16:22" x14ac:dyDescent="0.25">
      <c r="P4051" s="147" t="s">
        <v>962</v>
      </c>
      <c r="Q4051" s="147">
        <v>201</v>
      </c>
      <c r="R4051" s="147"/>
      <c r="S4051" s="147" t="s">
        <v>3686</v>
      </c>
      <c r="T4051" s="147">
        <v>21</v>
      </c>
      <c r="U4051" s="147" t="s">
        <v>3687</v>
      </c>
      <c r="V4051" s="147" t="s">
        <v>3625</v>
      </c>
    </row>
    <row r="4052" spans="16:22" x14ac:dyDescent="0.25">
      <c r="P4052" s="147" t="s">
        <v>962</v>
      </c>
      <c r="Q4052" s="147">
        <v>201</v>
      </c>
      <c r="R4052" s="147"/>
      <c r="S4052" s="147" t="s">
        <v>3688</v>
      </c>
      <c r="T4052" s="147">
        <v>100</v>
      </c>
      <c r="U4052" s="147" t="s">
        <v>3689</v>
      </c>
      <c r="V4052" s="147" t="s">
        <v>3625</v>
      </c>
    </row>
    <row r="4053" spans="16:22" x14ac:dyDescent="0.25">
      <c r="P4053" s="147" t="s">
        <v>962</v>
      </c>
      <c r="Q4053" s="147">
        <v>201</v>
      </c>
      <c r="R4053" s="147"/>
      <c r="S4053" s="147" t="s">
        <v>3690</v>
      </c>
      <c r="T4053" s="147">
        <v>270</v>
      </c>
      <c r="U4053" s="147" t="s">
        <v>3691</v>
      </c>
      <c r="V4053" s="147" t="s">
        <v>3625</v>
      </c>
    </row>
    <row r="4054" spans="16:22" x14ac:dyDescent="0.25">
      <c r="P4054" s="147" t="s">
        <v>962</v>
      </c>
      <c r="Q4054" s="147">
        <v>201</v>
      </c>
      <c r="R4054" s="147"/>
      <c r="S4054" s="147" t="s">
        <v>3692</v>
      </c>
      <c r="T4054" s="147">
        <v>42</v>
      </c>
      <c r="U4054" s="147" t="s">
        <v>3693</v>
      </c>
      <c r="V4054" s="147" t="s">
        <v>3625</v>
      </c>
    </row>
    <row r="4055" spans="16:22" x14ac:dyDescent="0.25">
      <c r="P4055" s="147" t="s">
        <v>962</v>
      </c>
      <c r="Q4055" s="147">
        <v>201</v>
      </c>
      <c r="R4055" s="147"/>
      <c r="S4055" s="147" t="s">
        <v>3694</v>
      </c>
      <c r="T4055" s="147">
        <v>55</v>
      </c>
      <c r="U4055" s="147" t="s">
        <v>3695</v>
      </c>
      <c r="V4055" s="147" t="s">
        <v>3625</v>
      </c>
    </row>
    <row r="4056" spans="16:22" x14ac:dyDescent="0.25">
      <c r="P4056" s="147" t="s">
        <v>962</v>
      </c>
      <c r="Q4056" s="147">
        <v>201</v>
      </c>
      <c r="R4056" s="147"/>
      <c r="S4056" s="147" t="s">
        <v>3696</v>
      </c>
      <c r="T4056" s="147">
        <v>49</v>
      </c>
      <c r="U4056" s="147" t="s">
        <v>3697</v>
      </c>
      <c r="V4056" s="147" t="s">
        <v>3625</v>
      </c>
    </row>
    <row r="4057" spans="16:22" x14ac:dyDescent="0.25">
      <c r="P4057" s="147" t="s">
        <v>962</v>
      </c>
      <c r="Q4057" s="147">
        <v>201</v>
      </c>
      <c r="R4057" s="147"/>
      <c r="S4057" s="147" t="s">
        <v>3698</v>
      </c>
      <c r="T4057" s="147">
        <v>65</v>
      </c>
      <c r="U4057" s="147" t="s">
        <v>3699</v>
      </c>
      <c r="V4057" s="147" t="s">
        <v>3625</v>
      </c>
    </row>
    <row r="4058" spans="16:22" x14ac:dyDescent="0.25">
      <c r="P4058" s="147" t="s">
        <v>962</v>
      </c>
      <c r="Q4058" s="147">
        <v>201</v>
      </c>
      <c r="R4058" s="147"/>
      <c r="S4058" s="147" t="s">
        <v>3700</v>
      </c>
      <c r="T4058" s="147">
        <v>436</v>
      </c>
      <c r="U4058" s="147" t="s">
        <v>3701</v>
      </c>
      <c r="V4058" s="147" t="s">
        <v>3625</v>
      </c>
    </row>
    <row r="4059" spans="16:22" x14ac:dyDescent="0.25">
      <c r="P4059" s="147" t="s">
        <v>962</v>
      </c>
      <c r="Q4059" s="147">
        <v>201</v>
      </c>
      <c r="R4059" s="147"/>
      <c r="S4059" s="147" t="s">
        <v>3702</v>
      </c>
      <c r="T4059" s="147">
        <v>238</v>
      </c>
      <c r="U4059" s="147" t="s">
        <v>3703</v>
      </c>
      <c r="V4059" s="147" t="s">
        <v>3625</v>
      </c>
    </row>
    <row r="4060" spans="16:22" x14ac:dyDescent="0.25">
      <c r="P4060" s="147" t="s">
        <v>962</v>
      </c>
      <c r="Q4060" s="147">
        <v>201</v>
      </c>
      <c r="R4060" s="147"/>
      <c r="S4060" s="147" t="s">
        <v>3704</v>
      </c>
      <c r="T4060" s="147">
        <v>87</v>
      </c>
      <c r="U4060" s="147" t="s">
        <v>3705</v>
      </c>
      <c r="V4060" s="147" t="s">
        <v>3625</v>
      </c>
    </row>
    <row r="4061" spans="16:22" x14ac:dyDescent="0.25">
      <c r="P4061" s="147" t="s">
        <v>962</v>
      </c>
      <c r="Q4061" s="147">
        <v>201</v>
      </c>
      <c r="R4061" s="147"/>
      <c r="S4061" s="147" t="s">
        <v>3706</v>
      </c>
      <c r="T4061" s="147">
        <v>527</v>
      </c>
      <c r="U4061" s="147" t="s">
        <v>3707</v>
      </c>
      <c r="V4061" s="147" t="s">
        <v>3625</v>
      </c>
    </row>
    <row r="4062" spans="16:22" x14ac:dyDescent="0.25">
      <c r="P4062" s="147" t="s">
        <v>962</v>
      </c>
      <c r="Q4062" s="147">
        <v>201</v>
      </c>
      <c r="R4062" s="147"/>
      <c r="S4062" s="147" t="s">
        <v>3708</v>
      </c>
      <c r="T4062" s="147">
        <v>27</v>
      </c>
      <c r="U4062" s="147" t="s">
        <v>3709</v>
      </c>
      <c r="V4062" s="147" t="s">
        <v>3625</v>
      </c>
    </row>
    <row r="4063" spans="16:22" x14ac:dyDescent="0.25">
      <c r="P4063" s="147" t="s">
        <v>962</v>
      </c>
      <c r="Q4063" s="147">
        <v>201</v>
      </c>
      <c r="R4063" s="147"/>
      <c r="S4063" s="147" t="s">
        <v>3710</v>
      </c>
      <c r="T4063" s="147">
        <v>39</v>
      </c>
      <c r="U4063" s="147" t="s">
        <v>3711</v>
      </c>
      <c r="V4063" s="147" t="s">
        <v>3625</v>
      </c>
    </row>
    <row r="4064" spans="16:22" x14ac:dyDescent="0.25">
      <c r="P4064" s="147" t="s">
        <v>962</v>
      </c>
      <c r="Q4064" s="147">
        <v>201</v>
      </c>
      <c r="R4064" s="147"/>
      <c r="S4064" s="147" t="s">
        <v>3712</v>
      </c>
      <c r="T4064" s="147">
        <v>70</v>
      </c>
      <c r="U4064" s="147" t="s">
        <v>3713</v>
      </c>
      <c r="V4064" s="147" t="s">
        <v>3625</v>
      </c>
    </row>
    <row r="4065" spans="16:22" x14ac:dyDescent="0.25">
      <c r="P4065" s="147" t="s">
        <v>962</v>
      </c>
      <c r="Q4065" s="147">
        <v>201</v>
      </c>
      <c r="R4065" s="147"/>
      <c r="S4065" s="147" t="s">
        <v>3714</v>
      </c>
      <c r="T4065" s="147">
        <v>145</v>
      </c>
      <c r="U4065" s="147" t="s">
        <v>3715</v>
      </c>
      <c r="V4065" s="147" t="s">
        <v>3625</v>
      </c>
    </row>
    <row r="4066" spans="16:22" x14ac:dyDescent="0.25">
      <c r="P4066" s="147" t="s">
        <v>962</v>
      </c>
      <c r="Q4066" s="147">
        <v>201</v>
      </c>
      <c r="R4066" s="147"/>
      <c r="S4066" s="147" t="s">
        <v>3716</v>
      </c>
      <c r="T4066" s="147">
        <v>120</v>
      </c>
      <c r="U4066" s="147" t="s">
        <v>3717</v>
      </c>
      <c r="V4066" s="147" t="s">
        <v>3625</v>
      </c>
    </row>
    <row r="4067" spans="16:22" x14ac:dyDescent="0.25">
      <c r="P4067" s="147" t="s">
        <v>962</v>
      </c>
      <c r="Q4067" s="147">
        <v>200</v>
      </c>
      <c r="R4067" s="147"/>
      <c r="S4067" s="147" t="s">
        <v>1656</v>
      </c>
      <c r="T4067" s="147">
        <v>0</v>
      </c>
      <c r="U4067" s="147" t="s">
        <v>1657</v>
      </c>
      <c r="V4067" s="147" t="s">
        <v>3610</v>
      </c>
    </row>
    <row r="4068" spans="16:22" x14ac:dyDescent="0.25">
      <c r="P4068" s="147" t="s">
        <v>962</v>
      </c>
      <c r="Q4068" s="147">
        <v>200</v>
      </c>
      <c r="R4068" s="147"/>
      <c r="S4068" s="147" t="s">
        <v>3318</v>
      </c>
      <c r="T4068" s="147">
        <v>0</v>
      </c>
      <c r="U4068" s="147" t="s">
        <v>3319</v>
      </c>
      <c r="V4068" s="147" t="s">
        <v>3610</v>
      </c>
    </row>
    <row r="4069" spans="16:22" x14ac:dyDescent="0.25">
      <c r="P4069" s="147" t="s">
        <v>962</v>
      </c>
      <c r="Q4069" s="147">
        <v>200</v>
      </c>
      <c r="R4069" s="147"/>
      <c r="S4069" s="147" t="s">
        <v>1660</v>
      </c>
      <c r="T4069" s="147">
        <v>0</v>
      </c>
      <c r="U4069" s="147" t="s">
        <v>1661</v>
      </c>
      <c r="V4069" s="147" t="s">
        <v>3610</v>
      </c>
    </row>
    <row r="4070" spans="16:22" x14ac:dyDescent="0.25">
      <c r="P4070" s="147" t="s">
        <v>962</v>
      </c>
      <c r="Q4070" s="147">
        <v>200</v>
      </c>
      <c r="R4070" s="147"/>
      <c r="S4070" s="147" t="s">
        <v>3025</v>
      </c>
      <c r="T4070" s="147">
        <v>0</v>
      </c>
      <c r="U4070" s="147" t="s">
        <v>3026</v>
      </c>
      <c r="V4070" s="147" t="s">
        <v>3610</v>
      </c>
    </row>
    <row r="4071" spans="16:22" x14ac:dyDescent="0.25">
      <c r="P4071" s="147" t="s">
        <v>962</v>
      </c>
      <c r="Q4071" s="147">
        <v>200</v>
      </c>
      <c r="R4071" s="147"/>
      <c r="S4071" s="147" t="s">
        <v>1664</v>
      </c>
      <c r="T4071" s="147">
        <v>0</v>
      </c>
      <c r="U4071" s="147" t="s">
        <v>1665</v>
      </c>
      <c r="V4071" s="147" t="s">
        <v>3610</v>
      </c>
    </row>
    <row r="4072" spans="16:22" x14ac:dyDescent="0.25">
      <c r="P4072" s="147" t="s">
        <v>962</v>
      </c>
      <c r="Q4072" s="147">
        <v>200</v>
      </c>
      <c r="R4072" s="147"/>
      <c r="S4072" s="147" t="s">
        <v>1666</v>
      </c>
      <c r="T4072" s="147">
        <v>0</v>
      </c>
      <c r="U4072" s="147" t="s">
        <v>1667</v>
      </c>
      <c r="V4072" s="147" t="s">
        <v>3610</v>
      </c>
    </row>
    <row r="4073" spans="16:22" x14ac:dyDescent="0.25">
      <c r="P4073" s="147" t="s">
        <v>962</v>
      </c>
      <c r="Q4073" s="147">
        <v>200</v>
      </c>
      <c r="R4073" s="147"/>
      <c r="S4073" s="147" t="s">
        <v>3320</v>
      </c>
      <c r="T4073" s="147">
        <v>0</v>
      </c>
      <c r="U4073" s="147" t="s">
        <v>3321</v>
      </c>
      <c r="V4073" s="147" t="s">
        <v>3610</v>
      </c>
    </row>
    <row r="4074" spans="16:22" x14ac:dyDescent="0.25">
      <c r="P4074" s="147" t="s">
        <v>962</v>
      </c>
      <c r="Q4074" s="147">
        <v>200</v>
      </c>
      <c r="R4074" s="147"/>
      <c r="S4074" s="147" t="s">
        <v>1672</v>
      </c>
      <c r="T4074" s="147">
        <v>0</v>
      </c>
      <c r="U4074" s="147" t="s">
        <v>1673</v>
      </c>
      <c r="V4074" s="147" t="s">
        <v>3610</v>
      </c>
    </row>
    <row r="4075" spans="16:22" x14ac:dyDescent="0.25">
      <c r="P4075" s="147" t="s">
        <v>962</v>
      </c>
      <c r="Q4075" s="147">
        <v>200</v>
      </c>
      <c r="R4075" s="147"/>
      <c r="S4075" s="147" t="s">
        <v>1676</v>
      </c>
      <c r="T4075" s="147">
        <v>0</v>
      </c>
      <c r="U4075" s="147" t="s">
        <v>1677</v>
      </c>
      <c r="V4075" s="147" t="s">
        <v>3610</v>
      </c>
    </row>
    <row r="4076" spans="16:22" x14ac:dyDescent="0.25">
      <c r="P4076" s="147" t="s">
        <v>962</v>
      </c>
      <c r="Q4076" s="147">
        <v>200</v>
      </c>
      <c r="R4076" s="147"/>
      <c r="S4076" s="147" t="s">
        <v>3514</v>
      </c>
      <c r="T4076" s="147">
        <v>0</v>
      </c>
      <c r="U4076" s="147" t="s">
        <v>3515</v>
      </c>
      <c r="V4076" s="147" t="s">
        <v>3610</v>
      </c>
    </row>
    <row r="4077" spans="16:22" x14ac:dyDescent="0.25">
      <c r="P4077" s="147" t="s">
        <v>962</v>
      </c>
      <c r="Q4077" s="147">
        <v>200</v>
      </c>
      <c r="R4077" s="147"/>
      <c r="S4077" s="147" t="s">
        <v>3718</v>
      </c>
      <c r="T4077" s="147">
        <v>0</v>
      </c>
      <c r="U4077" s="147" t="s">
        <v>3719</v>
      </c>
      <c r="V4077" s="147" t="s">
        <v>3610</v>
      </c>
    </row>
    <row r="4078" spans="16:22" x14ac:dyDescent="0.25">
      <c r="P4078" s="147" t="s">
        <v>962</v>
      </c>
      <c r="Q4078" s="147">
        <v>200</v>
      </c>
      <c r="R4078" s="147"/>
      <c r="S4078" s="147" t="s">
        <v>3027</v>
      </c>
      <c r="T4078" s="147">
        <v>0</v>
      </c>
      <c r="U4078" s="147" t="s">
        <v>3028</v>
      </c>
      <c r="V4078" s="147" t="s">
        <v>3610</v>
      </c>
    </row>
    <row r="4079" spans="16:22" x14ac:dyDescent="0.25">
      <c r="P4079" s="147" t="s">
        <v>962</v>
      </c>
      <c r="Q4079" s="147">
        <v>200</v>
      </c>
      <c r="R4079" s="147"/>
      <c r="S4079" s="147" t="s">
        <v>1678</v>
      </c>
      <c r="T4079" s="147">
        <v>0</v>
      </c>
      <c r="U4079" s="147" t="s">
        <v>1679</v>
      </c>
      <c r="V4079" s="147" t="s">
        <v>3610</v>
      </c>
    </row>
    <row r="4080" spans="16:22" x14ac:dyDescent="0.25">
      <c r="P4080" s="147" t="s">
        <v>962</v>
      </c>
      <c r="Q4080" s="147">
        <v>200</v>
      </c>
      <c r="R4080" s="147"/>
      <c r="S4080" s="147" t="s">
        <v>3516</v>
      </c>
      <c r="T4080" s="147">
        <v>0</v>
      </c>
      <c r="U4080" s="147" t="s">
        <v>3517</v>
      </c>
      <c r="V4080" s="147" t="s">
        <v>3610</v>
      </c>
    </row>
    <row r="4081" spans="16:22" x14ac:dyDescent="0.25">
      <c r="P4081" s="147" t="s">
        <v>962</v>
      </c>
      <c r="Q4081" s="147">
        <v>200</v>
      </c>
      <c r="R4081" s="147"/>
      <c r="S4081" s="147" t="s">
        <v>3326</v>
      </c>
      <c r="T4081" s="147">
        <v>0</v>
      </c>
      <c r="U4081" s="147" t="s">
        <v>3327</v>
      </c>
      <c r="V4081" s="147" t="s">
        <v>3610</v>
      </c>
    </row>
    <row r="4082" spans="16:22" x14ac:dyDescent="0.25">
      <c r="P4082" s="147" t="s">
        <v>962</v>
      </c>
      <c r="Q4082" s="147">
        <v>200</v>
      </c>
      <c r="R4082" s="147"/>
      <c r="S4082" s="147" t="s">
        <v>3330</v>
      </c>
      <c r="T4082" s="147">
        <v>0</v>
      </c>
      <c r="U4082" s="147" t="s">
        <v>3331</v>
      </c>
      <c r="V4082" s="147" t="s">
        <v>3610</v>
      </c>
    </row>
    <row r="4083" spans="16:22" x14ac:dyDescent="0.25">
      <c r="P4083" s="147" t="s">
        <v>962</v>
      </c>
      <c r="Q4083" s="147">
        <v>200</v>
      </c>
      <c r="R4083" s="147"/>
      <c r="S4083" s="147" t="s">
        <v>3332</v>
      </c>
      <c r="T4083" s="147">
        <v>0</v>
      </c>
      <c r="U4083" s="147" t="s">
        <v>3333</v>
      </c>
      <c r="V4083" s="147" t="s">
        <v>3610</v>
      </c>
    </row>
    <row r="4084" spans="16:22" x14ac:dyDescent="0.25">
      <c r="P4084" s="147" t="s">
        <v>962</v>
      </c>
      <c r="Q4084" s="147">
        <v>200</v>
      </c>
      <c r="R4084" s="147"/>
      <c r="S4084" s="147" t="s">
        <v>2788</v>
      </c>
      <c r="T4084" s="147">
        <v>0</v>
      </c>
      <c r="U4084" s="147" t="s">
        <v>2789</v>
      </c>
      <c r="V4084" s="147" t="s">
        <v>3610</v>
      </c>
    </row>
    <row r="4085" spans="16:22" x14ac:dyDescent="0.25">
      <c r="P4085" s="147" t="s">
        <v>962</v>
      </c>
      <c r="Q4085" s="147">
        <v>200</v>
      </c>
      <c r="R4085" s="147"/>
      <c r="S4085" s="147" t="s">
        <v>3720</v>
      </c>
      <c r="T4085" s="147">
        <v>0</v>
      </c>
      <c r="U4085" s="147" t="s">
        <v>3721</v>
      </c>
      <c r="V4085" s="147" t="s">
        <v>3610</v>
      </c>
    </row>
    <row r="4086" spans="16:22" x14ac:dyDescent="0.25">
      <c r="P4086" s="147" t="s">
        <v>962</v>
      </c>
      <c r="Q4086" s="147">
        <v>200</v>
      </c>
      <c r="R4086" s="147"/>
      <c r="S4086" s="147" t="s">
        <v>2790</v>
      </c>
      <c r="T4086" s="147">
        <v>0</v>
      </c>
      <c r="U4086" s="147" t="s">
        <v>2791</v>
      </c>
      <c r="V4086" s="147" t="s">
        <v>3610</v>
      </c>
    </row>
    <row r="4087" spans="16:22" x14ac:dyDescent="0.25">
      <c r="P4087" s="147" t="s">
        <v>962</v>
      </c>
      <c r="Q4087" s="147">
        <v>200</v>
      </c>
      <c r="R4087" s="147"/>
      <c r="S4087" s="147" t="s">
        <v>1686</v>
      </c>
      <c r="T4087" s="147">
        <v>0</v>
      </c>
      <c r="U4087" s="147" t="s">
        <v>1687</v>
      </c>
      <c r="V4087" s="147" t="s">
        <v>3610</v>
      </c>
    </row>
    <row r="4088" spans="16:22" x14ac:dyDescent="0.25">
      <c r="P4088" s="147" t="s">
        <v>962</v>
      </c>
      <c r="Q4088" s="147">
        <v>200</v>
      </c>
      <c r="R4088" s="147"/>
      <c r="S4088" s="147" t="s">
        <v>1692</v>
      </c>
      <c r="T4088" s="147">
        <v>0</v>
      </c>
      <c r="U4088" s="147" t="s">
        <v>1693</v>
      </c>
      <c r="V4088" s="147" t="s">
        <v>3610</v>
      </c>
    </row>
    <row r="4089" spans="16:22" x14ac:dyDescent="0.25">
      <c r="P4089" s="147" t="s">
        <v>962</v>
      </c>
      <c r="Q4089" s="147">
        <v>200</v>
      </c>
      <c r="R4089" s="147"/>
      <c r="S4089" s="147" t="s">
        <v>2794</v>
      </c>
      <c r="T4089" s="147">
        <v>0</v>
      </c>
      <c r="U4089" s="147" t="s">
        <v>2795</v>
      </c>
      <c r="V4089" s="147" t="s">
        <v>3610</v>
      </c>
    </row>
    <row r="4090" spans="16:22" x14ac:dyDescent="0.25">
      <c r="P4090" s="147" t="s">
        <v>962</v>
      </c>
      <c r="Q4090" s="147">
        <v>200</v>
      </c>
      <c r="R4090" s="147"/>
      <c r="S4090" s="147" t="s">
        <v>2798</v>
      </c>
      <c r="T4090" s="147">
        <v>0</v>
      </c>
      <c r="U4090" s="147" t="s">
        <v>2799</v>
      </c>
      <c r="V4090" s="147" t="s">
        <v>3610</v>
      </c>
    </row>
    <row r="4091" spans="16:22" x14ac:dyDescent="0.25">
      <c r="P4091" s="147" t="s">
        <v>962</v>
      </c>
      <c r="Q4091" s="147">
        <v>200</v>
      </c>
      <c r="R4091" s="147"/>
      <c r="S4091" s="147" t="s">
        <v>2800</v>
      </c>
      <c r="T4091" s="147">
        <v>0</v>
      </c>
      <c r="U4091" s="147" t="s">
        <v>2801</v>
      </c>
      <c r="V4091" s="147" t="s">
        <v>3610</v>
      </c>
    </row>
    <row r="4092" spans="16:22" x14ac:dyDescent="0.25">
      <c r="P4092" s="147" t="s">
        <v>962</v>
      </c>
      <c r="Q4092" s="147">
        <v>200</v>
      </c>
      <c r="R4092" s="147"/>
      <c r="S4092" s="147" t="s">
        <v>3518</v>
      </c>
      <c r="T4092" s="147">
        <v>0</v>
      </c>
      <c r="U4092" s="147" t="s">
        <v>3519</v>
      </c>
      <c r="V4092" s="147" t="s">
        <v>3610</v>
      </c>
    </row>
    <row r="4093" spans="16:22" x14ac:dyDescent="0.25">
      <c r="P4093" s="147" t="s">
        <v>962</v>
      </c>
      <c r="Q4093" s="147">
        <v>200</v>
      </c>
      <c r="R4093" s="147"/>
      <c r="S4093" s="147" t="s">
        <v>2804</v>
      </c>
      <c r="T4093" s="147">
        <v>0</v>
      </c>
      <c r="U4093" s="147" t="s">
        <v>2805</v>
      </c>
      <c r="V4093" s="147" t="s">
        <v>3610</v>
      </c>
    </row>
    <row r="4094" spans="16:22" x14ac:dyDescent="0.25">
      <c r="P4094" s="147" t="s">
        <v>962</v>
      </c>
      <c r="Q4094" s="147">
        <v>200</v>
      </c>
      <c r="R4094" s="147"/>
      <c r="S4094" s="147" t="s">
        <v>1706</v>
      </c>
      <c r="T4094" s="147">
        <v>0</v>
      </c>
      <c r="U4094" s="147" t="s">
        <v>1707</v>
      </c>
      <c r="V4094" s="147" t="s">
        <v>3610</v>
      </c>
    </row>
    <row r="4095" spans="16:22" x14ac:dyDescent="0.25">
      <c r="P4095" s="147" t="s">
        <v>962</v>
      </c>
      <c r="Q4095" s="147">
        <v>200</v>
      </c>
      <c r="R4095" s="147"/>
      <c r="S4095" s="147" t="s">
        <v>1708</v>
      </c>
      <c r="T4095" s="147">
        <v>0</v>
      </c>
      <c r="U4095" s="147" t="s">
        <v>1709</v>
      </c>
      <c r="V4095" s="147" t="s">
        <v>3610</v>
      </c>
    </row>
    <row r="4096" spans="16:22" x14ac:dyDescent="0.25">
      <c r="P4096" s="147" t="s">
        <v>962</v>
      </c>
      <c r="Q4096" s="147">
        <v>200</v>
      </c>
      <c r="R4096" s="147"/>
      <c r="S4096" s="147" t="s">
        <v>3340</v>
      </c>
      <c r="T4096" s="147">
        <v>0</v>
      </c>
      <c r="U4096" s="147" t="s">
        <v>3341</v>
      </c>
      <c r="V4096" s="147" t="s">
        <v>3610</v>
      </c>
    </row>
    <row r="4097" spans="16:22" x14ac:dyDescent="0.25">
      <c r="P4097" s="147" t="s">
        <v>962</v>
      </c>
      <c r="Q4097" s="147">
        <v>200</v>
      </c>
      <c r="R4097" s="147"/>
      <c r="S4097" s="147" t="s">
        <v>1712</v>
      </c>
      <c r="T4097" s="147">
        <v>0</v>
      </c>
      <c r="U4097" s="147" t="s">
        <v>1713</v>
      </c>
      <c r="V4097" s="147" t="s">
        <v>3610</v>
      </c>
    </row>
    <row r="4098" spans="16:22" x14ac:dyDescent="0.25">
      <c r="P4098" s="147" t="s">
        <v>962</v>
      </c>
      <c r="Q4098" s="147">
        <v>200</v>
      </c>
      <c r="R4098" s="147"/>
      <c r="S4098" s="147" t="s">
        <v>3520</v>
      </c>
      <c r="T4098" s="147">
        <v>0</v>
      </c>
      <c r="U4098" s="147" t="s">
        <v>3521</v>
      </c>
      <c r="V4098" s="147" t="s">
        <v>3610</v>
      </c>
    </row>
    <row r="4099" spans="16:22" x14ac:dyDescent="0.25">
      <c r="P4099" s="147" t="s">
        <v>962</v>
      </c>
      <c r="Q4099" s="147">
        <v>200</v>
      </c>
      <c r="R4099" s="147"/>
      <c r="S4099" s="147" t="s">
        <v>1716</v>
      </c>
      <c r="T4099" s="147">
        <v>0</v>
      </c>
      <c r="U4099" s="147" t="s">
        <v>1717</v>
      </c>
      <c r="V4099" s="147" t="s">
        <v>3610</v>
      </c>
    </row>
    <row r="4100" spans="16:22" x14ac:dyDescent="0.25">
      <c r="P4100" s="147" t="s">
        <v>962</v>
      </c>
      <c r="Q4100" s="147">
        <v>200</v>
      </c>
      <c r="R4100" s="147"/>
      <c r="S4100" s="147" t="s">
        <v>2513</v>
      </c>
      <c r="T4100" s="147">
        <v>0</v>
      </c>
      <c r="U4100" s="147" t="s">
        <v>2514</v>
      </c>
      <c r="V4100" s="147" t="s">
        <v>3610</v>
      </c>
    </row>
    <row r="4101" spans="16:22" x14ac:dyDescent="0.25">
      <c r="P4101" s="147" t="s">
        <v>962</v>
      </c>
      <c r="Q4101" s="147">
        <v>200</v>
      </c>
      <c r="R4101" s="147"/>
      <c r="S4101" s="147" t="s">
        <v>2812</v>
      </c>
      <c r="T4101" s="147">
        <v>0</v>
      </c>
      <c r="U4101" s="147" t="s">
        <v>2813</v>
      </c>
      <c r="V4101" s="147" t="s">
        <v>3610</v>
      </c>
    </row>
    <row r="4102" spans="16:22" x14ac:dyDescent="0.25">
      <c r="P4102" s="147" t="s">
        <v>962</v>
      </c>
      <c r="Q4102" s="147">
        <v>200</v>
      </c>
      <c r="R4102" s="147"/>
      <c r="S4102" s="147" t="s">
        <v>1720</v>
      </c>
      <c r="T4102" s="147">
        <v>0</v>
      </c>
      <c r="U4102" s="147" t="s">
        <v>1721</v>
      </c>
      <c r="V4102" s="147" t="s">
        <v>3610</v>
      </c>
    </row>
    <row r="4103" spans="16:22" x14ac:dyDescent="0.25">
      <c r="P4103" s="147" t="s">
        <v>962</v>
      </c>
      <c r="Q4103" s="147">
        <v>200</v>
      </c>
      <c r="R4103" s="147"/>
      <c r="S4103" s="147" t="s">
        <v>1726</v>
      </c>
      <c r="T4103" s="147">
        <v>0</v>
      </c>
      <c r="U4103" s="147" t="s">
        <v>1727</v>
      </c>
      <c r="V4103" s="147" t="s">
        <v>3610</v>
      </c>
    </row>
    <row r="4104" spans="16:22" x14ac:dyDescent="0.25">
      <c r="P4104" s="147" t="s">
        <v>962</v>
      </c>
      <c r="Q4104" s="147">
        <v>200</v>
      </c>
      <c r="R4104" s="147"/>
      <c r="S4104" s="147" t="s">
        <v>3037</v>
      </c>
      <c r="T4104" s="147">
        <v>0</v>
      </c>
      <c r="U4104" s="147" t="s">
        <v>3038</v>
      </c>
      <c r="V4104" s="147" t="s">
        <v>3610</v>
      </c>
    </row>
    <row r="4105" spans="16:22" x14ac:dyDescent="0.25">
      <c r="P4105" s="147" t="s">
        <v>962</v>
      </c>
      <c r="Q4105" s="147">
        <v>200</v>
      </c>
      <c r="R4105" s="147"/>
      <c r="S4105" s="147" t="s">
        <v>3344</v>
      </c>
      <c r="T4105" s="147">
        <v>0</v>
      </c>
      <c r="U4105" s="147" t="s">
        <v>3345</v>
      </c>
      <c r="V4105" s="147" t="s">
        <v>3610</v>
      </c>
    </row>
    <row r="4106" spans="16:22" x14ac:dyDescent="0.25">
      <c r="P4106" s="147" t="s">
        <v>962</v>
      </c>
      <c r="Q4106" s="147">
        <v>200</v>
      </c>
      <c r="R4106" s="147"/>
      <c r="S4106" s="147" t="s">
        <v>1728</v>
      </c>
      <c r="T4106" s="147">
        <v>0</v>
      </c>
      <c r="U4106" s="147" t="s">
        <v>1729</v>
      </c>
      <c r="V4106" s="147" t="s">
        <v>3610</v>
      </c>
    </row>
    <row r="4107" spans="16:22" x14ac:dyDescent="0.25">
      <c r="P4107" s="147" t="s">
        <v>962</v>
      </c>
      <c r="Q4107" s="147">
        <v>200</v>
      </c>
      <c r="R4107" s="147"/>
      <c r="S4107" s="147" t="s">
        <v>1730</v>
      </c>
      <c r="T4107" s="147">
        <v>0</v>
      </c>
      <c r="U4107" s="147" t="s">
        <v>1731</v>
      </c>
      <c r="V4107" s="147" t="s">
        <v>3610</v>
      </c>
    </row>
    <row r="4108" spans="16:22" x14ac:dyDescent="0.25">
      <c r="P4108" s="147" t="s">
        <v>962</v>
      </c>
      <c r="Q4108" s="147">
        <v>200</v>
      </c>
      <c r="R4108" s="147"/>
      <c r="S4108" s="147" t="s">
        <v>3524</v>
      </c>
      <c r="T4108" s="147">
        <v>0</v>
      </c>
      <c r="U4108" s="147" t="s">
        <v>3525</v>
      </c>
      <c r="V4108" s="147" t="s">
        <v>3610</v>
      </c>
    </row>
    <row r="4109" spans="16:22" x14ac:dyDescent="0.25">
      <c r="P4109" s="147" t="s">
        <v>962</v>
      </c>
      <c r="Q4109" s="147">
        <v>200</v>
      </c>
      <c r="R4109" s="147"/>
      <c r="S4109" s="147" t="s">
        <v>3346</v>
      </c>
      <c r="T4109" s="147">
        <v>0</v>
      </c>
      <c r="U4109" s="147" t="s">
        <v>3347</v>
      </c>
      <c r="V4109" s="147" t="s">
        <v>3610</v>
      </c>
    </row>
    <row r="4110" spans="16:22" x14ac:dyDescent="0.25">
      <c r="P4110" s="147" t="s">
        <v>962</v>
      </c>
      <c r="Q4110" s="147">
        <v>200</v>
      </c>
      <c r="R4110" s="147"/>
      <c r="S4110" s="147" t="s">
        <v>2519</v>
      </c>
      <c r="T4110" s="147">
        <v>0</v>
      </c>
      <c r="U4110" s="147" t="s">
        <v>2520</v>
      </c>
      <c r="V4110" s="147" t="s">
        <v>3610</v>
      </c>
    </row>
    <row r="4111" spans="16:22" x14ac:dyDescent="0.25">
      <c r="P4111" s="147" t="s">
        <v>962</v>
      </c>
      <c r="Q4111" s="147">
        <v>200</v>
      </c>
      <c r="R4111" s="147"/>
      <c r="S4111" s="147" t="s">
        <v>1732</v>
      </c>
      <c r="T4111" s="147">
        <v>0</v>
      </c>
      <c r="U4111" s="147" t="s">
        <v>1733</v>
      </c>
      <c r="V4111" s="147" t="s">
        <v>3610</v>
      </c>
    </row>
    <row r="4112" spans="16:22" x14ac:dyDescent="0.25">
      <c r="P4112" s="147" t="s">
        <v>962</v>
      </c>
      <c r="Q4112" s="147">
        <v>200</v>
      </c>
      <c r="R4112" s="147"/>
      <c r="S4112" s="147" t="s">
        <v>1734</v>
      </c>
      <c r="T4112" s="147">
        <v>0</v>
      </c>
      <c r="U4112" s="147" t="s">
        <v>1735</v>
      </c>
      <c r="V4112" s="147" t="s">
        <v>3610</v>
      </c>
    </row>
    <row r="4113" spans="16:22" x14ac:dyDescent="0.25">
      <c r="P4113" s="147" t="s">
        <v>962</v>
      </c>
      <c r="Q4113" s="147">
        <v>200</v>
      </c>
      <c r="R4113" s="147"/>
      <c r="S4113" s="147" t="s">
        <v>3526</v>
      </c>
      <c r="T4113" s="147">
        <v>0</v>
      </c>
      <c r="U4113" s="147" t="s">
        <v>3527</v>
      </c>
      <c r="V4113" s="147" t="s">
        <v>3610</v>
      </c>
    </row>
    <row r="4114" spans="16:22" x14ac:dyDescent="0.25">
      <c r="P4114" s="147" t="s">
        <v>962</v>
      </c>
      <c r="Q4114" s="147">
        <v>200</v>
      </c>
      <c r="R4114" s="147"/>
      <c r="S4114" s="147" t="s">
        <v>3348</v>
      </c>
      <c r="T4114" s="147">
        <v>0</v>
      </c>
      <c r="U4114" s="147" t="s">
        <v>3349</v>
      </c>
      <c r="V4114" s="147" t="s">
        <v>3610</v>
      </c>
    </row>
    <row r="4115" spans="16:22" x14ac:dyDescent="0.25">
      <c r="P4115" s="147" t="s">
        <v>962</v>
      </c>
      <c r="Q4115" s="147">
        <v>200</v>
      </c>
      <c r="R4115" s="147"/>
      <c r="S4115" s="147" t="s">
        <v>3528</v>
      </c>
      <c r="T4115" s="147">
        <v>0</v>
      </c>
      <c r="U4115" s="147" t="s">
        <v>3529</v>
      </c>
      <c r="V4115" s="147" t="s">
        <v>3610</v>
      </c>
    </row>
    <row r="4116" spans="16:22" x14ac:dyDescent="0.25">
      <c r="P4116" s="147" t="s">
        <v>962</v>
      </c>
      <c r="Q4116" s="147">
        <v>200</v>
      </c>
      <c r="R4116" s="147"/>
      <c r="S4116" s="147" t="s">
        <v>3350</v>
      </c>
      <c r="T4116" s="147">
        <v>0</v>
      </c>
      <c r="U4116" s="147" t="s">
        <v>3351</v>
      </c>
      <c r="V4116" s="147" t="s">
        <v>3610</v>
      </c>
    </row>
    <row r="4117" spans="16:22" x14ac:dyDescent="0.25">
      <c r="P4117" s="147" t="s">
        <v>962</v>
      </c>
      <c r="Q4117" s="147">
        <v>200</v>
      </c>
      <c r="R4117" s="147"/>
      <c r="S4117" s="147" t="s">
        <v>3530</v>
      </c>
      <c r="T4117" s="147">
        <v>0</v>
      </c>
      <c r="U4117" s="147" t="s">
        <v>3531</v>
      </c>
      <c r="V4117" s="147" t="s">
        <v>3610</v>
      </c>
    </row>
    <row r="4118" spans="16:22" x14ac:dyDescent="0.25">
      <c r="P4118" s="147" t="s">
        <v>962</v>
      </c>
      <c r="Q4118" s="147">
        <v>200</v>
      </c>
      <c r="R4118" s="147"/>
      <c r="S4118" s="147" t="s">
        <v>1740</v>
      </c>
      <c r="T4118" s="147">
        <v>0</v>
      </c>
      <c r="U4118" s="147" t="s">
        <v>1741</v>
      </c>
      <c r="V4118" s="147" t="s">
        <v>3610</v>
      </c>
    </row>
    <row r="4119" spans="16:22" x14ac:dyDescent="0.25">
      <c r="P4119" s="147" t="s">
        <v>962</v>
      </c>
      <c r="Q4119" s="147">
        <v>200</v>
      </c>
      <c r="R4119" s="147"/>
      <c r="S4119" s="147" t="s">
        <v>1744</v>
      </c>
      <c r="T4119" s="147">
        <v>0</v>
      </c>
      <c r="U4119" s="147" t="s">
        <v>1745</v>
      </c>
      <c r="V4119" s="147" t="s">
        <v>3610</v>
      </c>
    </row>
    <row r="4120" spans="16:22" x14ac:dyDescent="0.25">
      <c r="P4120" s="147" t="s">
        <v>962</v>
      </c>
      <c r="Q4120" s="147">
        <v>200</v>
      </c>
      <c r="R4120" s="147"/>
      <c r="S4120" s="147" t="s">
        <v>2521</v>
      </c>
      <c r="T4120" s="147">
        <v>0</v>
      </c>
      <c r="U4120" s="147" t="s">
        <v>2522</v>
      </c>
      <c r="V4120" s="147" t="s">
        <v>3610</v>
      </c>
    </row>
    <row r="4121" spans="16:22" x14ac:dyDescent="0.25">
      <c r="P4121" s="147" t="s">
        <v>962</v>
      </c>
      <c r="Q4121" s="147">
        <v>200</v>
      </c>
      <c r="R4121" s="147"/>
      <c r="S4121" s="147" t="s">
        <v>3045</v>
      </c>
      <c r="T4121" s="147">
        <v>0</v>
      </c>
      <c r="U4121" s="147" t="s">
        <v>3046</v>
      </c>
      <c r="V4121" s="147" t="s">
        <v>3610</v>
      </c>
    </row>
    <row r="4122" spans="16:22" x14ac:dyDescent="0.25">
      <c r="P4122" s="147" t="s">
        <v>962</v>
      </c>
      <c r="Q4122" s="147">
        <v>200</v>
      </c>
      <c r="R4122" s="147"/>
      <c r="S4122" s="147" t="s">
        <v>1764</v>
      </c>
      <c r="T4122" s="147">
        <v>0</v>
      </c>
      <c r="U4122" s="147" t="s">
        <v>1765</v>
      </c>
      <c r="V4122" s="147" t="s">
        <v>3610</v>
      </c>
    </row>
    <row r="4123" spans="16:22" x14ac:dyDescent="0.25">
      <c r="P4123" s="147" t="s">
        <v>962</v>
      </c>
      <c r="Q4123" s="147">
        <v>200</v>
      </c>
      <c r="R4123" s="147"/>
      <c r="S4123" s="147" t="s">
        <v>3053</v>
      </c>
      <c r="T4123" s="147">
        <v>0</v>
      </c>
      <c r="U4123" s="147" t="s">
        <v>3054</v>
      </c>
      <c r="V4123" s="147" t="s">
        <v>3610</v>
      </c>
    </row>
    <row r="4124" spans="16:22" x14ac:dyDescent="0.25">
      <c r="P4124" s="147" t="s">
        <v>962</v>
      </c>
      <c r="Q4124" s="147">
        <v>200</v>
      </c>
      <c r="R4124" s="147"/>
      <c r="S4124" s="147" t="s">
        <v>2529</v>
      </c>
      <c r="T4124" s="147">
        <v>0</v>
      </c>
      <c r="U4124" s="147" t="s">
        <v>2530</v>
      </c>
      <c r="V4124" s="147" t="s">
        <v>3610</v>
      </c>
    </row>
    <row r="4125" spans="16:22" x14ac:dyDescent="0.25">
      <c r="P4125" s="147" t="s">
        <v>962</v>
      </c>
      <c r="Q4125" s="147">
        <v>200</v>
      </c>
      <c r="R4125" s="147"/>
      <c r="S4125" s="147" t="s">
        <v>1784</v>
      </c>
      <c r="T4125" s="147">
        <v>0</v>
      </c>
      <c r="U4125" s="147" t="s">
        <v>1785</v>
      </c>
      <c r="V4125" s="147" t="s">
        <v>3610</v>
      </c>
    </row>
    <row r="4126" spans="16:22" x14ac:dyDescent="0.25">
      <c r="P4126" s="147" t="s">
        <v>962</v>
      </c>
      <c r="Q4126" s="147">
        <v>200</v>
      </c>
      <c r="R4126" s="147"/>
      <c r="S4126" s="147" t="s">
        <v>2531</v>
      </c>
      <c r="T4126" s="147">
        <v>0</v>
      </c>
      <c r="U4126" s="147" t="s">
        <v>2532</v>
      </c>
      <c r="V4126" s="147" t="s">
        <v>3610</v>
      </c>
    </row>
    <row r="4127" spans="16:22" x14ac:dyDescent="0.25">
      <c r="P4127" s="147" t="s">
        <v>962</v>
      </c>
      <c r="Q4127" s="147">
        <v>200</v>
      </c>
      <c r="R4127" s="147"/>
      <c r="S4127" s="147" t="s">
        <v>3061</v>
      </c>
      <c r="T4127" s="147">
        <v>0</v>
      </c>
      <c r="U4127" s="147" t="s">
        <v>3062</v>
      </c>
      <c r="V4127" s="147" t="s">
        <v>3610</v>
      </c>
    </row>
    <row r="4128" spans="16:22" x14ac:dyDescent="0.25">
      <c r="P4128" s="147" t="s">
        <v>962</v>
      </c>
      <c r="Q4128" s="147">
        <v>200</v>
      </c>
      <c r="R4128" s="147"/>
      <c r="S4128" s="147" t="s">
        <v>1796</v>
      </c>
      <c r="T4128" s="147">
        <v>0</v>
      </c>
      <c r="U4128" s="147" t="s">
        <v>1797</v>
      </c>
      <c r="V4128" s="147" t="s">
        <v>3610</v>
      </c>
    </row>
    <row r="4129" spans="16:22" x14ac:dyDescent="0.25">
      <c r="P4129" s="147" t="s">
        <v>962</v>
      </c>
      <c r="Q4129" s="147">
        <v>200</v>
      </c>
      <c r="R4129" s="147"/>
      <c r="S4129" s="147" t="s">
        <v>2830</v>
      </c>
      <c r="T4129" s="147">
        <v>0</v>
      </c>
      <c r="U4129" s="147" t="s">
        <v>2831</v>
      </c>
      <c r="V4129" s="147" t="s">
        <v>3610</v>
      </c>
    </row>
    <row r="4130" spans="16:22" x14ac:dyDescent="0.25">
      <c r="P4130" s="147" t="s">
        <v>962</v>
      </c>
      <c r="Q4130" s="147">
        <v>200</v>
      </c>
      <c r="R4130" s="147"/>
      <c r="S4130" s="147" t="s">
        <v>1804</v>
      </c>
      <c r="T4130" s="147">
        <v>0</v>
      </c>
      <c r="U4130" s="147" t="s">
        <v>1805</v>
      </c>
      <c r="V4130" s="147" t="s">
        <v>3610</v>
      </c>
    </row>
    <row r="4131" spans="16:22" x14ac:dyDescent="0.25">
      <c r="P4131" s="147" t="s">
        <v>962</v>
      </c>
      <c r="Q4131" s="147">
        <v>200</v>
      </c>
      <c r="R4131" s="147"/>
      <c r="S4131" s="147" t="s">
        <v>2832</v>
      </c>
      <c r="T4131" s="147">
        <v>0</v>
      </c>
      <c r="U4131" s="147" t="s">
        <v>2833</v>
      </c>
      <c r="V4131" s="147" t="s">
        <v>3610</v>
      </c>
    </row>
    <row r="4132" spans="16:22" x14ac:dyDescent="0.25">
      <c r="P4132" s="147" t="s">
        <v>962</v>
      </c>
      <c r="Q4132" s="147">
        <v>200</v>
      </c>
      <c r="R4132" s="147"/>
      <c r="S4132" s="147" t="s">
        <v>1822</v>
      </c>
      <c r="T4132" s="147">
        <v>0</v>
      </c>
      <c r="U4132" s="147" t="s">
        <v>1823</v>
      </c>
      <c r="V4132" s="147" t="s">
        <v>3610</v>
      </c>
    </row>
    <row r="4133" spans="16:22" x14ac:dyDescent="0.25">
      <c r="P4133" s="147" t="s">
        <v>962</v>
      </c>
      <c r="Q4133" s="147">
        <v>200</v>
      </c>
      <c r="R4133" s="147"/>
      <c r="S4133" s="147" t="s">
        <v>1826</v>
      </c>
      <c r="T4133" s="147">
        <v>0</v>
      </c>
      <c r="U4133" s="147" t="s">
        <v>1827</v>
      </c>
      <c r="V4133" s="147" t="s">
        <v>3610</v>
      </c>
    </row>
    <row r="4134" spans="16:22" x14ac:dyDescent="0.25">
      <c r="P4134" s="147" t="s">
        <v>962</v>
      </c>
      <c r="Q4134" s="147">
        <v>200</v>
      </c>
      <c r="R4134" s="147"/>
      <c r="S4134" s="147" t="s">
        <v>3722</v>
      </c>
      <c r="T4134" s="147">
        <v>0</v>
      </c>
      <c r="U4134" s="147" t="s">
        <v>3723</v>
      </c>
      <c r="V4134" s="147" t="s">
        <v>3610</v>
      </c>
    </row>
    <row r="4135" spans="16:22" x14ac:dyDescent="0.25">
      <c r="P4135" s="147" t="s">
        <v>962</v>
      </c>
      <c r="Q4135" s="147">
        <v>200</v>
      </c>
      <c r="R4135" s="147"/>
      <c r="S4135" s="147" t="s">
        <v>3366</v>
      </c>
      <c r="T4135" s="147">
        <v>0</v>
      </c>
      <c r="U4135" s="147" t="s">
        <v>3367</v>
      </c>
      <c r="V4135" s="147" t="s">
        <v>3610</v>
      </c>
    </row>
    <row r="4136" spans="16:22" x14ac:dyDescent="0.25">
      <c r="P4136" s="147" t="s">
        <v>962</v>
      </c>
      <c r="Q4136" s="147">
        <v>200</v>
      </c>
      <c r="R4136" s="147"/>
      <c r="S4136" s="147" t="s">
        <v>1838</v>
      </c>
      <c r="T4136" s="147">
        <v>0</v>
      </c>
      <c r="U4136" s="147" t="s">
        <v>1839</v>
      </c>
      <c r="V4136" s="147" t="s">
        <v>3610</v>
      </c>
    </row>
    <row r="4137" spans="16:22" x14ac:dyDescent="0.25">
      <c r="P4137" s="147" t="s">
        <v>962</v>
      </c>
      <c r="Q4137" s="147">
        <v>200</v>
      </c>
      <c r="R4137" s="147"/>
      <c r="S4137" s="147" t="s">
        <v>1842</v>
      </c>
      <c r="T4137" s="147">
        <v>0</v>
      </c>
      <c r="U4137" s="147" t="s">
        <v>1843</v>
      </c>
      <c r="V4137" s="147" t="s">
        <v>3610</v>
      </c>
    </row>
    <row r="4138" spans="16:22" x14ac:dyDescent="0.25">
      <c r="P4138" s="147" t="s">
        <v>962</v>
      </c>
      <c r="Q4138" s="147">
        <v>200</v>
      </c>
      <c r="R4138" s="147"/>
      <c r="S4138" s="147" t="s">
        <v>1844</v>
      </c>
      <c r="T4138" s="147">
        <v>0</v>
      </c>
      <c r="U4138" s="147" t="s">
        <v>1845</v>
      </c>
      <c r="V4138" s="147" t="s">
        <v>3610</v>
      </c>
    </row>
    <row r="4139" spans="16:22" x14ac:dyDescent="0.25">
      <c r="P4139" s="147" t="s">
        <v>962</v>
      </c>
      <c r="Q4139" s="147">
        <v>200</v>
      </c>
      <c r="R4139" s="147"/>
      <c r="S4139" s="147" t="s">
        <v>1848</v>
      </c>
      <c r="T4139" s="147">
        <v>0</v>
      </c>
      <c r="U4139" s="147" t="s">
        <v>1849</v>
      </c>
      <c r="V4139" s="147" t="s">
        <v>3610</v>
      </c>
    </row>
    <row r="4140" spans="16:22" x14ac:dyDescent="0.25">
      <c r="P4140" s="147" t="s">
        <v>962</v>
      </c>
      <c r="Q4140" s="147">
        <v>200</v>
      </c>
      <c r="R4140" s="147"/>
      <c r="S4140" s="147" t="s">
        <v>1850</v>
      </c>
      <c r="T4140" s="147">
        <v>0</v>
      </c>
      <c r="U4140" s="147" t="s">
        <v>1851</v>
      </c>
      <c r="V4140" s="147" t="s">
        <v>3610</v>
      </c>
    </row>
    <row r="4141" spans="16:22" x14ac:dyDescent="0.25">
      <c r="P4141" s="147" t="s">
        <v>962</v>
      </c>
      <c r="Q4141" s="147">
        <v>200</v>
      </c>
      <c r="R4141" s="147"/>
      <c r="S4141" s="147" t="s">
        <v>1878</v>
      </c>
      <c r="T4141" s="147">
        <v>0</v>
      </c>
      <c r="U4141" s="147" t="s">
        <v>1879</v>
      </c>
      <c r="V4141" s="147" t="s">
        <v>3610</v>
      </c>
    </row>
    <row r="4142" spans="16:22" x14ac:dyDescent="0.25">
      <c r="P4142" s="147" t="s">
        <v>962</v>
      </c>
      <c r="Q4142" s="147">
        <v>200</v>
      </c>
      <c r="R4142" s="147"/>
      <c r="S4142" s="147" t="s">
        <v>3724</v>
      </c>
      <c r="T4142" s="147">
        <v>0</v>
      </c>
      <c r="U4142" s="147" t="s">
        <v>3725</v>
      </c>
      <c r="V4142" s="147" t="s">
        <v>3610</v>
      </c>
    </row>
    <row r="4143" spans="16:22" x14ac:dyDescent="0.25">
      <c r="P4143" s="147" t="s">
        <v>962</v>
      </c>
      <c r="Q4143" s="147">
        <v>200</v>
      </c>
      <c r="R4143" s="147"/>
      <c r="S4143" s="147" t="s">
        <v>3370</v>
      </c>
      <c r="T4143" s="147">
        <v>0</v>
      </c>
      <c r="U4143" s="147" t="s">
        <v>3371</v>
      </c>
      <c r="V4143" s="147" t="s">
        <v>3610</v>
      </c>
    </row>
    <row r="4144" spans="16:22" x14ac:dyDescent="0.25">
      <c r="P4144" s="147" t="s">
        <v>962</v>
      </c>
      <c r="Q4144" s="147">
        <v>200</v>
      </c>
      <c r="R4144" s="147"/>
      <c r="S4144" s="147" t="s">
        <v>2553</v>
      </c>
      <c r="T4144" s="147">
        <v>0</v>
      </c>
      <c r="U4144" s="147" t="s">
        <v>2554</v>
      </c>
      <c r="V4144" s="147" t="s">
        <v>3610</v>
      </c>
    </row>
    <row r="4145" spans="16:22" x14ac:dyDescent="0.25">
      <c r="P4145" s="147" t="s">
        <v>962</v>
      </c>
      <c r="Q4145" s="147">
        <v>200</v>
      </c>
      <c r="R4145" s="147"/>
      <c r="S4145" s="147" t="s">
        <v>3069</v>
      </c>
      <c r="T4145" s="147">
        <v>0</v>
      </c>
      <c r="U4145" s="147" t="s">
        <v>3070</v>
      </c>
      <c r="V4145" s="147" t="s">
        <v>3610</v>
      </c>
    </row>
    <row r="4146" spans="16:22" x14ac:dyDescent="0.25">
      <c r="P4146" s="147" t="s">
        <v>962</v>
      </c>
      <c r="Q4146" s="147">
        <v>200</v>
      </c>
      <c r="R4146" s="147"/>
      <c r="S4146" s="147" t="s">
        <v>1890</v>
      </c>
      <c r="T4146" s="147">
        <v>0</v>
      </c>
      <c r="U4146" s="147" t="s">
        <v>1891</v>
      </c>
      <c r="V4146" s="147" t="s">
        <v>3610</v>
      </c>
    </row>
    <row r="4147" spans="16:22" x14ac:dyDescent="0.25">
      <c r="P4147" s="147" t="s">
        <v>962</v>
      </c>
      <c r="Q4147" s="147">
        <v>200</v>
      </c>
      <c r="R4147" s="147"/>
      <c r="S4147" s="147" t="s">
        <v>2852</v>
      </c>
      <c r="T4147" s="147">
        <v>0</v>
      </c>
      <c r="U4147" s="147" t="s">
        <v>2853</v>
      </c>
      <c r="V4147" s="147" t="s">
        <v>3610</v>
      </c>
    </row>
    <row r="4148" spans="16:22" x14ac:dyDescent="0.25">
      <c r="P4148" s="147" t="s">
        <v>962</v>
      </c>
      <c r="Q4148" s="147">
        <v>200</v>
      </c>
      <c r="R4148" s="147"/>
      <c r="S4148" s="147" t="s">
        <v>2555</v>
      </c>
      <c r="T4148" s="147">
        <v>0</v>
      </c>
      <c r="U4148" s="147" t="s">
        <v>2556</v>
      </c>
      <c r="V4148" s="147" t="s">
        <v>3610</v>
      </c>
    </row>
    <row r="4149" spans="16:22" x14ac:dyDescent="0.25">
      <c r="P4149" s="147" t="s">
        <v>962</v>
      </c>
      <c r="Q4149" s="147">
        <v>200</v>
      </c>
      <c r="R4149" s="147"/>
      <c r="S4149" s="147" t="s">
        <v>3726</v>
      </c>
      <c r="T4149" s="147">
        <v>0</v>
      </c>
      <c r="U4149" s="147" t="s">
        <v>3727</v>
      </c>
      <c r="V4149" s="147" t="s">
        <v>3610</v>
      </c>
    </row>
    <row r="4150" spans="16:22" x14ac:dyDescent="0.25">
      <c r="P4150" s="147" t="s">
        <v>962</v>
      </c>
      <c r="Q4150" s="147">
        <v>200</v>
      </c>
      <c r="R4150" s="147"/>
      <c r="S4150" s="147" t="s">
        <v>1892</v>
      </c>
      <c r="T4150" s="147">
        <v>0</v>
      </c>
      <c r="U4150" s="147" t="s">
        <v>1893</v>
      </c>
      <c r="V4150" s="147" t="s">
        <v>3610</v>
      </c>
    </row>
    <row r="4151" spans="16:22" x14ac:dyDescent="0.25">
      <c r="P4151" s="147" t="s">
        <v>962</v>
      </c>
      <c r="Q4151" s="147">
        <v>200</v>
      </c>
      <c r="R4151" s="147"/>
      <c r="S4151" s="147" t="s">
        <v>1894</v>
      </c>
      <c r="T4151" s="147">
        <v>0</v>
      </c>
      <c r="U4151" s="147" t="s">
        <v>1895</v>
      </c>
      <c r="V4151" s="147" t="s">
        <v>3610</v>
      </c>
    </row>
    <row r="4152" spans="16:22" x14ac:dyDescent="0.25">
      <c r="P4152" s="147" t="s">
        <v>962</v>
      </c>
      <c r="Q4152" s="147">
        <v>200</v>
      </c>
      <c r="R4152" s="147"/>
      <c r="S4152" s="147" t="s">
        <v>1896</v>
      </c>
      <c r="T4152" s="147">
        <v>0</v>
      </c>
      <c r="U4152" s="147" t="s">
        <v>1897</v>
      </c>
      <c r="V4152" s="147" t="s">
        <v>3610</v>
      </c>
    </row>
    <row r="4153" spans="16:22" x14ac:dyDescent="0.25">
      <c r="P4153" s="147" t="s">
        <v>962</v>
      </c>
      <c r="Q4153" s="147">
        <v>200</v>
      </c>
      <c r="R4153" s="147"/>
      <c r="S4153" s="147" t="s">
        <v>2854</v>
      </c>
      <c r="T4153" s="147">
        <v>0</v>
      </c>
      <c r="U4153" s="147" t="s">
        <v>2855</v>
      </c>
      <c r="V4153" s="147" t="s">
        <v>3610</v>
      </c>
    </row>
    <row r="4154" spans="16:22" x14ac:dyDescent="0.25">
      <c r="P4154" s="147" t="s">
        <v>962</v>
      </c>
      <c r="Q4154" s="147">
        <v>200</v>
      </c>
      <c r="R4154" s="147"/>
      <c r="S4154" s="147" t="s">
        <v>2856</v>
      </c>
      <c r="T4154" s="147">
        <v>0</v>
      </c>
      <c r="U4154" s="147" t="s">
        <v>2857</v>
      </c>
      <c r="V4154" s="147" t="s">
        <v>3610</v>
      </c>
    </row>
    <row r="4155" spans="16:22" x14ac:dyDescent="0.25">
      <c r="P4155" s="147" t="s">
        <v>962</v>
      </c>
      <c r="Q4155" s="147">
        <v>200</v>
      </c>
      <c r="R4155" s="147"/>
      <c r="S4155" s="147" t="s">
        <v>3071</v>
      </c>
      <c r="T4155" s="147">
        <v>0</v>
      </c>
      <c r="U4155" s="147" t="s">
        <v>3072</v>
      </c>
      <c r="V4155" s="147" t="s">
        <v>3610</v>
      </c>
    </row>
    <row r="4156" spans="16:22" x14ac:dyDescent="0.25">
      <c r="P4156" s="147" t="s">
        <v>962</v>
      </c>
      <c r="Q4156" s="147">
        <v>200</v>
      </c>
      <c r="R4156" s="147"/>
      <c r="S4156" s="147" t="s">
        <v>1898</v>
      </c>
      <c r="T4156" s="147">
        <v>0</v>
      </c>
      <c r="U4156" s="147" t="s">
        <v>1899</v>
      </c>
      <c r="V4156" s="147" t="s">
        <v>3610</v>
      </c>
    </row>
    <row r="4157" spans="16:22" x14ac:dyDescent="0.25">
      <c r="P4157" s="147" t="s">
        <v>962</v>
      </c>
      <c r="Q4157" s="147">
        <v>200</v>
      </c>
      <c r="R4157" s="147"/>
      <c r="S4157" s="147" t="s">
        <v>1900</v>
      </c>
      <c r="T4157" s="147">
        <v>0</v>
      </c>
      <c r="U4157" s="147" t="s">
        <v>1901</v>
      </c>
      <c r="V4157" s="147" t="s">
        <v>3610</v>
      </c>
    </row>
    <row r="4158" spans="16:22" x14ac:dyDescent="0.25">
      <c r="P4158" s="147" t="s">
        <v>962</v>
      </c>
      <c r="Q4158" s="147">
        <v>200</v>
      </c>
      <c r="R4158" s="147"/>
      <c r="S4158" s="147" t="s">
        <v>2565</v>
      </c>
      <c r="T4158" s="147">
        <v>0</v>
      </c>
      <c r="U4158" s="147" t="s">
        <v>2566</v>
      </c>
      <c r="V4158" s="147" t="s">
        <v>3610</v>
      </c>
    </row>
    <row r="4159" spans="16:22" x14ac:dyDescent="0.25">
      <c r="P4159" s="147" t="s">
        <v>962</v>
      </c>
      <c r="Q4159" s="147">
        <v>200</v>
      </c>
      <c r="R4159" s="147"/>
      <c r="S4159" s="147" t="s">
        <v>3382</v>
      </c>
      <c r="T4159" s="147">
        <v>0</v>
      </c>
      <c r="U4159" s="147" t="s">
        <v>3383</v>
      </c>
      <c r="V4159" s="147" t="s">
        <v>3610</v>
      </c>
    </row>
    <row r="4160" spans="16:22" x14ac:dyDescent="0.25">
      <c r="P4160" s="147" t="s">
        <v>962</v>
      </c>
      <c r="Q4160" s="147">
        <v>200</v>
      </c>
      <c r="R4160" s="147"/>
      <c r="S4160" s="147" t="s">
        <v>3728</v>
      </c>
      <c r="T4160" s="147">
        <v>0</v>
      </c>
      <c r="U4160" s="147" t="s">
        <v>3729</v>
      </c>
      <c r="V4160" s="147" t="s">
        <v>3610</v>
      </c>
    </row>
    <row r="4161" spans="16:22" x14ac:dyDescent="0.25">
      <c r="P4161" s="147" t="s">
        <v>962</v>
      </c>
      <c r="Q4161" s="147">
        <v>200</v>
      </c>
      <c r="R4161" s="147"/>
      <c r="S4161" s="147" t="s">
        <v>3085</v>
      </c>
      <c r="T4161" s="147">
        <v>0</v>
      </c>
      <c r="U4161" s="147" t="s">
        <v>3086</v>
      </c>
      <c r="V4161" s="147" t="s">
        <v>3610</v>
      </c>
    </row>
    <row r="4162" spans="16:22" x14ac:dyDescent="0.25">
      <c r="P4162" s="147" t="s">
        <v>962</v>
      </c>
      <c r="Q4162" s="147">
        <v>200</v>
      </c>
      <c r="R4162" s="147"/>
      <c r="S4162" s="147" t="s">
        <v>3730</v>
      </c>
      <c r="T4162" s="147">
        <v>0</v>
      </c>
      <c r="U4162" s="147" t="s">
        <v>3731</v>
      </c>
      <c r="V4162" s="147" t="s">
        <v>3610</v>
      </c>
    </row>
    <row r="4163" spans="16:22" x14ac:dyDescent="0.25">
      <c r="P4163" s="147" t="s">
        <v>962</v>
      </c>
      <c r="Q4163" s="147">
        <v>200</v>
      </c>
      <c r="R4163" s="147"/>
      <c r="S4163" s="147" t="s">
        <v>2864</v>
      </c>
      <c r="T4163" s="147">
        <v>0</v>
      </c>
      <c r="U4163" s="147" t="s">
        <v>2865</v>
      </c>
      <c r="V4163" s="147" t="s">
        <v>3610</v>
      </c>
    </row>
    <row r="4164" spans="16:22" x14ac:dyDescent="0.25">
      <c r="P4164" s="147" t="s">
        <v>962</v>
      </c>
      <c r="Q4164" s="147">
        <v>200</v>
      </c>
      <c r="R4164" s="147"/>
      <c r="S4164" s="147" t="s">
        <v>3732</v>
      </c>
      <c r="T4164" s="147">
        <v>0</v>
      </c>
      <c r="U4164" s="147" t="s">
        <v>3733</v>
      </c>
      <c r="V4164" s="147" t="s">
        <v>3610</v>
      </c>
    </row>
    <row r="4165" spans="16:22" x14ac:dyDescent="0.25">
      <c r="P4165" s="147" t="s">
        <v>962</v>
      </c>
      <c r="Q4165" s="147">
        <v>200</v>
      </c>
      <c r="R4165" s="147"/>
      <c r="S4165" s="147" t="s">
        <v>3542</v>
      </c>
      <c r="T4165" s="147">
        <v>0</v>
      </c>
      <c r="U4165" s="147" t="s">
        <v>3543</v>
      </c>
      <c r="V4165" s="147" t="s">
        <v>3610</v>
      </c>
    </row>
    <row r="4166" spans="16:22" x14ac:dyDescent="0.25">
      <c r="P4166" s="147" t="s">
        <v>962</v>
      </c>
      <c r="Q4166" s="147">
        <v>200</v>
      </c>
      <c r="R4166" s="147"/>
      <c r="S4166" s="147" t="s">
        <v>3544</v>
      </c>
      <c r="T4166" s="147">
        <v>0</v>
      </c>
      <c r="U4166" s="147" t="s">
        <v>3545</v>
      </c>
      <c r="V4166" s="147" t="s">
        <v>3610</v>
      </c>
    </row>
    <row r="4167" spans="16:22" x14ac:dyDescent="0.25">
      <c r="P4167" s="147" t="s">
        <v>962</v>
      </c>
      <c r="Q4167" s="147">
        <v>200</v>
      </c>
      <c r="R4167" s="147"/>
      <c r="S4167" s="147" t="s">
        <v>1922</v>
      </c>
      <c r="T4167" s="147">
        <v>0</v>
      </c>
      <c r="U4167" s="147" t="s">
        <v>1923</v>
      </c>
      <c r="V4167" s="147" t="s">
        <v>3610</v>
      </c>
    </row>
    <row r="4168" spans="16:22" x14ac:dyDescent="0.25">
      <c r="P4168" s="147" t="s">
        <v>962</v>
      </c>
      <c r="Q4168" s="147">
        <v>200</v>
      </c>
      <c r="R4168" s="147"/>
      <c r="S4168" s="147" t="s">
        <v>3087</v>
      </c>
      <c r="T4168" s="147">
        <v>0</v>
      </c>
      <c r="U4168" s="147" t="s">
        <v>3088</v>
      </c>
      <c r="V4168" s="147" t="s">
        <v>3610</v>
      </c>
    </row>
    <row r="4169" spans="16:22" x14ac:dyDescent="0.25">
      <c r="P4169" s="147" t="s">
        <v>962</v>
      </c>
      <c r="Q4169" s="147">
        <v>200</v>
      </c>
      <c r="R4169" s="147"/>
      <c r="S4169" s="147" t="s">
        <v>3546</v>
      </c>
      <c r="T4169" s="147">
        <v>0</v>
      </c>
      <c r="U4169" s="147" t="s">
        <v>3547</v>
      </c>
      <c r="V4169" s="147" t="s">
        <v>3610</v>
      </c>
    </row>
    <row r="4170" spans="16:22" x14ac:dyDescent="0.25">
      <c r="P4170" s="147" t="s">
        <v>962</v>
      </c>
      <c r="Q4170" s="147">
        <v>200</v>
      </c>
      <c r="R4170" s="147"/>
      <c r="S4170" s="147" t="s">
        <v>1926</v>
      </c>
      <c r="T4170" s="147">
        <v>0</v>
      </c>
      <c r="U4170" s="147" t="s">
        <v>1927</v>
      </c>
      <c r="V4170" s="147" t="s">
        <v>3610</v>
      </c>
    </row>
    <row r="4171" spans="16:22" x14ac:dyDescent="0.25">
      <c r="P4171" s="147" t="s">
        <v>962</v>
      </c>
      <c r="Q4171" s="147">
        <v>200</v>
      </c>
      <c r="R4171" s="147"/>
      <c r="S4171" s="147" t="s">
        <v>3548</v>
      </c>
      <c r="T4171" s="147">
        <v>0</v>
      </c>
      <c r="U4171" s="147" t="s">
        <v>3549</v>
      </c>
      <c r="V4171" s="147" t="s">
        <v>3610</v>
      </c>
    </row>
    <row r="4172" spans="16:22" x14ac:dyDescent="0.25">
      <c r="P4172" s="147" t="s">
        <v>962</v>
      </c>
      <c r="Q4172" s="147">
        <v>200</v>
      </c>
      <c r="R4172" s="147"/>
      <c r="S4172" s="147" t="s">
        <v>1928</v>
      </c>
      <c r="T4172" s="147">
        <v>0</v>
      </c>
      <c r="U4172" s="147" t="s">
        <v>1929</v>
      </c>
      <c r="V4172" s="147" t="s">
        <v>3610</v>
      </c>
    </row>
    <row r="4173" spans="16:22" x14ac:dyDescent="0.25">
      <c r="P4173" s="147" t="s">
        <v>962</v>
      </c>
      <c r="Q4173" s="147">
        <v>200</v>
      </c>
      <c r="R4173" s="147"/>
      <c r="S4173" s="147" t="s">
        <v>2872</v>
      </c>
      <c r="T4173" s="147">
        <v>0</v>
      </c>
      <c r="U4173" s="147" t="s">
        <v>2873</v>
      </c>
      <c r="V4173" s="147" t="s">
        <v>3610</v>
      </c>
    </row>
    <row r="4174" spans="16:22" x14ac:dyDescent="0.25">
      <c r="P4174" s="147" t="s">
        <v>962</v>
      </c>
      <c r="Q4174" s="147">
        <v>200</v>
      </c>
      <c r="R4174" s="147"/>
      <c r="S4174" s="147" t="s">
        <v>1930</v>
      </c>
      <c r="T4174" s="147">
        <v>0</v>
      </c>
      <c r="U4174" s="147" t="s">
        <v>1931</v>
      </c>
      <c r="V4174" s="147" t="s">
        <v>3610</v>
      </c>
    </row>
    <row r="4175" spans="16:22" x14ac:dyDescent="0.25">
      <c r="P4175" s="147" t="s">
        <v>962</v>
      </c>
      <c r="Q4175" s="147">
        <v>200</v>
      </c>
      <c r="R4175" s="147"/>
      <c r="S4175" s="147" t="s">
        <v>3550</v>
      </c>
      <c r="T4175" s="147">
        <v>0</v>
      </c>
      <c r="U4175" s="147" t="s">
        <v>3551</v>
      </c>
      <c r="V4175" s="147" t="s">
        <v>3610</v>
      </c>
    </row>
    <row r="4176" spans="16:22" x14ac:dyDescent="0.25">
      <c r="P4176" s="147" t="s">
        <v>962</v>
      </c>
      <c r="Q4176" s="147">
        <v>200</v>
      </c>
      <c r="R4176" s="147"/>
      <c r="S4176" s="147" t="s">
        <v>3384</v>
      </c>
      <c r="T4176" s="147">
        <v>0</v>
      </c>
      <c r="U4176" s="147" t="s">
        <v>3385</v>
      </c>
      <c r="V4176" s="147" t="s">
        <v>3610</v>
      </c>
    </row>
    <row r="4177" spans="16:22" x14ac:dyDescent="0.25">
      <c r="P4177" s="147" t="s">
        <v>962</v>
      </c>
      <c r="Q4177" s="147">
        <v>200</v>
      </c>
      <c r="R4177" s="147"/>
      <c r="S4177" s="147" t="s">
        <v>1938</v>
      </c>
      <c r="T4177" s="147">
        <v>0</v>
      </c>
      <c r="U4177" s="147" t="s">
        <v>1939</v>
      </c>
      <c r="V4177" s="147" t="s">
        <v>3610</v>
      </c>
    </row>
    <row r="4178" spans="16:22" x14ac:dyDescent="0.25">
      <c r="P4178" s="147" t="s">
        <v>962</v>
      </c>
      <c r="Q4178" s="147">
        <v>200</v>
      </c>
      <c r="R4178" s="147"/>
      <c r="S4178" s="147" t="s">
        <v>3734</v>
      </c>
      <c r="T4178" s="147">
        <v>0</v>
      </c>
      <c r="U4178" s="147" t="s">
        <v>3735</v>
      </c>
      <c r="V4178" s="147" t="s">
        <v>3610</v>
      </c>
    </row>
    <row r="4179" spans="16:22" x14ac:dyDescent="0.25">
      <c r="P4179" s="147" t="s">
        <v>962</v>
      </c>
      <c r="Q4179" s="147">
        <v>200</v>
      </c>
      <c r="R4179" s="147"/>
      <c r="S4179" s="147" t="s">
        <v>1940</v>
      </c>
      <c r="T4179" s="147">
        <v>0</v>
      </c>
      <c r="U4179" s="147" t="s">
        <v>1941</v>
      </c>
      <c r="V4179" s="147" t="s">
        <v>3610</v>
      </c>
    </row>
    <row r="4180" spans="16:22" x14ac:dyDescent="0.25">
      <c r="P4180" s="147" t="s">
        <v>962</v>
      </c>
      <c r="Q4180" s="147">
        <v>200</v>
      </c>
      <c r="R4180" s="147"/>
      <c r="S4180" s="147" t="s">
        <v>3736</v>
      </c>
      <c r="T4180" s="147">
        <v>0</v>
      </c>
      <c r="U4180" s="147" t="s">
        <v>3737</v>
      </c>
      <c r="V4180" s="147" t="s">
        <v>3610</v>
      </c>
    </row>
    <row r="4181" spans="16:22" x14ac:dyDescent="0.25">
      <c r="P4181" s="147" t="s">
        <v>962</v>
      </c>
      <c r="Q4181" s="147">
        <v>200</v>
      </c>
      <c r="R4181" s="147"/>
      <c r="S4181" s="147" t="s">
        <v>1944</v>
      </c>
      <c r="T4181" s="147">
        <v>0</v>
      </c>
      <c r="U4181" s="147" t="s">
        <v>1945</v>
      </c>
      <c r="V4181" s="147" t="s">
        <v>3610</v>
      </c>
    </row>
    <row r="4182" spans="16:22" x14ac:dyDescent="0.25">
      <c r="P4182" s="147" t="s">
        <v>962</v>
      </c>
      <c r="Q4182" s="147">
        <v>200</v>
      </c>
      <c r="R4182" s="147"/>
      <c r="S4182" s="147" t="s">
        <v>2573</v>
      </c>
      <c r="T4182" s="147">
        <v>0</v>
      </c>
      <c r="U4182" s="147" t="s">
        <v>2574</v>
      </c>
      <c r="V4182" s="147" t="s">
        <v>3610</v>
      </c>
    </row>
    <row r="4183" spans="16:22" x14ac:dyDescent="0.25">
      <c r="P4183" s="147" t="s">
        <v>962</v>
      </c>
      <c r="Q4183" s="147">
        <v>200</v>
      </c>
      <c r="R4183" s="147"/>
      <c r="S4183" s="147" t="s">
        <v>3386</v>
      </c>
      <c r="T4183" s="147">
        <v>0</v>
      </c>
      <c r="U4183" s="147" t="s">
        <v>3387</v>
      </c>
      <c r="V4183" s="147" t="s">
        <v>3610</v>
      </c>
    </row>
    <row r="4184" spans="16:22" x14ac:dyDescent="0.25">
      <c r="P4184" s="147" t="s">
        <v>962</v>
      </c>
      <c r="Q4184" s="147">
        <v>200</v>
      </c>
      <c r="R4184" s="147"/>
      <c r="S4184" s="147" t="s">
        <v>1948</v>
      </c>
      <c r="T4184" s="147">
        <v>0</v>
      </c>
      <c r="U4184" s="147" t="s">
        <v>1949</v>
      </c>
      <c r="V4184" s="147" t="s">
        <v>3610</v>
      </c>
    </row>
    <row r="4185" spans="16:22" x14ac:dyDescent="0.25">
      <c r="P4185" s="147" t="s">
        <v>962</v>
      </c>
      <c r="Q4185" s="147">
        <v>200</v>
      </c>
      <c r="R4185" s="147"/>
      <c r="S4185" s="147" t="s">
        <v>1950</v>
      </c>
      <c r="T4185" s="147">
        <v>0</v>
      </c>
      <c r="U4185" s="147" t="s">
        <v>1951</v>
      </c>
      <c r="V4185" s="147" t="s">
        <v>3610</v>
      </c>
    </row>
    <row r="4186" spans="16:22" x14ac:dyDescent="0.25">
      <c r="P4186" s="147" t="s">
        <v>962</v>
      </c>
      <c r="Q4186" s="147">
        <v>200</v>
      </c>
      <c r="R4186" s="147"/>
      <c r="S4186" s="147" t="s">
        <v>1952</v>
      </c>
      <c r="T4186" s="147">
        <v>0</v>
      </c>
      <c r="U4186" s="147" t="s">
        <v>1953</v>
      </c>
      <c r="V4186" s="147" t="s">
        <v>3610</v>
      </c>
    </row>
    <row r="4187" spans="16:22" x14ac:dyDescent="0.25">
      <c r="P4187" s="147" t="s">
        <v>962</v>
      </c>
      <c r="Q4187" s="147">
        <v>200</v>
      </c>
      <c r="R4187" s="147"/>
      <c r="S4187" s="147" t="s">
        <v>1954</v>
      </c>
      <c r="T4187" s="147">
        <v>0</v>
      </c>
      <c r="U4187" s="147" t="s">
        <v>1955</v>
      </c>
      <c r="V4187" s="147" t="s">
        <v>3610</v>
      </c>
    </row>
    <row r="4188" spans="16:22" x14ac:dyDescent="0.25">
      <c r="P4188" s="147" t="s">
        <v>962</v>
      </c>
      <c r="Q4188" s="147">
        <v>200</v>
      </c>
      <c r="R4188" s="147"/>
      <c r="S4188" s="147" t="s">
        <v>1956</v>
      </c>
      <c r="T4188" s="147">
        <v>0</v>
      </c>
      <c r="U4188" s="147" t="s">
        <v>1957</v>
      </c>
      <c r="V4188" s="147" t="s">
        <v>3610</v>
      </c>
    </row>
    <row r="4189" spans="16:22" x14ac:dyDescent="0.25">
      <c r="P4189" s="147" t="s">
        <v>962</v>
      </c>
      <c r="Q4189" s="147">
        <v>200</v>
      </c>
      <c r="R4189" s="147"/>
      <c r="S4189" s="147" t="s">
        <v>3388</v>
      </c>
      <c r="T4189" s="147">
        <v>0</v>
      </c>
      <c r="U4189" s="147" t="s">
        <v>3389</v>
      </c>
      <c r="V4189" s="147" t="s">
        <v>3610</v>
      </c>
    </row>
    <row r="4190" spans="16:22" x14ac:dyDescent="0.25">
      <c r="P4190" s="147" t="s">
        <v>962</v>
      </c>
      <c r="Q4190" s="147">
        <v>200</v>
      </c>
      <c r="R4190" s="147"/>
      <c r="S4190" s="147" t="s">
        <v>2880</v>
      </c>
      <c r="T4190" s="147">
        <v>0</v>
      </c>
      <c r="U4190" s="147" t="s">
        <v>2881</v>
      </c>
      <c r="V4190" s="147" t="s">
        <v>3610</v>
      </c>
    </row>
    <row r="4191" spans="16:22" x14ac:dyDescent="0.25">
      <c r="P4191" s="147" t="s">
        <v>962</v>
      </c>
      <c r="Q4191" s="147">
        <v>200</v>
      </c>
      <c r="R4191" s="147"/>
      <c r="S4191" s="147" t="s">
        <v>1962</v>
      </c>
      <c r="T4191" s="147">
        <v>0</v>
      </c>
      <c r="U4191" s="147" t="s">
        <v>1963</v>
      </c>
      <c r="V4191" s="147" t="s">
        <v>3610</v>
      </c>
    </row>
    <row r="4192" spans="16:22" x14ac:dyDescent="0.25">
      <c r="P4192" s="147" t="s">
        <v>962</v>
      </c>
      <c r="Q4192" s="147">
        <v>200</v>
      </c>
      <c r="R4192" s="147"/>
      <c r="S4192" s="147" t="s">
        <v>2575</v>
      </c>
      <c r="T4192" s="147">
        <v>0</v>
      </c>
      <c r="U4192" s="147" t="s">
        <v>2576</v>
      </c>
      <c r="V4192" s="147" t="s">
        <v>3610</v>
      </c>
    </row>
    <row r="4193" spans="16:22" x14ac:dyDescent="0.25">
      <c r="P4193" s="147" t="s">
        <v>962</v>
      </c>
      <c r="Q4193" s="147">
        <v>200</v>
      </c>
      <c r="R4193" s="147"/>
      <c r="S4193" s="147" t="s">
        <v>1970</v>
      </c>
      <c r="T4193" s="147">
        <v>0</v>
      </c>
      <c r="U4193" s="147" t="s">
        <v>1971</v>
      </c>
      <c r="V4193" s="147" t="s">
        <v>3610</v>
      </c>
    </row>
    <row r="4194" spans="16:22" x14ac:dyDescent="0.25">
      <c r="P4194" s="147" t="s">
        <v>962</v>
      </c>
      <c r="Q4194" s="147">
        <v>200</v>
      </c>
      <c r="R4194" s="147"/>
      <c r="S4194" s="147" t="s">
        <v>3089</v>
      </c>
      <c r="T4194" s="147">
        <v>0</v>
      </c>
      <c r="U4194" s="147" t="s">
        <v>3090</v>
      </c>
      <c r="V4194" s="147" t="s">
        <v>3610</v>
      </c>
    </row>
    <row r="4195" spans="16:22" x14ac:dyDescent="0.25">
      <c r="P4195" s="147" t="s">
        <v>962</v>
      </c>
      <c r="Q4195" s="147">
        <v>200</v>
      </c>
      <c r="R4195" s="147"/>
      <c r="S4195" s="147" t="s">
        <v>1974</v>
      </c>
      <c r="T4195" s="147">
        <v>0</v>
      </c>
      <c r="U4195" s="147" t="s">
        <v>1975</v>
      </c>
      <c r="V4195" s="147" t="s">
        <v>3610</v>
      </c>
    </row>
    <row r="4196" spans="16:22" x14ac:dyDescent="0.25">
      <c r="P4196" s="147" t="s">
        <v>962</v>
      </c>
      <c r="Q4196" s="147">
        <v>200</v>
      </c>
      <c r="R4196" s="147"/>
      <c r="S4196" s="147" t="s">
        <v>1976</v>
      </c>
      <c r="T4196" s="147">
        <v>0</v>
      </c>
      <c r="U4196" s="147" t="s">
        <v>1977</v>
      </c>
      <c r="V4196" s="147" t="s">
        <v>3610</v>
      </c>
    </row>
    <row r="4197" spans="16:22" x14ac:dyDescent="0.25">
      <c r="P4197" s="147" t="s">
        <v>962</v>
      </c>
      <c r="Q4197" s="147">
        <v>200</v>
      </c>
      <c r="R4197" s="147"/>
      <c r="S4197" s="147" t="s">
        <v>1978</v>
      </c>
      <c r="T4197" s="147">
        <v>0</v>
      </c>
      <c r="U4197" s="147" t="s">
        <v>1979</v>
      </c>
      <c r="V4197" s="147" t="s">
        <v>3610</v>
      </c>
    </row>
    <row r="4198" spans="16:22" x14ac:dyDescent="0.25">
      <c r="P4198" s="147" t="s">
        <v>962</v>
      </c>
      <c r="Q4198" s="147">
        <v>200</v>
      </c>
      <c r="R4198" s="147"/>
      <c r="S4198" s="147" t="s">
        <v>1982</v>
      </c>
      <c r="T4198" s="147">
        <v>0</v>
      </c>
      <c r="U4198" s="147" t="s">
        <v>1983</v>
      </c>
      <c r="V4198" s="147" t="s">
        <v>3610</v>
      </c>
    </row>
    <row r="4199" spans="16:22" x14ac:dyDescent="0.25">
      <c r="P4199" s="147" t="s">
        <v>962</v>
      </c>
      <c r="Q4199" s="147">
        <v>200</v>
      </c>
      <c r="R4199" s="147"/>
      <c r="S4199" s="147" t="s">
        <v>1992</v>
      </c>
      <c r="T4199" s="147">
        <v>0</v>
      </c>
      <c r="U4199" s="147" t="s">
        <v>1993</v>
      </c>
      <c r="V4199" s="147" t="s">
        <v>3610</v>
      </c>
    </row>
    <row r="4200" spans="16:22" x14ac:dyDescent="0.25">
      <c r="P4200" s="147" t="s">
        <v>962</v>
      </c>
      <c r="Q4200" s="147">
        <v>200</v>
      </c>
      <c r="R4200" s="147"/>
      <c r="S4200" s="147" t="s">
        <v>3738</v>
      </c>
      <c r="T4200" s="147">
        <v>0</v>
      </c>
      <c r="U4200" s="147" t="s">
        <v>3739</v>
      </c>
      <c r="V4200" s="147" t="s">
        <v>3610</v>
      </c>
    </row>
    <row r="4201" spans="16:22" x14ac:dyDescent="0.25">
      <c r="P4201" s="147" t="s">
        <v>962</v>
      </c>
      <c r="Q4201" s="147">
        <v>200</v>
      </c>
      <c r="R4201" s="147"/>
      <c r="S4201" s="147" t="s">
        <v>3740</v>
      </c>
      <c r="T4201" s="147">
        <v>0</v>
      </c>
      <c r="U4201" s="147" t="s">
        <v>3741</v>
      </c>
      <c r="V4201" s="147" t="s">
        <v>3610</v>
      </c>
    </row>
    <row r="4202" spans="16:22" x14ac:dyDescent="0.25">
      <c r="P4202" s="147" t="s">
        <v>962</v>
      </c>
      <c r="Q4202" s="147">
        <v>200</v>
      </c>
      <c r="R4202" s="147"/>
      <c r="S4202" s="147" t="s">
        <v>1994</v>
      </c>
      <c r="T4202" s="147">
        <v>0</v>
      </c>
      <c r="U4202" s="147" t="s">
        <v>1995</v>
      </c>
      <c r="V4202" s="147" t="s">
        <v>3610</v>
      </c>
    </row>
    <row r="4203" spans="16:22" x14ac:dyDescent="0.25">
      <c r="P4203" s="147" t="s">
        <v>962</v>
      </c>
      <c r="Q4203" s="147">
        <v>200</v>
      </c>
      <c r="R4203" s="147"/>
      <c r="S4203" s="147" t="s">
        <v>1996</v>
      </c>
      <c r="T4203" s="147">
        <v>0</v>
      </c>
      <c r="U4203" s="147" t="s">
        <v>1997</v>
      </c>
      <c r="V4203" s="147" t="s">
        <v>3610</v>
      </c>
    </row>
    <row r="4204" spans="16:22" x14ac:dyDescent="0.25">
      <c r="P4204" s="147" t="s">
        <v>962</v>
      </c>
      <c r="Q4204" s="147">
        <v>200</v>
      </c>
      <c r="R4204" s="147"/>
      <c r="S4204" s="147" t="s">
        <v>1998</v>
      </c>
      <c r="T4204" s="147">
        <v>0</v>
      </c>
      <c r="U4204" s="147" t="s">
        <v>1999</v>
      </c>
      <c r="V4204" s="147" t="s">
        <v>3610</v>
      </c>
    </row>
    <row r="4205" spans="16:22" x14ac:dyDescent="0.25">
      <c r="P4205" s="147" t="s">
        <v>962</v>
      </c>
      <c r="Q4205" s="147">
        <v>200</v>
      </c>
      <c r="R4205" s="147"/>
      <c r="S4205" s="147" t="s">
        <v>2000</v>
      </c>
      <c r="T4205" s="147">
        <v>0</v>
      </c>
      <c r="U4205" s="147" t="s">
        <v>2001</v>
      </c>
      <c r="V4205" s="147" t="s">
        <v>3610</v>
      </c>
    </row>
    <row r="4206" spans="16:22" x14ac:dyDescent="0.25">
      <c r="P4206" s="147" t="s">
        <v>962</v>
      </c>
      <c r="Q4206" s="147">
        <v>200</v>
      </c>
      <c r="R4206" s="147"/>
      <c r="S4206" s="147" t="s">
        <v>2002</v>
      </c>
      <c r="T4206" s="147">
        <v>0</v>
      </c>
      <c r="U4206" s="147" t="s">
        <v>2003</v>
      </c>
      <c r="V4206" s="147" t="s">
        <v>3610</v>
      </c>
    </row>
    <row r="4207" spans="16:22" x14ac:dyDescent="0.25">
      <c r="P4207" s="147" t="s">
        <v>962</v>
      </c>
      <c r="Q4207" s="147">
        <v>200</v>
      </c>
      <c r="R4207" s="147"/>
      <c r="S4207" s="147" t="s">
        <v>2004</v>
      </c>
      <c r="T4207" s="147">
        <v>0</v>
      </c>
      <c r="U4207" s="147" t="s">
        <v>2005</v>
      </c>
      <c r="V4207" s="147" t="s">
        <v>3610</v>
      </c>
    </row>
    <row r="4208" spans="16:22" x14ac:dyDescent="0.25">
      <c r="P4208" s="147" t="s">
        <v>962</v>
      </c>
      <c r="Q4208" s="147">
        <v>200</v>
      </c>
      <c r="R4208" s="147"/>
      <c r="S4208" s="147" t="s">
        <v>2008</v>
      </c>
      <c r="T4208" s="147">
        <v>0</v>
      </c>
      <c r="U4208" s="147" t="s">
        <v>2009</v>
      </c>
      <c r="V4208" s="147" t="s">
        <v>3610</v>
      </c>
    </row>
    <row r="4209" spans="16:22" x14ac:dyDescent="0.25">
      <c r="P4209" s="147" t="s">
        <v>962</v>
      </c>
      <c r="Q4209" s="147">
        <v>200</v>
      </c>
      <c r="R4209" s="147"/>
      <c r="S4209" s="147" t="s">
        <v>2010</v>
      </c>
      <c r="T4209" s="147">
        <v>0</v>
      </c>
      <c r="U4209" s="147" t="s">
        <v>2011</v>
      </c>
      <c r="V4209" s="147" t="s">
        <v>3610</v>
      </c>
    </row>
    <row r="4210" spans="16:22" x14ac:dyDescent="0.25">
      <c r="P4210" s="147" t="s">
        <v>962</v>
      </c>
      <c r="Q4210" s="147">
        <v>200</v>
      </c>
      <c r="R4210" s="147"/>
      <c r="S4210" s="147" t="s">
        <v>2012</v>
      </c>
      <c r="T4210" s="147">
        <v>0</v>
      </c>
      <c r="U4210" s="147" t="s">
        <v>2013</v>
      </c>
      <c r="V4210" s="147" t="s">
        <v>3610</v>
      </c>
    </row>
    <row r="4211" spans="16:22" x14ac:dyDescent="0.25">
      <c r="P4211" s="147" t="s">
        <v>962</v>
      </c>
      <c r="Q4211" s="147">
        <v>200</v>
      </c>
      <c r="R4211" s="147"/>
      <c r="S4211" s="147" t="s">
        <v>2014</v>
      </c>
      <c r="T4211" s="147">
        <v>0</v>
      </c>
      <c r="U4211" s="147" t="s">
        <v>2015</v>
      </c>
      <c r="V4211" s="147" t="s">
        <v>3610</v>
      </c>
    </row>
    <row r="4212" spans="16:22" x14ac:dyDescent="0.25">
      <c r="P4212" s="147" t="s">
        <v>962</v>
      </c>
      <c r="Q4212" s="147">
        <v>200</v>
      </c>
      <c r="R4212" s="147"/>
      <c r="S4212" s="147" t="s">
        <v>2016</v>
      </c>
      <c r="T4212" s="147">
        <v>0</v>
      </c>
      <c r="U4212" s="147" t="s">
        <v>2017</v>
      </c>
      <c r="V4212" s="147" t="s">
        <v>3610</v>
      </c>
    </row>
    <row r="4213" spans="16:22" x14ac:dyDescent="0.25">
      <c r="P4213" s="147" t="s">
        <v>962</v>
      </c>
      <c r="Q4213" s="147">
        <v>200</v>
      </c>
      <c r="R4213" s="147"/>
      <c r="S4213" s="147" t="s">
        <v>3742</v>
      </c>
      <c r="T4213" s="147">
        <v>0</v>
      </c>
      <c r="U4213" s="147" t="s">
        <v>3743</v>
      </c>
      <c r="V4213" s="147" t="s">
        <v>3610</v>
      </c>
    </row>
    <row r="4214" spans="16:22" x14ac:dyDescent="0.25">
      <c r="P4214" s="147" t="s">
        <v>962</v>
      </c>
      <c r="Q4214" s="147">
        <v>200</v>
      </c>
      <c r="R4214" s="147"/>
      <c r="S4214" s="147" t="s">
        <v>2022</v>
      </c>
      <c r="T4214" s="147">
        <v>0</v>
      </c>
      <c r="U4214" s="147" t="s">
        <v>2023</v>
      </c>
      <c r="V4214" s="147" t="s">
        <v>3610</v>
      </c>
    </row>
    <row r="4215" spans="16:22" x14ac:dyDescent="0.25">
      <c r="P4215" s="147" t="s">
        <v>962</v>
      </c>
      <c r="Q4215" s="147">
        <v>200</v>
      </c>
      <c r="R4215" s="147"/>
      <c r="S4215" s="147" t="s">
        <v>3394</v>
      </c>
      <c r="T4215" s="147">
        <v>0</v>
      </c>
      <c r="U4215" s="147" t="s">
        <v>3395</v>
      </c>
      <c r="V4215" s="147" t="s">
        <v>3610</v>
      </c>
    </row>
    <row r="4216" spans="16:22" x14ac:dyDescent="0.25">
      <c r="P4216" s="147" t="s">
        <v>962</v>
      </c>
      <c r="Q4216" s="147">
        <v>200</v>
      </c>
      <c r="R4216" s="147"/>
      <c r="S4216" s="147" t="s">
        <v>2024</v>
      </c>
      <c r="T4216" s="147">
        <v>0</v>
      </c>
      <c r="U4216" s="147" t="s">
        <v>2025</v>
      </c>
      <c r="V4216" s="147" t="s">
        <v>3610</v>
      </c>
    </row>
    <row r="4217" spans="16:22" x14ac:dyDescent="0.25">
      <c r="P4217" s="147" t="s">
        <v>962</v>
      </c>
      <c r="Q4217" s="147">
        <v>200</v>
      </c>
      <c r="R4217" s="147"/>
      <c r="S4217" s="147" t="s">
        <v>2026</v>
      </c>
      <c r="T4217" s="147">
        <v>0</v>
      </c>
      <c r="U4217" s="147" t="s">
        <v>2027</v>
      </c>
      <c r="V4217" s="147" t="s">
        <v>3610</v>
      </c>
    </row>
    <row r="4218" spans="16:22" x14ac:dyDescent="0.25">
      <c r="P4218" s="147" t="s">
        <v>962</v>
      </c>
      <c r="Q4218" s="147">
        <v>200</v>
      </c>
      <c r="R4218" s="147"/>
      <c r="S4218" s="147" t="s">
        <v>3396</v>
      </c>
      <c r="T4218" s="147">
        <v>0</v>
      </c>
      <c r="U4218" s="147" t="s">
        <v>3397</v>
      </c>
      <c r="V4218" s="147" t="s">
        <v>3610</v>
      </c>
    </row>
    <row r="4219" spans="16:22" x14ac:dyDescent="0.25">
      <c r="P4219" s="147" t="s">
        <v>962</v>
      </c>
      <c r="Q4219" s="147">
        <v>200</v>
      </c>
      <c r="R4219" s="147"/>
      <c r="S4219" s="147" t="s">
        <v>2028</v>
      </c>
      <c r="T4219" s="147">
        <v>0</v>
      </c>
      <c r="U4219" s="147" t="s">
        <v>2029</v>
      </c>
      <c r="V4219" s="147" t="s">
        <v>3610</v>
      </c>
    </row>
    <row r="4220" spans="16:22" x14ac:dyDescent="0.25">
      <c r="P4220" s="147" t="s">
        <v>962</v>
      </c>
      <c r="Q4220" s="147">
        <v>200</v>
      </c>
      <c r="R4220" s="147"/>
      <c r="S4220" s="147" t="s">
        <v>3556</v>
      </c>
      <c r="T4220" s="147">
        <v>0</v>
      </c>
      <c r="U4220" s="147" t="s">
        <v>3557</v>
      </c>
      <c r="V4220" s="147" t="s">
        <v>3610</v>
      </c>
    </row>
    <row r="4221" spans="16:22" x14ac:dyDescent="0.25">
      <c r="P4221" s="147" t="s">
        <v>962</v>
      </c>
      <c r="Q4221" s="147">
        <v>200</v>
      </c>
      <c r="R4221" s="147"/>
      <c r="S4221" s="147" t="s">
        <v>3744</v>
      </c>
      <c r="T4221" s="147">
        <v>0</v>
      </c>
      <c r="U4221" s="147" t="s">
        <v>3745</v>
      </c>
      <c r="V4221" s="147" t="s">
        <v>3610</v>
      </c>
    </row>
    <row r="4222" spans="16:22" x14ac:dyDescent="0.25">
      <c r="P4222" s="147" t="s">
        <v>962</v>
      </c>
      <c r="Q4222" s="147">
        <v>200</v>
      </c>
      <c r="R4222" s="147"/>
      <c r="S4222" s="147" t="s">
        <v>2030</v>
      </c>
      <c r="T4222" s="147">
        <v>0</v>
      </c>
      <c r="U4222" s="147" t="s">
        <v>2031</v>
      </c>
      <c r="V4222" s="147" t="s">
        <v>3610</v>
      </c>
    </row>
    <row r="4223" spans="16:22" x14ac:dyDescent="0.25">
      <c r="P4223" s="147" t="s">
        <v>962</v>
      </c>
      <c r="Q4223" s="147">
        <v>200</v>
      </c>
      <c r="R4223" s="147"/>
      <c r="S4223" s="147" t="s">
        <v>2032</v>
      </c>
      <c r="T4223" s="147">
        <v>0</v>
      </c>
      <c r="U4223" s="147" t="s">
        <v>2033</v>
      </c>
      <c r="V4223" s="147" t="s">
        <v>3610</v>
      </c>
    </row>
    <row r="4224" spans="16:22" x14ac:dyDescent="0.25">
      <c r="P4224" s="147" t="s">
        <v>962</v>
      </c>
      <c r="Q4224" s="147">
        <v>200</v>
      </c>
      <c r="R4224" s="147"/>
      <c r="S4224" s="147" t="s">
        <v>2034</v>
      </c>
      <c r="T4224" s="147">
        <v>0</v>
      </c>
      <c r="U4224" s="147" t="s">
        <v>2035</v>
      </c>
      <c r="V4224" s="147" t="s">
        <v>3610</v>
      </c>
    </row>
    <row r="4225" spans="16:22" x14ac:dyDescent="0.25">
      <c r="P4225" s="147" t="s">
        <v>962</v>
      </c>
      <c r="Q4225" s="147">
        <v>200</v>
      </c>
      <c r="R4225" s="147"/>
      <c r="S4225" s="147" t="s">
        <v>3101</v>
      </c>
      <c r="T4225" s="147">
        <v>0</v>
      </c>
      <c r="U4225" s="147" t="s">
        <v>3102</v>
      </c>
      <c r="V4225" s="147" t="s">
        <v>3610</v>
      </c>
    </row>
    <row r="4226" spans="16:22" x14ac:dyDescent="0.25">
      <c r="P4226" s="147" t="s">
        <v>962</v>
      </c>
      <c r="Q4226" s="147">
        <v>200</v>
      </c>
      <c r="R4226" s="147"/>
      <c r="S4226" s="147" t="s">
        <v>2036</v>
      </c>
      <c r="T4226" s="147">
        <v>0</v>
      </c>
      <c r="U4226" s="147" t="s">
        <v>2037</v>
      </c>
      <c r="V4226" s="147" t="s">
        <v>3610</v>
      </c>
    </row>
    <row r="4227" spans="16:22" x14ac:dyDescent="0.25">
      <c r="P4227" s="147" t="s">
        <v>962</v>
      </c>
      <c r="Q4227" s="147">
        <v>200</v>
      </c>
      <c r="R4227" s="147"/>
      <c r="S4227" s="147" t="s">
        <v>2040</v>
      </c>
      <c r="T4227" s="147">
        <v>0</v>
      </c>
      <c r="U4227" s="147" t="s">
        <v>2041</v>
      </c>
      <c r="V4227" s="147" t="s">
        <v>3610</v>
      </c>
    </row>
    <row r="4228" spans="16:22" x14ac:dyDescent="0.25">
      <c r="P4228" s="147" t="s">
        <v>962</v>
      </c>
      <c r="Q4228" s="147">
        <v>200</v>
      </c>
      <c r="R4228" s="147"/>
      <c r="S4228" s="147" t="s">
        <v>2042</v>
      </c>
      <c r="T4228" s="147">
        <v>0</v>
      </c>
      <c r="U4228" s="147" t="s">
        <v>2043</v>
      </c>
      <c r="V4228" s="147" t="s">
        <v>3610</v>
      </c>
    </row>
    <row r="4229" spans="16:22" x14ac:dyDescent="0.25">
      <c r="P4229" s="147" t="s">
        <v>962</v>
      </c>
      <c r="Q4229" s="147">
        <v>200</v>
      </c>
      <c r="R4229" s="147"/>
      <c r="S4229" s="147" t="s">
        <v>3746</v>
      </c>
      <c r="T4229" s="147">
        <v>0</v>
      </c>
      <c r="U4229" s="147" t="s">
        <v>3747</v>
      </c>
      <c r="V4229" s="147" t="s">
        <v>3610</v>
      </c>
    </row>
    <row r="4230" spans="16:22" x14ac:dyDescent="0.25">
      <c r="P4230" s="147" t="s">
        <v>962</v>
      </c>
      <c r="Q4230" s="147">
        <v>200</v>
      </c>
      <c r="R4230" s="147"/>
      <c r="S4230" s="147" t="s">
        <v>3400</v>
      </c>
      <c r="T4230" s="147">
        <v>0</v>
      </c>
      <c r="U4230" s="147" t="s">
        <v>3401</v>
      </c>
      <c r="V4230" s="147" t="s">
        <v>3610</v>
      </c>
    </row>
    <row r="4231" spans="16:22" x14ac:dyDescent="0.25">
      <c r="P4231" s="147" t="s">
        <v>962</v>
      </c>
      <c r="Q4231" s="147">
        <v>200</v>
      </c>
      <c r="R4231" s="147"/>
      <c r="S4231" s="147" t="s">
        <v>2046</v>
      </c>
      <c r="T4231" s="147">
        <v>0</v>
      </c>
      <c r="U4231" s="147" t="s">
        <v>2047</v>
      </c>
      <c r="V4231" s="147" t="s">
        <v>3610</v>
      </c>
    </row>
    <row r="4232" spans="16:22" x14ac:dyDescent="0.25">
      <c r="P4232" s="147" t="s">
        <v>962</v>
      </c>
      <c r="Q4232" s="147">
        <v>200</v>
      </c>
      <c r="R4232" s="147"/>
      <c r="S4232" s="147" t="s">
        <v>3105</v>
      </c>
      <c r="T4232" s="147">
        <v>0</v>
      </c>
      <c r="U4232" s="147" t="s">
        <v>3106</v>
      </c>
      <c r="V4232" s="147" t="s">
        <v>3610</v>
      </c>
    </row>
    <row r="4233" spans="16:22" x14ac:dyDescent="0.25">
      <c r="P4233" s="147" t="s">
        <v>962</v>
      </c>
      <c r="Q4233" s="147">
        <v>200</v>
      </c>
      <c r="R4233" s="147"/>
      <c r="S4233" s="147" t="s">
        <v>3107</v>
      </c>
      <c r="T4233" s="147">
        <v>0</v>
      </c>
      <c r="U4233" s="147" t="s">
        <v>3108</v>
      </c>
      <c r="V4233" s="147" t="s">
        <v>3610</v>
      </c>
    </row>
    <row r="4234" spans="16:22" x14ac:dyDescent="0.25">
      <c r="P4234" s="147" t="s">
        <v>962</v>
      </c>
      <c r="Q4234" s="147">
        <v>200</v>
      </c>
      <c r="R4234" s="147"/>
      <c r="S4234" s="147" t="s">
        <v>3109</v>
      </c>
      <c r="T4234" s="147">
        <v>0</v>
      </c>
      <c r="U4234" s="147" t="s">
        <v>3110</v>
      </c>
      <c r="V4234" s="147" t="s">
        <v>3610</v>
      </c>
    </row>
    <row r="4235" spans="16:22" x14ac:dyDescent="0.25">
      <c r="P4235" s="147" t="s">
        <v>962</v>
      </c>
      <c r="Q4235" s="147">
        <v>200</v>
      </c>
      <c r="R4235" s="147"/>
      <c r="S4235" s="147" t="s">
        <v>3111</v>
      </c>
      <c r="T4235" s="147">
        <v>0</v>
      </c>
      <c r="U4235" s="147" t="s">
        <v>3112</v>
      </c>
      <c r="V4235" s="147" t="s">
        <v>3610</v>
      </c>
    </row>
    <row r="4236" spans="16:22" x14ac:dyDescent="0.25">
      <c r="P4236" s="147" t="s">
        <v>962</v>
      </c>
      <c r="Q4236" s="147">
        <v>200</v>
      </c>
      <c r="R4236" s="147"/>
      <c r="S4236" s="147" t="s">
        <v>2050</v>
      </c>
      <c r="T4236" s="147">
        <v>0</v>
      </c>
      <c r="U4236" s="147" t="s">
        <v>2051</v>
      </c>
      <c r="V4236" s="147" t="s">
        <v>3610</v>
      </c>
    </row>
    <row r="4237" spans="16:22" x14ac:dyDescent="0.25">
      <c r="P4237" s="147" t="s">
        <v>962</v>
      </c>
      <c r="Q4237" s="147">
        <v>200</v>
      </c>
      <c r="R4237" s="147"/>
      <c r="S4237" s="147" t="s">
        <v>3562</v>
      </c>
      <c r="T4237" s="147">
        <v>0</v>
      </c>
      <c r="U4237" s="147" t="s">
        <v>3563</v>
      </c>
      <c r="V4237" s="147" t="s">
        <v>3610</v>
      </c>
    </row>
    <row r="4238" spans="16:22" x14ac:dyDescent="0.25">
      <c r="P4238" s="147" t="s">
        <v>962</v>
      </c>
      <c r="Q4238" s="147">
        <v>200</v>
      </c>
      <c r="R4238" s="147"/>
      <c r="S4238" s="147" t="s">
        <v>3113</v>
      </c>
      <c r="T4238" s="147">
        <v>0</v>
      </c>
      <c r="U4238" s="147" t="s">
        <v>3114</v>
      </c>
      <c r="V4238" s="147" t="s">
        <v>3610</v>
      </c>
    </row>
    <row r="4239" spans="16:22" x14ac:dyDescent="0.25">
      <c r="P4239" s="147" t="s">
        <v>962</v>
      </c>
      <c r="Q4239" s="147">
        <v>200</v>
      </c>
      <c r="R4239" s="147"/>
      <c r="S4239" s="147" t="s">
        <v>3115</v>
      </c>
      <c r="T4239" s="147">
        <v>0</v>
      </c>
      <c r="U4239" s="147" t="s">
        <v>3116</v>
      </c>
      <c r="V4239" s="147" t="s">
        <v>3610</v>
      </c>
    </row>
    <row r="4240" spans="16:22" x14ac:dyDescent="0.25">
      <c r="P4240" s="147" t="s">
        <v>962</v>
      </c>
      <c r="Q4240" s="147">
        <v>200</v>
      </c>
      <c r="R4240" s="147"/>
      <c r="S4240" s="147" t="s">
        <v>2054</v>
      </c>
      <c r="T4240" s="147">
        <v>0</v>
      </c>
      <c r="U4240" s="147" t="s">
        <v>2055</v>
      </c>
      <c r="V4240" s="147" t="s">
        <v>3610</v>
      </c>
    </row>
    <row r="4241" spans="16:22" x14ac:dyDescent="0.25">
      <c r="P4241" s="147" t="s">
        <v>962</v>
      </c>
      <c r="Q4241" s="147">
        <v>200</v>
      </c>
      <c r="R4241" s="147"/>
      <c r="S4241" s="147" t="s">
        <v>2056</v>
      </c>
      <c r="T4241" s="147">
        <v>0</v>
      </c>
      <c r="U4241" s="147" t="s">
        <v>2057</v>
      </c>
      <c r="V4241" s="147" t="s">
        <v>3610</v>
      </c>
    </row>
    <row r="4242" spans="16:22" x14ac:dyDescent="0.25">
      <c r="P4242" s="147" t="s">
        <v>962</v>
      </c>
      <c r="Q4242" s="147">
        <v>200</v>
      </c>
      <c r="R4242" s="147"/>
      <c r="S4242" s="147" t="s">
        <v>2060</v>
      </c>
      <c r="T4242" s="147">
        <v>0</v>
      </c>
      <c r="U4242" s="147" t="s">
        <v>2061</v>
      </c>
      <c r="V4242" s="147" t="s">
        <v>3610</v>
      </c>
    </row>
    <row r="4243" spans="16:22" x14ac:dyDescent="0.25">
      <c r="P4243" s="147" t="s">
        <v>962</v>
      </c>
      <c r="Q4243" s="147">
        <v>200</v>
      </c>
      <c r="R4243" s="147"/>
      <c r="S4243" s="147" t="s">
        <v>3119</v>
      </c>
      <c r="T4243" s="147">
        <v>0</v>
      </c>
      <c r="U4243" s="147" t="s">
        <v>3120</v>
      </c>
      <c r="V4243" s="147" t="s">
        <v>3610</v>
      </c>
    </row>
    <row r="4244" spans="16:22" x14ac:dyDescent="0.25">
      <c r="P4244" s="147" t="s">
        <v>962</v>
      </c>
      <c r="Q4244" s="147">
        <v>200</v>
      </c>
      <c r="R4244" s="147"/>
      <c r="S4244" s="147" t="s">
        <v>3121</v>
      </c>
      <c r="T4244" s="147">
        <v>0</v>
      </c>
      <c r="U4244" s="147" t="s">
        <v>3122</v>
      </c>
      <c r="V4244" s="147" t="s">
        <v>3610</v>
      </c>
    </row>
    <row r="4245" spans="16:22" x14ac:dyDescent="0.25">
      <c r="P4245" s="147" t="s">
        <v>962</v>
      </c>
      <c r="Q4245" s="147">
        <v>200</v>
      </c>
      <c r="R4245" s="147"/>
      <c r="S4245" s="147" t="s">
        <v>2892</v>
      </c>
      <c r="T4245" s="147">
        <v>0</v>
      </c>
      <c r="U4245" s="147" t="s">
        <v>2893</v>
      </c>
      <c r="V4245" s="147" t="s">
        <v>3610</v>
      </c>
    </row>
    <row r="4246" spans="16:22" x14ac:dyDescent="0.25">
      <c r="P4246" s="147" t="s">
        <v>962</v>
      </c>
      <c r="Q4246" s="147">
        <v>200</v>
      </c>
      <c r="R4246" s="147"/>
      <c r="S4246" s="147" t="s">
        <v>2064</v>
      </c>
      <c r="T4246" s="147">
        <v>0</v>
      </c>
      <c r="U4246" s="147" t="s">
        <v>2065</v>
      </c>
      <c r="V4246" s="147" t="s">
        <v>3610</v>
      </c>
    </row>
    <row r="4247" spans="16:22" x14ac:dyDescent="0.25">
      <c r="P4247" s="147" t="s">
        <v>962</v>
      </c>
      <c r="Q4247" s="147">
        <v>200</v>
      </c>
      <c r="R4247" s="147"/>
      <c r="S4247" s="147" t="s">
        <v>2894</v>
      </c>
      <c r="T4247" s="147">
        <v>0</v>
      </c>
      <c r="U4247" s="147" t="s">
        <v>2895</v>
      </c>
      <c r="V4247" s="147" t="s">
        <v>3610</v>
      </c>
    </row>
    <row r="4248" spans="16:22" x14ac:dyDescent="0.25">
      <c r="P4248" s="147" t="s">
        <v>962</v>
      </c>
      <c r="Q4248" s="147">
        <v>200</v>
      </c>
      <c r="R4248" s="147"/>
      <c r="S4248" s="147" t="s">
        <v>3123</v>
      </c>
      <c r="T4248" s="147">
        <v>0</v>
      </c>
      <c r="U4248" s="147" t="s">
        <v>3124</v>
      </c>
      <c r="V4248" s="147" t="s">
        <v>3610</v>
      </c>
    </row>
    <row r="4249" spans="16:22" x14ac:dyDescent="0.25">
      <c r="P4249" s="147" t="s">
        <v>962</v>
      </c>
      <c r="Q4249" s="147">
        <v>200</v>
      </c>
      <c r="R4249" s="147"/>
      <c r="S4249" s="147" t="s">
        <v>2086</v>
      </c>
      <c r="T4249" s="147">
        <v>0</v>
      </c>
      <c r="U4249" s="147" t="s">
        <v>2087</v>
      </c>
      <c r="V4249" s="147" t="s">
        <v>3610</v>
      </c>
    </row>
    <row r="4250" spans="16:22" x14ac:dyDescent="0.25">
      <c r="P4250" s="147" t="s">
        <v>962</v>
      </c>
      <c r="Q4250" s="147">
        <v>200</v>
      </c>
      <c r="R4250" s="147"/>
      <c r="S4250" s="147" t="s">
        <v>2088</v>
      </c>
      <c r="T4250" s="147">
        <v>0</v>
      </c>
      <c r="U4250" s="147" t="s">
        <v>2089</v>
      </c>
      <c r="V4250" s="147" t="s">
        <v>3610</v>
      </c>
    </row>
    <row r="4251" spans="16:22" x14ac:dyDescent="0.25">
      <c r="P4251" s="147" t="s">
        <v>962</v>
      </c>
      <c r="Q4251" s="147">
        <v>200</v>
      </c>
      <c r="R4251" s="147"/>
      <c r="S4251" s="147" t="s">
        <v>2094</v>
      </c>
      <c r="T4251" s="147">
        <v>0</v>
      </c>
      <c r="U4251" s="147" t="s">
        <v>2095</v>
      </c>
      <c r="V4251" s="147" t="s">
        <v>3610</v>
      </c>
    </row>
    <row r="4252" spans="16:22" x14ac:dyDescent="0.25">
      <c r="P4252" s="147" t="s">
        <v>962</v>
      </c>
      <c r="Q4252" s="147">
        <v>200</v>
      </c>
      <c r="R4252" s="147"/>
      <c r="S4252" s="147" t="s">
        <v>3125</v>
      </c>
      <c r="T4252" s="147">
        <v>0</v>
      </c>
      <c r="U4252" s="147" t="s">
        <v>3126</v>
      </c>
      <c r="V4252" s="147" t="s">
        <v>3610</v>
      </c>
    </row>
    <row r="4253" spans="16:22" x14ac:dyDescent="0.25">
      <c r="P4253" s="147" t="s">
        <v>962</v>
      </c>
      <c r="Q4253" s="147">
        <v>200</v>
      </c>
      <c r="R4253" s="147"/>
      <c r="S4253" s="147" t="s">
        <v>3129</v>
      </c>
      <c r="T4253" s="147">
        <v>0</v>
      </c>
      <c r="U4253" s="147" t="s">
        <v>3130</v>
      </c>
      <c r="V4253" s="147" t="s">
        <v>3610</v>
      </c>
    </row>
    <row r="4254" spans="16:22" x14ac:dyDescent="0.25">
      <c r="P4254" s="147" t="s">
        <v>962</v>
      </c>
      <c r="Q4254" s="147">
        <v>200</v>
      </c>
      <c r="R4254" s="147"/>
      <c r="S4254" s="147" t="s">
        <v>2102</v>
      </c>
      <c r="T4254" s="147">
        <v>0</v>
      </c>
      <c r="U4254" s="147" t="s">
        <v>2103</v>
      </c>
      <c r="V4254" s="147" t="s">
        <v>3610</v>
      </c>
    </row>
    <row r="4255" spans="16:22" x14ac:dyDescent="0.25">
      <c r="P4255" s="147" t="s">
        <v>962</v>
      </c>
      <c r="Q4255" s="147">
        <v>200</v>
      </c>
      <c r="R4255" s="147"/>
      <c r="S4255" s="147" t="s">
        <v>2104</v>
      </c>
      <c r="T4255" s="147">
        <v>0</v>
      </c>
      <c r="U4255" s="147" t="s">
        <v>2105</v>
      </c>
      <c r="V4255" s="147" t="s">
        <v>3610</v>
      </c>
    </row>
    <row r="4256" spans="16:22" x14ac:dyDescent="0.25">
      <c r="P4256" s="147" t="s">
        <v>962</v>
      </c>
      <c r="Q4256" s="147">
        <v>200</v>
      </c>
      <c r="R4256" s="147"/>
      <c r="S4256" s="147" t="s">
        <v>2106</v>
      </c>
      <c r="T4256" s="147">
        <v>0</v>
      </c>
      <c r="U4256" s="147" t="s">
        <v>2107</v>
      </c>
      <c r="V4256" s="147" t="s">
        <v>3610</v>
      </c>
    </row>
    <row r="4257" spans="16:22" x14ac:dyDescent="0.25">
      <c r="P4257" s="147" t="s">
        <v>962</v>
      </c>
      <c r="Q4257" s="147">
        <v>200</v>
      </c>
      <c r="R4257" s="147"/>
      <c r="S4257" s="147" t="s">
        <v>3748</v>
      </c>
      <c r="T4257" s="147">
        <v>0</v>
      </c>
      <c r="U4257" s="147" t="s">
        <v>3749</v>
      </c>
      <c r="V4257" s="147" t="s">
        <v>3610</v>
      </c>
    </row>
    <row r="4258" spans="16:22" x14ac:dyDescent="0.25">
      <c r="P4258" s="147" t="s">
        <v>962</v>
      </c>
      <c r="Q4258" s="147">
        <v>200</v>
      </c>
      <c r="R4258" s="147"/>
      <c r="S4258" s="147" t="s">
        <v>2108</v>
      </c>
      <c r="T4258" s="147">
        <v>0</v>
      </c>
      <c r="U4258" s="147" t="s">
        <v>2109</v>
      </c>
      <c r="V4258" s="147" t="s">
        <v>3610</v>
      </c>
    </row>
    <row r="4259" spans="16:22" x14ac:dyDescent="0.25">
      <c r="P4259" s="147" t="s">
        <v>962</v>
      </c>
      <c r="Q4259" s="147">
        <v>200</v>
      </c>
      <c r="R4259" s="147"/>
      <c r="S4259" s="147" t="s">
        <v>2110</v>
      </c>
      <c r="T4259" s="147">
        <v>0</v>
      </c>
      <c r="U4259" s="147" t="s">
        <v>2111</v>
      </c>
      <c r="V4259" s="147" t="s">
        <v>3610</v>
      </c>
    </row>
    <row r="4260" spans="16:22" x14ac:dyDescent="0.25">
      <c r="P4260" s="147" t="s">
        <v>962</v>
      </c>
      <c r="Q4260" s="147">
        <v>200</v>
      </c>
      <c r="R4260" s="147"/>
      <c r="S4260" s="147" t="s">
        <v>3750</v>
      </c>
      <c r="T4260" s="147">
        <v>0</v>
      </c>
      <c r="U4260" s="147" t="s">
        <v>3751</v>
      </c>
      <c r="V4260" s="147" t="s">
        <v>3610</v>
      </c>
    </row>
    <row r="4261" spans="16:22" x14ac:dyDescent="0.25">
      <c r="P4261" s="147" t="s">
        <v>962</v>
      </c>
      <c r="Q4261" s="147">
        <v>200</v>
      </c>
      <c r="R4261" s="147"/>
      <c r="S4261" s="147" t="s">
        <v>3133</v>
      </c>
      <c r="T4261" s="147">
        <v>0</v>
      </c>
      <c r="U4261" s="147" t="s">
        <v>3134</v>
      </c>
      <c r="V4261" s="147" t="s">
        <v>3610</v>
      </c>
    </row>
    <row r="4262" spans="16:22" x14ac:dyDescent="0.25">
      <c r="P4262" s="147" t="s">
        <v>962</v>
      </c>
      <c r="Q4262" s="147">
        <v>200</v>
      </c>
      <c r="R4262" s="147"/>
      <c r="S4262" s="147" t="s">
        <v>3135</v>
      </c>
      <c r="T4262" s="147">
        <v>0</v>
      </c>
      <c r="U4262" s="147" t="s">
        <v>3136</v>
      </c>
      <c r="V4262" s="147" t="s">
        <v>3610</v>
      </c>
    </row>
    <row r="4263" spans="16:22" x14ac:dyDescent="0.25">
      <c r="P4263" s="147" t="s">
        <v>962</v>
      </c>
      <c r="Q4263" s="147">
        <v>200</v>
      </c>
      <c r="R4263" s="147"/>
      <c r="S4263" s="147" t="s">
        <v>3139</v>
      </c>
      <c r="T4263" s="147">
        <v>0</v>
      </c>
      <c r="U4263" s="147" t="s">
        <v>3140</v>
      </c>
      <c r="V4263" s="147" t="s">
        <v>3610</v>
      </c>
    </row>
    <row r="4264" spans="16:22" x14ac:dyDescent="0.25">
      <c r="P4264" s="147" t="s">
        <v>962</v>
      </c>
      <c r="Q4264" s="147">
        <v>200</v>
      </c>
      <c r="R4264" s="147"/>
      <c r="S4264" s="147" t="s">
        <v>3752</v>
      </c>
      <c r="T4264" s="147">
        <v>0</v>
      </c>
      <c r="U4264" s="147" t="s">
        <v>3753</v>
      </c>
      <c r="V4264" s="147" t="s">
        <v>3610</v>
      </c>
    </row>
    <row r="4265" spans="16:22" x14ac:dyDescent="0.25">
      <c r="P4265" s="147" t="s">
        <v>962</v>
      </c>
      <c r="Q4265" s="147">
        <v>200</v>
      </c>
      <c r="R4265" s="147"/>
      <c r="S4265" s="147" t="s">
        <v>3754</v>
      </c>
      <c r="T4265" s="147">
        <v>0</v>
      </c>
      <c r="U4265" s="147" t="s">
        <v>3755</v>
      </c>
      <c r="V4265" s="147" t="s">
        <v>3610</v>
      </c>
    </row>
    <row r="4266" spans="16:22" x14ac:dyDescent="0.25">
      <c r="P4266" s="147" t="s">
        <v>962</v>
      </c>
      <c r="Q4266" s="147">
        <v>200</v>
      </c>
      <c r="R4266" s="147"/>
      <c r="S4266" s="147" t="s">
        <v>3756</v>
      </c>
      <c r="T4266" s="147">
        <v>0</v>
      </c>
      <c r="U4266" s="147" t="s">
        <v>3757</v>
      </c>
      <c r="V4266" s="147" t="s">
        <v>3610</v>
      </c>
    </row>
    <row r="4267" spans="16:22" x14ac:dyDescent="0.25">
      <c r="P4267" s="147" t="s">
        <v>962</v>
      </c>
      <c r="Q4267" s="147">
        <v>200</v>
      </c>
      <c r="R4267" s="147"/>
      <c r="S4267" s="147" t="s">
        <v>2593</v>
      </c>
      <c r="T4267" s="147">
        <v>0</v>
      </c>
      <c r="U4267" s="147" t="s">
        <v>2594</v>
      </c>
      <c r="V4267" s="147" t="s">
        <v>3610</v>
      </c>
    </row>
    <row r="4268" spans="16:22" x14ac:dyDescent="0.25">
      <c r="P4268" s="147" t="s">
        <v>962</v>
      </c>
      <c r="Q4268" s="147">
        <v>200</v>
      </c>
      <c r="R4268" s="147"/>
      <c r="S4268" s="147" t="s">
        <v>2134</v>
      </c>
      <c r="T4268" s="147">
        <v>0</v>
      </c>
      <c r="U4268" s="147" t="s">
        <v>2135</v>
      </c>
      <c r="V4268" s="147" t="s">
        <v>3610</v>
      </c>
    </row>
    <row r="4269" spans="16:22" x14ac:dyDescent="0.25">
      <c r="P4269" s="147" t="s">
        <v>962</v>
      </c>
      <c r="Q4269" s="147">
        <v>200</v>
      </c>
      <c r="R4269" s="147"/>
      <c r="S4269" s="147" t="s">
        <v>2908</v>
      </c>
      <c r="T4269" s="147">
        <v>0</v>
      </c>
      <c r="U4269" s="147" t="s">
        <v>2909</v>
      </c>
      <c r="V4269" s="147" t="s">
        <v>3610</v>
      </c>
    </row>
    <row r="4270" spans="16:22" x14ac:dyDescent="0.25">
      <c r="P4270" s="147" t="s">
        <v>962</v>
      </c>
      <c r="Q4270" s="147">
        <v>200</v>
      </c>
      <c r="R4270" s="147"/>
      <c r="S4270" s="147" t="s">
        <v>2599</v>
      </c>
      <c r="T4270" s="147">
        <v>0</v>
      </c>
      <c r="U4270" s="147" t="s">
        <v>2600</v>
      </c>
      <c r="V4270" s="147" t="s">
        <v>3610</v>
      </c>
    </row>
    <row r="4271" spans="16:22" x14ac:dyDescent="0.25">
      <c r="P4271" s="147" t="s">
        <v>962</v>
      </c>
      <c r="Q4271" s="147">
        <v>200</v>
      </c>
      <c r="R4271" s="147"/>
      <c r="S4271" s="147" t="s">
        <v>3758</v>
      </c>
      <c r="T4271" s="147">
        <v>0</v>
      </c>
      <c r="U4271" s="147" t="s">
        <v>3759</v>
      </c>
      <c r="V4271" s="147" t="s">
        <v>3610</v>
      </c>
    </row>
    <row r="4272" spans="16:22" x14ac:dyDescent="0.25">
      <c r="P4272" s="147" t="s">
        <v>962</v>
      </c>
      <c r="Q4272" s="147">
        <v>200</v>
      </c>
      <c r="R4272" s="147"/>
      <c r="S4272" s="147" t="s">
        <v>3566</v>
      </c>
      <c r="T4272" s="147">
        <v>0</v>
      </c>
      <c r="U4272" s="147" t="s">
        <v>3567</v>
      </c>
      <c r="V4272" s="147" t="s">
        <v>3610</v>
      </c>
    </row>
    <row r="4273" spans="16:22" x14ac:dyDescent="0.25">
      <c r="P4273" s="147" t="s">
        <v>962</v>
      </c>
      <c r="Q4273" s="147">
        <v>200</v>
      </c>
      <c r="R4273" s="147"/>
      <c r="S4273" s="147" t="s">
        <v>3760</v>
      </c>
      <c r="T4273" s="147">
        <v>0</v>
      </c>
      <c r="U4273" s="147" t="s">
        <v>3761</v>
      </c>
      <c r="V4273" s="147" t="s">
        <v>3610</v>
      </c>
    </row>
    <row r="4274" spans="16:22" x14ac:dyDescent="0.25">
      <c r="P4274" s="147" t="s">
        <v>962</v>
      </c>
      <c r="Q4274" s="147">
        <v>200</v>
      </c>
      <c r="R4274" s="147"/>
      <c r="S4274" s="147" t="s">
        <v>2138</v>
      </c>
      <c r="T4274" s="147">
        <v>0</v>
      </c>
      <c r="U4274" s="147" t="s">
        <v>2139</v>
      </c>
      <c r="V4274" s="147" t="s">
        <v>3610</v>
      </c>
    </row>
    <row r="4275" spans="16:22" x14ac:dyDescent="0.25">
      <c r="P4275" s="147" t="s">
        <v>962</v>
      </c>
      <c r="Q4275" s="147">
        <v>200</v>
      </c>
      <c r="R4275" s="147"/>
      <c r="S4275" s="147" t="s">
        <v>3570</v>
      </c>
      <c r="T4275" s="147">
        <v>0</v>
      </c>
      <c r="U4275" s="147" t="s">
        <v>3571</v>
      </c>
      <c r="V4275" s="147" t="s">
        <v>3610</v>
      </c>
    </row>
    <row r="4276" spans="16:22" x14ac:dyDescent="0.25">
      <c r="P4276" s="147" t="s">
        <v>962</v>
      </c>
      <c r="Q4276" s="147">
        <v>200</v>
      </c>
      <c r="R4276" s="147"/>
      <c r="S4276" s="147" t="s">
        <v>2140</v>
      </c>
      <c r="T4276" s="147">
        <v>0</v>
      </c>
      <c r="U4276" s="147" t="s">
        <v>2141</v>
      </c>
      <c r="V4276" s="147" t="s">
        <v>3610</v>
      </c>
    </row>
    <row r="4277" spans="16:22" x14ac:dyDescent="0.25">
      <c r="P4277" s="147" t="s">
        <v>962</v>
      </c>
      <c r="Q4277" s="147">
        <v>200</v>
      </c>
      <c r="R4277" s="147"/>
      <c r="S4277" s="147" t="s">
        <v>2601</v>
      </c>
      <c r="T4277" s="147">
        <v>0</v>
      </c>
      <c r="U4277" s="147" t="s">
        <v>2602</v>
      </c>
      <c r="V4277" s="147" t="s">
        <v>3610</v>
      </c>
    </row>
    <row r="4278" spans="16:22" x14ac:dyDescent="0.25">
      <c r="P4278" s="147" t="s">
        <v>962</v>
      </c>
      <c r="Q4278" s="147">
        <v>200</v>
      </c>
      <c r="R4278" s="147"/>
      <c r="S4278" s="147" t="s">
        <v>3145</v>
      </c>
      <c r="T4278" s="147">
        <v>0</v>
      </c>
      <c r="U4278" s="147" t="s">
        <v>3146</v>
      </c>
      <c r="V4278" s="147" t="s">
        <v>3610</v>
      </c>
    </row>
    <row r="4279" spans="16:22" x14ac:dyDescent="0.25">
      <c r="P4279" s="147" t="s">
        <v>962</v>
      </c>
      <c r="Q4279" s="147">
        <v>200</v>
      </c>
      <c r="R4279" s="147"/>
      <c r="S4279" s="147" t="s">
        <v>2603</v>
      </c>
      <c r="T4279" s="147">
        <v>0</v>
      </c>
      <c r="U4279" s="147" t="s">
        <v>2604</v>
      </c>
      <c r="V4279" s="147" t="s">
        <v>3610</v>
      </c>
    </row>
    <row r="4280" spans="16:22" x14ac:dyDescent="0.25">
      <c r="P4280" s="147" t="s">
        <v>962</v>
      </c>
      <c r="Q4280" s="147">
        <v>200</v>
      </c>
      <c r="R4280" s="147"/>
      <c r="S4280" s="147" t="s">
        <v>2605</v>
      </c>
      <c r="T4280" s="147">
        <v>0</v>
      </c>
      <c r="U4280" s="147" t="s">
        <v>2606</v>
      </c>
      <c r="V4280" s="147" t="s">
        <v>3610</v>
      </c>
    </row>
    <row r="4281" spans="16:22" x14ac:dyDescent="0.25">
      <c r="P4281" s="147" t="s">
        <v>962</v>
      </c>
      <c r="Q4281" s="147">
        <v>200</v>
      </c>
      <c r="R4281" s="147"/>
      <c r="S4281" s="147" t="s">
        <v>3762</v>
      </c>
      <c r="T4281" s="147">
        <v>0</v>
      </c>
      <c r="U4281" s="147" t="s">
        <v>3763</v>
      </c>
      <c r="V4281" s="147" t="s">
        <v>3610</v>
      </c>
    </row>
    <row r="4282" spans="16:22" x14ac:dyDescent="0.25">
      <c r="P4282" s="147" t="s">
        <v>962</v>
      </c>
      <c r="Q4282" s="147">
        <v>200</v>
      </c>
      <c r="R4282" s="147"/>
      <c r="S4282" s="147" t="s">
        <v>3764</v>
      </c>
      <c r="T4282" s="147">
        <v>0</v>
      </c>
      <c r="U4282" s="147" t="s">
        <v>3765</v>
      </c>
      <c r="V4282" s="147" t="s">
        <v>3610</v>
      </c>
    </row>
    <row r="4283" spans="16:22" x14ac:dyDescent="0.25">
      <c r="P4283" s="147" t="s">
        <v>962</v>
      </c>
      <c r="Q4283" s="147">
        <v>200</v>
      </c>
      <c r="R4283" s="147"/>
      <c r="S4283" s="147" t="s">
        <v>2146</v>
      </c>
      <c r="T4283" s="147">
        <v>0</v>
      </c>
      <c r="U4283" s="147" t="s">
        <v>2147</v>
      </c>
      <c r="V4283" s="147" t="s">
        <v>3610</v>
      </c>
    </row>
    <row r="4284" spans="16:22" x14ac:dyDescent="0.25">
      <c r="P4284" s="147" t="s">
        <v>962</v>
      </c>
      <c r="Q4284" s="147">
        <v>200</v>
      </c>
      <c r="R4284" s="147"/>
      <c r="S4284" s="147" t="s">
        <v>2148</v>
      </c>
      <c r="T4284" s="147">
        <v>0</v>
      </c>
      <c r="U4284" s="147" t="s">
        <v>2149</v>
      </c>
      <c r="V4284" s="147" t="s">
        <v>3610</v>
      </c>
    </row>
    <row r="4285" spans="16:22" x14ac:dyDescent="0.25">
      <c r="P4285" s="147" t="s">
        <v>962</v>
      </c>
      <c r="Q4285" s="147">
        <v>200</v>
      </c>
      <c r="R4285" s="147"/>
      <c r="S4285" s="147" t="s">
        <v>3412</v>
      </c>
      <c r="T4285" s="147">
        <v>0</v>
      </c>
      <c r="U4285" s="147" t="s">
        <v>3413</v>
      </c>
      <c r="V4285" s="147" t="s">
        <v>3610</v>
      </c>
    </row>
    <row r="4286" spans="16:22" x14ac:dyDescent="0.25">
      <c r="P4286" s="147" t="s">
        <v>962</v>
      </c>
      <c r="Q4286" s="147">
        <v>200</v>
      </c>
      <c r="R4286" s="147"/>
      <c r="S4286" s="147" t="s">
        <v>2615</v>
      </c>
      <c r="T4286" s="147">
        <v>0</v>
      </c>
      <c r="U4286" s="147" t="s">
        <v>2616</v>
      </c>
      <c r="V4286" s="147" t="s">
        <v>3610</v>
      </c>
    </row>
    <row r="4287" spans="16:22" x14ac:dyDescent="0.25">
      <c r="P4287" s="147" t="s">
        <v>962</v>
      </c>
      <c r="Q4287" s="147">
        <v>200</v>
      </c>
      <c r="R4287" s="147"/>
      <c r="S4287" s="147" t="s">
        <v>3414</v>
      </c>
      <c r="T4287" s="147">
        <v>0</v>
      </c>
      <c r="U4287" s="147" t="s">
        <v>3415</v>
      </c>
      <c r="V4287" s="147" t="s">
        <v>3610</v>
      </c>
    </row>
    <row r="4288" spans="16:22" x14ac:dyDescent="0.25">
      <c r="P4288" s="147" t="s">
        <v>962</v>
      </c>
      <c r="Q4288" s="147">
        <v>200</v>
      </c>
      <c r="R4288" s="147"/>
      <c r="S4288" s="147" t="s">
        <v>3416</v>
      </c>
      <c r="T4288" s="147">
        <v>0</v>
      </c>
      <c r="U4288" s="147" t="s">
        <v>3417</v>
      </c>
      <c r="V4288" s="147" t="s">
        <v>3610</v>
      </c>
    </row>
    <row r="4289" spans="16:22" x14ac:dyDescent="0.25">
      <c r="P4289" s="147" t="s">
        <v>962</v>
      </c>
      <c r="Q4289" s="147">
        <v>200</v>
      </c>
      <c r="R4289" s="147"/>
      <c r="S4289" s="147" t="s">
        <v>2152</v>
      </c>
      <c r="T4289" s="147">
        <v>0</v>
      </c>
      <c r="U4289" s="147" t="s">
        <v>2153</v>
      </c>
      <c r="V4289" s="147" t="s">
        <v>3610</v>
      </c>
    </row>
    <row r="4290" spans="16:22" x14ac:dyDescent="0.25">
      <c r="P4290" s="147" t="s">
        <v>962</v>
      </c>
      <c r="Q4290" s="147">
        <v>200</v>
      </c>
      <c r="R4290" s="147"/>
      <c r="S4290" s="147" t="s">
        <v>3766</v>
      </c>
      <c r="T4290" s="147">
        <v>0</v>
      </c>
      <c r="U4290" s="147" t="s">
        <v>3767</v>
      </c>
      <c r="V4290" s="147" t="s">
        <v>3610</v>
      </c>
    </row>
    <row r="4291" spans="16:22" x14ac:dyDescent="0.25">
      <c r="P4291" s="147" t="s">
        <v>962</v>
      </c>
      <c r="Q4291" s="147">
        <v>200</v>
      </c>
      <c r="R4291" s="147"/>
      <c r="S4291" s="147" t="s">
        <v>3576</v>
      </c>
      <c r="T4291" s="147">
        <v>0</v>
      </c>
      <c r="U4291" s="147" t="s">
        <v>3577</v>
      </c>
      <c r="V4291" s="147" t="s">
        <v>3610</v>
      </c>
    </row>
    <row r="4292" spans="16:22" x14ac:dyDescent="0.25">
      <c r="P4292" s="147" t="s">
        <v>962</v>
      </c>
      <c r="Q4292" s="147">
        <v>200</v>
      </c>
      <c r="R4292" s="147"/>
      <c r="S4292" s="147" t="s">
        <v>2912</v>
      </c>
      <c r="T4292" s="147">
        <v>0</v>
      </c>
      <c r="U4292" s="147" t="s">
        <v>2913</v>
      </c>
      <c r="V4292" s="147" t="s">
        <v>3610</v>
      </c>
    </row>
    <row r="4293" spans="16:22" x14ac:dyDescent="0.25">
      <c r="P4293" s="147" t="s">
        <v>962</v>
      </c>
      <c r="Q4293" s="147">
        <v>200</v>
      </c>
      <c r="R4293" s="147"/>
      <c r="S4293" s="147" t="s">
        <v>2154</v>
      </c>
      <c r="T4293" s="147">
        <v>0</v>
      </c>
      <c r="U4293" s="147" t="s">
        <v>2155</v>
      </c>
      <c r="V4293" s="147" t="s">
        <v>3610</v>
      </c>
    </row>
    <row r="4294" spans="16:22" x14ac:dyDescent="0.25">
      <c r="P4294" s="147" t="s">
        <v>962</v>
      </c>
      <c r="Q4294" s="147">
        <v>200</v>
      </c>
      <c r="R4294" s="147"/>
      <c r="S4294" s="147" t="s">
        <v>2914</v>
      </c>
      <c r="T4294" s="147">
        <v>0</v>
      </c>
      <c r="U4294" s="147" t="s">
        <v>2915</v>
      </c>
      <c r="V4294" s="147" t="s">
        <v>3610</v>
      </c>
    </row>
    <row r="4295" spans="16:22" x14ac:dyDescent="0.25">
      <c r="P4295" s="147" t="s">
        <v>962</v>
      </c>
      <c r="Q4295" s="147">
        <v>200</v>
      </c>
      <c r="R4295" s="147"/>
      <c r="S4295" s="147" t="s">
        <v>3418</v>
      </c>
      <c r="T4295" s="147">
        <v>0</v>
      </c>
      <c r="U4295" s="147" t="s">
        <v>3419</v>
      </c>
      <c r="V4295" s="147" t="s">
        <v>3610</v>
      </c>
    </row>
    <row r="4296" spans="16:22" x14ac:dyDescent="0.25">
      <c r="P4296" s="147" t="s">
        <v>962</v>
      </c>
      <c r="Q4296" s="147">
        <v>200</v>
      </c>
      <c r="R4296" s="147"/>
      <c r="S4296" s="147" t="s">
        <v>3420</v>
      </c>
      <c r="T4296" s="147">
        <v>0</v>
      </c>
      <c r="U4296" s="147" t="s">
        <v>3421</v>
      </c>
      <c r="V4296" s="147" t="s">
        <v>3610</v>
      </c>
    </row>
    <row r="4297" spans="16:22" x14ac:dyDescent="0.25">
      <c r="P4297" s="147" t="s">
        <v>962</v>
      </c>
      <c r="Q4297" s="147">
        <v>200</v>
      </c>
      <c r="R4297" s="147"/>
      <c r="S4297" s="147" t="s">
        <v>3149</v>
      </c>
      <c r="T4297" s="147">
        <v>0</v>
      </c>
      <c r="U4297" s="147" t="s">
        <v>3150</v>
      </c>
      <c r="V4297" s="147" t="s">
        <v>3610</v>
      </c>
    </row>
    <row r="4298" spans="16:22" x14ac:dyDescent="0.25">
      <c r="P4298" s="147" t="s">
        <v>962</v>
      </c>
      <c r="Q4298" s="147">
        <v>200</v>
      </c>
      <c r="R4298" s="147"/>
      <c r="S4298" s="147" t="s">
        <v>3424</v>
      </c>
      <c r="T4298" s="147">
        <v>0</v>
      </c>
      <c r="U4298" s="147" t="s">
        <v>3425</v>
      </c>
      <c r="V4298" s="147" t="s">
        <v>3610</v>
      </c>
    </row>
    <row r="4299" spans="16:22" x14ac:dyDescent="0.25">
      <c r="P4299" s="147" t="s">
        <v>962</v>
      </c>
      <c r="Q4299" s="147">
        <v>200</v>
      </c>
      <c r="R4299" s="147"/>
      <c r="S4299" s="147" t="s">
        <v>3151</v>
      </c>
      <c r="T4299" s="147">
        <v>0</v>
      </c>
      <c r="U4299" s="147" t="s">
        <v>3152</v>
      </c>
      <c r="V4299" s="147" t="s">
        <v>3610</v>
      </c>
    </row>
    <row r="4300" spans="16:22" x14ac:dyDescent="0.25">
      <c r="P4300" s="147" t="s">
        <v>962</v>
      </c>
      <c r="Q4300" s="147">
        <v>200</v>
      </c>
      <c r="R4300" s="147"/>
      <c r="S4300" s="147" t="s">
        <v>3153</v>
      </c>
      <c r="T4300" s="147">
        <v>0</v>
      </c>
      <c r="U4300" s="147" t="s">
        <v>3154</v>
      </c>
      <c r="V4300" s="147" t="s">
        <v>3610</v>
      </c>
    </row>
    <row r="4301" spans="16:22" x14ac:dyDescent="0.25">
      <c r="P4301" s="147" t="s">
        <v>962</v>
      </c>
      <c r="Q4301" s="147">
        <v>200</v>
      </c>
      <c r="R4301" s="147"/>
      <c r="S4301" s="147" t="s">
        <v>3155</v>
      </c>
      <c r="T4301" s="147">
        <v>0</v>
      </c>
      <c r="U4301" s="147" t="s">
        <v>3156</v>
      </c>
      <c r="V4301" s="147" t="s">
        <v>3610</v>
      </c>
    </row>
    <row r="4302" spans="16:22" x14ac:dyDescent="0.25">
      <c r="P4302" s="147" t="s">
        <v>962</v>
      </c>
      <c r="Q4302" s="147">
        <v>200</v>
      </c>
      <c r="R4302" s="147"/>
      <c r="S4302" s="147" t="s">
        <v>3426</v>
      </c>
      <c r="T4302" s="147">
        <v>0</v>
      </c>
      <c r="U4302" s="147" t="s">
        <v>3427</v>
      </c>
      <c r="V4302" s="147" t="s">
        <v>3610</v>
      </c>
    </row>
    <row r="4303" spans="16:22" x14ac:dyDescent="0.25">
      <c r="P4303" s="147" t="s">
        <v>962</v>
      </c>
      <c r="Q4303" s="147">
        <v>200</v>
      </c>
      <c r="R4303" s="147"/>
      <c r="S4303" s="147" t="s">
        <v>3428</v>
      </c>
      <c r="T4303" s="147">
        <v>0</v>
      </c>
      <c r="U4303" s="147" t="s">
        <v>3429</v>
      </c>
      <c r="V4303" s="147" t="s">
        <v>3610</v>
      </c>
    </row>
    <row r="4304" spans="16:22" x14ac:dyDescent="0.25">
      <c r="P4304" s="147" t="s">
        <v>962</v>
      </c>
      <c r="Q4304" s="147">
        <v>200</v>
      </c>
      <c r="R4304" s="147"/>
      <c r="S4304" s="147" t="s">
        <v>2170</v>
      </c>
      <c r="T4304" s="147">
        <v>0</v>
      </c>
      <c r="U4304" s="147" t="s">
        <v>2171</v>
      </c>
      <c r="V4304" s="147" t="s">
        <v>3610</v>
      </c>
    </row>
    <row r="4305" spans="16:22" x14ac:dyDescent="0.25">
      <c r="P4305" s="147" t="s">
        <v>962</v>
      </c>
      <c r="Q4305" s="147">
        <v>200</v>
      </c>
      <c r="R4305" s="147"/>
      <c r="S4305" s="147" t="s">
        <v>2916</v>
      </c>
      <c r="T4305" s="147">
        <v>0</v>
      </c>
      <c r="U4305" s="147" t="s">
        <v>2917</v>
      </c>
      <c r="V4305" s="147" t="s">
        <v>3610</v>
      </c>
    </row>
    <row r="4306" spans="16:22" x14ac:dyDescent="0.25">
      <c r="P4306" s="147" t="s">
        <v>962</v>
      </c>
      <c r="Q4306" s="147">
        <v>200</v>
      </c>
      <c r="R4306" s="147"/>
      <c r="S4306" s="147" t="s">
        <v>3436</v>
      </c>
      <c r="T4306" s="147">
        <v>0</v>
      </c>
      <c r="U4306" s="147" t="s">
        <v>3437</v>
      </c>
      <c r="V4306" s="147" t="s">
        <v>3610</v>
      </c>
    </row>
    <row r="4307" spans="16:22" x14ac:dyDescent="0.25">
      <c r="P4307" s="147" t="s">
        <v>962</v>
      </c>
      <c r="Q4307" s="147">
        <v>200</v>
      </c>
      <c r="R4307" s="147"/>
      <c r="S4307" s="147" t="s">
        <v>3438</v>
      </c>
      <c r="T4307" s="147">
        <v>0</v>
      </c>
      <c r="U4307" s="147" t="s">
        <v>3439</v>
      </c>
      <c r="V4307" s="147" t="s">
        <v>3610</v>
      </c>
    </row>
    <row r="4308" spans="16:22" x14ac:dyDescent="0.25">
      <c r="P4308" s="147" t="s">
        <v>962</v>
      </c>
      <c r="Q4308" s="147">
        <v>200</v>
      </c>
      <c r="R4308" s="147"/>
      <c r="S4308" s="147" t="s">
        <v>2180</v>
      </c>
      <c r="T4308" s="147">
        <v>0</v>
      </c>
      <c r="U4308" s="147" t="s">
        <v>2181</v>
      </c>
      <c r="V4308" s="147" t="s">
        <v>3610</v>
      </c>
    </row>
    <row r="4309" spans="16:22" x14ac:dyDescent="0.25">
      <c r="P4309" s="147" t="s">
        <v>962</v>
      </c>
      <c r="Q4309" s="147">
        <v>200</v>
      </c>
      <c r="R4309" s="147"/>
      <c r="S4309" s="147" t="s">
        <v>2918</v>
      </c>
      <c r="T4309" s="147">
        <v>0</v>
      </c>
      <c r="U4309" s="147" t="s">
        <v>2919</v>
      </c>
      <c r="V4309" s="147" t="s">
        <v>3610</v>
      </c>
    </row>
    <row r="4310" spans="16:22" x14ac:dyDescent="0.25">
      <c r="P4310" s="147" t="s">
        <v>962</v>
      </c>
      <c r="Q4310" s="147">
        <v>200</v>
      </c>
      <c r="R4310" s="147"/>
      <c r="S4310" s="147" t="s">
        <v>2920</v>
      </c>
      <c r="T4310" s="147">
        <v>0</v>
      </c>
      <c r="U4310" s="147" t="s">
        <v>2921</v>
      </c>
      <c r="V4310" s="147" t="s">
        <v>3610</v>
      </c>
    </row>
    <row r="4311" spans="16:22" x14ac:dyDescent="0.25">
      <c r="P4311" s="147" t="s">
        <v>962</v>
      </c>
      <c r="Q4311" s="147">
        <v>200</v>
      </c>
      <c r="R4311" s="147"/>
      <c r="S4311" s="147" t="s">
        <v>2188</v>
      </c>
      <c r="T4311" s="147">
        <v>0</v>
      </c>
      <c r="U4311" s="147" t="s">
        <v>2189</v>
      </c>
      <c r="V4311" s="147" t="s">
        <v>3610</v>
      </c>
    </row>
    <row r="4312" spans="16:22" x14ac:dyDescent="0.25">
      <c r="P4312" s="147" t="s">
        <v>962</v>
      </c>
      <c r="Q4312" s="147">
        <v>200</v>
      </c>
      <c r="R4312" s="147"/>
      <c r="S4312" s="147" t="s">
        <v>3442</v>
      </c>
      <c r="T4312" s="147">
        <v>0</v>
      </c>
      <c r="U4312" s="147" t="s">
        <v>3443</v>
      </c>
      <c r="V4312" s="147" t="s">
        <v>3610</v>
      </c>
    </row>
    <row r="4313" spans="16:22" x14ac:dyDescent="0.25">
      <c r="P4313" s="147" t="s">
        <v>962</v>
      </c>
      <c r="Q4313" s="147">
        <v>200</v>
      </c>
      <c r="R4313" s="147"/>
      <c r="S4313" s="147" t="s">
        <v>3444</v>
      </c>
      <c r="T4313" s="147">
        <v>0</v>
      </c>
      <c r="U4313" s="147" t="s">
        <v>3445</v>
      </c>
      <c r="V4313" s="147" t="s">
        <v>3610</v>
      </c>
    </row>
    <row r="4314" spans="16:22" x14ac:dyDescent="0.25">
      <c r="P4314" s="147" t="s">
        <v>962</v>
      </c>
      <c r="Q4314" s="147">
        <v>200</v>
      </c>
      <c r="R4314" s="147"/>
      <c r="S4314" s="147" t="s">
        <v>3157</v>
      </c>
      <c r="T4314" s="147">
        <v>0</v>
      </c>
      <c r="U4314" s="147" t="s">
        <v>3158</v>
      </c>
      <c r="V4314" s="147" t="s">
        <v>3610</v>
      </c>
    </row>
    <row r="4315" spans="16:22" x14ac:dyDescent="0.25">
      <c r="P4315" s="147" t="s">
        <v>962</v>
      </c>
      <c r="Q4315" s="147">
        <v>200</v>
      </c>
      <c r="R4315" s="147"/>
      <c r="S4315" s="147" t="s">
        <v>2202</v>
      </c>
      <c r="T4315" s="147">
        <v>0</v>
      </c>
      <c r="U4315" s="147" t="s">
        <v>2203</v>
      </c>
      <c r="V4315" s="147" t="s">
        <v>3610</v>
      </c>
    </row>
    <row r="4316" spans="16:22" x14ac:dyDescent="0.25">
      <c r="P4316" s="147" t="s">
        <v>962</v>
      </c>
      <c r="Q4316" s="147">
        <v>200</v>
      </c>
      <c r="R4316" s="147"/>
      <c r="S4316" s="147" t="s">
        <v>2204</v>
      </c>
      <c r="T4316" s="147">
        <v>0</v>
      </c>
      <c r="U4316" s="147" t="s">
        <v>2205</v>
      </c>
      <c r="V4316" s="147" t="s">
        <v>3610</v>
      </c>
    </row>
    <row r="4317" spans="16:22" x14ac:dyDescent="0.25">
      <c r="P4317" s="147" t="s">
        <v>962</v>
      </c>
      <c r="Q4317" s="147">
        <v>200</v>
      </c>
      <c r="R4317" s="147"/>
      <c r="S4317" s="147" t="s">
        <v>2924</v>
      </c>
      <c r="T4317" s="147">
        <v>0</v>
      </c>
      <c r="U4317" s="147" t="s">
        <v>2925</v>
      </c>
      <c r="V4317" s="147" t="s">
        <v>3610</v>
      </c>
    </row>
    <row r="4318" spans="16:22" x14ac:dyDescent="0.25">
      <c r="P4318" s="147" t="s">
        <v>962</v>
      </c>
      <c r="Q4318" s="147">
        <v>200</v>
      </c>
      <c r="R4318" s="147"/>
      <c r="S4318" s="147" t="s">
        <v>2635</v>
      </c>
      <c r="T4318" s="147">
        <v>0</v>
      </c>
      <c r="U4318" s="147" t="s">
        <v>2636</v>
      </c>
      <c r="V4318" s="147" t="s">
        <v>3610</v>
      </c>
    </row>
    <row r="4319" spans="16:22" x14ac:dyDescent="0.25">
      <c r="P4319" s="147" t="s">
        <v>962</v>
      </c>
      <c r="Q4319" s="147">
        <v>200</v>
      </c>
      <c r="R4319" s="147"/>
      <c r="S4319" s="147" t="s">
        <v>2208</v>
      </c>
      <c r="T4319" s="147">
        <v>0</v>
      </c>
      <c r="U4319" s="147" t="s">
        <v>2209</v>
      </c>
      <c r="V4319" s="147" t="s">
        <v>3610</v>
      </c>
    </row>
    <row r="4320" spans="16:22" x14ac:dyDescent="0.25">
      <c r="P4320" s="147" t="s">
        <v>962</v>
      </c>
      <c r="Q4320" s="147">
        <v>200</v>
      </c>
      <c r="R4320" s="147"/>
      <c r="S4320" s="147" t="s">
        <v>2210</v>
      </c>
      <c r="T4320" s="147">
        <v>0</v>
      </c>
      <c r="U4320" s="147" t="s">
        <v>2211</v>
      </c>
      <c r="V4320" s="147" t="s">
        <v>3610</v>
      </c>
    </row>
    <row r="4321" spans="16:22" x14ac:dyDescent="0.25">
      <c r="P4321" s="147" t="s">
        <v>962</v>
      </c>
      <c r="Q4321" s="147">
        <v>200</v>
      </c>
      <c r="R4321" s="147"/>
      <c r="S4321" s="147" t="s">
        <v>2222</v>
      </c>
      <c r="T4321" s="147">
        <v>0</v>
      </c>
      <c r="U4321" s="147" t="s">
        <v>2223</v>
      </c>
      <c r="V4321" s="147" t="s">
        <v>3610</v>
      </c>
    </row>
    <row r="4322" spans="16:22" x14ac:dyDescent="0.25">
      <c r="P4322" s="147" t="s">
        <v>962</v>
      </c>
      <c r="Q4322" s="147">
        <v>200</v>
      </c>
      <c r="R4322" s="147"/>
      <c r="S4322" s="147" t="s">
        <v>3768</v>
      </c>
      <c r="T4322" s="147">
        <v>0</v>
      </c>
      <c r="U4322" s="147" t="s">
        <v>3769</v>
      </c>
      <c r="V4322" s="147" t="s">
        <v>3610</v>
      </c>
    </row>
    <row r="4323" spans="16:22" x14ac:dyDescent="0.25">
      <c r="P4323" s="147" t="s">
        <v>962</v>
      </c>
      <c r="Q4323" s="147">
        <v>200</v>
      </c>
      <c r="R4323" s="147"/>
      <c r="S4323" s="147" t="s">
        <v>3770</v>
      </c>
      <c r="T4323" s="147">
        <v>0</v>
      </c>
      <c r="U4323" s="147" t="s">
        <v>3771</v>
      </c>
      <c r="V4323" s="147" t="s">
        <v>3610</v>
      </c>
    </row>
    <row r="4324" spans="16:22" x14ac:dyDescent="0.25">
      <c r="P4324" s="147" t="s">
        <v>962</v>
      </c>
      <c r="Q4324" s="147">
        <v>200</v>
      </c>
      <c r="R4324" s="147"/>
      <c r="S4324" s="147" t="s">
        <v>2242</v>
      </c>
      <c r="T4324" s="147">
        <v>0</v>
      </c>
      <c r="U4324" s="147" t="s">
        <v>2243</v>
      </c>
      <c r="V4324" s="147" t="s">
        <v>3610</v>
      </c>
    </row>
    <row r="4325" spans="16:22" x14ac:dyDescent="0.25">
      <c r="P4325" s="147" t="s">
        <v>962</v>
      </c>
      <c r="Q4325" s="147">
        <v>200</v>
      </c>
      <c r="R4325" s="147"/>
      <c r="S4325" s="147" t="s">
        <v>2246</v>
      </c>
      <c r="T4325" s="147">
        <v>0</v>
      </c>
      <c r="U4325" s="147" t="s">
        <v>2247</v>
      </c>
      <c r="V4325" s="147" t="s">
        <v>3610</v>
      </c>
    </row>
    <row r="4326" spans="16:22" x14ac:dyDescent="0.25">
      <c r="P4326" s="147" t="s">
        <v>962</v>
      </c>
      <c r="Q4326" s="147">
        <v>200</v>
      </c>
      <c r="R4326" s="147"/>
      <c r="S4326" s="147" t="s">
        <v>2248</v>
      </c>
      <c r="T4326" s="147">
        <v>0</v>
      </c>
      <c r="U4326" s="147" t="s">
        <v>2249</v>
      </c>
      <c r="V4326" s="147" t="s">
        <v>3610</v>
      </c>
    </row>
    <row r="4327" spans="16:22" x14ac:dyDescent="0.25">
      <c r="P4327" s="147" t="s">
        <v>962</v>
      </c>
      <c r="Q4327" s="147">
        <v>200</v>
      </c>
      <c r="R4327" s="147"/>
      <c r="S4327" s="147" t="s">
        <v>3165</v>
      </c>
      <c r="T4327" s="147">
        <v>0</v>
      </c>
      <c r="U4327" s="147" t="s">
        <v>3166</v>
      </c>
      <c r="V4327" s="147" t="s">
        <v>3610</v>
      </c>
    </row>
    <row r="4328" spans="16:22" x14ac:dyDescent="0.25">
      <c r="P4328" s="147" t="s">
        <v>962</v>
      </c>
      <c r="Q4328" s="147">
        <v>200</v>
      </c>
      <c r="R4328" s="147"/>
      <c r="S4328" s="147" t="s">
        <v>3171</v>
      </c>
      <c r="T4328" s="147">
        <v>0</v>
      </c>
      <c r="U4328" s="147" t="s">
        <v>3172</v>
      </c>
      <c r="V4328" s="147" t="s">
        <v>3610</v>
      </c>
    </row>
    <row r="4329" spans="16:22" x14ac:dyDescent="0.25">
      <c r="P4329" s="147" t="s">
        <v>962</v>
      </c>
      <c r="Q4329" s="147">
        <v>200</v>
      </c>
      <c r="R4329" s="147"/>
      <c r="S4329" s="147" t="s">
        <v>2256</v>
      </c>
      <c r="T4329" s="147">
        <v>0</v>
      </c>
      <c r="U4329" s="147" t="s">
        <v>2257</v>
      </c>
      <c r="V4329" s="147" t="s">
        <v>3610</v>
      </c>
    </row>
    <row r="4330" spans="16:22" x14ac:dyDescent="0.25">
      <c r="P4330" s="147" t="s">
        <v>962</v>
      </c>
      <c r="Q4330" s="147">
        <v>200</v>
      </c>
      <c r="R4330" s="147"/>
      <c r="S4330" s="147" t="s">
        <v>3772</v>
      </c>
      <c r="T4330" s="147">
        <v>0</v>
      </c>
      <c r="U4330" s="147" t="s">
        <v>3773</v>
      </c>
      <c r="V4330" s="147" t="s">
        <v>3610</v>
      </c>
    </row>
    <row r="4331" spans="16:22" x14ac:dyDescent="0.25">
      <c r="P4331" s="147" t="s">
        <v>962</v>
      </c>
      <c r="Q4331" s="147">
        <v>200</v>
      </c>
      <c r="R4331" s="147"/>
      <c r="S4331" s="147" t="s">
        <v>3454</v>
      </c>
      <c r="T4331" s="147">
        <v>0</v>
      </c>
      <c r="U4331" s="147" t="s">
        <v>3455</v>
      </c>
      <c r="V4331" s="147" t="s">
        <v>3610</v>
      </c>
    </row>
    <row r="4332" spans="16:22" x14ac:dyDescent="0.25">
      <c r="P4332" s="147" t="s">
        <v>962</v>
      </c>
      <c r="Q4332" s="147">
        <v>200</v>
      </c>
      <c r="R4332" s="147"/>
      <c r="S4332" s="147" t="s">
        <v>2262</v>
      </c>
      <c r="T4332" s="147">
        <v>0</v>
      </c>
      <c r="U4332" s="147" t="s">
        <v>2263</v>
      </c>
      <c r="V4332" s="147" t="s">
        <v>3610</v>
      </c>
    </row>
    <row r="4333" spans="16:22" x14ac:dyDescent="0.25">
      <c r="P4333" s="147" t="s">
        <v>962</v>
      </c>
      <c r="Q4333" s="147">
        <v>200</v>
      </c>
      <c r="R4333" s="147"/>
      <c r="S4333" s="147" t="s">
        <v>2663</v>
      </c>
      <c r="T4333" s="147">
        <v>0</v>
      </c>
      <c r="U4333" s="147" t="s">
        <v>2664</v>
      </c>
      <c r="V4333" s="147" t="s">
        <v>3610</v>
      </c>
    </row>
    <row r="4334" spans="16:22" x14ac:dyDescent="0.25">
      <c r="P4334" s="147" t="s">
        <v>962</v>
      </c>
      <c r="Q4334" s="147">
        <v>200</v>
      </c>
      <c r="R4334" s="147"/>
      <c r="S4334" s="147" t="s">
        <v>2665</v>
      </c>
      <c r="T4334" s="147">
        <v>0</v>
      </c>
      <c r="U4334" s="147" t="s">
        <v>2666</v>
      </c>
      <c r="V4334" s="147" t="s">
        <v>3610</v>
      </c>
    </row>
    <row r="4335" spans="16:22" x14ac:dyDescent="0.25">
      <c r="P4335" s="147" t="s">
        <v>962</v>
      </c>
      <c r="Q4335" s="147">
        <v>200</v>
      </c>
      <c r="R4335" s="147"/>
      <c r="S4335" s="147" t="s">
        <v>2946</v>
      </c>
      <c r="T4335" s="147">
        <v>0</v>
      </c>
      <c r="U4335" s="147" t="s">
        <v>2947</v>
      </c>
      <c r="V4335" s="147" t="s">
        <v>3610</v>
      </c>
    </row>
    <row r="4336" spans="16:22" x14ac:dyDescent="0.25">
      <c r="P4336" s="147" t="s">
        <v>962</v>
      </c>
      <c r="Q4336" s="147">
        <v>200</v>
      </c>
      <c r="R4336" s="147"/>
      <c r="S4336" s="147" t="s">
        <v>2266</v>
      </c>
      <c r="T4336" s="147">
        <v>0</v>
      </c>
      <c r="U4336" s="147" t="s">
        <v>2267</v>
      </c>
      <c r="V4336" s="147" t="s">
        <v>3610</v>
      </c>
    </row>
    <row r="4337" spans="16:22" x14ac:dyDescent="0.25">
      <c r="P4337" s="147" t="s">
        <v>962</v>
      </c>
      <c r="Q4337" s="147">
        <v>200</v>
      </c>
      <c r="R4337" s="147"/>
      <c r="S4337" s="147" t="s">
        <v>3183</v>
      </c>
      <c r="T4337" s="147">
        <v>0</v>
      </c>
      <c r="U4337" s="147" t="s">
        <v>3184</v>
      </c>
      <c r="V4337" s="147" t="s">
        <v>3610</v>
      </c>
    </row>
    <row r="4338" spans="16:22" x14ac:dyDescent="0.25">
      <c r="P4338" s="147" t="s">
        <v>962</v>
      </c>
      <c r="Q4338" s="147">
        <v>200</v>
      </c>
      <c r="R4338" s="147"/>
      <c r="S4338" s="147" t="s">
        <v>3185</v>
      </c>
      <c r="T4338" s="147">
        <v>0</v>
      </c>
      <c r="U4338" s="147" t="s">
        <v>3186</v>
      </c>
      <c r="V4338" s="147" t="s">
        <v>3610</v>
      </c>
    </row>
    <row r="4339" spans="16:22" x14ac:dyDescent="0.25">
      <c r="P4339" s="147" t="s">
        <v>962</v>
      </c>
      <c r="Q4339" s="147">
        <v>200</v>
      </c>
      <c r="R4339" s="147"/>
      <c r="S4339" s="147" t="s">
        <v>3187</v>
      </c>
      <c r="T4339" s="147">
        <v>0</v>
      </c>
      <c r="U4339" s="147" t="s">
        <v>3188</v>
      </c>
      <c r="V4339" s="147" t="s">
        <v>3610</v>
      </c>
    </row>
    <row r="4340" spans="16:22" x14ac:dyDescent="0.25">
      <c r="P4340" s="147" t="s">
        <v>962</v>
      </c>
      <c r="Q4340" s="147">
        <v>200</v>
      </c>
      <c r="R4340" s="147"/>
      <c r="S4340" s="147" t="s">
        <v>2272</v>
      </c>
      <c r="T4340" s="147">
        <v>0</v>
      </c>
      <c r="U4340" s="147" t="s">
        <v>2273</v>
      </c>
      <c r="V4340" s="147" t="s">
        <v>3610</v>
      </c>
    </row>
    <row r="4341" spans="16:22" x14ac:dyDescent="0.25">
      <c r="P4341" s="147" t="s">
        <v>962</v>
      </c>
      <c r="Q4341" s="147">
        <v>200</v>
      </c>
      <c r="R4341" s="147"/>
      <c r="S4341" s="147" t="s">
        <v>2948</v>
      </c>
      <c r="T4341" s="147">
        <v>0</v>
      </c>
      <c r="U4341" s="147" t="s">
        <v>2949</v>
      </c>
      <c r="V4341" s="147" t="s">
        <v>3610</v>
      </c>
    </row>
    <row r="4342" spans="16:22" x14ac:dyDescent="0.25">
      <c r="P4342" s="147" t="s">
        <v>962</v>
      </c>
      <c r="Q4342" s="147">
        <v>200</v>
      </c>
      <c r="R4342" s="147"/>
      <c r="S4342" s="147" t="s">
        <v>3774</v>
      </c>
      <c r="T4342" s="147">
        <v>0</v>
      </c>
      <c r="U4342" s="147" t="s">
        <v>3775</v>
      </c>
      <c r="V4342" s="147" t="s">
        <v>3610</v>
      </c>
    </row>
    <row r="4343" spans="16:22" x14ac:dyDescent="0.25">
      <c r="P4343" s="147" t="s">
        <v>962</v>
      </c>
      <c r="Q4343" s="147">
        <v>200</v>
      </c>
      <c r="R4343" s="147"/>
      <c r="S4343" s="147" t="s">
        <v>2671</v>
      </c>
      <c r="T4343" s="147">
        <v>0</v>
      </c>
      <c r="U4343" s="147" t="s">
        <v>2672</v>
      </c>
      <c r="V4343" s="147" t="s">
        <v>3610</v>
      </c>
    </row>
    <row r="4344" spans="16:22" x14ac:dyDescent="0.25">
      <c r="P4344" s="147" t="s">
        <v>962</v>
      </c>
      <c r="Q4344" s="147">
        <v>200</v>
      </c>
      <c r="R4344" s="147"/>
      <c r="S4344" s="147" t="s">
        <v>3189</v>
      </c>
      <c r="T4344" s="147">
        <v>0</v>
      </c>
      <c r="U4344" s="147" t="s">
        <v>3190</v>
      </c>
      <c r="V4344" s="147" t="s">
        <v>3610</v>
      </c>
    </row>
    <row r="4345" spans="16:22" x14ac:dyDescent="0.25">
      <c r="P4345" s="147" t="s">
        <v>962</v>
      </c>
      <c r="Q4345" s="147">
        <v>200</v>
      </c>
      <c r="R4345" s="147"/>
      <c r="S4345" s="147" t="s">
        <v>3776</v>
      </c>
      <c r="T4345" s="147">
        <v>0</v>
      </c>
      <c r="U4345" s="147" t="s">
        <v>3777</v>
      </c>
      <c r="V4345" s="147" t="s">
        <v>3610</v>
      </c>
    </row>
    <row r="4346" spans="16:22" x14ac:dyDescent="0.25">
      <c r="P4346" s="147" t="s">
        <v>962</v>
      </c>
      <c r="Q4346" s="147">
        <v>200</v>
      </c>
      <c r="R4346" s="147"/>
      <c r="S4346" s="147" t="s">
        <v>3590</v>
      </c>
      <c r="T4346" s="147">
        <v>0</v>
      </c>
      <c r="U4346" s="147" t="s">
        <v>3591</v>
      </c>
      <c r="V4346" s="147" t="s">
        <v>3610</v>
      </c>
    </row>
    <row r="4347" spans="16:22" x14ac:dyDescent="0.25">
      <c r="P4347" s="147" t="s">
        <v>962</v>
      </c>
      <c r="Q4347" s="147">
        <v>200</v>
      </c>
      <c r="R4347" s="147"/>
      <c r="S4347" s="147" t="s">
        <v>3592</v>
      </c>
      <c r="T4347" s="147">
        <v>0</v>
      </c>
      <c r="U4347" s="147" t="s">
        <v>3593</v>
      </c>
      <c r="V4347" s="147" t="s">
        <v>3610</v>
      </c>
    </row>
    <row r="4348" spans="16:22" x14ac:dyDescent="0.25">
      <c r="P4348" s="147" t="s">
        <v>962</v>
      </c>
      <c r="Q4348" s="147">
        <v>200</v>
      </c>
      <c r="R4348" s="147"/>
      <c r="S4348" s="147" t="s">
        <v>2673</v>
      </c>
      <c r="T4348" s="147">
        <v>0</v>
      </c>
      <c r="U4348" s="147" t="s">
        <v>2674</v>
      </c>
      <c r="V4348" s="147" t="s">
        <v>3610</v>
      </c>
    </row>
    <row r="4349" spans="16:22" x14ac:dyDescent="0.25">
      <c r="P4349" s="147" t="s">
        <v>962</v>
      </c>
      <c r="Q4349" s="147">
        <v>200</v>
      </c>
      <c r="R4349" s="147"/>
      <c r="S4349" s="147" t="s">
        <v>2292</v>
      </c>
      <c r="T4349" s="147">
        <v>0</v>
      </c>
      <c r="U4349" s="147" t="s">
        <v>2293</v>
      </c>
      <c r="V4349" s="147" t="s">
        <v>3610</v>
      </c>
    </row>
    <row r="4350" spans="16:22" x14ac:dyDescent="0.25">
      <c r="P4350" s="147" t="s">
        <v>962</v>
      </c>
      <c r="Q4350" s="147">
        <v>200</v>
      </c>
      <c r="R4350" s="147"/>
      <c r="S4350" s="147" t="s">
        <v>3191</v>
      </c>
      <c r="T4350" s="147">
        <v>0</v>
      </c>
      <c r="U4350" s="147" t="s">
        <v>3192</v>
      </c>
      <c r="V4350" s="147" t="s">
        <v>3610</v>
      </c>
    </row>
    <row r="4351" spans="16:22" x14ac:dyDescent="0.25">
      <c r="P4351" s="147" t="s">
        <v>962</v>
      </c>
      <c r="Q4351" s="147">
        <v>200</v>
      </c>
      <c r="R4351" s="147"/>
      <c r="S4351" s="147" t="s">
        <v>3594</v>
      </c>
      <c r="T4351" s="147">
        <v>0</v>
      </c>
      <c r="U4351" s="147" t="s">
        <v>3595</v>
      </c>
      <c r="V4351" s="147" t="s">
        <v>3610</v>
      </c>
    </row>
    <row r="4352" spans="16:22" x14ac:dyDescent="0.25">
      <c r="P4352" s="147" t="s">
        <v>962</v>
      </c>
      <c r="Q4352" s="147">
        <v>200</v>
      </c>
      <c r="R4352" s="147"/>
      <c r="S4352" s="147" t="s">
        <v>3778</v>
      </c>
      <c r="T4352" s="147">
        <v>0</v>
      </c>
      <c r="U4352" s="147" t="s">
        <v>3779</v>
      </c>
      <c r="V4352" s="147" t="s">
        <v>3610</v>
      </c>
    </row>
    <row r="4353" spans="16:22" x14ac:dyDescent="0.25">
      <c r="P4353" s="147" t="s">
        <v>962</v>
      </c>
      <c r="Q4353" s="147">
        <v>200</v>
      </c>
      <c r="R4353" s="147"/>
      <c r="S4353" s="147" t="s">
        <v>2296</v>
      </c>
      <c r="T4353" s="147">
        <v>0</v>
      </c>
      <c r="U4353" s="147" t="s">
        <v>2297</v>
      </c>
      <c r="V4353" s="147" t="s">
        <v>3610</v>
      </c>
    </row>
    <row r="4354" spans="16:22" x14ac:dyDescent="0.25">
      <c r="P4354" s="147" t="s">
        <v>962</v>
      </c>
      <c r="Q4354" s="147">
        <v>200</v>
      </c>
      <c r="R4354" s="147"/>
      <c r="S4354" s="147" t="s">
        <v>2298</v>
      </c>
      <c r="T4354" s="147">
        <v>0</v>
      </c>
      <c r="U4354" s="147" t="s">
        <v>2299</v>
      </c>
      <c r="V4354" s="147" t="s">
        <v>3610</v>
      </c>
    </row>
    <row r="4355" spans="16:22" x14ac:dyDescent="0.25">
      <c r="P4355" s="147" t="s">
        <v>962</v>
      </c>
      <c r="Q4355" s="147">
        <v>200</v>
      </c>
      <c r="R4355" s="147"/>
      <c r="S4355" s="147" t="s">
        <v>3458</v>
      </c>
      <c r="T4355" s="147">
        <v>0</v>
      </c>
      <c r="U4355" s="147" t="s">
        <v>3459</v>
      </c>
      <c r="V4355" s="147" t="s">
        <v>3610</v>
      </c>
    </row>
    <row r="4356" spans="16:22" x14ac:dyDescent="0.25">
      <c r="P4356" s="147" t="s">
        <v>962</v>
      </c>
      <c r="Q4356" s="147">
        <v>200</v>
      </c>
      <c r="R4356" s="147"/>
      <c r="S4356" s="147" t="s">
        <v>3195</v>
      </c>
      <c r="T4356" s="147">
        <v>0</v>
      </c>
      <c r="U4356" s="147" t="s">
        <v>3196</v>
      </c>
      <c r="V4356" s="147" t="s">
        <v>3610</v>
      </c>
    </row>
    <row r="4357" spans="16:22" x14ac:dyDescent="0.25">
      <c r="P4357" s="147" t="s">
        <v>962</v>
      </c>
      <c r="Q4357" s="147">
        <v>200</v>
      </c>
      <c r="R4357" s="147"/>
      <c r="S4357" s="147" t="s">
        <v>3780</v>
      </c>
      <c r="T4357" s="147">
        <v>0</v>
      </c>
      <c r="U4357" s="147" t="s">
        <v>3781</v>
      </c>
      <c r="V4357" s="147" t="s">
        <v>3610</v>
      </c>
    </row>
    <row r="4358" spans="16:22" x14ac:dyDescent="0.25">
      <c r="P4358" s="147" t="s">
        <v>962</v>
      </c>
      <c r="Q4358" s="147">
        <v>200</v>
      </c>
      <c r="R4358" s="147"/>
      <c r="S4358" s="147" t="s">
        <v>2320</v>
      </c>
      <c r="T4358" s="147">
        <v>0</v>
      </c>
      <c r="U4358" s="147" t="s">
        <v>2321</v>
      </c>
      <c r="V4358" s="147" t="s">
        <v>3610</v>
      </c>
    </row>
    <row r="4359" spans="16:22" x14ac:dyDescent="0.25">
      <c r="P4359" s="147" t="s">
        <v>962</v>
      </c>
      <c r="Q4359" s="147">
        <v>200</v>
      </c>
      <c r="R4359" s="147"/>
      <c r="S4359" s="147" t="s">
        <v>2958</v>
      </c>
      <c r="T4359" s="147">
        <v>0</v>
      </c>
      <c r="U4359" s="147" t="s">
        <v>2959</v>
      </c>
      <c r="V4359" s="147" t="s">
        <v>3610</v>
      </c>
    </row>
    <row r="4360" spans="16:22" x14ac:dyDescent="0.25">
      <c r="P4360" s="147" t="s">
        <v>962</v>
      </c>
      <c r="Q4360" s="147">
        <v>200</v>
      </c>
      <c r="R4360" s="147"/>
      <c r="S4360" s="147" t="s">
        <v>2328</v>
      </c>
      <c r="T4360" s="147">
        <v>0</v>
      </c>
      <c r="U4360" s="147" t="s">
        <v>2329</v>
      </c>
      <c r="V4360" s="147" t="s">
        <v>3610</v>
      </c>
    </row>
    <row r="4361" spans="16:22" x14ac:dyDescent="0.25">
      <c r="P4361" s="147" t="s">
        <v>962</v>
      </c>
      <c r="Q4361" s="147">
        <v>200</v>
      </c>
      <c r="R4361" s="147"/>
      <c r="S4361" s="147" t="s">
        <v>2336</v>
      </c>
      <c r="T4361" s="147">
        <v>0</v>
      </c>
      <c r="U4361" s="147" t="s">
        <v>2337</v>
      </c>
      <c r="V4361" s="147" t="s">
        <v>3610</v>
      </c>
    </row>
    <row r="4362" spans="16:22" x14ac:dyDescent="0.25">
      <c r="P4362" s="147" t="s">
        <v>962</v>
      </c>
      <c r="Q4362" s="147">
        <v>200</v>
      </c>
      <c r="R4362" s="147"/>
      <c r="S4362" s="147" t="s">
        <v>2685</v>
      </c>
      <c r="T4362" s="147">
        <v>0</v>
      </c>
      <c r="U4362" s="147" t="s">
        <v>2686</v>
      </c>
      <c r="V4362" s="147" t="s">
        <v>3610</v>
      </c>
    </row>
    <row r="4363" spans="16:22" x14ac:dyDescent="0.25">
      <c r="P4363" s="147" t="s">
        <v>962</v>
      </c>
      <c r="Q4363" s="147">
        <v>200</v>
      </c>
      <c r="R4363" s="147"/>
      <c r="S4363" s="147" t="s">
        <v>2960</v>
      </c>
      <c r="T4363" s="147">
        <v>0</v>
      </c>
      <c r="U4363" s="147" t="s">
        <v>2961</v>
      </c>
      <c r="V4363" s="147" t="s">
        <v>3610</v>
      </c>
    </row>
    <row r="4364" spans="16:22" x14ac:dyDescent="0.25">
      <c r="P4364" s="147" t="s">
        <v>962</v>
      </c>
      <c r="Q4364" s="147">
        <v>200</v>
      </c>
      <c r="R4364" s="147"/>
      <c r="S4364" s="147" t="s">
        <v>3199</v>
      </c>
      <c r="T4364" s="147">
        <v>0</v>
      </c>
      <c r="U4364" s="147" t="s">
        <v>3200</v>
      </c>
      <c r="V4364" s="147" t="s">
        <v>3610</v>
      </c>
    </row>
    <row r="4365" spans="16:22" x14ac:dyDescent="0.25">
      <c r="P4365" s="147" t="s">
        <v>962</v>
      </c>
      <c r="Q4365" s="147">
        <v>200</v>
      </c>
      <c r="R4365" s="147"/>
      <c r="S4365" s="147" t="s">
        <v>2338</v>
      </c>
      <c r="T4365" s="147">
        <v>0</v>
      </c>
      <c r="U4365" s="147" t="s">
        <v>2339</v>
      </c>
      <c r="V4365" s="147" t="s">
        <v>3610</v>
      </c>
    </row>
    <row r="4366" spans="16:22" x14ac:dyDescent="0.25">
      <c r="P4366" s="147" t="s">
        <v>962</v>
      </c>
      <c r="Q4366" s="147">
        <v>200</v>
      </c>
      <c r="R4366" s="147"/>
      <c r="S4366" s="147" t="s">
        <v>3598</v>
      </c>
      <c r="T4366" s="147">
        <v>0</v>
      </c>
      <c r="U4366" s="147" t="s">
        <v>3599</v>
      </c>
      <c r="V4366" s="147" t="s">
        <v>3610</v>
      </c>
    </row>
    <row r="4367" spans="16:22" x14ac:dyDescent="0.25">
      <c r="P4367" s="147" t="s">
        <v>962</v>
      </c>
      <c r="Q4367" s="147">
        <v>200</v>
      </c>
      <c r="R4367" s="147"/>
      <c r="S4367" s="147" t="s">
        <v>3782</v>
      </c>
      <c r="T4367" s="147">
        <v>0</v>
      </c>
      <c r="U4367" s="147" t="s">
        <v>3783</v>
      </c>
      <c r="V4367" s="147" t="s">
        <v>3610</v>
      </c>
    </row>
    <row r="4368" spans="16:22" x14ac:dyDescent="0.25">
      <c r="P4368" s="147" t="s">
        <v>962</v>
      </c>
      <c r="Q4368" s="147">
        <v>200</v>
      </c>
      <c r="R4368" s="147"/>
      <c r="S4368" s="147" t="s">
        <v>2340</v>
      </c>
      <c r="T4368" s="147">
        <v>0</v>
      </c>
      <c r="U4368" s="147" t="s">
        <v>2341</v>
      </c>
      <c r="V4368" s="147" t="s">
        <v>3610</v>
      </c>
    </row>
    <row r="4369" spans="16:22" x14ac:dyDescent="0.25">
      <c r="P4369" s="147" t="s">
        <v>962</v>
      </c>
      <c r="Q4369" s="147">
        <v>200</v>
      </c>
      <c r="R4369" s="147"/>
      <c r="S4369" s="147" t="s">
        <v>2342</v>
      </c>
      <c r="T4369" s="147">
        <v>0</v>
      </c>
      <c r="U4369" s="147" t="s">
        <v>2343</v>
      </c>
      <c r="V4369" s="147" t="s">
        <v>3610</v>
      </c>
    </row>
    <row r="4370" spans="16:22" x14ac:dyDescent="0.25">
      <c r="P4370" s="147" t="s">
        <v>962</v>
      </c>
      <c r="Q4370" s="147">
        <v>200</v>
      </c>
      <c r="R4370" s="147"/>
      <c r="S4370" s="147" t="s">
        <v>3784</v>
      </c>
      <c r="T4370" s="147">
        <v>0</v>
      </c>
      <c r="U4370" s="147" t="s">
        <v>3785</v>
      </c>
      <c r="V4370" s="147" t="s">
        <v>3610</v>
      </c>
    </row>
    <row r="4371" spans="16:22" x14ac:dyDescent="0.25">
      <c r="P4371" s="147" t="s">
        <v>962</v>
      </c>
      <c r="Q4371" s="147">
        <v>200</v>
      </c>
      <c r="R4371" s="147"/>
      <c r="S4371" s="147" t="s">
        <v>2344</v>
      </c>
      <c r="T4371" s="147">
        <v>0</v>
      </c>
      <c r="U4371" s="147" t="s">
        <v>2345</v>
      </c>
      <c r="V4371" s="147" t="s">
        <v>3610</v>
      </c>
    </row>
    <row r="4372" spans="16:22" x14ac:dyDescent="0.25">
      <c r="P4372" s="147" t="s">
        <v>962</v>
      </c>
      <c r="Q4372" s="147">
        <v>200</v>
      </c>
      <c r="R4372" s="147"/>
      <c r="S4372" s="147" t="s">
        <v>2346</v>
      </c>
      <c r="T4372" s="147">
        <v>0</v>
      </c>
      <c r="U4372" s="147" t="s">
        <v>2347</v>
      </c>
      <c r="V4372" s="147" t="s">
        <v>3610</v>
      </c>
    </row>
    <row r="4373" spans="16:22" x14ac:dyDescent="0.25">
      <c r="P4373" s="147" t="s">
        <v>962</v>
      </c>
      <c r="Q4373" s="147">
        <v>200</v>
      </c>
      <c r="R4373" s="147"/>
      <c r="S4373" s="147" t="s">
        <v>2350</v>
      </c>
      <c r="T4373" s="147">
        <v>0</v>
      </c>
      <c r="U4373" s="147" t="s">
        <v>2351</v>
      </c>
      <c r="V4373" s="147" t="s">
        <v>3610</v>
      </c>
    </row>
    <row r="4374" spans="16:22" x14ac:dyDescent="0.25">
      <c r="P4374" s="147" t="s">
        <v>962</v>
      </c>
      <c r="Q4374" s="147">
        <v>200</v>
      </c>
      <c r="R4374" s="147"/>
      <c r="S4374" s="147" t="s">
        <v>3600</v>
      </c>
      <c r="T4374" s="147">
        <v>0</v>
      </c>
      <c r="U4374" s="147" t="s">
        <v>3601</v>
      </c>
      <c r="V4374" s="147" t="s">
        <v>3610</v>
      </c>
    </row>
    <row r="4375" spans="16:22" x14ac:dyDescent="0.25">
      <c r="P4375" s="147" t="s">
        <v>962</v>
      </c>
      <c r="Q4375" s="147">
        <v>200</v>
      </c>
      <c r="R4375" s="147"/>
      <c r="S4375" s="147" t="s">
        <v>2962</v>
      </c>
      <c r="T4375" s="147">
        <v>0</v>
      </c>
      <c r="U4375" s="147" t="s">
        <v>2963</v>
      </c>
      <c r="V4375" s="147" t="s">
        <v>3610</v>
      </c>
    </row>
    <row r="4376" spans="16:22" x14ac:dyDescent="0.25">
      <c r="P4376" s="147" t="s">
        <v>962</v>
      </c>
      <c r="Q4376" s="147">
        <v>200</v>
      </c>
      <c r="R4376" s="147"/>
      <c r="S4376" s="147" t="s">
        <v>2693</v>
      </c>
      <c r="T4376" s="147">
        <v>0</v>
      </c>
      <c r="U4376" s="147" t="s">
        <v>2694</v>
      </c>
      <c r="V4376" s="147" t="s">
        <v>3610</v>
      </c>
    </row>
    <row r="4377" spans="16:22" x14ac:dyDescent="0.25">
      <c r="P4377" s="147" t="s">
        <v>962</v>
      </c>
      <c r="Q4377" s="147">
        <v>200</v>
      </c>
      <c r="R4377" s="147"/>
      <c r="S4377" s="147" t="s">
        <v>3468</v>
      </c>
      <c r="T4377" s="147">
        <v>0</v>
      </c>
      <c r="U4377" s="147" t="s">
        <v>3469</v>
      </c>
      <c r="V4377" s="147" t="s">
        <v>3610</v>
      </c>
    </row>
    <row r="4378" spans="16:22" x14ac:dyDescent="0.25">
      <c r="P4378" s="147" t="s">
        <v>962</v>
      </c>
      <c r="Q4378" s="147">
        <v>200</v>
      </c>
      <c r="R4378" s="147"/>
      <c r="S4378" s="147" t="s">
        <v>2360</v>
      </c>
      <c r="T4378" s="147">
        <v>0</v>
      </c>
      <c r="U4378" s="147" t="s">
        <v>2361</v>
      </c>
      <c r="V4378" s="147" t="s">
        <v>3610</v>
      </c>
    </row>
    <row r="4379" spans="16:22" x14ac:dyDescent="0.25">
      <c r="P4379" s="147" t="s">
        <v>962</v>
      </c>
      <c r="Q4379" s="147">
        <v>200</v>
      </c>
      <c r="R4379" s="147"/>
      <c r="S4379" s="147" t="s">
        <v>3786</v>
      </c>
      <c r="T4379" s="147">
        <v>0</v>
      </c>
      <c r="U4379" s="147" t="s">
        <v>3787</v>
      </c>
      <c r="V4379" s="147" t="s">
        <v>3610</v>
      </c>
    </row>
    <row r="4380" spans="16:22" x14ac:dyDescent="0.25">
      <c r="P4380" s="147" t="s">
        <v>962</v>
      </c>
      <c r="Q4380" s="147">
        <v>200</v>
      </c>
      <c r="R4380" s="147"/>
      <c r="S4380" s="147" t="s">
        <v>2695</v>
      </c>
      <c r="T4380" s="147">
        <v>0</v>
      </c>
      <c r="U4380" s="147" t="s">
        <v>2696</v>
      </c>
      <c r="V4380" s="147" t="s">
        <v>3610</v>
      </c>
    </row>
    <row r="4381" spans="16:22" x14ac:dyDescent="0.25">
      <c r="P4381" s="147" t="s">
        <v>962</v>
      </c>
      <c r="Q4381" s="147">
        <v>200</v>
      </c>
      <c r="R4381" s="147"/>
      <c r="S4381" s="147" t="s">
        <v>2964</v>
      </c>
      <c r="T4381" s="147">
        <v>0</v>
      </c>
      <c r="U4381" s="147" t="s">
        <v>2965</v>
      </c>
      <c r="V4381" s="147" t="s">
        <v>3610</v>
      </c>
    </row>
    <row r="4382" spans="16:22" x14ac:dyDescent="0.25">
      <c r="P4382" s="147" t="s">
        <v>962</v>
      </c>
      <c r="Q4382" s="147">
        <v>200</v>
      </c>
      <c r="R4382" s="147"/>
      <c r="S4382" s="147" t="s">
        <v>2368</v>
      </c>
      <c r="T4382" s="147">
        <v>0</v>
      </c>
      <c r="U4382" s="147" t="s">
        <v>2369</v>
      </c>
      <c r="V4382" s="147" t="s">
        <v>3610</v>
      </c>
    </row>
    <row r="4383" spans="16:22" x14ac:dyDescent="0.25">
      <c r="P4383" s="147" t="s">
        <v>962</v>
      </c>
      <c r="Q4383" s="147">
        <v>200</v>
      </c>
      <c r="R4383" s="147"/>
      <c r="S4383" s="147" t="s">
        <v>3201</v>
      </c>
      <c r="T4383" s="147">
        <v>0</v>
      </c>
      <c r="U4383" s="147" t="s">
        <v>3202</v>
      </c>
      <c r="V4383" s="147" t="s">
        <v>3610</v>
      </c>
    </row>
    <row r="4384" spans="16:22" x14ac:dyDescent="0.25">
      <c r="P4384" s="147" t="s">
        <v>962</v>
      </c>
      <c r="Q4384" s="147">
        <v>200</v>
      </c>
      <c r="R4384" s="147"/>
      <c r="S4384" s="147" t="s">
        <v>2370</v>
      </c>
      <c r="T4384" s="147">
        <v>0</v>
      </c>
      <c r="U4384" s="147" t="s">
        <v>2371</v>
      </c>
      <c r="V4384" s="147" t="s">
        <v>3610</v>
      </c>
    </row>
    <row r="4385" spans="16:22" x14ac:dyDescent="0.25">
      <c r="P4385" s="147" t="s">
        <v>962</v>
      </c>
      <c r="Q4385" s="147">
        <v>200</v>
      </c>
      <c r="R4385" s="147"/>
      <c r="S4385" s="147" t="s">
        <v>3203</v>
      </c>
      <c r="T4385" s="147">
        <v>0</v>
      </c>
      <c r="U4385" s="147" t="s">
        <v>3204</v>
      </c>
      <c r="V4385" s="147" t="s">
        <v>3610</v>
      </c>
    </row>
    <row r="4386" spans="16:22" x14ac:dyDescent="0.25">
      <c r="P4386" s="147" t="s">
        <v>962</v>
      </c>
      <c r="Q4386" s="147">
        <v>200</v>
      </c>
      <c r="R4386" s="147"/>
      <c r="S4386" s="147" t="s">
        <v>2372</v>
      </c>
      <c r="T4386" s="147">
        <v>0</v>
      </c>
      <c r="U4386" s="147" t="s">
        <v>2373</v>
      </c>
      <c r="V4386" s="147" t="s">
        <v>3610</v>
      </c>
    </row>
    <row r="4387" spans="16:22" x14ac:dyDescent="0.25">
      <c r="P4387" s="147" t="s">
        <v>962</v>
      </c>
      <c r="Q4387" s="147">
        <v>200</v>
      </c>
      <c r="R4387" s="147"/>
      <c r="S4387" s="147" t="s">
        <v>2374</v>
      </c>
      <c r="T4387" s="147">
        <v>0</v>
      </c>
      <c r="U4387" s="147" t="s">
        <v>2375</v>
      </c>
      <c r="V4387" s="147" t="s">
        <v>3610</v>
      </c>
    </row>
    <row r="4388" spans="16:22" x14ac:dyDescent="0.25">
      <c r="P4388" s="147" t="s">
        <v>962</v>
      </c>
      <c r="Q4388" s="147">
        <v>200</v>
      </c>
      <c r="R4388" s="147"/>
      <c r="S4388" s="147" t="s">
        <v>3788</v>
      </c>
      <c r="T4388" s="147">
        <v>0</v>
      </c>
      <c r="U4388" s="147" t="s">
        <v>3789</v>
      </c>
      <c r="V4388" s="147" t="s">
        <v>3610</v>
      </c>
    </row>
    <row r="4389" spans="16:22" x14ac:dyDescent="0.25">
      <c r="P4389" s="147" t="s">
        <v>962</v>
      </c>
      <c r="Q4389" s="147">
        <v>200</v>
      </c>
      <c r="R4389" s="147"/>
      <c r="S4389" s="147" t="s">
        <v>2376</v>
      </c>
      <c r="T4389" s="147">
        <v>0</v>
      </c>
      <c r="U4389" s="147" t="s">
        <v>2377</v>
      </c>
      <c r="V4389" s="147" t="s">
        <v>3610</v>
      </c>
    </row>
    <row r="4390" spans="16:22" x14ac:dyDescent="0.25">
      <c r="P4390" s="147" t="s">
        <v>962</v>
      </c>
      <c r="Q4390" s="147">
        <v>200</v>
      </c>
      <c r="R4390" s="147"/>
      <c r="S4390" s="147" t="s">
        <v>3790</v>
      </c>
      <c r="T4390" s="147">
        <v>0</v>
      </c>
      <c r="U4390" s="147" t="s">
        <v>3791</v>
      </c>
      <c r="V4390" s="147" t="s">
        <v>3610</v>
      </c>
    </row>
    <row r="4391" spans="16:22" x14ac:dyDescent="0.25">
      <c r="P4391" s="147" t="s">
        <v>962</v>
      </c>
      <c r="Q4391" s="147">
        <v>200</v>
      </c>
      <c r="R4391" s="147"/>
      <c r="S4391" s="147" t="s">
        <v>2378</v>
      </c>
      <c r="T4391" s="147">
        <v>0</v>
      </c>
      <c r="U4391" s="147" t="s">
        <v>2379</v>
      </c>
      <c r="V4391" s="147" t="s">
        <v>3610</v>
      </c>
    </row>
    <row r="4392" spans="16:22" x14ac:dyDescent="0.25">
      <c r="P4392" s="147" t="s">
        <v>962</v>
      </c>
      <c r="Q4392" s="147">
        <v>200</v>
      </c>
      <c r="R4392" s="147"/>
      <c r="S4392" s="147" t="s">
        <v>3792</v>
      </c>
      <c r="T4392" s="147">
        <v>0</v>
      </c>
      <c r="U4392" s="147" t="s">
        <v>3793</v>
      </c>
      <c r="V4392" s="147" t="s">
        <v>3610</v>
      </c>
    </row>
    <row r="4393" spans="16:22" x14ac:dyDescent="0.25">
      <c r="P4393" s="147" t="s">
        <v>962</v>
      </c>
      <c r="Q4393" s="147">
        <v>200</v>
      </c>
      <c r="R4393" s="147"/>
      <c r="S4393" s="147" t="s">
        <v>3794</v>
      </c>
      <c r="T4393" s="147">
        <v>0</v>
      </c>
      <c r="U4393" s="147" t="s">
        <v>3795</v>
      </c>
      <c r="V4393" s="147" t="s">
        <v>3610</v>
      </c>
    </row>
    <row r="4394" spans="16:22" x14ac:dyDescent="0.25">
      <c r="P4394" s="147" t="s">
        <v>962</v>
      </c>
      <c r="Q4394" s="147">
        <v>200</v>
      </c>
      <c r="R4394" s="147"/>
      <c r="S4394" s="147" t="s">
        <v>2382</v>
      </c>
      <c r="T4394" s="147">
        <v>0</v>
      </c>
      <c r="U4394" s="147" t="s">
        <v>2383</v>
      </c>
      <c r="V4394" s="147" t="s">
        <v>3610</v>
      </c>
    </row>
    <row r="4395" spans="16:22" x14ac:dyDescent="0.25">
      <c r="P4395" s="147" t="s">
        <v>962</v>
      </c>
      <c r="Q4395" s="147">
        <v>200</v>
      </c>
      <c r="R4395" s="147"/>
      <c r="S4395" s="147" t="s">
        <v>2384</v>
      </c>
      <c r="T4395" s="147">
        <v>0</v>
      </c>
      <c r="U4395" s="147" t="s">
        <v>2385</v>
      </c>
      <c r="V4395" s="147" t="s">
        <v>3610</v>
      </c>
    </row>
    <row r="4396" spans="16:22" x14ac:dyDescent="0.25">
      <c r="P4396" s="147" t="s">
        <v>962</v>
      </c>
      <c r="Q4396" s="147">
        <v>200</v>
      </c>
      <c r="R4396" s="147"/>
      <c r="S4396" s="147" t="s">
        <v>2386</v>
      </c>
      <c r="T4396" s="147">
        <v>0</v>
      </c>
      <c r="U4396" s="147" t="s">
        <v>2387</v>
      </c>
      <c r="V4396" s="147" t="s">
        <v>3610</v>
      </c>
    </row>
    <row r="4397" spans="16:22" x14ac:dyDescent="0.25">
      <c r="P4397" s="147" t="s">
        <v>962</v>
      </c>
      <c r="Q4397" s="147">
        <v>200</v>
      </c>
      <c r="R4397" s="147"/>
      <c r="S4397" s="147" t="s">
        <v>2388</v>
      </c>
      <c r="T4397" s="147">
        <v>0</v>
      </c>
      <c r="U4397" s="147" t="s">
        <v>2389</v>
      </c>
      <c r="V4397" s="147" t="s">
        <v>3610</v>
      </c>
    </row>
    <row r="4398" spans="16:22" x14ac:dyDescent="0.25">
      <c r="P4398" s="147" t="s">
        <v>962</v>
      </c>
      <c r="Q4398" s="147">
        <v>200</v>
      </c>
      <c r="R4398" s="147"/>
      <c r="S4398" s="147" t="s">
        <v>2390</v>
      </c>
      <c r="T4398" s="147">
        <v>0</v>
      </c>
      <c r="U4398" s="147" t="s">
        <v>2391</v>
      </c>
      <c r="V4398" s="147" t="s">
        <v>3610</v>
      </c>
    </row>
    <row r="4399" spans="16:22" x14ac:dyDescent="0.25">
      <c r="P4399" s="147" t="s">
        <v>962</v>
      </c>
      <c r="Q4399" s="147">
        <v>200</v>
      </c>
      <c r="R4399" s="147"/>
      <c r="S4399" s="147" t="s">
        <v>2392</v>
      </c>
      <c r="T4399" s="147">
        <v>0</v>
      </c>
      <c r="U4399" s="147" t="s">
        <v>2393</v>
      </c>
      <c r="V4399" s="147" t="s">
        <v>3610</v>
      </c>
    </row>
    <row r="4400" spans="16:22" x14ac:dyDescent="0.25">
      <c r="P4400" s="147" t="s">
        <v>962</v>
      </c>
      <c r="Q4400" s="147">
        <v>200</v>
      </c>
      <c r="R4400" s="147"/>
      <c r="S4400" s="147" t="s">
        <v>3474</v>
      </c>
      <c r="T4400" s="147">
        <v>0</v>
      </c>
      <c r="U4400" s="147" t="s">
        <v>3475</v>
      </c>
      <c r="V4400" s="147" t="s">
        <v>3610</v>
      </c>
    </row>
    <row r="4401" spans="16:22" x14ac:dyDescent="0.25">
      <c r="P4401" s="147" t="s">
        <v>962</v>
      </c>
      <c r="Q4401" s="147">
        <v>200</v>
      </c>
      <c r="R4401" s="147"/>
      <c r="S4401" s="147" t="s">
        <v>3796</v>
      </c>
      <c r="T4401" s="147">
        <v>0</v>
      </c>
      <c r="U4401" s="147" t="s">
        <v>3797</v>
      </c>
      <c r="V4401" s="147" t="s">
        <v>3610</v>
      </c>
    </row>
    <row r="4402" spans="16:22" x14ac:dyDescent="0.25">
      <c r="P4402" s="147" t="s">
        <v>962</v>
      </c>
      <c r="Q4402" s="147">
        <v>200</v>
      </c>
      <c r="R4402" s="147"/>
      <c r="S4402" s="147" t="s">
        <v>2396</v>
      </c>
      <c r="T4402" s="147">
        <v>0</v>
      </c>
      <c r="U4402" s="147" t="s">
        <v>2397</v>
      </c>
      <c r="V4402" s="147" t="s">
        <v>3610</v>
      </c>
    </row>
    <row r="4403" spans="16:22" x14ac:dyDescent="0.25">
      <c r="P4403" s="147" t="s">
        <v>962</v>
      </c>
      <c r="Q4403" s="147">
        <v>200</v>
      </c>
      <c r="R4403" s="147"/>
      <c r="S4403" s="147" t="s">
        <v>3798</v>
      </c>
      <c r="T4403" s="147">
        <v>0</v>
      </c>
      <c r="U4403" s="147" t="s">
        <v>3799</v>
      </c>
      <c r="V4403" s="147" t="s">
        <v>3610</v>
      </c>
    </row>
    <row r="4404" spans="16:22" x14ac:dyDescent="0.25">
      <c r="P4404" s="147" t="s">
        <v>962</v>
      </c>
      <c r="Q4404" s="147">
        <v>200</v>
      </c>
      <c r="R4404" s="147"/>
      <c r="S4404" s="147" t="s">
        <v>3800</v>
      </c>
      <c r="T4404" s="147">
        <v>0</v>
      </c>
      <c r="U4404" s="147" t="s">
        <v>3801</v>
      </c>
      <c r="V4404" s="147" t="s">
        <v>3610</v>
      </c>
    </row>
    <row r="4405" spans="16:22" x14ac:dyDescent="0.25">
      <c r="P4405" s="147" t="s">
        <v>962</v>
      </c>
      <c r="Q4405" s="147">
        <v>200</v>
      </c>
      <c r="R4405" s="147"/>
      <c r="S4405" s="147" t="s">
        <v>3802</v>
      </c>
      <c r="T4405" s="147">
        <v>0</v>
      </c>
      <c r="U4405" s="147" t="s">
        <v>3803</v>
      </c>
      <c r="V4405" s="147" t="s">
        <v>3610</v>
      </c>
    </row>
    <row r="4406" spans="16:22" x14ac:dyDescent="0.25">
      <c r="P4406" s="147" t="s">
        <v>962</v>
      </c>
      <c r="Q4406" s="147">
        <v>200</v>
      </c>
      <c r="R4406" s="147"/>
      <c r="S4406" s="147" t="s">
        <v>3804</v>
      </c>
      <c r="T4406" s="147">
        <v>0</v>
      </c>
      <c r="U4406" s="147" t="s">
        <v>3805</v>
      </c>
      <c r="V4406" s="147" t="s">
        <v>3610</v>
      </c>
    </row>
    <row r="4407" spans="16:22" x14ac:dyDescent="0.25">
      <c r="P4407" s="147" t="s">
        <v>962</v>
      </c>
      <c r="Q4407" s="147">
        <v>200</v>
      </c>
      <c r="R4407" s="147"/>
      <c r="S4407" s="147" t="s">
        <v>3806</v>
      </c>
      <c r="T4407" s="147">
        <v>0</v>
      </c>
      <c r="U4407" s="147" t="s">
        <v>3807</v>
      </c>
      <c r="V4407" s="147" t="s">
        <v>3610</v>
      </c>
    </row>
    <row r="4408" spans="16:22" x14ac:dyDescent="0.25">
      <c r="P4408" s="147" t="s">
        <v>962</v>
      </c>
      <c r="Q4408" s="147">
        <v>200</v>
      </c>
      <c r="R4408" s="147"/>
      <c r="S4408" s="147" t="s">
        <v>3808</v>
      </c>
      <c r="T4408" s="147">
        <v>0</v>
      </c>
      <c r="U4408" s="147" t="s">
        <v>3809</v>
      </c>
      <c r="V4408" s="147" t="s">
        <v>3610</v>
      </c>
    </row>
    <row r="4409" spans="16:22" x14ac:dyDescent="0.25">
      <c r="P4409" s="147" t="s">
        <v>962</v>
      </c>
      <c r="Q4409" s="147">
        <v>200</v>
      </c>
      <c r="R4409" s="147"/>
      <c r="S4409" s="147" t="s">
        <v>3205</v>
      </c>
      <c r="T4409" s="147">
        <v>0</v>
      </c>
      <c r="U4409" s="147" t="s">
        <v>3206</v>
      </c>
      <c r="V4409" s="147" t="s">
        <v>3610</v>
      </c>
    </row>
    <row r="4410" spans="16:22" x14ac:dyDescent="0.25">
      <c r="P4410" s="147" t="s">
        <v>962</v>
      </c>
      <c r="Q4410" s="147">
        <v>200</v>
      </c>
      <c r="R4410" s="147"/>
      <c r="S4410" s="147" t="s">
        <v>2968</v>
      </c>
      <c r="T4410" s="147">
        <v>0</v>
      </c>
      <c r="U4410" s="147" t="s">
        <v>2969</v>
      </c>
      <c r="V4410" s="147" t="s">
        <v>3610</v>
      </c>
    </row>
    <row r="4411" spans="16:22" x14ac:dyDescent="0.25">
      <c r="P4411" s="147" t="s">
        <v>962</v>
      </c>
      <c r="Q4411" s="147">
        <v>200</v>
      </c>
      <c r="R4411" s="147"/>
      <c r="S4411" s="147" t="s">
        <v>2404</v>
      </c>
      <c r="T4411" s="147">
        <v>0</v>
      </c>
      <c r="U4411" s="147" t="s">
        <v>2405</v>
      </c>
      <c r="V4411" s="147" t="s">
        <v>3610</v>
      </c>
    </row>
    <row r="4412" spans="16:22" x14ac:dyDescent="0.25">
      <c r="P4412" s="147" t="s">
        <v>962</v>
      </c>
      <c r="Q4412" s="147">
        <v>200</v>
      </c>
      <c r="R4412" s="147"/>
      <c r="S4412" s="147" t="s">
        <v>2703</v>
      </c>
      <c r="T4412" s="147">
        <v>0</v>
      </c>
      <c r="U4412" s="147" t="s">
        <v>2704</v>
      </c>
      <c r="V4412" s="147" t="s">
        <v>3610</v>
      </c>
    </row>
    <row r="4413" spans="16:22" x14ac:dyDescent="0.25">
      <c r="P4413" s="147" t="s">
        <v>962</v>
      </c>
      <c r="Q4413" s="147">
        <v>200</v>
      </c>
      <c r="R4413" s="147"/>
      <c r="S4413" s="147" t="s">
        <v>2406</v>
      </c>
      <c r="T4413" s="147">
        <v>0</v>
      </c>
      <c r="U4413" s="147" t="s">
        <v>2407</v>
      </c>
      <c r="V4413" s="147" t="s">
        <v>3610</v>
      </c>
    </row>
    <row r="4414" spans="16:22" x14ac:dyDescent="0.25">
      <c r="P4414" s="147" t="s">
        <v>962</v>
      </c>
      <c r="Q4414" s="147">
        <v>200</v>
      </c>
      <c r="R4414" s="147"/>
      <c r="S4414" s="147" t="s">
        <v>2408</v>
      </c>
      <c r="T4414" s="147">
        <v>0</v>
      </c>
      <c r="U4414" s="147" t="s">
        <v>2409</v>
      </c>
      <c r="V4414" s="147" t="s">
        <v>3610</v>
      </c>
    </row>
    <row r="4415" spans="16:22" x14ac:dyDescent="0.25">
      <c r="P4415" s="147" t="s">
        <v>962</v>
      </c>
      <c r="Q4415" s="147">
        <v>200</v>
      </c>
      <c r="R4415" s="147"/>
      <c r="S4415" s="147" t="s">
        <v>2412</v>
      </c>
      <c r="T4415" s="147">
        <v>0</v>
      </c>
      <c r="U4415" s="147" t="s">
        <v>2413</v>
      </c>
      <c r="V4415" s="147" t="s">
        <v>3610</v>
      </c>
    </row>
    <row r="4416" spans="16:22" x14ac:dyDescent="0.25">
      <c r="P4416" s="147" t="s">
        <v>962</v>
      </c>
      <c r="Q4416" s="147">
        <v>200</v>
      </c>
      <c r="R4416" s="147"/>
      <c r="S4416" s="147" t="s">
        <v>2970</v>
      </c>
      <c r="T4416" s="147">
        <v>0</v>
      </c>
      <c r="U4416" s="147" t="s">
        <v>2971</v>
      </c>
      <c r="V4416" s="147" t="s">
        <v>3610</v>
      </c>
    </row>
    <row r="4417" spans="16:22" x14ac:dyDescent="0.25">
      <c r="P4417" s="147" t="s">
        <v>962</v>
      </c>
      <c r="Q4417" s="147">
        <v>200</v>
      </c>
      <c r="R4417" s="147"/>
      <c r="S4417" s="147" t="s">
        <v>2414</v>
      </c>
      <c r="T4417" s="147">
        <v>0</v>
      </c>
      <c r="U4417" s="147" t="s">
        <v>2415</v>
      </c>
      <c r="V4417" s="147" t="s">
        <v>3610</v>
      </c>
    </row>
    <row r="4418" spans="16:22" x14ac:dyDescent="0.25">
      <c r="P4418" s="147" t="s">
        <v>962</v>
      </c>
      <c r="Q4418" s="147">
        <v>200</v>
      </c>
      <c r="R4418" s="147"/>
      <c r="S4418" s="147" t="s">
        <v>2972</v>
      </c>
      <c r="T4418" s="147">
        <v>0</v>
      </c>
      <c r="U4418" s="147" t="s">
        <v>2973</v>
      </c>
      <c r="V4418" s="147" t="s">
        <v>3610</v>
      </c>
    </row>
    <row r="4419" spans="16:22" x14ac:dyDescent="0.25">
      <c r="P4419" s="147" t="s">
        <v>962</v>
      </c>
      <c r="Q4419" s="147">
        <v>200</v>
      </c>
      <c r="R4419" s="147"/>
      <c r="S4419" s="147" t="s">
        <v>2422</v>
      </c>
      <c r="T4419" s="147">
        <v>0</v>
      </c>
      <c r="U4419" s="147" t="s">
        <v>2423</v>
      </c>
      <c r="V4419" s="147" t="s">
        <v>3610</v>
      </c>
    </row>
    <row r="4420" spans="16:22" x14ac:dyDescent="0.25">
      <c r="P4420" s="147" t="s">
        <v>962</v>
      </c>
      <c r="Q4420" s="147">
        <v>200</v>
      </c>
      <c r="R4420" s="147"/>
      <c r="S4420" s="147" t="s">
        <v>3476</v>
      </c>
      <c r="T4420" s="147">
        <v>0</v>
      </c>
      <c r="U4420" s="147" t="s">
        <v>3477</v>
      </c>
      <c r="V4420" s="147" t="s">
        <v>3610</v>
      </c>
    </row>
    <row r="4421" spans="16:22" x14ac:dyDescent="0.25">
      <c r="P4421" s="147" t="s">
        <v>962</v>
      </c>
      <c r="Q4421" s="147">
        <v>200</v>
      </c>
      <c r="R4421" s="147"/>
      <c r="S4421" s="147" t="s">
        <v>2709</v>
      </c>
      <c r="T4421" s="147">
        <v>0</v>
      </c>
      <c r="U4421" s="147" t="s">
        <v>2710</v>
      </c>
      <c r="V4421" s="147" t="s">
        <v>3610</v>
      </c>
    </row>
    <row r="4422" spans="16:22" x14ac:dyDescent="0.25">
      <c r="P4422" s="147" t="s">
        <v>962</v>
      </c>
      <c r="Q4422" s="147">
        <v>200</v>
      </c>
      <c r="R4422" s="147"/>
      <c r="S4422" s="147" t="s">
        <v>2711</v>
      </c>
      <c r="T4422" s="147">
        <v>0</v>
      </c>
      <c r="U4422" s="147" t="s">
        <v>2712</v>
      </c>
      <c r="V4422" s="147" t="s">
        <v>3610</v>
      </c>
    </row>
    <row r="4423" spans="16:22" x14ac:dyDescent="0.25">
      <c r="P4423" s="147" t="s">
        <v>962</v>
      </c>
      <c r="Q4423" s="147">
        <v>200</v>
      </c>
      <c r="R4423" s="147"/>
      <c r="S4423" s="147" t="s">
        <v>2713</v>
      </c>
      <c r="T4423" s="147">
        <v>0</v>
      </c>
      <c r="U4423" s="147" t="s">
        <v>2714</v>
      </c>
      <c r="V4423" s="147" t="s">
        <v>3610</v>
      </c>
    </row>
    <row r="4424" spans="16:22" x14ac:dyDescent="0.25">
      <c r="P4424" s="147" t="s">
        <v>962</v>
      </c>
      <c r="Q4424" s="147">
        <v>200</v>
      </c>
      <c r="R4424" s="147"/>
      <c r="S4424" s="147" t="s">
        <v>2428</v>
      </c>
      <c r="T4424" s="147">
        <v>0</v>
      </c>
      <c r="U4424" s="147" t="s">
        <v>2429</v>
      </c>
      <c r="V4424" s="147" t="s">
        <v>3610</v>
      </c>
    </row>
    <row r="4425" spans="16:22" x14ac:dyDescent="0.25">
      <c r="P4425" s="147" t="s">
        <v>962</v>
      </c>
      <c r="Q4425" s="147">
        <v>200</v>
      </c>
      <c r="R4425" s="147"/>
      <c r="S4425" s="147" t="s">
        <v>3604</v>
      </c>
      <c r="T4425" s="147">
        <v>0</v>
      </c>
      <c r="U4425" s="147" t="s">
        <v>3605</v>
      </c>
      <c r="V4425" s="147" t="s">
        <v>3610</v>
      </c>
    </row>
    <row r="4426" spans="16:22" x14ac:dyDescent="0.25">
      <c r="P4426" s="147" t="s">
        <v>962</v>
      </c>
      <c r="Q4426" s="147">
        <v>200</v>
      </c>
      <c r="R4426" s="147"/>
      <c r="S4426" s="147" t="s">
        <v>2432</v>
      </c>
      <c r="T4426" s="147">
        <v>0</v>
      </c>
      <c r="U4426" s="147" t="s">
        <v>2433</v>
      </c>
      <c r="V4426" s="147" t="s">
        <v>3610</v>
      </c>
    </row>
    <row r="4427" spans="16:22" x14ac:dyDescent="0.25">
      <c r="P4427" s="147" t="s">
        <v>962</v>
      </c>
      <c r="Q4427" s="147">
        <v>200</v>
      </c>
      <c r="R4427" s="147"/>
      <c r="S4427" s="147" t="s">
        <v>2434</v>
      </c>
      <c r="T4427" s="147">
        <v>0</v>
      </c>
      <c r="U4427" s="147" t="s">
        <v>2435</v>
      </c>
      <c r="V4427" s="147" t="s">
        <v>3610</v>
      </c>
    </row>
    <row r="4428" spans="16:22" x14ac:dyDescent="0.25">
      <c r="P4428" s="147" t="s">
        <v>962</v>
      </c>
      <c r="Q4428" s="147">
        <v>200</v>
      </c>
      <c r="R4428" s="147"/>
      <c r="S4428" s="147" t="s">
        <v>2717</v>
      </c>
      <c r="T4428" s="147">
        <v>0</v>
      </c>
      <c r="U4428" s="147" t="s">
        <v>2718</v>
      </c>
      <c r="V4428" s="147" t="s">
        <v>3610</v>
      </c>
    </row>
    <row r="4429" spans="16:22" x14ac:dyDescent="0.25">
      <c r="P4429" s="147" t="s">
        <v>962</v>
      </c>
      <c r="Q4429" s="147">
        <v>200</v>
      </c>
      <c r="R4429" s="147"/>
      <c r="S4429" s="147" t="s">
        <v>3810</v>
      </c>
      <c r="T4429" s="147">
        <v>0</v>
      </c>
      <c r="U4429" s="147" t="s">
        <v>3811</v>
      </c>
      <c r="V4429" s="147" t="s">
        <v>3610</v>
      </c>
    </row>
    <row r="4430" spans="16:22" x14ac:dyDescent="0.25">
      <c r="P4430" s="147" t="s">
        <v>962</v>
      </c>
      <c r="Q4430" s="147">
        <v>200</v>
      </c>
      <c r="R4430" s="147"/>
      <c r="S4430" s="147" t="s">
        <v>2978</v>
      </c>
      <c r="T4430" s="147">
        <v>0</v>
      </c>
      <c r="U4430" s="147" t="s">
        <v>2979</v>
      </c>
      <c r="V4430" s="147" t="s">
        <v>3610</v>
      </c>
    </row>
    <row r="4431" spans="16:22" x14ac:dyDescent="0.25">
      <c r="P4431" s="147" t="s">
        <v>962</v>
      </c>
      <c r="Q4431" s="147">
        <v>200</v>
      </c>
      <c r="R4431" s="147"/>
      <c r="S4431" s="147" t="s">
        <v>2721</v>
      </c>
      <c r="T4431" s="147">
        <v>0</v>
      </c>
      <c r="U4431" s="147" t="s">
        <v>2722</v>
      </c>
      <c r="V4431" s="147" t="s">
        <v>3610</v>
      </c>
    </row>
    <row r="4432" spans="16:22" x14ac:dyDescent="0.25">
      <c r="P4432" s="147" t="s">
        <v>962</v>
      </c>
      <c r="Q4432" s="147">
        <v>200</v>
      </c>
      <c r="R4432" s="147"/>
      <c r="S4432" s="147" t="s">
        <v>2980</v>
      </c>
      <c r="T4432" s="147">
        <v>0</v>
      </c>
      <c r="U4432" s="147" t="s">
        <v>2981</v>
      </c>
      <c r="V4432" s="147" t="s">
        <v>3610</v>
      </c>
    </row>
    <row r="4433" spans="16:22" x14ac:dyDescent="0.25">
      <c r="P4433" s="147" t="s">
        <v>962</v>
      </c>
      <c r="Q4433" s="147">
        <v>200</v>
      </c>
      <c r="R4433" s="147"/>
      <c r="S4433" s="147" t="s">
        <v>2723</v>
      </c>
      <c r="T4433" s="147">
        <v>0</v>
      </c>
      <c r="U4433" s="147" t="s">
        <v>2724</v>
      </c>
      <c r="V4433" s="147" t="s">
        <v>3610</v>
      </c>
    </row>
    <row r="4434" spans="16:22" x14ac:dyDescent="0.25">
      <c r="P4434" s="147" t="s">
        <v>962</v>
      </c>
      <c r="Q4434" s="147">
        <v>200</v>
      </c>
      <c r="R4434" s="147"/>
      <c r="S4434" s="147" t="s">
        <v>2725</v>
      </c>
      <c r="T4434" s="147">
        <v>0</v>
      </c>
      <c r="U4434" s="147" t="s">
        <v>2726</v>
      </c>
      <c r="V4434" s="147" t="s">
        <v>3610</v>
      </c>
    </row>
    <row r="4435" spans="16:22" x14ac:dyDescent="0.25">
      <c r="P4435" s="147" t="s">
        <v>962</v>
      </c>
      <c r="Q4435" s="147">
        <v>200</v>
      </c>
      <c r="R4435" s="147"/>
      <c r="S4435" s="147" t="s">
        <v>3484</v>
      </c>
      <c r="T4435" s="147">
        <v>0</v>
      </c>
      <c r="U4435" s="147" t="s">
        <v>3485</v>
      </c>
      <c r="V4435" s="147" t="s">
        <v>3610</v>
      </c>
    </row>
    <row r="4436" spans="16:22" x14ac:dyDescent="0.25">
      <c r="P4436" s="147" t="s">
        <v>962</v>
      </c>
      <c r="Q4436" s="147">
        <v>200</v>
      </c>
      <c r="R4436" s="147"/>
      <c r="S4436" s="147" t="s">
        <v>3812</v>
      </c>
      <c r="T4436" s="147">
        <v>0</v>
      </c>
      <c r="U4436" s="147" t="s">
        <v>3813</v>
      </c>
      <c r="V4436" s="147" t="s">
        <v>3610</v>
      </c>
    </row>
    <row r="4437" spans="16:22" x14ac:dyDescent="0.25">
      <c r="P4437" s="147" t="s">
        <v>962</v>
      </c>
      <c r="Q4437" s="147">
        <v>200</v>
      </c>
      <c r="R4437" s="147"/>
      <c r="S4437" s="147" t="s">
        <v>3217</v>
      </c>
      <c r="T4437" s="147">
        <v>0</v>
      </c>
      <c r="U4437" s="147" t="s">
        <v>3218</v>
      </c>
      <c r="V4437" s="147" t="s">
        <v>3610</v>
      </c>
    </row>
    <row r="4438" spans="16:22" x14ac:dyDescent="0.25">
      <c r="P4438" s="147" t="s">
        <v>962</v>
      </c>
      <c r="Q4438" s="147">
        <v>202</v>
      </c>
      <c r="R4438" s="147"/>
      <c r="S4438" s="147" t="s">
        <v>2466</v>
      </c>
      <c r="T4438" s="147">
        <v>0</v>
      </c>
      <c r="U4438" s="147" t="s">
        <v>2467</v>
      </c>
      <c r="V4438" s="147" t="s">
        <v>3814</v>
      </c>
    </row>
    <row r="4439" spans="16:22" x14ac:dyDescent="0.25">
      <c r="P4439" s="147" t="s">
        <v>962</v>
      </c>
      <c r="Q4439" s="147">
        <v>202</v>
      </c>
      <c r="R4439" s="147"/>
      <c r="S4439" s="147" t="s">
        <v>2983</v>
      </c>
      <c r="T4439" s="147">
        <v>0</v>
      </c>
      <c r="U4439" s="147" t="s">
        <v>2984</v>
      </c>
      <c r="V4439" s="147" t="s">
        <v>3814</v>
      </c>
    </row>
    <row r="4440" spans="16:22" x14ac:dyDescent="0.25">
      <c r="P4440" s="147" t="s">
        <v>962</v>
      </c>
      <c r="Q4440" s="147">
        <v>202</v>
      </c>
      <c r="R4440" s="147"/>
      <c r="S4440" s="147" t="s">
        <v>3815</v>
      </c>
      <c r="T4440" s="147">
        <v>0</v>
      </c>
      <c r="U4440" s="147" t="s">
        <v>3816</v>
      </c>
      <c r="V4440" s="147" t="s">
        <v>3814</v>
      </c>
    </row>
    <row r="4441" spans="16:22" x14ac:dyDescent="0.25">
      <c r="P4441" s="147" t="s">
        <v>962</v>
      </c>
      <c r="Q4441" s="147">
        <v>202</v>
      </c>
      <c r="R4441" s="147"/>
      <c r="S4441" s="147" t="s">
        <v>3817</v>
      </c>
      <c r="T4441" s="147">
        <v>0</v>
      </c>
      <c r="U4441" s="147" t="s">
        <v>3818</v>
      </c>
      <c r="V4441" s="147" t="s">
        <v>3814</v>
      </c>
    </row>
    <row r="4442" spans="16:22" x14ac:dyDescent="0.25">
      <c r="P4442" s="147" t="s">
        <v>962</v>
      </c>
      <c r="Q4442" s="147">
        <v>202</v>
      </c>
      <c r="R4442" s="147"/>
      <c r="S4442" s="147" t="s">
        <v>3819</v>
      </c>
      <c r="T4442" s="147">
        <v>0</v>
      </c>
      <c r="U4442" s="147" t="s">
        <v>3820</v>
      </c>
      <c r="V4442" s="147" t="s">
        <v>3814</v>
      </c>
    </row>
    <row r="4443" spans="16:22" x14ac:dyDescent="0.25">
      <c r="P4443" s="147" t="s">
        <v>962</v>
      </c>
      <c r="Q4443" s="147">
        <v>202</v>
      </c>
      <c r="R4443" s="147"/>
      <c r="S4443" s="147" t="s">
        <v>1133</v>
      </c>
      <c r="T4443" s="147">
        <v>0</v>
      </c>
      <c r="U4443" s="147" t="s">
        <v>1134</v>
      </c>
      <c r="V4443" s="147" t="s">
        <v>3814</v>
      </c>
    </row>
    <row r="4444" spans="16:22" x14ac:dyDescent="0.25">
      <c r="P4444" s="147" t="s">
        <v>962</v>
      </c>
      <c r="Q4444" s="147">
        <v>202</v>
      </c>
      <c r="R4444" s="147"/>
      <c r="S4444" s="147" t="s">
        <v>3821</v>
      </c>
      <c r="T4444" s="147">
        <v>0</v>
      </c>
      <c r="U4444" s="147" t="s">
        <v>3822</v>
      </c>
      <c r="V4444" s="147" t="s">
        <v>3814</v>
      </c>
    </row>
    <row r="4445" spans="16:22" x14ac:dyDescent="0.25">
      <c r="P4445" s="147" t="s">
        <v>962</v>
      </c>
      <c r="Q4445" s="147">
        <v>202</v>
      </c>
      <c r="R4445" s="147"/>
      <c r="S4445" s="147" t="s">
        <v>3222</v>
      </c>
      <c r="T4445" s="147">
        <v>0</v>
      </c>
      <c r="U4445" s="147" t="s">
        <v>3223</v>
      </c>
      <c r="V4445" s="147" t="s">
        <v>3814</v>
      </c>
    </row>
    <row r="4446" spans="16:22" x14ac:dyDescent="0.25">
      <c r="P4446" s="147" t="s">
        <v>962</v>
      </c>
      <c r="Q4446" s="147">
        <v>202</v>
      </c>
      <c r="R4446" s="147"/>
      <c r="S4446" s="147" t="s">
        <v>2469</v>
      </c>
      <c r="T4446" s="147">
        <v>0</v>
      </c>
      <c r="U4446" s="147" t="s">
        <v>2470</v>
      </c>
      <c r="V4446" s="147" t="s">
        <v>3814</v>
      </c>
    </row>
    <row r="4447" spans="16:22" x14ac:dyDescent="0.25">
      <c r="P4447" s="147" t="s">
        <v>962</v>
      </c>
      <c r="Q4447" s="147">
        <v>202</v>
      </c>
      <c r="R4447" s="147"/>
      <c r="S4447" s="147" t="s">
        <v>1144</v>
      </c>
      <c r="T4447" s="147">
        <v>0</v>
      </c>
      <c r="U4447" s="147" t="s">
        <v>1145</v>
      </c>
      <c r="V4447" s="147" t="s">
        <v>3814</v>
      </c>
    </row>
    <row r="4448" spans="16:22" x14ac:dyDescent="0.25">
      <c r="P4448" s="147" t="s">
        <v>962</v>
      </c>
      <c r="Q4448" s="147">
        <v>202</v>
      </c>
      <c r="R4448" s="147"/>
      <c r="S4448" s="147" t="s">
        <v>1146</v>
      </c>
      <c r="T4448" s="147">
        <v>0</v>
      </c>
      <c r="U4448" s="147" t="s">
        <v>1147</v>
      </c>
      <c r="V4448" s="147" t="s">
        <v>3814</v>
      </c>
    </row>
    <row r="4449" spans="16:22" x14ac:dyDescent="0.25">
      <c r="P4449" s="147" t="s">
        <v>962</v>
      </c>
      <c r="Q4449" s="147">
        <v>202</v>
      </c>
      <c r="R4449" s="147"/>
      <c r="S4449" s="147" t="s">
        <v>1148</v>
      </c>
      <c r="T4449" s="147">
        <v>0</v>
      </c>
      <c r="U4449" s="147" t="s">
        <v>1149</v>
      </c>
      <c r="V4449" s="147" t="s">
        <v>3814</v>
      </c>
    </row>
    <row r="4450" spans="16:22" x14ac:dyDescent="0.25">
      <c r="P4450" s="147" t="s">
        <v>962</v>
      </c>
      <c r="Q4450" s="147">
        <v>202</v>
      </c>
      <c r="R4450" s="147"/>
      <c r="S4450" s="147" t="s">
        <v>1150</v>
      </c>
      <c r="T4450" s="147">
        <v>0</v>
      </c>
      <c r="U4450" s="147" t="s">
        <v>1151</v>
      </c>
      <c r="V4450" s="147" t="s">
        <v>3814</v>
      </c>
    </row>
    <row r="4451" spans="16:22" x14ac:dyDescent="0.25">
      <c r="P4451" s="147" t="s">
        <v>962</v>
      </c>
      <c r="Q4451" s="147">
        <v>202</v>
      </c>
      <c r="R4451" s="147"/>
      <c r="S4451" s="147" t="s">
        <v>1152</v>
      </c>
      <c r="T4451" s="147">
        <v>0</v>
      </c>
      <c r="U4451" s="147" t="s">
        <v>1153</v>
      </c>
      <c r="V4451" s="147" t="s">
        <v>3814</v>
      </c>
    </row>
    <row r="4452" spans="16:22" x14ac:dyDescent="0.25">
      <c r="P4452" s="147" t="s">
        <v>962</v>
      </c>
      <c r="Q4452" s="147">
        <v>202</v>
      </c>
      <c r="R4452" s="147"/>
      <c r="S4452" s="147" t="s">
        <v>3224</v>
      </c>
      <c r="T4452" s="147">
        <v>0</v>
      </c>
      <c r="U4452" s="147" t="s">
        <v>3225</v>
      </c>
      <c r="V4452" s="147" t="s">
        <v>3814</v>
      </c>
    </row>
    <row r="4453" spans="16:22" x14ac:dyDescent="0.25">
      <c r="P4453" s="147" t="s">
        <v>962</v>
      </c>
      <c r="Q4453" s="147">
        <v>202</v>
      </c>
      <c r="R4453" s="147"/>
      <c r="S4453" s="147" t="s">
        <v>3226</v>
      </c>
      <c r="T4453" s="147">
        <v>0</v>
      </c>
      <c r="U4453" s="147" t="s">
        <v>3227</v>
      </c>
      <c r="V4453" s="147" t="s">
        <v>3814</v>
      </c>
    </row>
    <row r="4454" spans="16:22" x14ac:dyDescent="0.25">
      <c r="P4454" s="147" t="s">
        <v>962</v>
      </c>
      <c r="Q4454" s="147">
        <v>202</v>
      </c>
      <c r="R4454" s="147"/>
      <c r="S4454" s="147" t="s">
        <v>3228</v>
      </c>
      <c r="T4454" s="147">
        <v>0</v>
      </c>
      <c r="U4454" s="147" t="s">
        <v>3229</v>
      </c>
      <c r="V4454" s="147" t="s">
        <v>3814</v>
      </c>
    </row>
    <row r="4455" spans="16:22" x14ac:dyDescent="0.25">
      <c r="P4455" s="147" t="s">
        <v>962</v>
      </c>
      <c r="Q4455" s="147">
        <v>202</v>
      </c>
      <c r="R4455" s="147"/>
      <c r="S4455" s="147" t="s">
        <v>3230</v>
      </c>
      <c r="T4455" s="147">
        <v>0</v>
      </c>
      <c r="U4455" s="147" t="s">
        <v>3231</v>
      </c>
      <c r="V4455" s="147" t="s">
        <v>3814</v>
      </c>
    </row>
    <row r="4456" spans="16:22" x14ac:dyDescent="0.25">
      <c r="P4456" s="147" t="s">
        <v>962</v>
      </c>
      <c r="Q4456" s="147">
        <v>202</v>
      </c>
      <c r="R4456" s="147"/>
      <c r="S4456" s="147" t="s">
        <v>3232</v>
      </c>
      <c r="T4456" s="147">
        <v>0</v>
      </c>
      <c r="U4456" s="147" t="s">
        <v>3233</v>
      </c>
      <c r="V4456" s="147" t="s">
        <v>3814</v>
      </c>
    </row>
    <row r="4457" spans="16:22" x14ac:dyDescent="0.25">
      <c r="P4457" s="147" t="s">
        <v>962</v>
      </c>
      <c r="Q4457" s="147">
        <v>202</v>
      </c>
      <c r="R4457" s="147"/>
      <c r="S4457" s="147" t="s">
        <v>2728</v>
      </c>
      <c r="T4457" s="147">
        <v>0</v>
      </c>
      <c r="U4457" s="147" t="s">
        <v>2729</v>
      </c>
      <c r="V4457" s="147" t="s">
        <v>3814</v>
      </c>
    </row>
    <row r="4458" spans="16:22" x14ac:dyDescent="0.25">
      <c r="P4458" s="147" t="s">
        <v>962</v>
      </c>
      <c r="Q4458" s="147">
        <v>202</v>
      </c>
      <c r="R4458" s="147"/>
      <c r="S4458" s="147" t="s">
        <v>1162</v>
      </c>
      <c r="T4458" s="147">
        <v>0</v>
      </c>
      <c r="U4458" s="147" t="s">
        <v>1163</v>
      </c>
      <c r="V4458" s="147" t="s">
        <v>3814</v>
      </c>
    </row>
    <row r="4459" spans="16:22" x14ac:dyDescent="0.25">
      <c r="P4459" s="147" t="s">
        <v>962</v>
      </c>
      <c r="Q4459" s="147">
        <v>202</v>
      </c>
      <c r="R4459" s="147"/>
      <c r="S4459" s="147" t="s">
        <v>1164</v>
      </c>
      <c r="T4459" s="147">
        <v>0</v>
      </c>
      <c r="U4459" s="147" t="s">
        <v>1165</v>
      </c>
      <c r="V4459" s="147" t="s">
        <v>3814</v>
      </c>
    </row>
    <row r="4460" spans="16:22" x14ac:dyDescent="0.25">
      <c r="P4460" s="147" t="s">
        <v>962</v>
      </c>
      <c r="Q4460" s="147">
        <v>202</v>
      </c>
      <c r="R4460" s="147"/>
      <c r="S4460" s="147" t="s">
        <v>1166</v>
      </c>
      <c r="T4460" s="147">
        <v>0</v>
      </c>
      <c r="U4460" s="147" t="s">
        <v>1167</v>
      </c>
      <c r="V4460" s="147" t="s">
        <v>3814</v>
      </c>
    </row>
    <row r="4461" spans="16:22" x14ac:dyDescent="0.25">
      <c r="P4461" s="147" t="s">
        <v>962</v>
      </c>
      <c r="Q4461" s="147">
        <v>202</v>
      </c>
      <c r="R4461" s="147"/>
      <c r="S4461" s="147" t="s">
        <v>1168</v>
      </c>
      <c r="T4461" s="147">
        <v>0</v>
      </c>
      <c r="U4461" s="147" t="s">
        <v>1169</v>
      </c>
      <c r="V4461" s="147" t="s">
        <v>3814</v>
      </c>
    </row>
    <row r="4462" spans="16:22" x14ac:dyDescent="0.25">
      <c r="P4462" s="147" t="s">
        <v>962</v>
      </c>
      <c r="Q4462" s="147">
        <v>202</v>
      </c>
      <c r="R4462" s="147"/>
      <c r="S4462" s="147" t="s">
        <v>1170</v>
      </c>
      <c r="T4462" s="147">
        <v>0</v>
      </c>
      <c r="U4462" s="147" t="s">
        <v>1171</v>
      </c>
      <c r="V4462" s="147" t="s">
        <v>3814</v>
      </c>
    </row>
    <row r="4463" spans="16:22" x14ac:dyDescent="0.25">
      <c r="P4463" s="147" t="s">
        <v>962</v>
      </c>
      <c r="Q4463" s="147">
        <v>202</v>
      </c>
      <c r="R4463" s="147"/>
      <c r="S4463" s="147" t="s">
        <v>3496</v>
      </c>
      <c r="T4463" s="147">
        <v>0</v>
      </c>
      <c r="U4463" s="147" t="s">
        <v>3497</v>
      </c>
      <c r="V4463" s="147" t="s">
        <v>3814</v>
      </c>
    </row>
    <row r="4464" spans="16:22" x14ac:dyDescent="0.25">
      <c r="P4464" s="147" t="s">
        <v>962</v>
      </c>
      <c r="Q4464" s="147">
        <v>202</v>
      </c>
      <c r="R4464" s="147"/>
      <c r="S4464" s="147" t="s">
        <v>3498</v>
      </c>
      <c r="T4464" s="147">
        <v>0</v>
      </c>
      <c r="U4464" s="147" t="s">
        <v>3499</v>
      </c>
      <c r="V4464" s="147" t="s">
        <v>3814</v>
      </c>
    </row>
    <row r="4465" spans="16:22" x14ac:dyDescent="0.25">
      <c r="P4465" s="147" t="s">
        <v>962</v>
      </c>
      <c r="Q4465" s="147">
        <v>202</v>
      </c>
      <c r="R4465" s="147"/>
      <c r="S4465" s="147" t="s">
        <v>3500</v>
      </c>
      <c r="T4465" s="147">
        <v>0</v>
      </c>
      <c r="U4465" s="147" t="s">
        <v>3501</v>
      </c>
      <c r="V4465" s="147" t="s">
        <v>3814</v>
      </c>
    </row>
    <row r="4466" spans="16:22" x14ac:dyDescent="0.25">
      <c r="P4466" s="147" t="s">
        <v>962</v>
      </c>
      <c r="Q4466" s="147">
        <v>202</v>
      </c>
      <c r="R4466" s="147"/>
      <c r="S4466" s="147" t="s">
        <v>3502</v>
      </c>
      <c r="T4466" s="147">
        <v>0</v>
      </c>
      <c r="U4466" s="147" t="s">
        <v>3503</v>
      </c>
      <c r="V4466" s="147" t="s">
        <v>3814</v>
      </c>
    </row>
    <row r="4467" spans="16:22" x14ac:dyDescent="0.25">
      <c r="P4467" s="147" t="s">
        <v>962</v>
      </c>
      <c r="Q4467" s="147">
        <v>202</v>
      </c>
      <c r="R4467" s="147"/>
      <c r="S4467" s="147" t="s">
        <v>1184</v>
      </c>
      <c r="T4467" s="147">
        <v>0</v>
      </c>
      <c r="U4467" s="147" t="s">
        <v>1185</v>
      </c>
      <c r="V4467" s="147" t="s">
        <v>3814</v>
      </c>
    </row>
    <row r="4468" spans="16:22" x14ac:dyDescent="0.25">
      <c r="P4468" s="147" t="s">
        <v>962</v>
      </c>
      <c r="Q4468" s="147">
        <v>202</v>
      </c>
      <c r="R4468" s="147"/>
      <c r="S4468" s="147" t="s">
        <v>1186</v>
      </c>
      <c r="T4468" s="147">
        <v>0</v>
      </c>
      <c r="U4468" s="147" t="s">
        <v>1187</v>
      </c>
      <c r="V4468" s="147" t="s">
        <v>3814</v>
      </c>
    </row>
    <row r="4469" spans="16:22" x14ac:dyDescent="0.25">
      <c r="P4469" s="147" t="s">
        <v>962</v>
      </c>
      <c r="Q4469" s="147">
        <v>202</v>
      </c>
      <c r="R4469" s="147"/>
      <c r="S4469" s="147" t="s">
        <v>1188</v>
      </c>
      <c r="T4469" s="147">
        <v>0</v>
      </c>
      <c r="U4469" s="147" t="s">
        <v>1189</v>
      </c>
      <c r="V4469" s="147" t="s">
        <v>3814</v>
      </c>
    </row>
    <row r="4470" spans="16:22" x14ac:dyDescent="0.25">
      <c r="P4470" s="147" t="s">
        <v>962</v>
      </c>
      <c r="Q4470" s="147">
        <v>202</v>
      </c>
      <c r="R4470" s="147"/>
      <c r="S4470" s="147" t="s">
        <v>1190</v>
      </c>
      <c r="T4470" s="147">
        <v>0</v>
      </c>
      <c r="U4470" s="147" t="s">
        <v>1191</v>
      </c>
      <c r="V4470" s="147" t="s">
        <v>3814</v>
      </c>
    </row>
    <row r="4471" spans="16:22" x14ac:dyDescent="0.25">
      <c r="P4471" s="147" t="s">
        <v>962</v>
      </c>
      <c r="Q4471" s="147">
        <v>202</v>
      </c>
      <c r="R4471" s="147"/>
      <c r="S4471" s="147" t="s">
        <v>1192</v>
      </c>
      <c r="T4471" s="147">
        <v>0</v>
      </c>
      <c r="U4471" s="147" t="s">
        <v>1193</v>
      </c>
      <c r="V4471" s="147" t="s">
        <v>3814</v>
      </c>
    </row>
    <row r="4472" spans="16:22" x14ac:dyDescent="0.25">
      <c r="P4472" s="147" t="s">
        <v>962</v>
      </c>
      <c r="Q4472" s="147">
        <v>202</v>
      </c>
      <c r="R4472" s="147"/>
      <c r="S4472" s="147" t="s">
        <v>1194</v>
      </c>
      <c r="T4472" s="147">
        <v>0</v>
      </c>
      <c r="U4472" s="147" t="s">
        <v>1195</v>
      </c>
      <c r="V4472" s="147" t="s">
        <v>3814</v>
      </c>
    </row>
    <row r="4473" spans="16:22" x14ac:dyDescent="0.25">
      <c r="P4473" s="147" t="s">
        <v>962</v>
      </c>
      <c r="Q4473" s="147">
        <v>202</v>
      </c>
      <c r="R4473" s="147"/>
      <c r="S4473" s="147" t="s">
        <v>1196</v>
      </c>
      <c r="T4473" s="147">
        <v>0</v>
      </c>
      <c r="U4473" s="147" t="s">
        <v>1197</v>
      </c>
      <c r="V4473" s="147" t="s">
        <v>3814</v>
      </c>
    </row>
    <row r="4474" spans="16:22" x14ac:dyDescent="0.25">
      <c r="P4474" s="147" t="s">
        <v>962</v>
      </c>
      <c r="Q4474" s="147">
        <v>202</v>
      </c>
      <c r="R4474" s="147"/>
      <c r="S4474" s="147" t="s">
        <v>1198</v>
      </c>
      <c r="T4474" s="147">
        <v>0</v>
      </c>
      <c r="U4474" s="147" t="s">
        <v>1199</v>
      </c>
      <c r="V4474" s="147" t="s">
        <v>3814</v>
      </c>
    </row>
    <row r="4475" spans="16:22" x14ac:dyDescent="0.25">
      <c r="P4475" s="147" t="s">
        <v>962</v>
      </c>
      <c r="Q4475" s="147">
        <v>202</v>
      </c>
      <c r="R4475" s="147"/>
      <c r="S4475" s="147" t="s">
        <v>1214</v>
      </c>
      <c r="T4475" s="147">
        <v>0</v>
      </c>
      <c r="U4475" s="147" t="s">
        <v>1215</v>
      </c>
      <c r="V4475" s="147" t="s">
        <v>3814</v>
      </c>
    </row>
    <row r="4476" spans="16:22" x14ac:dyDescent="0.25">
      <c r="P4476" s="147" t="s">
        <v>962</v>
      </c>
      <c r="Q4476" s="147">
        <v>202</v>
      </c>
      <c r="R4476" s="147"/>
      <c r="S4476" s="147" t="s">
        <v>1218</v>
      </c>
      <c r="T4476" s="147">
        <v>0</v>
      </c>
      <c r="U4476" s="147" t="s">
        <v>1219</v>
      </c>
      <c r="V4476" s="147" t="s">
        <v>3814</v>
      </c>
    </row>
    <row r="4477" spans="16:22" x14ac:dyDescent="0.25">
      <c r="P4477" s="147" t="s">
        <v>962</v>
      </c>
      <c r="Q4477" s="147">
        <v>202</v>
      </c>
      <c r="R4477" s="147"/>
      <c r="S4477" s="147" t="s">
        <v>1228</v>
      </c>
      <c r="T4477" s="147">
        <v>0</v>
      </c>
      <c r="U4477" s="147" t="s">
        <v>1229</v>
      </c>
      <c r="V4477" s="147" t="s">
        <v>3814</v>
      </c>
    </row>
    <row r="4478" spans="16:22" x14ac:dyDescent="0.25">
      <c r="P4478" s="147" t="s">
        <v>962</v>
      </c>
      <c r="Q4478" s="147">
        <v>202</v>
      </c>
      <c r="R4478" s="147"/>
      <c r="S4478" s="147" t="s">
        <v>1230</v>
      </c>
      <c r="T4478" s="147">
        <v>0</v>
      </c>
      <c r="U4478" s="147" t="s">
        <v>1231</v>
      </c>
      <c r="V4478" s="147" t="s">
        <v>3814</v>
      </c>
    </row>
    <row r="4479" spans="16:22" x14ac:dyDescent="0.25">
      <c r="P4479" s="147" t="s">
        <v>962</v>
      </c>
      <c r="Q4479" s="147">
        <v>202</v>
      </c>
      <c r="R4479" s="147"/>
      <c r="S4479" s="147" t="s">
        <v>1232</v>
      </c>
      <c r="T4479" s="147">
        <v>0</v>
      </c>
      <c r="U4479" s="147" t="s">
        <v>1233</v>
      </c>
      <c r="V4479" s="147" t="s">
        <v>3814</v>
      </c>
    </row>
    <row r="4480" spans="16:22" x14ac:dyDescent="0.25">
      <c r="P4480" s="147" t="s">
        <v>962</v>
      </c>
      <c r="Q4480" s="147">
        <v>202</v>
      </c>
      <c r="R4480" s="147"/>
      <c r="S4480" s="147" t="s">
        <v>1234</v>
      </c>
      <c r="T4480" s="147">
        <v>0</v>
      </c>
      <c r="U4480" s="147" t="s">
        <v>1235</v>
      </c>
      <c r="V4480" s="147" t="s">
        <v>3814</v>
      </c>
    </row>
    <row r="4481" spans="16:22" x14ac:dyDescent="0.25">
      <c r="P4481" s="147" t="s">
        <v>962</v>
      </c>
      <c r="Q4481" s="147">
        <v>202</v>
      </c>
      <c r="R4481" s="147"/>
      <c r="S4481" s="147" t="s">
        <v>1236</v>
      </c>
      <c r="T4481" s="147">
        <v>0</v>
      </c>
      <c r="U4481" s="147" t="s">
        <v>1237</v>
      </c>
      <c r="V4481" s="147" t="s">
        <v>3814</v>
      </c>
    </row>
    <row r="4482" spans="16:22" x14ac:dyDescent="0.25">
      <c r="P4482" s="147" t="s">
        <v>962</v>
      </c>
      <c r="Q4482" s="147">
        <v>202</v>
      </c>
      <c r="R4482" s="147"/>
      <c r="S4482" s="147" t="s">
        <v>1238</v>
      </c>
      <c r="T4482" s="147">
        <v>0</v>
      </c>
      <c r="U4482" s="147" t="s">
        <v>1239</v>
      </c>
      <c r="V4482" s="147" t="s">
        <v>3814</v>
      </c>
    </row>
    <row r="4483" spans="16:22" x14ac:dyDescent="0.25">
      <c r="P4483" s="147" t="s">
        <v>962</v>
      </c>
      <c r="Q4483" s="147">
        <v>202</v>
      </c>
      <c r="R4483" s="147"/>
      <c r="S4483" s="147" t="s">
        <v>1240</v>
      </c>
      <c r="T4483" s="147">
        <v>0</v>
      </c>
      <c r="U4483" s="147" t="s">
        <v>1241</v>
      </c>
      <c r="V4483" s="147" t="s">
        <v>3814</v>
      </c>
    </row>
    <row r="4484" spans="16:22" x14ac:dyDescent="0.25">
      <c r="P4484" s="147" t="s">
        <v>962</v>
      </c>
      <c r="Q4484" s="147">
        <v>202</v>
      </c>
      <c r="R4484" s="147"/>
      <c r="S4484" s="147" t="s">
        <v>1242</v>
      </c>
      <c r="T4484" s="147">
        <v>0</v>
      </c>
      <c r="U4484" s="147" t="s">
        <v>1243</v>
      </c>
      <c r="V4484" s="147" t="s">
        <v>3814</v>
      </c>
    </row>
    <row r="4485" spans="16:22" x14ac:dyDescent="0.25">
      <c r="P4485" s="147" t="s">
        <v>962</v>
      </c>
      <c r="Q4485" s="147">
        <v>202</v>
      </c>
      <c r="R4485" s="147"/>
      <c r="S4485" s="147" t="s">
        <v>3823</v>
      </c>
      <c r="T4485" s="147">
        <v>0</v>
      </c>
      <c r="U4485" s="147" t="s">
        <v>3824</v>
      </c>
      <c r="V4485" s="147" t="s">
        <v>3814</v>
      </c>
    </row>
    <row r="4486" spans="16:22" x14ac:dyDescent="0.25">
      <c r="P4486" s="147" t="s">
        <v>962</v>
      </c>
      <c r="Q4486" s="147">
        <v>202</v>
      </c>
      <c r="R4486" s="147"/>
      <c r="S4486" s="147" t="s">
        <v>3825</v>
      </c>
      <c r="T4486" s="147">
        <v>0</v>
      </c>
      <c r="U4486" s="147" t="s">
        <v>3826</v>
      </c>
      <c r="V4486" s="147" t="s">
        <v>3814</v>
      </c>
    </row>
    <row r="4487" spans="16:22" x14ac:dyDescent="0.25">
      <c r="P4487" s="147" t="s">
        <v>962</v>
      </c>
      <c r="Q4487" s="147">
        <v>202</v>
      </c>
      <c r="R4487" s="147"/>
      <c r="S4487" s="147" t="s">
        <v>3827</v>
      </c>
      <c r="T4487" s="147">
        <v>0</v>
      </c>
      <c r="U4487" s="147" t="s">
        <v>3828</v>
      </c>
      <c r="V4487" s="147" t="s">
        <v>3814</v>
      </c>
    </row>
    <row r="4488" spans="16:22" x14ac:dyDescent="0.25">
      <c r="P4488" s="147" t="s">
        <v>962</v>
      </c>
      <c r="Q4488" s="147">
        <v>202</v>
      </c>
      <c r="R4488" s="147"/>
      <c r="S4488" s="147" t="s">
        <v>3829</v>
      </c>
      <c r="T4488" s="147">
        <v>0</v>
      </c>
      <c r="U4488" s="147" t="s">
        <v>3830</v>
      </c>
      <c r="V4488" s="147" t="s">
        <v>3814</v>
      </c>
    </row>
    <row r="4489" spans="16:22" x14ac:dyDescent="0.25">
      <c r="P4489" s="147" t="s">
        <v>962</v>
      </c>
      <c r="Q4489" s="147">
        <v>202</v>
      </c>
      <c r="R4489" s="147"/>
      <c r="S4489" s="147" t="s">
        <v>1244</v>
      </c>
      <c r="T4489" s="147">
        <v>0</v>
      </c>
      <c r="U4489" s="147" t="s">
        <v>1245</v>
      </c>
      <c r="V4489" s="147" t="s">
        <v>3814</v>
      </c>
    </row>
    <row r="4490" spans="16:22" x14ac:dyDescent="0.25">
      <c r="P4490" s="147" t="s">
        <v>962</v>
      </c>
      <c r="Q4490" s="147">
        <v>202</v>
      </c>
      <c r="R4490" s="147"/>
      <c r="S4490" s="147" t="s">
        <v>1246</v>
      </c>
      <c r="T4490" s="147">
        <v>0</v>
      </c>
      <c r="U4490" s="147" t="s">
        <v>1247</v>
      </c>
      <c r="V4490" s="147" t="s">
        <v>3814</v>
      </c>
    </row>
    <row r="4491" spans="16:22" x14ac:dyDescent="0.25">
      <c r="P4491" s="147" t="s">
        <v>962</v>
      </c>
      <c r="Q4491" s="147">
        <v>202</v>
      </c>
      <c r="R4491" s="147"/>
      <c r="S4491" s="147" t="s">
        <v>1254</v>
      </c>
      <c r="T4491" s="147">
        <v>0</v>
      </c>
      <c r="U4491" s="147" t="s">
        <v>1255</v>
      </c>
      <c r="V4491" s="147" t="s">
        <v>3814</v>
      </c>
    </row>
    <row r="4492" spans="16:22" x14ac:dyDescent="0.25">
      <c r="P4492" s="147" t="s">
        <v>962</v>
      </c>
      <c r="Q4492" s="147">
        <v>202</v>
      </c>
      <c r="R4492" s="147"/>
      <c r="S4492" s="147" t="s">
        <v>1256</v>
      </c>
      <c r="T4492" s="147">
        <v>0</v>
      </c>
      <c r="U4492" s="147" t="s">
        <v>1257</v>
      </c>
      <c r="V4492" s="147" t="s">
        <v>3814</v>
      </c>
    </row>
    <row r="4493" spans="16:22" x14ac:dyDescent="0.25">
      <c r="P4493" s="147" t="s">
        <v>962</v>
      </c>
      <c r="Q4493" s="147">
        <v>202</v>
      </c>
      <c r="R4493" s="147"/>
      <c r="S4493" s="147" t="s">
        <v>1258</v>
      </c>
      <c r="T4493" s="147">
        <v>0</v>
      </c>
      <c r="U4493" s="147" t="s">
        <v>1259</v>
      </c>
      <c r="V4493" s="147" t="s">
        <v>3814</v>
      </c>
    </row>
    <row r="4494" spans="16:22" x14ac:dyDescent="0.25">
      <c r="P4494" s="147" t="s">
        <v>962</v>
      </c>
      <c r="Q4494" s="147">
        <v>202</v>
      </c>
      <c r="R4494" s="147"/>
      <c r="S4494" s="147" t="s">
        <v>1260</v>
      </c>
      <c r="T4494" s="147">
        <v>0</v>
      </c>
      <c r="U4494" s="147" t="s">
        <v>1261</v>
      </c>
      <c r="V4494" s="147" t="s">
        <v>3814</v>
      </c>
    </row>
    <row r="4495" spans="16:22" x14ac:dyDescent="0.25">
      <c r="P4495" s="147" t="s">
        <v>962</v>
      </c>
      <c r="Q4495" s="147">
        <v>202</v>
      </c>
      <c r="R4495" s="147"/>
      <c r="S4495" s="147" t="s">
        <v>1262</v>
      </c>
      <c r="T4495" s="147">
        <v>0</v>
      </c>
      <c r="U4495" s="147" t="s">
        <v>1263</v>
      </c>
      <c r="V4495" s="147" t="s">
        <v>3814</v>
      </c>
    </row>
    <row r="4496" spans="16:22" x14ac:dyDescent="0.25">
      <c r="P4496" s="147" t="s">
        <v>962</v>
      </c>
      <c r="Q4496" s="147">
        <v>202</v>
      </c>
      <c r="R4496" s="147"/>
      <c r="S4496" s="147" t="s">
        <v>1264</v>
      </c>
      <c r="T4496" s="147">
        <v>0</v>
      </c>
      <c r="U4496" s="147" t="s">
        <v>1265</v>
      </c>
      <c r="V4496" s="147" t="s">
        <v>3814</v>
      </c>
    </row>
    <row r="4497" spans="16:22" x14ac:dyDescent="0.25">
      <c r="P4497" s="147" t="s">
        <v>962</v>
      </c>
      <c r="Q4497" s="147">
        <v>202</v>
      </c>
      <c r="R4497" s="147"/>
      <c r="S4497" s="147" t="s">
        <v>1266</v>
      </c>
      <c r="T4497" s="147">
        <v>0</v>
      </c>
      <c r="U4497" s="147" t="s">
        <v>1267</v>
      </c>
      <c r="V4497" s="147" t="s">
        <v>3814</v>
      </c>
    </row>
    <row r="4498" spans="16:22" x14ac:dyDescent="0.25">
      <c r="P4498" s="147" t="s">
        <v>962</v>
      </c>
      <c r="Q4498" s="147">
        <v>202</v>
      </c>
      <c r="R4498" s="147"/>
      <c r="S4498" s="147" t="s">
        <v>1268</v>
      </c>
      <c r="T4498" s="147">
        <v>0</v>
      </c>
      <c r="U4498" s="147" t="s">
        <v>1269</v>
      </c>
      <c r="V4498" s="147" t="s">
        <v>3814</v>
      </c>
    </row>
    <row r="4499" spans="16:22" x14ac:dyDescent="0.25">
      <c r="P4499" s="147" t="s">
        <v>962</v>
      </c>
      <c r="Q4499" s="147">
        <v>202</v>
      </c>
      <c r="R4499" s="147"/>
      <c r="S4499" s="147" t="s">
        <v>1274</v>
      </c>
      <c r="T4499" s="147">
        <v>0</v>
      </c>
      <c r="U4499" s="147" t="s">
        <v>1275</v>
      </c>
      <c r="V4499" s="147" t="s">
        <v>3814</v>
      </c>
    </row>
    <row r="4500" spans="16:22" x14ac:dyDescent="0.25">
      <c r="P4500" s="147" t="s">
        <v>962</v>
      </c>
      <c r="Q4500" s="147">
        <v>202</v>
      </c>
      <c r="R4500" s="147"/>
      <c r="S4500" s="147" t="s">
        <v>3504</v>
      </c>
      <c r="T4500" s="147">
        <v>0</v>
      </c>
      <c r="U4500" s="147" t="s">
        <v>3505</v>
      </c>
      <c r="V4500" s="147" t="s">
        <v>3814</v>
      </c>
    </row>
    <row r="4501" spans="16:22" x14ac:dyDescent="0.25">
      <c r="P4501" s="147" t="s">
        <v>962</v>
      </c>
      <c r="Q4501" s="147">
        <v>202</v>
      </c>
      <c r="R4501" s="147"/>
      <c r="S4501" s="147" t="s">
        <v>2473</v>
      </c>
      <c r="T4501" s="147">
        <v>0</v>
      </c>
      <c r="U4501" s="147" t="s">
        <v>2474</v>
      </c>
      <c r="V4501" s="147" t="s">
        <v>3814</v>
      </c>
    </row>
    <row r="4502" spans="16:22" x14ac:dyDescent="0.25">
      <c r="P4502" s="147" t="s">
        <v>962</v>
      </c>
      <c r="Q4502" s="147">
        <v>202</v>
      </c>
      <c r="R4502" s="147"/>
      <c r="S4502" s="147" t="s">
        <v>2475</v>
      </c>
      <c r="T4502" s="147">
        <v>0</v>
      </c>
      <c r="U4502" s="147" t="s">
        <v>2476</v>
      </c>
      <c r="V4502" s="147" t="s">
        <v>3814</v>
      </c>
    </row>
    <row r="4503" spans="16:22" x14ac:dyDescent="0.25">
      <c r="P4503" s="147" t="s">
        <v>962</v>
      </c>
      <c r="Q4503" s="147">
        <v>202</v>
      </c>
      <c r="R4503" s="147"/>
      <c r="S4503" s="147" t="s">
        <v>3611</v>
      </c>
      <c r="T4503" s="147">
        <v>0</v>
      </c>
      <c r="U4503" s="147" t="s">
        <v>3612</v>
      </c>
      <c r="V4503" s="147" t="s">
        <v>3814</v>
      </c>
    </row>
    <row r="4504" spans="16:22" x14ac:dyDescent="0.25">
      <c r="P4504" s="147" t="s">
        <v>962</v>
      </c>
      <c r="Q4504" s="147">
        <v>202</v>
      </c>
      <c r="R4504" s="147"/>
      <c r="S4504" s="147" t="s">
        <v>1276</v>
      </c>
      <c r="T4504" s="147">
        <v>0</v>
      </c>
      <c r="U4504" s="147" t="s">
        <v>1277</v>
      </c>
      <c r="V4504" s="147" t="s">
        <v>3814</v>
      </c>
    </row>
    <row r="4505" spans="16:22" x14ac:dyDescent="0.25">
      <c r="P4505" s="147" t="s">
        <v>962</v>
      </c>
      <c r="Q4505" s="147">
        <v>202</v>
      </c>
      <c r="R4505" s="147"/>
      <c r="S4505" s="147" t="s">
        <v>1278</v>
      </c>
      <c r="T4505" s="147">
        <v>0</v>
      </c>
      <c r="U4505" s="147" t="s">
        <v>1279</v>
      </c>
      <c r="V4505" s="147" t="s">
        <v>3814</v>
      </c>
    </row>
    <row r="4506" spans="16:22" x14ac:dyDescent="0.25">
      <c r="P4506" s="147" t="s">
        <v>962</v>
      </c>
      <c r="Q4506" s="147">
        <v>202</v>
      </c>
      <c r="R4506" s="147"/>
      <c r="S4506" s="147" t="s">
        <v>1282</v>
      </c>
      <c r="T4506" s="147">
        <v>0</v>
      </c>
      <c r="U4506" s="147" t="s">
        <v>1283</v>
      </c>
      <c r="V4506" s="147" t="s">
        <v>3814</v>
      </c>
    </row>
    <row r="4507" spans="16:22" x14ac:dyDescent="0.25">
      <c r="P4507" s="147" t="s">
        <v>962</v>
      </c>
      <c r="Q4507" s="147">
        <v>202</v>
      </c>
      <c r="R4507" s="147"/>
      <c r="S4507" s="147" t="s">
        <v>3831</v>
      </c>
      <c r="T4507" s="147">
        <v>0</v>
      </c>
      <c r="U4507" s="147" t="s">
        <v>3832</v>
      </c>
      <c r="V4507" s="147" t="s">
        <v>3814</v>
      </c>
    </row>
    <row r="4508" spans="16:22" x14ac:dyDescent="0.25">
      <c r="P4508" s="147" t="s">
        <v>962</v>
      </c>
      <c r="Q4508" s="147">
        <v>202</v>
      </c>
      <c r="R4508" s="147"/>
      <c r="S4508" s="147" t="s">
        <v>2734</v>
      </c>
      <c r="T4508" s="147">
        <v>0</v>
      </c>
      <c r="U4508" s="147" t="s">
        <v>2735</v>
      </c>
      <c r="V4508" s="147" t="s">
        <v>3814</v>
      </c>
    </row>
    <row r="4509" spans="16:22" x14ac:dyDescent="0.25">
      <c r="P4509" s="147" t="s">
        <v>962</v>
      </c>
      <c r="Q4509" s="147">
        <v>202</v>
      </c>
      <c r="R4509" s="147"/>
      <c r="S4509" s="147" t="s">
        <v>1284</v>
      </c>
      <c r="T4509" s="147">
        <v>0</v>
      </c>
      <c r="U4509" s="147" t="s">
        <v>1285</v>
      </c>
      <c r="V4509" s="147" t="s">
        <v>3814</v>
      </c>
    </row>
    <row r="4510" spans="16:22" x14ac:dyDescent="0.25">
      <c r="P4510" s="147" t="s">
        <v>962</v>
      </c>
      <c r="Q4510" s="147">
        <v>202</v>
      </c>
      <c r="R4510" s="147"/>
      <c r="S4510" s="147" t="s">
        <v>1286</v>
      </c>
      <c r="T4510" s="147">
        <v>0</v>
      </c>
      <c r="U4510" s="147" t="s">
        <v>1287</v>
      </c>
      <c r="V4510" s="147" t="s">
        <v>3814</v>
      </c>
    </row>
    <row r="4511" spans="16:22" x14ac:dyDescent="0.25">
      <c r="P4511" s="147" t="s">
        <v>962</v>
      </c>
      <c r="Q4511" s="147">
        <v>202</v>
      </c>
      <c r="R4511" s="147"/>
      <c r="S4511" s="147" t="s">
        <v>3234</v>
      </c>
      <c r="T4511" s="147">
        <v>0</v>
      </c>
      <c r="U4511" s="147" t="s">
        <v>3235</v>
      </c>
      <c r="V4511" s="147" t="s">
        <v>3814</v>
      </c>
    </row>
    <row r="4512" spans="16:22" x14ac:dyDescent="0.25">
      <c r="P4512" s="147" t="s">
        <v>962</v>
      </c>
      <c r="Q4512" s="147">
        <v>202</v>
      </c>
      <c r="R4512" s="147"/>
      <c r="S4512" s="147" t="s">
        <v>2479</v>
      </c>
      <c r="T4512" s="147">
        <v>0</v>
      </c>
      <c r="U4512" s="147" t="s">
        <v>2480</v>
      </c>
      <c r="V4512" s="147" t="s">
        <v>3814</v>
      </c>
    </row>
    <row r="4513" spans="16:22" x14ac:dyDescent="0.25">
      <c r="P4513" s="147" t="s">
        <v>962</v>
      </c>
      <c r="Q4513" s="147">
        <v>202</v>
      </c>
      <c r="R4513" s="147"/>
      <c r="S4513" s="147" t="s">
        <v>2736</v>
      </c>
      <c r="T4513" s="147">
        <v>0</v>
      </c>
      <c r="U4513" s="147" t="s">
        <v>2737</v>
      </c>
      <c r="V4513" s="147" t="s">
        <v>3814</v>
      </c>
    </row>
    <row r="4514" spans="16:22" x14ac:dyDescent="0.25">
      <c r="P4514" s="147" t="s">
        <v>962</v>
      </c>
      <c r="Q4514" s="147">
        <v>202</v>
      </c>
      <c r="R4514" s="147"/>
      <c r="S4514" s="147" t="s">
        <v>2738</v>
      </c>
      <c r="T4514" s="147">
        <v>0</v>
      </c>
      <c r="U4514" s="147" t="s">
        <v>2739</v>
      </c>
      <c r="V4514" s="147" t="s">
        <v>3814</v>
      </c>
    </row>
    <row r="4515" spans="16:22" x14ac:dyDescent="0.25">
      <c r="P4515" s="147" t="s">
        <v>962</v>
      </c>
      <c r="Q4515" s="147">
        <v>202</v>
      </c>
      <c r="R4515" s="147"/>
      <c r="S4515" s="147" t="s">
        <v>2991</v>
      </c>
      <c r="T4515" s="147">
        <v>0</v>
      </c>
      <c r="U4515" s="147" t="s">
        <v>2992</v>
      </c>
      <c r="V4515" s="147" t="s">
        <v>3814</v>
      </c>
    </row>
    <row r="4516" spans="16:22" x14ac:dyDescent="0.25">
      <c r="P4516" s="147" t="s">
        <v>962</v>
      </c>
      <c r="Q4516" s="147">
        <v>202</v>
      </c>
      <c r="R4516" s="147"/>
      <c r="S4516" s="147" t="s">
        <v>2993</v>
      </c>
      <c r="T4516" s="147">
        <v>0</v>
      </c>
      <c r="U4516" s="147" t="s">
        <v>2994</v>
      </c>
      <c r="V4516" s="147" t="s">
        <v>3814</v>
      </c>
    </row>
    <row r="4517" spans="16:22" x14ac:dyDescent="0.25">
      <c r="P4517" s="147" t="s">
        <v>962</v>
      </c>
      <c r="Q4517" s="147">
        <v>202</v>
      </c>
      <c r="R4517" s="147"/>
      <c r="S4517" s="147" t="s">
        <v>2995</v>
      </c>
      <c r="T4517" s="147">
        <v>0</v>
      </c>
      <c r="U4517" s="147" t="s">
        <v>2996</v>
      </c>
      <c r="V4517" s="147" t="s">
        <v>3814</v>
      </c>
    </row>
    <row r="4518" spans="16:22" x14ac:dyDescent="0.25">
      <c r="P4518" s="147" t="s">
        <v>962</v>
      </c>
      <c r="Q4518" s="147">
        <v>202</v>
      </c>
      <c r="R4518" s="147"/>
      <c r="S4518" s="147" t="s">
        <v>1298</v>
      </c>
      <c r="T4518" s="147">
        <v>0</v>
      </c>
      <c r="U4518" s="147" t="s">
        <v>1299</v>
      </c>
      <c r="V4518" s="147" t="s">
        <v>3814</v>
      </c>
    </row>
    <row r="4519" spans="16:22" x14ac:dyDescent="0.25">
      <c r="P4519" s="147" t="s">
        <v>962</v>
      </c>
      <c r="Q4519" s="147">
        <v>202</v>
      </c>
      <c r="R4519" s="147"/>
      <c r="S4519" s="147" t="s">
        <v>1300</v>
      </c>
      <c r="T4519" s="147">
        <v>0</v>
      </c>
      <c r="U4519" s="147" t="s">
        <v>1301</v>
      </c>
      <c r="V4519" s="147" t="s">
        <v>3814</v>
      </c>
    </row>
    <row r="4520" spans="16:22" x14ac:dyDescent="0.25">
      <c r="P4520" s="147" t="s">
        <v>962</v>
      </c>
      <c r="Q4520" s="147">
        <v>202</v>
      </c>
      <c r="R4520" s="147"/>
      <c r="S4520" s="147" t="s">
        <v>1302</v>
      </c>
      <c r="T4520" s="147">
        <v>0</v>
      </c>
      <c r="U4520" s="147" t="s">
        <v>1303</v>
      </c>
      <c r="V4520" s="147" t="s">
        <v>3814</v>
      </c>
    </row>
    <row r="4521" spans="16:22" x14ac:dyDescent="0.25">
      <c r="P4521" s="147" t="s">
        <v>962</v>
      </c>
      <c r="Q4521" s="147">
        <v>202</v>
      </c>
      <c r="R4521" s="147"/>
      <c r="S4521" s="147" t="s">
        <v>1304</v>
      </c>
      <c r="T4521" s="147">
        <v>0</v>
      </c>
      <c r="U4521" s="147" t="s">
        <v>1305</v>
      </c>
      <c r="V4521" s="147" t="s">
        <v>3814</v>
      </c>
    </row>
    <row r="4522" spans="16:22" x14ac:dyDescent="0.25">
      <c r="P4522" s="147" t="s">
        <v>962</v>
      </c>
      <c r="Q4522" s="147">
        <v>202</v>
      </c>
      <c r="R4522" s="147"/>
      <c r="S4522" s="147" t="s">
        <v>3236</v>
      </c>
      <c r="T4522" s="147">
        <v>0</v>
      </c>
      <c r="U4522" s="147" t="s">
        <v>3237</v>
      </c>
      <c r="V4522" s="147" t="s">
        <v>3814</v>
      </c>
    </row>
    <row r="4523" spans="16:22" x14ac:dyDescent="0.25">
      <c r="P4523" s="147" t="s">
        <v>962</v>
      </c>
      <c r="Q4523" s="147">
        <v>202</v>
      </c>
      <c r="R4523" s="147"/>
      <c r="S4523" s="147" t="s">
        <v>3238</v>
      </c>
      <c r="T4523" s="147">
        <v>0</v>
      </c>
      <c r="U4523" s="147" t="s">
        <v>3239</v>
      </c>
      <c r="V4523" s="147" t="s">
        <v>3814</v>
      </c>
    </row>
    <row r="4524" spans="16:22" x14ac:dyDescent="0.25">
      <c r="P4524" s="147" t="s">
        <v>962</v>
      </c>
      <c r="Q4524" s="147">
        <v>202</v>
      </c>
      <c r="R4524" s="147"/>
      <c r="S4524" s="147" t="s">
        <v>3240</v>
      </c>
      <c r="T4524" s="147">
        <v>0</v>
      </c>
      <c r="U4524" s="147" t="s">
        <v>3241</v>
      </c>
      <c r="V4524" s="147" t="s">
        <v>3814</v>
      </c>
    </row>
    <row r="4525" spans="16:22" x14ac:dyDescent="0.25">
      <c r="P4525" s="147" t="s">
        <v>962</v>
      </c>
      <c r="Q4525" s="147">
        <v>202</v>
      </c>
      <c r="R4525" s="147"/>
      <c r="S4525" s="147" t="s">
        <v>3242</v>
      </c>
      <c r="T4525" s="147">
        <v>0</v>
      </c>
      <c r="U4525" s="147" t="s">
        <v>3243</v>
      </c>
      <c r="V4525" s="147" t="s">
        <v>3814</v>
      </c>
    </row>
    <row r="4526" spans="16:22" x14ac:dyDescent="0.25">
      <c r="P4526" s="147" t="s">
        <v>962</v>
      </c>
      <c r="Q4526" s="147">
        <v>202</v>
      </c>
      <c r="R4526" s="147"/>
      <c r="S4526" s="147" t="s">
        <v>3244</v>
      </c>
      <c r="T4526" s="147">
        <v>0</v>
      </c>
      <c r="U4526" s="147" t="s">
        <v>3245</v>
      </c>
      <c r="V4526" s="147" t="s">
        <v>3814</v>
      </c>
    </row>
    <row r="4527" spans="16:22" x14ac:dyDescent="0.25">
      <c r="P4527" s="147" t="s">
        <v>962</v>
      </c>
      <c r="Q4527" s="147">
        <v>202</v>
      </c>
      <c r="R4527" s="147"/>
      <c r="S4527" s="147" t="s">
        <v>3246</v>
      </c>
      <c r="T4527" s="147">
        <v>0</v>
      </c>
      <c r="U4527" s="147" t="s">
        <v>3247</v>
      </c>
      <c r="V4527" s="147" t="s">
        <v>3814</v>
      </c>
    </row>
    <row r="4528" spans="16:22" x14ac:dyDescent="0.25">
      <c r="P4528" s="147" t="s">
        <v>962</v>
      </c>
      <c r="Q4528" s="147">
        <v>202</v>
      </c>
      <c r="R4528" s="147"/>
      <c r="S4528" s="147" t="s">
        <v>3248</v>
      </c>
      <c r="T4528" s="147">
        <v>0</v>
      </c>
      <c r="U4528" s="147" t="s">
        <v>3249</v>
      </c>
      <c r="V4528" s="147" t="s">
        <v>3814</v>
      </c>
    </row>
    <row r="4529" spans="16:22" x14ac:dyDescent="0.25">
      <c r="P4529" s="147" t="s">
        <v>962</v>
      </c>
      <c r="Q4529" s="147">
        <v>202</v>
      </c>
      <c r="R4529" s="147"/>
      <c r="S4529" s="147" t="s">
        <v>3250</v>
      </c>
      <c r="T4529" s="147">
        <v>0</v>
      </c>
      <c r="U4529" s="147" t="s">
        <v>3251</v>
      </c>
      <c r="V4529" s="147" t="s">
        <v>3814</v>
      </c>
    </row>
    <row r="4530" spans="16:22" x14ac:dyDescent="0.25">
      <c r="P4530" s="147" t="s">
        <v>962</v>
      </c>
      <c r="Q4530" s="147">
        <v>202</v>
      </c>
      <c r="R4530" s="147"/>
      <c r="S4530" s="147" t="s">
        <v>3252</v>
      </c>
      <c r="T4530" s="147">
        <v>0</v>
      </c>
      <c r="U4530" s="147" t="s">
        <v>3253</v>
      </c>
      <c r="V4530" s="147" t="s">
        <v>3814</v>
      </c>
    </row>
    <row r="4531" spans="16:22" x14ac:dyDescent="0.25">
      <c r="P4531" s="147" t="s">
        <v>962</v>
      </c>
      <c r="Q4531" s="147">
        <v>202</v>
      </c>
      <c r="R4531" s="147"/>
      <c r="S4531" s="147" t="s">
        <v>3254</v>
      </c>
      <c r="T4531" s="147">
        <v>0</v>
      </c>
      <c r="U4531" s="147" t="s">
        <v>3255</v>
      </c>
      <c r="V4531" s="147" t="s">
        <v>3814</v>
      </c>
    </row>
    <row r="4532" spans="16:22" x14ac:dyDescent="0.25">
      <c r="P4532" s="147" t="s">
        <v>962</v>
      </c>
      <c r="Q4532" s="147">
        <v>202</v>
      </c>
      <c r="R4532" s="147"/>
      <c r="S4532" s="147" t="s">
        <v>1306</v>
      </c>
      <c r="T4532" s="147">
        <v>0</v>
      </c>
      <c r="U4532" s="147" t="s">
        <v>1307</v>
      </c>
      <c r="V4532" s="147" t="s">
        <v>3814</v>
      </c>
    </row>
    <row r="4533" spans="16:22" x14ac:dyDescent="0.25">
      <c r="P4533" s="147" t="s">
        <v>962</v>
      </c>
      <c r="Q4533" s="147">
        <v>202</v>
      </c>
      <c r="R4533" s="147"/>
      <c r="S4533" s="147" t="s">
        <v>1308</v>
      </c>
      <c r="T4533" s="147">
        <v>0</v>
      </c>
      <c r="U4533" s="147" t="s">
        <v>1309</v>
      </c>
      <c r="V4533" s="147" t="s">
        <v>3814</v>
      </c>
    </row>
    <row r="4534" spans="16:22" x14ac:dyDescent="0.25">
      <c r="P4534" s="147" t="s">
        <v>962</v>
      </c>
      <c r="Q4534" s="147">
        <v>202</v>
      </c>
      <c r="R4534" s="147"/>
      <c r="S4534" s="147" t="s">
        <v>1310</v>
      </c>
      <c r="T4534" s="147">
        <v>0</v>
      </c>
      <c r="U4534" s="147" t="s">
        <v>1311</v>
      </c>
      <c r="V4534" s="147" t="s">
        <v>3814</v>
      </c>
    </row>
    <row r="4535" spans="16:22" x14ac:dyDescent="0.25">
      <c r="P4535" s="147" t="s">
        <v>962</v>
      </c>
      <c r="Q4535" s="147">
        <v>202</v>
      </c>
      <c r="R4535" s="147"/>
      <c r="S4535" s="147" t="s">
        <v>1312</v>
      </c>
      <c r="T4535" s="147">
        <v>0</v>
      </c>
      <c r="U4535" s="147" t="s">
        <v>1313</v>
      </c>
      <c r="V4535" s="147" t="s">
        <v>3814</v>
      </c>
    </row>
    <row r="4536" spans="16:22" x14ac:dyDescent="0.25">
      <c r="P4536" s="147" t="s">
        <v>962</v>
      </c>
      <c r="Q4536" s="147">
        <v>202</v>
      </c>
      <c r="R4536" s="147"/>
      <c r="S4536" s="147" t="s">
        <v>1314</v>
      </c>
      <c r="T4536" s="147">
        <v>0</v>
      </c>
      <c r="U4536" s="147" t="s">
        <v>1315</v>
      </c>
      <c r="V4536" s="147" t="s">
        <v>3814</v>
      </c>
    </row>
    <row r="4537" spans="16:22" x14ac:dyDescent="0.25">
      <c r="P4537" s="147" t="s">
        <v>962</v>
      </c>
      <c r="Q4537" s="147">
        <v>202</v>
      </c>
      <c r="R4537" s="147"/>
      <c r="S4537" s="147" t="s">
        <v>1316</v>
      </c>
      <c r="T4537" s="147">
        <v>0</v>
      </c>
      <c r="U4537" s="147" t="s">
        <v>1317</v>
      </c>
      <c r="V4537" s="147" t="s">
        <v>3814</v>
      </c>
    </row>
    <row r="4538" spans="16:22" x14ac:dyDescent="0.25">
      <c r="P4538" s="147" t="s">
        <v>962</v>
      </c>
      <c r="Q4538" s="147">
        <v>202</v>
      </c>
      <c r="R4538" s="147"/>
      <c r="S4538" s="147" t="s">
        <v>1318</v>
      </c>
      <c r="T4538" s="147">
        <v>0</v>
      </c>
      <c r="U4538" s="147" t="s">
        <v>1319</v>
      </c>
      <c r="V4538" s="147" t="s">
        <v>3814</v>
      </c>
    </row>
    <row r="4539" spans="16:22" x14ac:dyDescent="0.25">
      <c r="P4539" s="147" t="s">
        <v>962</v>
      </c>
      <c r="Q4539" s="147">
        <v>202</v>
      </c>
      <c r="R4539" s="147"/>
      <c r="S4539" s="147" t="s">
        <v>1320</v>
      </c>
      <c r="T4539" s="147">
        <v>0</v>
      </c>
      <c r="U4539" s="147" t="s">
        <v>1321</v>
      </c>
      <c r="V4539" s="147" t="s">
        <v>3814</v>
      </c>
    </row>
    <row r="4540" spans="16:22" x14ac:dyDescent="0.25">
      <c r="P4540" s="147" t="s">
        <v>962</v>
      </c>
      <c r="Q4540" s="147">
        <v>202</v>
      </c>
      <c r="R4540" s="147"/>
      <c r="S4540" s="147" t="s">
        <v>1322</v>
      </c>
      <c r="T4540" s="147">
        <v>0</v>
      </c>
      <c r="U4540" s="147" t="s">
        <v>1323</v>
      </c>
      <c r="V4540" s="147" t="s">
        <v>3814</v>
      </c>
    </row>
    <row r="4541" spans="16:22" x14ac:dyDescent="0.25">
      <c r="P4541" s="147" t="s">
        <v>962</v>
      </c>
      <c r="Q4541" s="147">
        <v>202</v>
      </c>
      <c r="R4541" s="147"/>
      <c r="S4541" s="147" t="s">
        <v>1324</v>
      </c>
      <c r="T4541" s="147">
        <v>0</v>
      </c>
      <c r="U4541" s="147" t="s">
        <v>1325</v>
      </c>
      <c r="V4541" s="147" t="s">
        <v>3814</v>
      </c>
    </row>
    <row r="4542" spans="16:22" x14ac:dyDescent="0.25">
      <c r="P4542" s="147" t="s">
        <v>962</v>
      </c>
      <c r="Q4542" s="147">
        <v>202</v>
      </c>
      <c r="R4542" s="147"/>
      <c r="S4542" s="147" t="s">
        <v>1326</v>
      </c>
      <c r="T4542" s="147">
        <v>0</v>
      </c>
      <c r="U4542" s="147" t="s">
        <v>1327</v>
      </c>
      <c r="V4542" s="147" t="s">
        <v>3814</v>
      </c>
    </row>
    <row r="4543" spans="16:22" x14ac:dyDescent="0.25">
      <c r="P4543" s="147" t="s">
        <v>962</v>
      </c>
      <c r="Q4543" s="147">
        <v>202</v>
      </c>
      <c r="R4543" s="147"/>
      <c r="S4543" s="147" t="s">
        <v>1328</v>
      </c>
      <c r="T4543" s="147">
        <v>0</v>
      </c>
      <c r="U4543" s="147" t="s">
        <v>1329</v>
      </c>
      <c r="V4543" s="147" t="s">
        <v>3814</v>
      </c>
    </row>
    <row r="4544" spans="16:22" x14ac:dyDescent="0.25">
      <c r="P4544" s="147" t="s">
        <v>962</v>
      </c>
      <c r="Q4544" s="147">
        <v>202</v>
      </c>
      <c r="R4544" s="147"/>
      <c r="S4544" s="147" t="s">
        <v>1330</v>
      </c>
      <c r="T4544" s="147">
        <v>0</v>
      </c>
      <c r="U4544" s="147" t="s">
        <v>1331</v>
      </c>
      <c r="V4544" s="147" t="s">
        <v>3814</v>
      </c>
    </row>
    <row r="4545" spans="16:22" x14ac:dyDescent="0.25">
      <c r="P4545" s="147" t="s">
        <v>962</v>
      </c>
      <c r="Q4545" s="147">
        <v>202</v>
      </c>
      <c r="R4545" s="147"/>
      <c r="S4545" s="147" t="s">
        <v>1332</v>
      </c>
      <c r="T4545" s="147">
        <v>0</v>
      </c>
      <c r="U4545" s="147" t="s">
        <v>1333</v>
      </c>
      <c r="V4545" s="147" t="s">
        <v>3814</v>
      </c>
    </row>
    <row r="4546" spans="16:22" x14ac:dyDescent="0.25">
      <c r="P4546" s="147" t="s">
        <v>962</v>
      </c>
      <c r="Q4546" s="147">
        <v>202</v>
      </c>
      <c r="R4546" s="147"/>
      <c r="S4546" s="147" t="s">
        <v>1334</v>
      </c>
      <c r="T4546" s="147">
        <v>0</v>
      </c>
      <c r="U4546" s="147" t="s">
        <v>1335</v>
      </c>
      <c r="V4546" s="147" t="s">
        <v>3814</v>
      </c>
    </row>
    <row r="4547" spans="16:22" x14ac:dyDescent="0.25">
      <c r="P4547" s="147" t="s">
        <v>962</v>
      </c>
      <c r="Q4547" s="147">
        <v>202</v>
      </c>
      <c r="R4547" s="147"/>
      <c r="S4547" s="147" t="s">
        <v>1336</v>
      </c>
      <c r="T4547" s="147">
        <v>0</v>
      </c>
      <c r="U4547" s="147" t="s">
        <v>1337</v>
      </c>
      <c r="V4547" s="147" t="s">
        <v>3814</v>
      </c>
    </row>
    <row r="4548" spans="16:22" x14ac:dyDescent="0.25">
      <c r="P4548" s="147" t="s">
        <v>962</v>
      </c>
      <c r="Q4548" s="147">
        <v>202</v>
      </c>
      <c r="R4548" s="147"/>
      <c r="S4548" s="147" t="s">
        <v>1338</v>
      </c>
      <c r="T4548" s="147">
        <v>0</v>
      </c>
      <c r="U4548" s="147" t="s">
        <v>1339</v>
      </c>
      <c r="V4548" s="147" t="s">
        <v>3814</v>
      </c>
    </row>
    <row r="4549" spans="16:22" x14ac:dyDescent="0.25">
      <c r="P4549" s="147" t="s">
        <v>962</v>
      </c>
      <c r="Q4549" s="147">
        <v>202</v>
      </c>
      <c r="R4549" s="147"/>
      <c r="S4549" s="147" t="s">
        <v>1340</v>
      </c>
      <c r="T4549" s="147">
        <v>0</v>
      </c>
      <c r="U4549" s="147" t="s">
        <v>1341</v>
      </c>
      <c r="V4549" s="147" t="s">
        <v>3814</v>
      </c>
    </row>
    <row r="4550" spans="16:22" x14ac:dyDescent="0.25">
      <c r="P4550" s="147" t="s">
        <v>962</v>
      </c>
      <c r="Q4550" s="147">
        <v>202</v>
      </c>
      <c r="R4550" s="147"/>
      <c r="S4550" s="147" t="s">
        <v>1342</v>
      </c>
      <c r="T4550" s="147">
        <v>0</v>
      </c>
      <c r="U4550" s="147" t="s">
        <v>1343</v>
      </c>
      <c r="V4550" s="147" t="s">
        <v>3814</v>
      </c>
    </row>
    <row r="4551" spans="16:22" x14ac:dyDescent="0.25">
      <c r="P4551" s="147" t="s">
        <v>962</v>
      </c>
      <c r="Q4551" s="147">
        <v>202</v>
      </c>
      <c r="R4551" s="147"/>
      <c r="S4551" s="147" t="s">
        <v>1344</v>
      </c>
      <c r="T4551" s="147">
        <v>0</v>
      </c>
      <c r="U4551" s="147" t="s">
        <v>1345</v>
      </c>
      <c r="V4551" s="147" t="s">
        <v>3814</v>
      </c>
    </row>
    <row r="4552" spans="16:22" x14ac:dyDescent="0.25">
      <c r="P4552" s="147" t="s">
        <v>962</v>
      </c>
      <c r="Q4552" s="147">
        <v>202</v>
      </c>
      <c r="R4552" s="147"/>
      <c r="S4552" s="147" t="s">
        <v>1346</v>
      </c>
      <c r="T4552" s="147">
        <v>0</v>
      </c>
      <c r="U4552" s="147" t="s">
        <v>1347</v>
      </c>
      <c r="V4552" s="147" t="s">
        <v>3814</v>
      </c>
    </row>
    <row r="4553" spans="16:22" x14ac:dyDescent="0.25">
      <c r="P4553" s="147" t="s">
        <v>962</v>
      </c>
      <c r="Q4553" s="147">
        <v>202</v>
      </c>
      <c r="R4553" s="147"/>
      <c r="S4553" s="147" t="s">
        <v>1348</v>
      </c>
      <c r="T4553" s="147">
        <v>0</v>
      </c>
      <c r="U4553" s="147" t="s">
        <v>1349</v>
      </c>
      <c r="V4553" s="147" t="s">
        <v>3814</v>
      </c>
    </row>
    <row r="4554" spans="16:22" x14ac:dyDescent="0.25">
      <c r="P4554" s="147" t="s">
        <v>962</v>
      </c>
      <c r="Q4554" s="147">
        <v>202</v>
      </c>
      <c r="R4554" s="147"/>
      <c r="S4554" s="147" t="s">
        <v>1350</v>
      </c>
      <c r="T4554" s="147">
        <v>0</v>
      </c>
      <c r="U4554" s="147" t="s">
        <v>1351</v>
      </c>
      <c r="V4554" s="147" t="s">
        <v>3814</v>
      </c>
    </row>
    <row r="4555" spans="16:22" x14ac:dyDescent="0.25">
      <c r="P4555" s="147" t="s">
        <v>962</v>
      </c>
      <c r="Q4555" s="147">
        <v>202</v>
      </c>
      <c r="R4555" s="147"/>
      <c r="S4555" s="147" t="s">
        <v>1352</v>
      </c>
      <c r="T4555" s="147">
        <v>0</v>
      </c>
      <c r="U4555" s="147" t="s">
        <v>1353</v>
      </c>
      <c r="V4555" s="147" t="s">
        <v>3814</v>
      </c>
    </row>
    <row r="4556" spans="16:22" x14ac:dyDescent="0.25">
      <c r="P4556" s="147" t="s">
        <v>962</v>
      </c>
      <c r="Q4556" s="147">
        <v>202</v>
      </c>
      <c r="R4556" s="147"/>
      <c r="S4556" s="147" t="s">
        <v>1354</v>
      </c>
      <c r="T4556" s="147">
        <v>0</v>
      </c>
      <c r="U4556" s="147" t="s">
        <v>1355</v>
      </c>
      <c r="V4556" s="147" t="s">
        <v>3814</v>
      </c>
    </row>
    <row r="4557" spans="16:22" x14ac:dyDescent="0.25">
      <c r="P4557" s="147" t="s">
        <v>962</v>
      </c>
      <c r="Q4557" s="147">
        <v>202</v>
      </c>
      <c r="R4557" s="147"/>
      <c r="S4557" s="147" t="s">
        <v>1356</v>
      </c>
      <c r="T4557" s="147">
        <v>0</v>
      </c>
      <c r="U4557" s="147" t="s">
        <v>1357</v>
      </c>
      <c r="V4557" s="147" t="s">
        <v>3814</v>
      </c>
    </row>
    <row r="4558" spans="16:22" x14ac:dyDescent="0.25">
      <c r="P4558" s="147" t="s">
        <v>962</v>
      </c>
      <c r="Q4558" s="147">
        <v>202</v>
      </c>
      <c r="R4558" s="147"/>
      <c r="S4558" s="147" t="s">
        <v>1358</v>
      </c>
      <c r="T4558" s="147">
        <v>0</v>
      </c>
      <c r="U4558" s="147" t="s">
        <v>1359</v>
      </c>
      <c r="V4558" s="147" t="s">
        <v>3814</v>
      </c>
    </row>
    <row r="4559" spans="16:22" x14ac:dyDescent="0.25">
      <c r="P4559" s="147" t="s">
        <v>962</v>
      </c>
      <c r="Q4559" s="147">
        <v>202</v>
      </c>
      <c r="R4559" s="147"/>
      <c r="S4559" s="147" t="s">
        <v>2740</v>
      </c>
      <c r="T4559" s="147">
        <v>0</v>
      </c>
      <c r="U4559" s="147" t="s">
        <v>2741</v>
      </c>
      <c r="V4559" s="147" t="s">
        <v>3814</v>
      </c>
    </row>
    <row r="4560" spans="16:22" x14ac:dyDescent="0.25">
      <c r="P4560" s="147" t="s">
        <v>962</v>
      </c>
      <c r="Q4560" s="147">
        <v>202</v>
      </c>
      <c r="R4560" s="147"/>
      <c r="S4560" s="147" t="s">
        <v>2742</v>
      </c>
      <c r="T4560" s="147">
        <v>0</v>
      </c>
      <c r="U4560" s="147" t="s">
        <v>2743</v>
      </c>
      <c r="V4560" s="147" t="s">
        <v>3814</v>
      </c>
    </row>
    <row r="4561" spans="16:22" x14ac:dyDescent="0.25">
      <c r="P4561" s="147" t="s">
        <v>962</v>
      </c>
      <c r="Q4561" s="147">
        <v>202</v>
      </c>
      <c r="R4561" s="147"/>
      <c r="S4561" s="147" t="s">
        <v>2744</v>
      </c>
      <c r="T4561" s="147">
        <v>0</v>
      </c>
      <c r="U4561" s="147" t="s">
        <v>2745</v>
      </c>
      <c r="V4561" s="147" t="s">
        <v>3814</v>
      </c>
    </row>
    <row r="4562" spans="16:22" x14ac:dyDescent="0.25">
      <c r="P4562" s="147" t="s">
        <v>962</v>
      </c>
      <c r="Q4562" s="147">
        <v>202</v>
      </c>
      <c r="R4562" s="147"/>
      <c r="S4562" s="147" t="s">
        <v>2746</v>
      </c>
      <c r="T4562" s="147">
        <v>0</v>
      </c>
      <c r="U4562" s="147" t="s">
        <v>2747</v>
      </c>
      <c r="V4562" s="147" t="s">
        <v>3814</v>
      </c>
    </row>
    <row r="4563" spans="16:22" x14ac:dyDescent="0.25">
      <c r="P4563" s="147" t="s">
        <v>962</v>
      </c>
      <c r="Q4563" s="147">
        <v>202</v>
      </c>
      <c r="R4563" s="147"/>
      <c r="S4563" s="147" t="s">
        <v>2748</v>
      </c>
      <c r="T4563" s="147">
        <v>0</v>
      </c>
      <c r="U4563" s="147" t="s">
        <v>2749</v>
      </c>
      <c r="V4563" s="147" t="s">
        <v>3814</v>
      </c>
    </row>
    <row r="4564" spans="16:22" x14ac:dyDescent="0.25">
      <c r="P4564" s="147" t="s">
        <v>962</v>
      </c>
      <c r="Q4564" s="147">
        <v>202</v>
      </c>
      <c r="R4564" s="147"/>
      <c r="S4564" s="147" t="s">
        <v>2750</v>
      </c>
      <c r="T4564" s="147">
        <v>0</v>
      </c>
      <c r="U4564" s="147" t="s">
        <v>2751</v>
      </c>
      <c r="V4564" s="147" t="s">
        <v>3814</v>
      </c>
    </row>
    <row r="4565" spans="16:22" x14ac:dyDescent="0.25">
      <c r="P4565" s="147" t="s">
        <v>962</v>
      </c>
      <c r="Q4565" s="147">
        <v>202</v>
      </c>
      <c r="R4565" s="147"/>
      <c r="S4565" s="147" t="s">
        <v>2752</v>
      </c>
      <c r="T4565" s="147">
        <v>0</v>
      </c>
      <c r="U4565" s="147" t="s">
        <v>2753</v>
      </c>
      <c r="V4565" s="147" t="s">
        <v>3814</v>
      </c>
    </row>
    <row r="4566" spans="16:22" x14ac:dyDescent="0.25">
      <c r="P4566" s="147" t="s">
        <v>962</v>
      </c>
      <c r="Q4566" s="147">
        <v>202</v>
      </c>
      <c r="R4566" s="147"/>
      <c r="S4566" s="147" t="s">
        <v>2754</v>
      </c>
      <c r="T4566" s="147">
        <v>0</v>
      </c>
      <c r="U4566" s="147" t="s">
        <v>2755</v>
      </c>
      <c r="V4566" s="147" t="s">
        <v>3814</v>
      </c>
    </row>
    <row r="4567" spans="16:22" x14ac:dyDescent="0.25">
      <c r="P4567" s="147" t="s">
        <v>962</v>
      </c>
      <c r="Q4567" s="147">
        <v>202</v>
      </c>
      <c r="R4567" s="147"/>
      <c r="S4567" s="147" t="s">
        <v>2756</v>
      </c>
      <c r="T4567" s="147">
        <v>0</v>
      </c>
      <c r="U4567" s="147" t="s">
        <v>2757</v>
      </c>
      <c r="V4567" s="147" t="s">
        <v>3814</v>
      </c>
    </row>
    <row r="4568" spans="16:22" x14ac:dyDescent="0.25">
      <c r="P4568" s="147" t="s">
        <v>962</v>
      </c>
      <c r="Q4568" s="147">
        <v>202</v>
      </c>
      <c r="R4568" s="147"/>
      <c r="S4568" s="147" t="s">
        <v>1360</v>
      </c>
      <c r="T4568" s="147">
        <v>0</v>
      </c>
      <c r="U4568" s="147" t="s">
        <v>1361</v>
      </c>
      <c r="V4568" s="147" t="s">
        <v>3814</v>
      </c>
    </row>
    <row r="4569" spans="16:22" x14ac:dyDescent="0.25">
      <c r="P4569" s="147" t="s">
        <v>962</v>
      </c>
      <c r="Q4569" s="147">
        <v>202</v>
      </c>
      <c r="R4569" s="147"/>
      <c r="S4569" s="147" t="s">
        <v>1362</v>
      </c>
      <c r="T4569" s="147">
        <v>0</v>
      </c>
      <c r="U4569" s="147" t="s">
        <v>1363</v>
      </c>
      <c r="V4569" s="147" t="s">
        <v>3814</v>
      </c>
    </row>
    <row r="4570" spans="16:22" x14ac:dyDescent="0.25">
      <c r="P4570" s="147" t="s">
        <v>962</v>
      </c>
      <c r="Q4570" s="147">
        <v>202</v>
      </c>
      <c r="R4570" s="147"/>
      <c r="S4570" s="147" t="s">
        <v>1364</v>
      </c>
      <c r="T4570" s="147">
        <v>0</v>
      </c>
      <c r="U4570" s="147" t="s">
        <v>1365</v>
      </c>
      <c r="V4570" s="147" t="s">
        <v>3814</v>
      </c>
    </row>
    <row r="4571" spans="16:22" x14ac:dyDescent="0.25">
      <c r="P4571" s="147" t="s">
        <v>962</v>
      </c>
      <c r="Q4571" s="147">
        <v>202</v>
      </c>
      <c r="R4571" s="147"/>
      <c r="S4571" s="147" t="s">
        <v>1366</v>
      </c>
      <c r="T4571" s="147">
        <v>0</v>
      </c>
      <c r="U4571" s="147" t="s">
        <v>1367</v>
      </c>
      <c r="V4571" s="147" t="s">
        <v>3814</v>
      </c>
    </row>
    <row r="4572" spans="16:22" x14ac:dyDescent="0.25">
      <c r="P4572" s="147" t="s">
        <v>962</v>
      </c>
      <c r="Q4572" s="147">
        <v>202</v>
      </c>
      <c r="R4572" s="147"/>
      <c r="S4572" s="147" t="s">
        <v>1368</v>
      </c>
      <c r="T4572" s="147">
        <v>0</v>
      </c>
      <c r="U4572" s="147" t="s">
        <v>1369</v>
      </c>
      <c r="V4572" s="147" t="s">
        <v>3814</v>
      </c>
    </row>
    <row r="4573" spans="16:22" x14ac:dyDescent="0.25">
      <c r="P4573" s="147" t="s">
        <v>962</v>
      </c>
      <c r="Q4573" s="147">
        <v>202</v>
      </c>
      <c r="R4573" s="147"/>
      <c r="S4573" s="147" t="s">
        <v>1370</v>
      </c>
      <c r="T4573" s="147">
        <v>0</v>
      </c>
      <c r="U4573" s="147" t="s">
        <v>1371</v>
      </c>
      <c r="V4573" s="147" t="s">
        <v>3814</v>
      </c>
    </row>
    <row r="4574" spans="16:22" x14ac:dyDescent="0.25">
      <c r="P4574" s="147" t="s">
        <v>962</v>
      </c>
      <c r="Q4574" s="147">
        <v>202</v>
      </c>
      <c r="R4574" s="147"/>
      <c r="S4574" s="147" t="s">
        <v>1372</v>
      </c>
      <c r="T4574" s="147">
        <v>0</v>
      </c>
      <c r="U4574" s="147" t="s">
        <v>1373</v>
      </c>
      <c r="V4574" s="147" t="s">
        <v>3814</v>
      </c>
    </row>
    <row r="4575" spans="16:22" x14ac:dyDescent="0.25">
      <c r="P4575" s="147" t="s">
        <v>962</v>
      </c>
      <c r="Q4575" s="147">
        <v>202</v>
      </c>
      <c r="R4575" s="147"/>
      <c r="S4575" s="147" t="s">
        <v>1374</v>
      </c>
      <c r="T4575" s="147">
        <v>0</v>
      </c>
      <c r="U4575" s="147" t="s">
        <v>1375</v>
      </c>
      <c r="V4575" s="147" t="s">
        <v>3814</v>
      </c>
    </row>
    <row r="4576" spans="16:22" x14ac:dyDescent="0.25">
      <c r="P4576" s="147" t="s">
        <v>962</v>
      </c>
      <c r="Q4576" s="147">
        <v>202</v>
      </c>
      <c r="R4576" s="147"/>
      <c r="S4576" s="147" t="s">
        <v>1376</v>
      </c>
      <c r="T4576" s="147">
        <v>0</v>
      </c>
      <c r="U4576" s="147" t="s">
        <v>1377</v>
      </c>
      <c r="V4576" s="147" t="s">
        <v>3814</v>
      </c>
    </row>
    <row r="4577" spans="16:22" x14ac:dyDescent="0.25">
      <c r="P4577" s="147" t="s">
        <v>962</v>
      </c>
      <c r="Q4577" s="147">
        <v>202</v>
      </c>
      <c r="R4577" s="147"/>
      <c r="S4577" s="147" t="s">
        <v>1378</v>
      </c>
      <c r="T4577" s="147">
        <v>0</v>
      </c>
      <c r="U4577" s="147" t="s">
        <v>1379</v>
      </c>
      <c r="V4577" s="147" t="s">
        <v>3814</v>
      </c>
    </row>
    <row r="4578" spans="16:22" x14ac:dyDescent="0.25">
      <c r="P4578" s="147" t="s">
        <v>962</v>
      </c>
      <c r="Q4578" s="147">
        <v>202</v>
      </c>
      <c r="R4578" s="147"/>
      <c r="S4578" s="147" t="s">
        <v>1382</v>
      </c>
      <c r="T4578" s="147">
        <v>0</v>
      </c>
      <c r="U4578" s="147" t="s">
        <v>1383</v>
      </c>
      <c r="V4578" s="147" t="s">
        <v>3814</v>
      </c>
    </row>
    <row r="4579" spans="16:22" x14ac:dyDescent="0.25">
      <c r="P4579" s="147" t="s">
        <v>962</v>
      </c>
      <c r="Q4579" s="147">
        <v>202</v>
      </c>
      <c r="R4579" s="147"/>
      <c r="S4579" s="147" t="s">
        <v>1384</v>
      </c>
      <c r="T4579" s="147">
        <v>0</v>
      </c>
      <c r="U4579" s="147" t="s">
        <v>1385</v>
      </c>
      <c r="V4579" s="147" t="s">
        <v>3814</v>
      </c>
    </row>
    <row r="4580" spans="16:22" x14ac:dyDescent="0.25">
      <c r="P4580" s="147" t="s">
        <v>962</v>
      </c>
      <c r="Q4580" s="147">
        <v>202</v>
      </c>
      <c r="R4580" s="147"/>
      <c r="S4580" s="147" t="s">
        <v>1386</v>
      </c>
      <c r="T4580" s="147">
        <v>0</v>
      </c>
      <c r="U4580" s="147" t="s">
        <v>1387</v>
      </c>
      <c r="V4580" s="147" t="s">
        <v>3814</v>
      </c>
    </row>
    <row r="4581" spans="16:22" x14ac:dyDescent="0.25">
      <c r="P4581" s="147" t="s">
        <v>962</v>
      </c>
      <c r="Q4581" s="147">
        <v>202</v>
      </c>
      <c r="R4581" s="147"/>
      <c r="S4581" s="147" t="s">
        <v>3506</v>
      </c>
      <c r="T4581" s="147">
        <v>0</v>
      </c>
      <c r="U4581" s="147" t="s">
        <v>3507</v>
      </c>
      <c r="V4581" s="147" t="s">
        <v>3814</v>
      </c>
    </row>
    <row r="4582" spans="16:22" x14ac:dyDescent="0.25">
      <c r="P4582" s="147" t="s">
        <v>962</v>
      </c>
      <c r="Q4582" s="147">
        <v>202</v>
      </c>
      <c r="R4582" s="147"/>
      <c r="S4582" s="147" t="s">
        <v>2758</v>
      </c>
      <c r="T4582" s="147">
        <v>0</v>
      </c>
      <c r="U4582" s="147" t="s">
        <v>2759</v>
      </c>
      <c r="V4582" s="147" t="s">
        <v>3814</v>
      </c>
    </row>
    <row r="4583" spans="16:22" x14ac:dyDescent="0.25">
      <c r="P4583" s="147" t="s">
        <v>962</v>
      </c>
      <c r="Q4583" s="147">
        <v>202</v>
      </c>
      <c r="R4583" s="147"/>
      <c r="S4583" s="147" t="s">
        <v>1396</v>
      </c>
      <c r="T4583" s="147">
        <v>0</v>
      </c>
      <c r="U4583" s="147" t="s">
        <v>1397</v>
      </c>
      <c r="V4583" s="147" t="s">
        <v>3814</v>
      </c>
    </row>
    <row r="4584" spans="16:22" x14ac:dyDescent="0.25">
      <c r="P4584" s="147" t="s">
        <v>962</v>
      </c>
      <c r="Q4584" s="147">
        <v>202</v>
      </c>
      <c r="R4584" s="147"/>
      <c r="S4584" s="147" t="s">
        <v>1400</v>
      </c>
      <c r="T4584" s="147">
        <v>0</v>
      </c>
      <c r="U4584" s="147" t="s">
        <v>1401</v>
      </c>
      <c r="V4584" s="147" t="s">
        <v>3814</v>
      </c>
    </row>
    <row r="4585" spans="16:22" x14ac:dyDescent="0.25">
      <c r="P4585" s="147" t="s">
        <v>962</v>
      </c>
      <c r="Q4585" s="147">
        <v>202</v>
      </c>
      <c r="R4585" s="147"/>
      <c r="S4585" s="147" t="s">
        <v>3256</v>
      </c>
      <c r="T4585" s="147">
        <v>0</v>
      </c>
      <c r="U4585" s="147" t="s">
        <v>3257</v>
      </c>
      <c r="V4585" s="147" t="s">
        <v>3814</v>
      </c>
    </row>
    <row r="4586" spans="16:22" x14ac:dyDescent="0.25">
      <c r="P4586" s="147" t="s">
        <v>962</v>
      </c>
      <c r="Q4586" s="147">
        <v>202</v>
      </c>
      <c r="R4586" s="147"/>
      <c r="S4586" s="147" t="s">
        <v>3258</v>
      </c>
      <c r="T4586" s="147">
        <v>0</v>
      </c>
      <c r="U4586" s="147" t="s">
        <v>3259</v>
      </c>
      <c r="V4586" s="147" t="s">
        <v>3814</v>
      </c>
    </row>
    <row r="4587" spans="16:22" x14ac:dyDescent="0.25">
      <c r="P4587" s="147" t="s">
        <v>962</v>
      </c>
      <c r="Q4587" s="147">
        <v>202</v>
      </c>
      <c r="R4587" s="147"/>
      <c r="S4587" s="147" t="s">
        <v>3260</v>
      </c>
      <c r="T4587" s="147">
        <v>0</v>
      </c>
      <c r="U4587" s="147" t="s">
        <v>3261</v>
      </c>
      <c r="V4587" s="147" t="s">
        <v>3814</v>
      </c>
    </row>
    <row r="4588" spans="16:22" x14ac:dyDescent="0.25">
      <c r="P4588" s="147" t="s">
        <v>962</v>
      </c>
      <c r="Q4588" s="147">
        <v>202</v>
      </c>
      <c r="R4588" s="147"/>
      <c r="S4588" s="147" t="s">
        <v>3262</v>
      </c>
      <c r="T4588" s="147">
        <v>0</v>
      </c>
      <c r="U4588" s="147" t="s">
        <v>3263</v>
      </c>
      <c r="V4588" s="147" t="s">
        <v>3814</v>
      </c>
    </row>
    <row r="4589" spans="16:22" x14ac:dyDescent="0.25">
      <c r="P4589" s="147" t="s">
        <v>962</v>
      </c>
      <c r="Q4589" s="147">
        <v>202</v>
      </c>
      <c r="R4589" s="147"/>
      <c r="S4589" s="147" t="s">
        <v>3264</v>
      </c>
      <c r="T4589" s="147">
        <v>0</v>
      </c>
      <c r="U4589" s="147" t="s">
        <v>3265</v>
      </c>
      <c r="V4589" s="147" t="s">
        <v>3814</v>
      </c>
    </row>
    <row r="4590" spans="16:22" x14ac:dyDescent="0.25">
      <c r="P4590" s="147" t="s">
        <v>962</v>
      </c>
      <c r="Q4590" s="147">
        <v>202</v>
      </c>
      <c r="R4590" s="147"/>
      <c r="S4590" s="147" t="s">
        <v>3266</v>
      </c>
      <c r="T4590" s="147">
        <v>0</v>
      </c>
      <c r="U4590" s="147" t="s">
        <v>3267</v>
      </c>
      <c r="V4590" s="147" t="s">
        <v>3814</v>
      </c>
    </row>
    <row r="4591" spans="16:22" x14ac:dyDescent="0.25">
      <c r="P4591" s="147" t="s">
        <v>962</v>
      </c>
      <c r="Q4591" s="147">
        <v>202</v>
      </c>
      <c r="R4591" s="147"/>
      <c r="S4591" s="147" t="s">
        <v>3268</v>
      </c>
      <c r="T4591" s="147">
        <v>0</v>
      </c>
      <c r="U4591" s="147" t="s">
        <v>3269</v>
      </c>
      <c r="V4591" s="147" t="s">
        <v>3814</v>
      </c>
    </row>
    <row r="4592" spans="16:22" x14ac:dyDescent="0.25">
      <c r="P4592" s="147" t="s">
        <v>962</v>
      </c>
      <c r="Q4592" s="147">
        <v>202</v>
      </c>
      <c r="R4592" s="147"/>
      <c r="S4592" s="147" t="s">
        <v>3270</v>
      </c>
      <c r="T4592" s="147">
        <v>0</v>
      </c>
      <c r="U4592" s="147" t="s">
        <v>3271</v>
      </c>
      <c r="V4592" s="147" t="s">
        <v>3814</v>
      </c>
    </row>
    <row r="4593" spans="16:22" x14ac:dyDescent="0.25">
      <c r="P4593" s="147" t="s">
        <v>962</v>
      </c>
      <c r="Q4593" s="147">
        <v>202</v>
      </c>
      <c r="R4593" s="147"/>
      <c r="S4593" s="147" t="s">
        <v>3272</v>
      </c>
      <c r="T4593" s="147">
        <v>0</v>
      </c>
      <c r="U4593" s="147" t="s">
        <v>3273</v>
      </c>
      <c r="V4593" s="147" t="s">
        <v>3814</v>
      </c>
    </row>
    <row r="4594" spans="16:22" x14ac:dyDescent="0.25">
      <c r="P4594" s="147" t="s">
        <v>962</v>
      </c>
      <c r="Q4594" s="147">
        <v>202</v>
      </c>
      <c r="R4594" s="147"/>
      <c r="S4594" s="147" t="s">
        <v>3274</v>
      </c>
      <c r="T4594" s="147">
        <v>0</v>
      </c>
      <c r="U4594" s="147" t="s">
        <v>3275</v>
      </c>
      <c r="V4594" s="147" t="s">
        <v>3814</v>
      </c>
    </row>
    <row r="4595" spans="16:22" x14ac:dyDescent="0.25">
      <c r="P4595" s="147" t="s">
        <v>962</v>
      </c>
      <c r="Q4595" s="147">
        <v>202</v>
      </c>
      <c r="R4595" s="147"/>
      <c r="S4595" s="147" t="s">
        <v>3276</v>
      </c>
      <c r="T4595" s="147">
        <v>0</v>
      </c>
      <c r="U4595" s="147" t="s">
        <v>3277</v>
      </c>
      <c r="V4595" s="147" t="s">
        <v>3814</v>
      </c>
    </row>
    <row r="4596" spans="16:22" x14ac:dyDescent="0.25">
      <c r="P4596" s="147" t="s">
        <v>962</v>
      </c>
      <c r="Q4596" s="147">
        <v>202</v>
      </c>
      <c r="R4596" s="147"/>
      <c r="S4596" s="147" t="s">
        <v>3278</v>
      </c>
      <c r="T4596" s="147">
        <v>0</v>
      </c>
      <c r="U4596" s="147" t="s">
        <v>3279</v>
      </c>
      <c r="V4596" s="147" t="s">
        <v>3814</v>
      </c>
    </row>
    <row r="4597" spans="16:22" x14ac:dyDescent="0.25">
      <c r="P4597" s="147" t="s">
        <v>962</v>
      </c>
      <c r="Q4597" s="147">
        <v>202</v>
      </c>
      <c r="R4597" s="147"/>
      <c r="S4597" s="147" t="s">
        <v>3280</v>
      </c>
      <c r="T4597" s="147">
        <v>0</v>
      </c>
      <c r="U4597" s="147" t="s">
        <v>3281</v>
      </c>
      <c r="V4597" s="147" t="s">
        <v>3814</v>
      </c>
    </row>
    <row r="4598" spans="16:22" x14ac:dyDescent="0.25">
      <c r="P4598" s="147" t="s">
        <v>962</v>
      </c>
      <c r="Q4598" s="147">
        <v>202</v>
      </c>
      <c r="R4598" s="147"/>
      <c r="S4598" s="147" t="s">
        <v>3282</v>
      </c>
      <c r="T4598" s="147">
        <v>0</v>
      </c>
      <c r="U4598" s="147" t="s">
        <v>3283</v>
      </c>
      <c r="V4598" s="147" t="s">
        <v>3814</v>
      </c>
    </row>
    <row r="4599" spans="16:22" x14ac:dyDescent="0.25">
      <c r="P4599" s="147" t="s">
        <v>962</v>
      </c>
      <c r="Q4599" s="147">
        <v>202</v>
      </c>
      <c r="R4599" s="147"/>
      <c r="S4599" s="147" t="s">
        <v>3284</v>
      </c>
      <c r="T4599" s="147">
        <v>0</v>
      </c>
      <c r="U4599" s="147" t="s">
        <v>3285</v>
      </c>
      <c r="V4599" s="147" t="s">
        <v>3814</v>
      </c>
    </row>
    <row r="4600" spans="16:22" x14ac:dyDescent="0.25">
      <c r="P4600" s="147" t="s">
        <v>962</v>
      </c>
      <c r="Q4600" s="147">
        <v>202</v>
      </c>
      <c r="R4600" s="147"/>
      <c r="S4600" s="147" t="s">
        <v>3286</v>
      </c>
      <c r="T4600" s="147">
        <v>0</v>
      </c>
      <c r="U4600" s="147" t="s">
        <v>3287</v>
      </c>
      <c r="V4600" s="147" t="s">
        <v>3814</v>
      </c>
    </row>
    <row r="4601" spans="16:22" x14ac:dyDescent="0.25">
      <c r="P4601" s="147" t="s">
        <v>962</v>
      </c>
      <c r="Q4601" s="147">
        <v>202</v>
      </c>
      <c r="R4601" s="147"/>
      <c r="S4601" s="147" t="s">
        <v>3288</v>
      </c>
      <c r="T4601" s="147">
        <v>0</v>
      </c>
      <c r="U4601" s="147" t="s">
        <v>3289</v>
      </c>
      <c r="V4601" s="147" t="s">
        <v>3814</v>
      </c>
    </row>
    <row r="4602" spans="16:22" x14ac:dyDescent="0.25">
      <c r="P4602" s="147" t="s">
        <v>962</v>
      </c>
      <c r="Q4602" s="147">
        <v>202</v>
      </c>
      <c r="R4602" s="147"/>
      <c r="S4602" s="147" t="s">
        <v>3290</v>
      </c>
      <c r="T4602" s="147">
        <v>0</v>
      </c>
      <c r="U4602" s="147" t="s">
        <v>3291</v>
      </c>
      <c r="V4602" s="147" t="s">
        <v>3814</v>
      </c>
    </row>
    <row r="4603" spans="16:22" x14ac:dyDescent="0.25">
      <c r="P4603" s="147" t="s">
        <v>962</v>
      </c>
      <c r="Q4603" s="147">
        <v>202</v>
      </c>
      <c r="R4603" s="147"/>
      <c r="S4603" s="147" t="s">
        <v>3292</v>
      </c>
      <c r="T4603" s="147">
        <v>0</v>
      </c>
      <c r="U4603" s="147" t="s">
        <v>3293</v>
      </c>
      <c r="V4603" s="147" t="s">
        <v>3814</v>
      </c>
    </row>
    <row r="4604" spans="16:22" x14ac:dyDescent="0.25">
      <c r="P4604" s="147" t="s">
        <v>962</v>
      </c>
      <c r="Q4604" s="147">
        <v>202</v>
      </c>
      <c r="R4604" s="147"/>
      <c r="S4604" s="147" t="s">
        <v>3294</v>
      </c>
      <c r="T4604" s="147">
        <v>0</v>
      </c>
      <c r="U4604" s="147" t="s">
        <v>3295</v>
      </c>
      <c r="V4604" s="147" t="s">
        <v>3814</v>
      </c>
    </row>
    <row r="4605" spans="16:22" x14ac:dyDescent="0.25">
      <c r="P4605" s="147" t="s">
        <v>962</v>
      </c>
      <c r="Q4605" s="147">
        <v>202</v>
      </c>
      <c r="R4605" s="147"/>
      <c r="S4605" s="147" t="s">
        <v>3296</v>
      </c>
      <c r="T4605" s="147">
        <v>0</v>
      </c>
      <c r="U4605" s="147" t="s">
        <v>3297</v>
      </c>
      <c r="V4605" s="147" t="s">
        <v>3814</v>
      </c>
    </row>
    <row r="4606" spans="16:22" x14ac:dyDescent="0.25">
      <c r="P4606" s="147" t="s">
        <v>962</v>
      </c>
      <c r="Q4606" s="147">
        <v>202</v>
      </c>
      <c r="R4606" s="147"/>
      <c r="S4606" s="147" t="s">
        <v>3298</v>
      </c>
      <c r="T4606" s="147">
        <v>0</v>
      </c>
      <c r="U4606" s="147" t="s">
        <v>3299</v>
      </c>
      <c r="V4606" s="147" t="s">
        <v>3814</v>
      </c>
    </row>
    <row r="4607" spans="16:22" x14ac:dyDescent="0.25">
      <c r="P4607" s="147" t="s">
        <v>962</v>
      </c>
      <c r="Q4607" s="147">
        <v>202</v>
      </c>
      <c r="R4607" s="147"/>
      <c r="S4607" s="147" t="s">
        <v>3613</v>
      </c>
      <c r="T4607" s="147">
        <v>0</v>
      </c>
      <c r="U4607" s="147" t="s">
        <v>3614</v>
      </c>
      <c r="V4607" s="147" t="s">
        <v>3814</v>
      </c>
    </row>
    <row r="4608" spans="16:22" x14ac:dyDescent="0.25">
      <c r="P4608" s="147" t="s">
        <v>962</v>
      </c>
      <c r="Q4608" s="147">
        <v>202</v>
      </c>
      <c r="R4608" s="147"/>
      <c r="S4608" s="147" t="s">
        <v>3615</v>
      </c>
      <c r="T4608" s="147">
        <v>0</v>
      </c>
      <c r="U4608" s="147" t="s">
        <v>3616</v>
      </c>
      <c r="V4608" s="147" t="s">
        <v>3814</v>
      </c>
    </row>
    <row r="4609" spans="16:22" x14ac:dyDescent="0.25">
      <c r="P4609" s="147" t="s">
        <v>962</v>
      </c>
      <c r="Q4609" s="147">
        <v>202</v>
      </c>
      <c r="R4609" s="147"/>
      <c r="S4609" s="147" t="s">
        <v>1402</v>
      </c>
      <c r="T4609" s="147">
        <v>0</v>
      </c>
      <c r="U4609" s="147" t="s">
        <v>1403</v>
      </c>
      <c r="V4609" s="147" t="s">
        <v>3814</v>
      </c>
    </row>
    <row r="4610" spans="16:22" x14ac:dyDescent="0.25">
      <c r="P4610" s="147" t="s">
        <v>962</v>
      </c>
      <c r="Q4610" s="147">
        <v>202</v>
      </c>
      <c r="R4610" s="147"/>
      <c r="S4610" s="147" t="s">
        <v>1404</v>
      </c>
      <c r="T4610" s="147">
        <v>0</v>
      </c>
      <c r="U4610" s="147" t="s">
        <v>1405</v>
      </c>
      <c r="V4610" s="147" t="s">
        <v>3814</v>
      </c>
    </row>
    <row r="4611" spans="16:22" x14ac:dyDescent="0.25">
      <c r="P4611" s="147" t="s">
        <v>962</v>
      </c>
      <c r="Q4611" s="147">
        <v>202</v>
      </c>
      <c r="R4611" s="147"/>
      <c r="S4611" s="147" t="s">
        <v>1406</v>
      </c>
      <c r="T4611" s="147">
        <v>0</v>
      </c>
      <c r="U4611" s="147" t="s">
        <v>1407</v>
      </c>
      <c r="V4611" s="147" t="s">
        <v>3814</v>
      </c>
    </row>
    <row r="4612" spans="16:22" x14ac:dyDescent="0.25">
      <c r="P4612" s="147" t="s">
        <v>962</v>
      </c>
      <c r="Q4612" s="147">
        <v>202</v>
      </c>
      <c r="R4612" s="147"/>
      <c r="S4612" s="147" t="s">
        <v>1408</v>
      </c>
      <c r="T4612" s="147">
        <v>0</v>
      </c>
      <c r="U4612" s="147" t="s">
        <v>1409</v>
      </c>
      <c r="V4612" s="147" t="s">
        <v>3814</v>
      </c>
    </row>
    <row r="4613" spans="16:22" x14ac:dyDescent="0.25">
      <c r="P4613" s="147" t="s">
        <v>962</v>
      </c>
      <c r="Q4613" s="147">
        <v>202</v>
      </c>
      <c r="R4613" s="147"/>
      <c r="S4613" s="147" t="s">
        <v>2483</v>
      </c>
      <c r="T4613" s="147">
        <v>0</v>
      </c>
      <c r="U4613" s="147" t="s">
        <v>2484</v>
      </c>
      <c r="V4613" s="147" t="s">
        <v>3814</v>
      </c>
    </row>
    <row r="4614" spans="16:22" x14ac:dyDescent="0.25">
      <c r="P4614" s="147" t="s">
        <v>962</v>
      </c>
      <c r="Q4614" s="147">
        <v>202</v>
      </c>
      <c r="R4614" s="147"/>
      <c r="S4614" s="147" t="s">
        <v>2485</v>
      </c>
      <c r="T4614" s="147">
        <v>0</v>
      </c>
      <c r="U4614" s="147" t="s">
        <v>2486</v>
      </c>
      <c r="V4614" s="147" t="s">
        <v>3814</v>
      </c>
    </row>
    <row r="4615" spans="16:22" x14ac:dyDescent="0.25">
      <c r="P4615" s="147" t="s">
        <v>962</v>
      </c>
      <c r="Q4615" s="147">
        <v>202</v>
      </c>
      <c r="R4615" s="147"/>
      <c r="S4615" s="147" t="s">
        <v>2487</v>
      </c>
      <c r="T4615" s="147">
        <v>0</v>
      </c>
      <c r="U4615" s="147" t="s">
        <v>2488</v>
      </c>
      <c r="V4615" s="147" t="s">
        <v>3814</v>
      </c>
    </row>
    <row r="4616" spans="16:22" x14ac:dyDescent="0.25">
      <c r="P4616" s="147" t="s">
        <v>962</v>
      </c>
      <c r="Q4616" s="147">
        <v>202</v>
      </c>
      <c r="R4616" s="147"/>
      <c r="S4616" s="147" t="s">
        <v>1416</v>
      </c>
      <c r="T4616" s="147">
        <v>0</v>
      </c>
      <c r="U4616" s="147" t="s">
        <v>1417</v>
      </c>
      <c r="V4616" s="147" t="s">
        <v>3814</v>
      </c>
    </row>
    <row r="4617" spans="16:22" x14ac:dyDescent="0.25">
      <c r="P4617" s="147" t="s">
        <v>962</v>
      </c>
      <c r="Q4617" s="147">
        <v>202</v>
      </c>
      <c r="R4617" s="147"/>
      <c r="S4617" s="147" t="s">
        <v>1418</v>
      </c>
      <c r="T4617" s="147">
        <v>0</v>
      </c>
      <c r="U4617" s="147" t="s">
        <v>1419</v>
      </c>
      <c r="V4617" s="147" t="s">
        <v>3814</v>
      </c>
    </row>
    <row r="4618" spans="16:22" x14ac:dyDescent="0.25">
      <c r="P4618" s="147" t="s">
        <v>962</v>
      </c>
      <c r="Q4618" s="147">
        <v>202</v>
      </c>
      <c r="R4618" s="147"/>
      <c r="S4618" s="147" t="s">
        <v>1422</v>
      </c>
      <c r="T4618" s="147">
        <v>0</v>
      </c>
      <c r="U4618" s="147" t="s">
        <v>1423</v>
      </c>
      <c r="V4618" s="147" t="s">
        <v>3814</v>
      </c>
    </row>
    <row r="4619" spans="16:22" x14ac:dyDescent="0.25">
      <c r="P4619" s="147" t="s">
        <v>962</v>
      </c>
      <c r="Q4619" s="147">
        <v>202</v>
      </c>
      <c r="R4619" s="147"/>
      <c r="S4619" s="147" t="s">
        <v>1426</v>
      </c>
      <c r="T4619" s="147">
        <v>0</v>
      </c>
      <c r="U4619" s="147" t="s">
        <v>1427</v>
      </c>
      <c r="V4619" s="147" t="s">
        <v>3814</v>
      </c>
    </row>
    <row r="4620" spans="16:22" x14ac:dyDescent="0.25">
      <c r="P4620" s="147" t="s">
        <v>962</v>
      </c>
      <c r="Q4620" s="147">
        <v>202</v>
      </c>
      <c r="R4620" s="147"/>
      <c r="S4620" s="147" t="s">
        <v>2760</v>
      </c>
      <c r="T4620" s="147">
        <v>0</v>
      </c>
      <c r="U4620" s="147" t="s">
        <v>2761</v>
      </c>
      <c r="V4620" s="147" t="s">
        <v>3814</v>
      </c>
    </row>
    <row r="4621" spans="16:22" x14ac:dyDescent="0.25">
      <c r="P4621" s="147" t="s">
        <v>962</v>
      </c>
      <c r="Q4621" s="147">
        <v>202</v>
      </c>
      <c r="R4621" s="147"/>
      <c r="S4621" s="147" t="s">
        <v>1432</v>
      </c>
      <c r="T4621" s="147">
        <v>0</v>
      </c>
      <c r="U4621" s="147" t="s">
        <v>1433</v>
      </c>
      <c r="V4621" s="147" t="s">
        <v>3814</v>
      </c>
    </row>
    <row r="4622" spans="16:22" x14ac:dyDescent="0.25">
      <c r="P4622" s="147" t="s">
        <v>962</v>
      </c>
      <c r="Q4622" s="147">
        <v>202</v>
      </c>
      <c r="R4622" s="147"/>
      <c r="S4622" s="147" t="s">
        <v>1434</v>
      </c>
      <c r="T4622" s="147">
        <v>0</v>
      </c>
      <c r="U4622" s="147" t="s">
        <v>1435</v>
      </c>
      <c r="V4622" s="147" t="s">
        <v>3814</v>
      </c>
    </row>
    <row r="4623" spans="16:22" x14ac:dyDescent="0.25">
      <c r="P4623" s="147" t="s">
        <v>962</v>
      </c>
      <c r="Q4623" s="147">
        <v>202</v>
      </c>
      <c r="R4623" s="147"/>
      <c r="S4623" s="147" t="s">
        <v>1436</v>
      </c>
      <c r="T4623" s="147">
        <v>0</v>
      </c>
      <c r="U4623" s="147" t="s">
        <v>1437</v>
      </c>
      <c r="V4623" s="147" t="s">
        <v>3814</v>
      </c>
    </row>
    <row r="4624" spans="16:22" x14ac:dyDescent="0.25">
      <c r="P4624" s="147" t="s">
        <v>962</v>
      </c>
      <c r="Q4624" s="147">
        <v>202</v>
      </c>
      <c r="R4624" s="147"/>
      <c r="S4624" s="147" t="s">
        <v>1438</v>
      </c>
      <c r="T4624" s="147">
        <v>0</v>
      </c>
      <c r="U4624" s="147" t="s">
        <v>1439</v>
      </c>
      <c r="V4624" s="147" t="s">
        <v>3814</v>
      </c>
    </row>
    <row r="4625" spans="16:22" x14ac:dyDescent="0.25">
      <c r="P4625" s="147" t="s">
        <v>962</v>
      </c>
      <c r="Q4625" s="147">
        <v>202</v>
      </c>
      <c r="R4625" s="147"/>
      <c r="S4625" s="147" t="s">
        <v>3833</v>
      </c>
      <c r="T4625" s="147">
        <v>0</v>
      </c>
      <c r="U4625" s="147" t="s">
        <v>3834</v>
      </c>
      <c r="V4625" s="147" t="s">
        <v>3814</v>
      </c>
    </row>
    <row r="4626" spans="16:22" x14ac:dyDescent="0.25">
      <c r="P4626" s="147" t="s">
        <v>962</v>
      </c>
      <c r="Q4626" s="147">
        <v>202</v>
      </c>
      <c r="R4626" s="147"/>
      <c r="S4626" s="147" t="s">
        <v>1448</v>
      </c>
      <c r="T4626" s="147">
        <v>0</v>
      </c>
      <c r="U4626" s="147" t="s">
        <v>1449</v>
      </c>
      <c r="V4626" s="147" t="s">
        <v>3814</v>
      </c>
    </row>
    <row r="4627" spans="16:22" x14ac:dyDescent="0.25">
      <c r="P4627" s="147" t="s">
        <v>962</v>
      </c>
      <c r="Q4627" s="147">
        <v>202</v>
      </c>
      <c r="R4627" s="147"/>
      <c r="S4627" s="147" t="s">
        <v>2762</v>
      </c>
      <c r="T4627" s="147">
        <v>0</v>
      </c>
      <c r="U4627" s="147" t="s">
        <v>2763</v>
      </c>
      <c r="V4627" s="147" t="s">
        <v>3814</v>
      </c>
    </row>
    <row r="4628" spans="16:22" x14ac:dyDescent="0.25">
      <c r="P4628" s="147" t="s">
        <v>962</v>
      </c>
      <c r="Q4628" s="147">
        <v>202</v>
      </c>
      <c r="R4628" s="147"/>
      <c r="S4628" s="147" t="s">
        <v>2764</v>
      </c>
      <c r="T4628" s="147">
        <v>0</v>
      </c>
      <c r="U4628" s="147" t="s">
        <v>2765</v>
      </c>
      <c r="V4628" s="147" t="s">
        <v>3814</v>
      </c>
    </row>
    <row r="4629" spans="16:22" x14ac:dyDescent="0.25">
      <c r="P4629" s="147" t="s">
        <v>962</v>
      </c>
      <c r="Q4629" s="147">
        <v>202</v>
      </c>
      <c r="R4629" s="147"/>
      <c r="S4629" s="147" t="s">
        <v>1454</v>
      </c>
      <c r="T4629" s="147">
        <v>0</v>
      </c>
      <c r="U4629" s="147" t="s">
        <v>1455</v>
      </c>
      <c r="V4629" s="147" t="s">
        <v>3814</v>
      </c>
    </row>
    <row r="4630" spans="16:22" x14ac:dyDescent="0.25">
      <c r="P4630" s="147" t="s">
        <v>962</v>
      </c>
      <c r="Q4630" s="147">
        <v>202</v>
      </c>
      <c r="R4630" s="147"/>
      <c r="S4630" s="147" t="s">
        <v>1458</v>
      </c>
      <c r="T4630" s="147">
        <v>0</v>
      </c>
      <c r="U4630" s="147" t="s">
        <v>1459</v>
      </c>
      <c r="V4630" s="147" t="s">
        <v>3814</v>
      </c>
    </row>
    <row r="4631" spans="16:22" x14ac:dyDescent="0.25">
      <c r="P4631" s="147" t="s">
        <v>962</v>
      </c>
      <c r="Q4631" s="147">
        <v>202</v>
      </c>
      <c r="R4631" s="147"/>
      <c r="S4631" s="147" t="s">
        <v>1460</v>
      </c>
      <c r="T4631" s="147">
        <v>0</v>
      </c>
      <c r="U4631" s="147" t="s">
        <v>1461</v>
      </c>
      <c r="V4631" s="147" t="s">
        <v>3814</v>
      </c>
    </row>
    <row r="4632" spans="16:22" x14ac:dyDescent="0.25">
      <c r="P4632" s="147" t="s">
        <v>962</v>
      </c>
      <c r="Q4632" s="147">
        <v>202</v>
      </c>
      <c r="R4632" s="147"/>
      <c r="S4632" s="147" t="s">
        <v>1462</v>
      </c>
      <c r="T4632" s="147">
        <v>0</v>
      </c>
      <c r="U4632" s="147" t="s">
        <v>1463</v>
      </c>
      <c r="V4632" s="147" t="s">
        <v>3814</v>
      </c>
    </row>
    <row r="4633" spans="16:22" x14ac:dyDescent="0.25">
      <c r="P4633" s="147" t="s">
        <v>962</v>
      </c>
      <c r="Q4633" s="147">
        <v>202</v>
      </c>
      <c r="R4633" s="147"/>
      <c r="S4633" s="147" t="s">
        <v>1464</v>
      </c>
      <c r="T4633" s="147">
        <v>0</v>
      </c>
      <c r="U4633" s="147" t="s">
        <v>1465</v>
      </c>
      <c r="V4633" s="147" t="s">
        <v>3814</v>
      </c>
    </row>
    <row r="4634" spans="16:22" x14ac:dyDescent="0.25">
      <c r="P4634" s="147" t="s">
        <v>962</v>
      </c>
      <c r="Q4634" s="147">
        <v>202</v>
      </c>
      <c r="R4634" s="147"/>
      <c r="S4634" s="147" t="s">
        <v>1466</v>
      </c>
      <c r="T4634" s="147">
        <v>0</v>
      </c>
      <c r="U4634" s="147" t="s">
        <v>1467</v>
      </c>
      <c r="V4634" s="147" t="s">
        <v>3814</v>
      </c>
    </row>
    <row r="4635" spans="16:22" x14ac:dyDescent="0.25">
      <c r="P4635" s="147" t="s">
        <v>962</v>
      </c>
      <c r="Q4635" s="147">
        <v>202</v>
      </c>
      <c r="R4635" s="147"/>
      <c r="S4635" s="147" t="s">
        <v>1482</v>
      </c>
      <c r="T4635" s="147">
        <v>0</v>
      </c>
      <c r="U4635" s="147" t="s">
        <v>1483</v>
      </c>
      <c r="V4635" s="147" t="s">
        <v>3814</v>
      </c>
    </row>
    <row r="4636" spans="16:22" x14ac:dyDescent="0.25">
      <c r="P4636" s="147" t="s">
        <v>962</v>
      </c>
      <c r="Q4636" s="147">
        <v>202</v>
      </c>
      <c r="R4636" s="147"/>
      <c r="S4636" s="147" t="s">
        <v>1484</v>
      </c>
      <c r="T4636" s="147">
        <v>0</v>
      </c>
      <c r="U4636" s="147" t="s">
        <v>1485</v>
      </c>
      <c r="V4636" s="147" t="s">
        <v>3814</v>
      </c>
    </row>
    <row r="4637" spans="16:22" x14ac:dyDescent="0.25">
      <c r="P4637" s="147" t="s">
        <v>962</v>
      </c>
      <c r="Q4637" s="147">
        <v>202</v>
      </c>
      <c r="R4637" s="147"/>
      <c r="S4637" s="147" t="s">
        <v>1486</v>
      </c>
      <c r="T4637" s="147">
        <v>0</v>
      </c>
      <c r="U4637" s="147" t="s">
        <v>1487</v>
      </c>
      <c r="V4637" s="147" t="s">
        <v>3814</v>
      </c>
    </row>
    <row r="4638" spans="16:22" x14ac:dyDescent="0.25">
      <c r="P4638" s="147" t="s">
        <v>962</v>
      </c>
      <c r="Q4638" s="147">
        <v>202</v>
      </c>
      <c r="R4638" s="147"/>
      <c r="S4638" s="147" t="s">
        <v>1488</v>
      </c>
      <c r="T4638" s="147">
        <v>0</v>
      </c>
      <c r="U4638" s="147" t="s">
        <v>1489</v>
      </c>
      <c r="V4638" s="147" t="s">
        <v>3814</v>
      </c>
    </row>
    <row r="4639" spans="16:22" x14ac:dyDescent="0.25">
      <c r="P4639" s="147" t="s">
        <v>962</v>
      </c>
      <c r="Q4639" s="147">
        <v>202</v>
      </c>
      <c r="R4639" s="147"/>
      <c r="S4639" s="147" t="s">
        <v>1490</v>
      </c>
      <c r="T4639" s="147">
        <v>0</v>
      </c>
      <c r="U4639" s="147" t="s">
        <v>1491</v>
      </c>
      <c r="V4639" s="147" t="s">
        <v>3814</v>
      </c>
    </row>
    <row r="4640" spans="16:22" x14ac:dyDescent="0.25">
      <c r="P4640" s="147" t="s">
        <v>962</v>
      </c>
      <c r="Q4640" s="147">
        <v>202</v>
      </c>
      <c r="R4640" s="147"/>
      <c r="S4640" s="147" t="s">
        <v>1492</v>
      </c>
      <c r="T4640" s="147">
        <v>0</v>
      </c>
      <c r="U4640" s="147" t="s">
        <v>1493</v>
      </c>
      <c r="V4640" s="147" t="s">
        <v>3814</v>
      </c>
    </row>
    <row r="4641" spans="16:22" x14ac:dyDescent="0.25">
      <c r="P4641" s="147" t="s">
        <v>962</v>
      </c>
      <c r="Q4641" s="147">
        <v>202</v>
      </c>
      <c r="R4641" s="147"/>
      <c r="S4641" s="147" t="s">
        <v>1494</v>
      </c>
      <c r="T4641" s="147">
        <v>0</v>
      </c>
      <c r="U4641" s="147" t="s">
        <v>1495</v>
      </c>
      <c r="V4641" s="147" t="s">
        <v>3814</v>
      </c>
    </row>
    <row r="4642" spans="16:22" x14ac:dyDescent="0.25">
      <c r="P4642" s="147" t="s">
        <v>962</v>
      </c>
      <c r="Q4642" s="147">
        <v>202</v>
      </c>
      <c r="R4642" s="147"/>
      <c r="S4642" s="147" t="s">
        <v>1496</v>
      </c>
      <c r="T4642" s="147">
        <v>0</v>
      </c>
      <c r="U4642" s="147" t="s">
        <v>1497</v>
      </c>
      <c r="V4642" s="147" t="s">
        <v>3814</v>
      </c>
    </row>
    <row r="4643" spans="16:22" x14ac:dyDescent="0.25">
      <c r="P4643" s="147" t="s">
        <v>962</v>
      </c>
      <c r="Q4643" s="147">
        <v>202</v>
      </c>
      <c r="R4643" s="147"/>
      <c r="S4643" s="147" t="s">
        <v>1498</v>
      </c>
      <c r="T4643" s="147">
        <v>0</v>
      </c>
      <c r="U4643" s="147" t="s">
        <v>1499</v>
      </c>
      <c r="V4643" s="147" t="s">
        <v>3814</v>
      </c>
    </row>
    <row r="4644" spans="16:22" x14ac:dyDescent="0.25">
      <c r="P4644" s="147" t="s">
        <v>962</v>
      </c>
      <c r="Q4644" s="147">
        <v>202</v>
      </c>
      <c r="R4644" s="147"/>
      <c r="S4644" s="147" t="s">
        <v>1500</v>
      </c>
      <c r="T4644" s="147">
        <v>0</v>
      </c>
      <c r="U4644" s="147" t="s">
        <v>1501</v>
      </c>
      <c r="V4644" s="147" t="s">
        <v>3814</v>
      </c>
    </row>
    <row r="4645" spans="16:22" x14ac:dyDescent="0.25">
      <c r="P4645" s="147" t="s">
        <v>962</v>
      </c>
      <c r="Q4645" s="147">
        <v>202</v>
      </c>
      <c r="R4645" s="147"/>
      <c r="S4645" s="147" t="s">
        <v>1502</v>
      </c>
      <c r="T4645" s="147">
        <v>0</v>
      </c>
      <c r="U4645" s="147" t="s">
        <v>1503</v>
      </c>
      <c r="V4645" s="147" t="s">
        <v>3814</v>
      </c>
    </row>
    <row r="4646" spans="16:22" x14ac:dyDescent="0.25">
      <c r="P4646" s="147" t="s">
        <v>962</v>
      </c>
      <c r="Q4646" s="147">
        <v>202</v>
      </c>
      <c r="R4646" s="147"/>
      <c r="S4646" s="147" t="s">
        <v>1504</v>
      </c>
      <c r="T4646" s="147">
        <v>0</v>
      </c>
      <c r="U4646" s="147" t="s">
        <v>1505</v>
      </c>
      <c r="V4646" s="147" t="s">
        <v>3814</v>
      </c>
    </row>
    <row r="4647" spans="16:22" x14ac:dyDescent="0.25">
      <c r="P4647" s="147" t="s">
        <v>962</v>
      </c>
      <c r="Q4647" s="147">
        <v>202</v>
      </c>
      <c r="R4647" s="147"/>
      <c r="S4647" s="147" t="s">
        <v>1506</v>
      </c>
      <c r="T4647" s="147">
        <v>0</v>
      </c>
      <c r="U4647" s="147" t="s">
        <v>1507</v>
      </c>
      <c r="V4647" s="147" t="s">
        <v>3814</v>
      </c>
    </row>
    <row r="4648" spans="16:22" x14ac:dyDescent="0.25">
      <c r="P4648" s="147" t="s">
        <v>962</v>
      </c>
      <c r="Q4648" s="147">
        <v>202</v>
      </c>
      <c r="R4648" s="147"/>
      <c r="S4648" s="147" t="s">
        <v>1508</v>
      </c>
      <c r="T4648" s="147">
        <v>0</v>
      </c>
      <c r="U4648" s="147" t="s">
        <v>1509</v>
      </c>
      <c r="V4648" s="147" t="s">
        <v>3814</v>
      </c>
    </row>
    <row r="4649" spans="16:22" x14ac:dyDescent="0.25">
      <c r="P4649" s="147" t="s">
        <v>962</v>
      </c>
      <c r="Q4649" s="147">
        <v>202</v>
      </c>
      <c r="R4649" s="147"/>
      <c r="S4649" s="147" t="s">
        <v>1510</v>
      </c>
      <c r="T4649" s="147">
        <v>0</v>
      </c>
      <c r="U4649" s="147" t="s">
        <v>1511</v>
      </c>
      <c r="V4649" s="147" t="s">
        <v>3814</v>
      </c>
    </row>
    <row r="4650" spans="16:22" x14ac:dyDescent="0.25">
      <c r="P4650" s="147" t="s">
        <v>962</v>
      </c>
      <c r="Q4650" s="147">
        <v>202</v>
      </c>
      <c r="R4650" s="147"/>
      <c r="S4650" s="147" t="s">
        <v>1512</v>
      </c>
      <c r="T4650" s="147">
        <v>0</v>
      </c>
      <c r="U4650" s="147" t="s">
        <v>1513</v>
      </c>
      <c r="V4650" s="147" t="s">
        <v>3814</v>
      </c>
    </row>
    <row r="4651" spans="16:22" x14ac:dyDescent="0.25">
      <c r="P4651" s="147" t="s">
        <v>962</v>
      </c>
      <c r="Q4651" s="147">
        <v>202</v>
      </c>
      <c r="R4651" s="147"/>
      <c r="S4651" s="147" t="s">
        <v>1514</v>
      </c>
      <c r="T4651" s="147">
        <v>0</v>
      </c>
      <c r="U4651" s="147" t="s">
        <v>1515</v>
      </c>
      <c r="V4651" s="147" t="s">
        <v>3814</v>
      </c>
    </row>
    <row r="4652" spans="16:22" x14ac:dyDescent="0.25">
      <c r="P4652" s="147" t="s">
        <v>962</v>
      </c>
      <c r="Q4652" s="147">
        <v>202</v>
      </c>
      <c r="R4652" s="147"/>
      <c r="S4652" s="147" t="s">
        <v>1516</v>
      </c>
      <c r="T4652" s="147">
        <v>0</v>
      </c>
      <c r="U4652" s="147" t="s">
        <v>1517</v>
      </c>
      <c r="V4652" s="147" t="s">
        <v>3814</v>
      </c>
    </row>
    <row r="4653" spans="16:22" x14ac:dyDescent="0.25">
      <c r="P4653" s="147" t="s">
        <v>962</v>
      </c>
      <c r="Q4653" s="147">
        <v>202</v>
      </c>
      <c r="R4653" s="147"/>
      <c r="S4653" s="147" t="s">
        <v>1518</v>
      </c>
      <c r="T4653" s="147">
        <v>0</v>
      </c>
      <c r="U4653" s="147" t="s">
        <v>1519</v>
      </c>
      <c r="V4653" s="147" t="s">
        <v>3814</v>
      </c>
    </row>
    <row r="4654" spans="16:22" x14ac:dyDescent="0.25">
      <c r="P4654" s="147" t="s">
        <v>962</v>
      </c>
      <c r="Q4654" s="147">
        <v>202</v>
      </c>
      <c r="R4654" s="147"/>
      <c r="S4654" s="147" t="s">
        <v>1520</v>
      </c>
      <c r="T4654" s="147">
        <v>0</v>
      </c>
      <c r="U4654" s="147" t="s">
        <v>1521</v>
      </c>
      <c r="V4654" s="147" t="s">
        <v>3814</v>
      </c>
    </row>
    <row r="4655" spans="16:22" x14ac:dyDescent="0.25">
      <c r="P4655" s="147" t="s">
        <v>962</v>
      </c>
      <c r="Q4655" s="147">
        <v>202</v>
      </c>
      <c r="R4655" s="147"/>
      <c r="S4655" s="147" t="s">
        <v>1522</v>
      </c>
      <c r="T4655" s="147">
        <v>0</v>
      </c>
      <c r="U4655" s="147" t="s">
        <v>1523</v>
      </c>
      <c r="V4655" s="147" t="s">
        <v>3814</v>
      </c>
    </row>
    <row r="4656" spans="16:22" x14ac:dyDescent="0.25">
      <c r="P4656" s="147" t="s">
        <v>962</v>
      </c>
      <c r="Q4656" s="147">
        <v>202</v>
      </c>
      <c r="R4656" s="147"/>
      <c r="S4656" s="147" t="s">
        <v>1524</v>
      </c>
      <c r="T4656" s="147">
        <v>0</v>
      </c>
      <c r="U4656" s="147" t="s">
        <v>1525</v>
      </c>
      <c r="V4656" s="147" t="s">
        <v>3814</v>
      </c>
    </row>
    <row r="4657" spans="16:22" x14ac:dyDescent="0.25">
      <c r="P4657" s="147" t="s">
        <v>962</v>
      </c>
      <c r="Q4657" s="147">
        <v>202</v>
      </c>
      <c r="R4657" s="147"/>
      <c r="S4657" s="147" t="s">
        <v>1532</v>
      </c>
      <c r="T4657" s="147">
        <v>0</v>
      </c>
      <c r="U4657" s="147" t="s">
        <v>1533</v>
      </c>
      <c r="V4657" s="147" t="s">
        <v>3814</v>
      </c>
    </row>
    <row r="4658" spans="16:22" x14ac:dyDescent="0.25">
      <c r="P4658" s="147" t="s">
        <v>962</v>
      </c>
      <c r="Q4658" s="147">
        <v>202</v>
      </c>
      <c r="R4658" s="147"/>
      <c r="S4658" s="147" t="s">
        <v>1534</v>
      </c>
      <c r="T4658" s="147">
        <v>0</v>
      </c>
      <c r="U4658" s="147" t="s">
        <v>1535</v>
      </c>
      <c r="V4658" s="147" t="s">
        <v>3814</v>
      </c>
    </row>
    <row r="4659" spans="16:22" x14ac:dyDescent="0.25">
      <c r="P4659" s="147" t="s">
        <v>962</v>
      </c>
      <c r="Q4659" s="147">
        <v>202</v>
      </c>
      <c r="R4659" s="147"/>
      <c r="S4659" s="147" t="s">
        <v>2766</v>
      </c>
      <c r="T4659" s="147">
        <v>0</v>
      </c>
      <c r="U4659" s="147" t="s">
        <v>2767</v>
      </c>
      <c r="V4659" s="147" t="s">
        <v>3814</v>
      </c>
    </row>
    <row r="4660" spans="16:22" x14ac:dyDescent="0.25">
      <c r="P4660" s="147" t="s">
        <v>962</v>
      </c>
      <c r="Q4660" s="147">
        <v>202</v>
      </c>
      <c r="R4660" s="147"/>
      <c r="S4660" s="147" t="s">
        <v>2768</v>
      </c>
      <c r="T4660" s="147">
        <v>0</v>
      </c>
      <c r="U4660" s="147" t="s">
        <v>2769</v>
      </c>
      <c r="V4660" s="147" t="s">
        <v>3814</v>
      </c>
    </row>
    <row r="4661" spans="16:22" x14ac:dyDescent="0.25">
      <c r="P4661" s="147" t="s">
        <v>962</v>
      </c>
      <c r="Q4661" s="147">
        <v>202</v>
      </c>
      <c r="R4661" s="147"/>
      <c r="S4661" s="147" t="s">
        <v>2770</v>
      </c>
      <c r="T4661" s="147">
        <v>0</v>
      </c>
      <c r="U4661" s="147" t="s">
        <v>2771</v>
      </c>
      <c r="V4661" s="147" t="s">
        <v>3814</v>
      </c>
    </row>
    <row r="4662" spans="16:22" x14ac:dyDescent="0.25">
      <c r="P4662" s="147" t="s">
        <v>962</v>
      </c>
      <c r="Q4662" s="147">
        <v>202</v>
      </c>
      <c r="R4662" s="147"/>
      <c r="S4662" s="147" t="s">
        <v>1536</v>
      </c>
      <c r="T4662" s="147">
        <v>0</v>
      </c>
      <c r="U4662" s="147" t="s">
        <v>1537</v>
      </c>
      <c r="V4662" s="147" t="s">
        <v>3814</v>
      </c>
    </row>
    <row r="4663" spans="16:22" x14ac:dyDescent="0.25">
      <c r="P4663" s="147" t="s">
        <v>962</v>
      </c>
      <c r="Q4663" s="147">
        <v>202</v>
      </c>
      <c r="R4663" s="147"/>
      <c r="S4663" s="147" t="s">
        <v>1538</v>
      </c>
      <c r="T4663" s="147">
        <v>0</v>
      </c>
      <c r="U4663" s="147" t="s">
        <v>1539</v>
      </c>
      <c r="V4663" s="147" t="s">
        <v>3814</v>
      </c>
    </row>
    <row r="4664" spans="16:22" x14ac:dyDescent="0.25">
      <c r="P4664" s="147" t="s">
        <v>962</v>
      </c>
      <c r="Q4664" s="147">
        <v>202</v>
      </c>
      <c r="R4664" s="147"/>
      <c r="S4664" s="147" t="s">
        <v>1540</v>
      </c>
      <c r="T4664" s="147">
        <v>0</v>
      </c>
      <c r="U4664" s="147" t="s">
        <v>1541</v>
      </c>
      <c r="V4664" s="147" t="s">
        <v>3814</v>
      </c>
    </row>
    <row r="4665" spans="16:22" x14ac:dyDescent="0.25">
      <c r="P4665" s="147" t="s">
        <v>962</v>
      </c>
      <c r="Q4665" s="147">
        <v>202</v>
      </c>
      <c r="R4665" s="147"/>
      <c r="S4665" s="147" t="s">
        <v>1542</v>
      </c>
      <c r="T4665" s="147">
        <v>0</v>
      </c>
      <c r="U4665" s="147" t="s">
        <v>1543</v>
      </c>
      <c r="V4665" s="147" t="s">
        <v>3814</v>
      </c>
    </row>
    <row r="4666" spans="16:22" x14ac:dyDescent="0.25">
      <c r="P4666" s="147" t="s">
        <v>962</v>
      </c>
      <c r="Q4666" s="147">
        <v>202</v>
      </c>
      <c r="R4666" s="147"/>
      <c r="S4666" s="147" t="s">
        <v>1544</v>
      </c>
      <c r="T4666" s="147">
        <v>0</v>
      </c>
      <c r="U4666" s="147" t="s">
        <v>1545</v>
      </c>
      <c r="V4666" s="147" t="s">
        <v>3814</v>
      </c>
    </row>
    <row r="4667" spans="16:22" x14ac:dyDescent="0.25">
      <c r="P4667" s="147" t="s">
        <v>962</v>
      </c>
      <c r="Q4667" s="147">
        <v>202</v>
      </c>
      <c r="R4667" s="147"/>
      <c r="S4667" s="147" t="s">
        <v>1546</v>
      </c>
      <c r="T4667" s="147">
        <v>0</v>
      </c>
      <c r="U4667" s="147" t="s">
        <v>1547</v>
      </c>
      <c r="V4667" s="147" t="s">
        <v>3814</v>
      </c>
    </row>
    <row r="4668" spans="16:22" x14ac:dyDescent="0.25">
      <c r="P4668" s="147" t="s">
        <v>962</v>
      </c>
      <c r="Q4668" s="147">
        <v>202</v>
      </c>
      <c r="R4668" s="147"/>
      <c r="S4668" s="147" t="s">
        <v>1548</v>
      </c>
      <c r="T4668" s="147">
        <v>0</v>
      </c>
      <c r="U4668" s="147" t="s">
        <v>1549</v>
      </c>
      <c r="V4668" s="147" t="s">
        <v>3814</v>
      </c>
    </row>
    <row r="4669" spans="16:22" x14ac:dyDescent="0.25">
      <c r="P4669" s="147" t="s">
        <v>962</v>
      </c>
      <c r="Q4669" s="147">
        <v>202</v>
      </c>
      <c r="R4669" s="147"/>
      <c r="S4669" s="147" t="s">
        <v>1550</v>
      </c>
      <c r="T4669" s="147">
        <v>0</v>
      </c>
      <c r="U4669" s="147" t="s">
        <v>1551</v>
      </c>
      <c r="V4669" s="147" t="s">
        <v>3814</v>
      </c>
    </row>
    <row r="4670" spans="16:22" x14ac:dyDescent="0.25">
      <c r="P4670" s="147" t="s">
        <v>962</v>
      </c>
      <c r="Q4670" s="147">
        <v>202</v>
      </c>
      <c r="R4670" s="147"/>
      <c r="S4670" s="147" t="s">
        <v>1552</v>
      </c>
      <c r="T4670" s="147">
        <v>0</v>
      </c>
      <c r="U4670" s="147" t="s">
        <v>1553</v>
      </c>
      <c r="V4670" s="147" t="s">
        <v>3814</v>
      </c>
    </row>
    <row r="4671" spans="16:22" x14ac:dyDescent="0.25">
      <c r="P4671" s="147" t="s">
        <v>962</v>
      </c>
      <c r="Q4671" s="147">
        <v>202</v>
      </c>
      <c r="R4671" s="147"/>
      <c r="S4671" s="147" t="s">
        <v>1554</v>
      </c>
      <c r="T4671" s="147">
        <v>0</v>
      </c>
      <c r="U4671" s="147" t="s">
        <v>1555</v>
      </c>
      <c r="V4671" s="147" t="s">
        <v>3814</v>
      </c>
    </row>
    <row r="4672" spans="16:22" x14ac:dyDescent="0.25">
      <c r="P4672" s="147" t="s">
        <v>962</v>
      </c>
      <c r="Q4672" s="147">
        <v>202</v>
      </c>
      <c r="R4672" s="147"/>
      <c r="S4672" s="147" t="s">
        <v>1556</v>
      </c>
      <c r="T4672" s="147">
        <v>0</v>
      </c>
      <c r="U4672" s="147" t="s">
        <v>1557</v>
      </c>
      <c r="V4672" s="147" t="s">
        <v>3814</v>
      </c>
    </row>
    <row r="4673" spans="16:22" x14ac:dyDescent="0.25">
      <c r="P4673" s="147" t="s">
        <v>962</v>
      </c>
      <c r="Q4673" s="147">
        <v>202</v>
      </c>
      <c r="R4673" s="147"/>
      <c r="S4673" s="147" t="s">
        <v>1558</v>
      </c>
      <c r="T4673" s="147">
        <v>0</v>
      </c>
      <c r="U4673" s="147" t="s">
        <v>1559</v>
      </c>
      <c r="V4673" s="147" t="s">
        <v>3814</v>
      </c>
    </row>
    <row r="4674" spans="16:22" x14ac:dyDescent="0.25">
      <c r="P4674" s="147" t="s">
        <v>962</v>
      </c>
      <c r="Q4674" s="147">
        <v>202</v>
      </c>
      <c r="R4674" s="147"/>
      <c r="S4674" s="147" t="s">
        <v>1560</v>
      </c>
      <c r="T4674" s="147">
        <v>0</v>
      </c>
      <c r="U4674" s="147" t="s">
        <v>1561</v>
      </c>
      <c r="V4674" s="147" t="s">
        <v>3814</v>
      </c>
    </row>
    <row r="4675" spans="16:22" x14ac:dyDescent="0.25">
      <c r="P4675" s="147" t="s">
        <v>962</v>
      </c>
      <c r="Q4675" s="147">
        <v>202</v>
      </c>
      <c r="R4675" s="147"/>
      <c r="S4675" s="147" t="s">
        <v>1562</v>
      </c>
      <c r="T4675" s="147">
        <v>0</v>
      </c>
      <c r="U4675" s="147" t="s">
        <v>1563</v>
      </c>
      <c r="V4675" s="147" t="s">
        <v>3814</v>
      </c>
    </row>
    <row r="4676" spans="16:22" x14ac:dyDescent="0.25">
      <c r="P4676" s="147" t="s">
        <v>962</v>
      </c>
      <c r="Q4676" s="147">
        <v>202</v>
      </c>
      <c r="R4676" s="147"/>
      <c r="S4676" s="147" t="s">
        <v>1564</v>
      </c>
      <c r="T4676" s="147">
        <v>0</v>
      </c>
      <c r="U4676" s="147" t="s">
        <v>1565</v>
      </c>
      <c r="V4676" s="147" t="s">
        <v>3814</v>
      </c>
    </row>
    <row r="4677" spans="16:22" x14ac:dyDescent="0.25">
      <c r="P4677" s="147" t="s">
        <v>962</v>
      </c>
      <c r="Q4677" s="147">
        <v>202</v>
      </c>
      <c r="R4677" s="147"/>
      <c r="S4677" s="147" t="s">
        <v>1566</v>
      </c>
      <c r="T4677" s="147">
        <v>0</v>
      </c>
      <c r="U4677" s="147" t="s">
        <v>1567</v>
      </c>
      <c r="V4677" s="147" t="s">
        <v>3814</v>
      </c>
    </row>
    <row r="4678" spans="16:22" x14ac:dyDescent="0.25">
      <c r="P4678" s="147" t="s">
        <v>962</v>
      </c>
      <c r="Q4678" s="147">
        <v>202</v>
      </c>
      <c r="R4678" s="147"/>
      <c r="S4678" s="147" t="s">
        <v>1568</v>
      </c>
      <c r="T4678" s="147">
        <v>0</v>
      </c>
      <c r="U4678" s="147" t="s">
        <v>1569</v>
      </c>
      <c r="V4678" s="147" t="s">
        <v>3814</v>
      </c>
    </row>
    <row r="4679" spans="16:22" x14ac:dyDescent="0.25">
      <c r="P4679" s="147" t="s">
        <v>962</v>
      </c>
      <c r="Q4679" s="147">
        <v>202</v>
      </c>
      <c r="R4679" s="147"/>
      <c r="S4679" s="147" t="s">
        <v>1570</v>
      </c>
      <c r="T4679" s="147">
        <v>0</v>
      </c>
      <c r="U4679" s="147" t="s">
        <v>1571</v>
      </c>
      <c r="V4679" s="147" t="s">
        <v>3814</v>
      </c>
    </row>
    <row r="4680" spans="16:22" x14ac:dyDescent="0.25">
      <c r="P4680" s="147" t="s">
        <v>962</v>
      </c>
      <c r="Q4680" s="147">
        <v>202</v>
      </c>
      <c r="R4680" s="147"/>
      <c r="S4680" s="147" t="s">
        <v>1572</v>
      </c>
      <c r="T4680" s="147">
        <v>0</v>
      </c>
      <c r="U4680" s="147" t="s">
        <v>1573</v>
      </c>
      <c r="V4680" s="147" t="s">
        <v>3814</v>
      </c>
    </row>
    <row r="4681" spans="16:22" x14ac:dyDescent="0.25">
      <c r="P4681" s="147" t="s">
        <v>962</v>
      </c>
      <c r="Q4681" s="147">
        <v>202</v>
      </c>
      <c r="R4681" s="147"/>
      <c r="S4681" s="147" t="s">
        <v>1574</v>
      </c>
      <c r="T4681" s="147">
        <v>0</v>
      </c>
      <c r="U4681" s="147" t="s">
        <v>1575</v>
      </c>
      <c r="V4681" s="147" t="s">
        <v>3814</v>
      </c>
    </row>
    <row r="4682" spans="16:22" x14ac:dyDescent="0.25">
      <c r="P4682" s="147" t="s">
        <v>962</v>
      </c>
      <c r="Q4682" s="147">
        <v>202</v>
      </c>
      <c r="R4682" s="147"/>
      <c r="S4682" s="147" t="s">
        <v>1576</v>
      </c>
      <c r="T4682" s="147">
        <v>0</v>
      </c>
      <c r="U4682" s="147" t="s">
        <v>1577</v>
      </c>
      <c r="V4682" s="147" t="s">
        <v>3814</v>
      </c>
    </row>
    <row r="4683" spans="16:22" x14ac:dyDescent="0.25">
      <c r="P4683" s="147" t="s">
        <v>962</v>
      </c>
      <c r="Q4683" s="147">
        <v>202</v>
      </c>
      <c r="R4683" s="147"/>
      <c r="S4683" s="147" t="s">
        <v>1578</v>
      </c>
      <c r="T4683" s="147">
        <v>0</v>
      </c>
      <c r="U4683" s="147" t="s">
        <v>1579</v>
      </c>
      <c r="V4683" s="147" t="s">
        <v>3814</v>
      </c>
    </row>
    <row r="4684" spans="16:22" x14ac:dyDescent="0.25">
      <c r="P4684" s="147" t="s">
        <v>962</v>
      </c>
      <c r="Q4684" s="147">
        <v>202</v>
      </c>
      <c r="R4684" s="147"/>
      <c r="S4684" s="147" t="s">
        <v>1580</v>
      </c>
      <c r="T4684" s="147">
        <v>0</v>
      </c>
      <c r="U4684" s="147" t="s">
        <v>1581</v>
      </c>
      <c r="V4684" s="147" t="s">
        <v>3814</v>
      </c>
    </row>
    <row r="4685" spans="16:22" x14ac:dyDescent="0.25">
      <c r="P4685" s="147" t="s">
        <v>962</v>
      </c>
      <c r="Q4685" s="147">
        <v>202</v>
      </c>
      <c r="R4685" s="147"/>
      <c r="S4685" s="147" t="s">
        <v>1582</v>
      </c>
      <c r="T4685" s="147">
        <v>0</v>
      </c>
      <c r="U4685" s="147" t="s">
        <v>1583</v>
      </c>
      <c r="V4685" s="147" t="s">
        <v>3814</v>
      </c>
    </row>
    <row r="4686" spans="16:22" x14ac:dyDescent="0.25">
      <c r="P4686" s="147" t="s">
        <v>962</v>
      </c>
      <c r="Q4686" s="147">
        <v>202</v>
      </c>
      <c r="R4686" s="147"/>
      <c r="S4686" s="147" t="s">
        <v>1584</v>
      </c>
      <c r="T4686" s="147">
        <v>0</v>
      </c>
      <c r="U4686" s="147" t="s">
        <v>1585</v>
      </c>
      <c r="V4686" s="147" t="s">
        <v>3814</v>
      </c>
    </row>
    <row r="4687" spans="16:22" x14ac:dyDescent="0.25">
      <c r="P4687" s="147" t="s">
        <v>962</v>
      </c>
      <c r="Q4687" s="147">
        <v>202</v>
      </c>
      <c r="R4687" s="147"/>
      <c r="S4687" s="147" t="s">
        <v>1586</v>
      </c>
      <c r="T4687" s="147">
        <v>0</v>
      </c>
      <c r="U4687" s="147" t="s">
        <v>1587</v>
      </c>
      <c r="V4687" s="147" t="s">
        <v>3814</v>
      </c>
    </row>
    <row r="4688" spans="16:22" x14ac:dyDescent="0.25">
      <c r="P4688" s="147" t="s">
        <v>962</v>
      </c>
      <c r="Q4688" s="147">
        <v>202</v>
      </c>
      <c r="R4688" s="147"/>
      <c r="S4688" s="147" t="s">
        <v>1588</v>
      </c>
      <c r="T4688" s="147">
        <v>0</v>
      </c>
      <c r="U4688" s="147" t="s">
        <v>1589</v>
      </c>
      <c r="V4688" s="147" t="s">
        <v>3814</v>
      </c>
    </row>
    <row r="4689" spans="16:22" x14ac:dyDescent="0.25">
      <c r="P4689" s="147" t="s">
        <v>962</v>
      </c>
      <c r="Q4689" s="147">
        <v>202</v>
      </c>
      <c r="R4689" s="147"/>
      <c r="S4689" s="147" t="s">
        <v>1590</v>
      </c>
      <c r="T4689" s="147">
        <v>0</v>
      </c>
      <c r="U4689" s="147" t="s">
        <v>1591</v>
      </c>
      <c r="V4689" s="147" t="s">
        <v>3814</v>
      </c>
    </row>
    <row r="4690" spans="16:22" x14ac:dyDescent="0.25">
      <c r="P4690" s="147" t="s">
        <v>962</v>
      </c>
      <c r="Q4690" s="147">
        <v>202</v>
      </c>
      <c r="R4690" s="147"/>
      <c r="S4690" s="147" t="s">
        <v>1592</v>
      </c>
      <c r="T4690" s="147">
        <v>0</v>
      </c>
      <c r="U4690" s="147" t="s">
        <v>1593</v>
      </c>
      <c r="V4690" s="147" t="s">
        <v>3814</v>
      </c>
    </row>
    <row r="4691" spans="16:22" x14ac:dyDescent="0.25">
      <c r="P4691" s="147" t="s">
        <v>962</v>
      </c>
      <c r="Q4691" s="147">
        <v>202</v>
      </c>
      <c r="R4691" s="147"/>
      <c r="S4691" s="147" t="s">
        <v>1594</v>
      </c>
      <c r="T4691" s="147">
        <v>0</v>
      </c>
      <c r="U4691" s="147" t="s">
        <v>1595</v>
      </c>
      <c r="V4691" s="147" t="s">
        <v>3814</v>
      </c>
    </row>
    <row r="4692" spans="16:22" x14ac:dyDescent="0.25">
      <c r="P4692" s="147" t="s">
        <v>962</v>
      </c>
      <c r="Q4692" s="147">
        <v>202</v>
      </c>
      <c r="R4692" s="147"/>
      <c r="S4692" s="147" t="s">
        <v>1596</v>
      </c>
      <c r="T4692" s="147">
        <v>0</v>
      </c>
      <c r="U4692" s="147" t="s">
        <v>1597</v>
      </c>
      <c r="V4692" s="147" t="s">
        <v>3814</v>
      </c>
    </row>
    <row r="4693" spans="16:22" x14ac:dyDescent="0.25">
      <c r="P4693" s="147" t="s">
        <v>962</v>
      </c>
      <c r="Q4693" s="147">
        <v>202</v>
      </c>
      <c r="R4693" s="147"/>
      <c r="S4693" s="147" t="s">
        <v>1598</v>
      </c>
      <c r="T4693" s="147">
        <v>0</v>
      </c>
      <c r="U4693" s="147" t="s">
        <v>1599</v>
      </c>
      <c r="V4693" s="147" t="s">
        <v>3814</v>
      </c>
    </row>
    <row r="4694" spans="16:22" x14ac:dyDescent="0.25">
      <c r="P4694" s="147" t="s">
        <v>962</v>
      </c>
      <c r="Q4694" s="147">
        <v>202</v>
      </c>
      <c r="R4694" s="147"/>
      <c r="S4694" s="147" t="s">
        <v>1600</v>
      </c>
      <c r="T4694" s="147">
        <v>0</v>
      </c>
      <c r="U4694" s="147" t="s">
        <v>1601</v>
      </c>
      <c r="V4694" s="147" t="s">
        <v>3814</v>
      </c>
    </row>
    <row r="4695" spans="16:22" x14ac:dyDescent="0.25">
      <c r="P4695" s="147" t="s">
        <v>962</v>
      </c>
      <c r="Q4695" s="147">
        <v>202</v>
      </c>
      <c r="R4695" s="147"/>
      <c r="S4695" s="147" t="s">
        <v>1602</v>
      </c>
      <c r="T4695" s="147">
        <v>0</v>
      </c>
      <c r="U4695" s="147" t="s">
        <v>1603</v>
      </c>
      <c r="V4695" s="147" t="s">
        <v>3814</v>
      </c>
    </row>
    <row r="4696" spans="16:22" x14ac:dyDescent="0.25">
      <c r="P4696" s="147" t="s">
        <v>962</v>
      </c>
      <c r="Q4696" s="147">
        <v>202</v>
      </c>
      <c r="R4696" s="147"/>
      <c r="S4696" s="147" t="s">
        <v>1604</v>
      </c>
      <c r="T4696" s="147">
        <v>0</v>
      </c>
      <c r="U4696" s="147" t="s">
        <v>1605</v>
      </c>
      <c r="V4696" s="147" t="s">
        <v>3814</v>
      </c>
    </row>
    <row r="4697" spans="16:22" x14ac:dyDescent="0.25">
      <c r="P4697" s="147" t="s">
        <v>962</v>
      </c>
      <c r="Q4697" s="147">
        <v>202</v>
      </c>
      <c r="R4697" s="147"/>
      <c r="S4697" s="147" t="s">
        <v>1606</v>
      </c>
      <c r="T4697" s="147">
        <v>0</v>
      </c>
      <c r="U4697" s="147" t="s">
        <v>1607</v>
      </c>
      <c r="V4697" s="147" t="s">
        <v>3814</v>
      </c>
    </row>
    <row r="4698" spans="16:22" x14ac:dyDescent="0.25">
      <c r="P4698" s="147" t="s">
        <v>962</v>
      </c>
      <c r="Q4698" s="147">
        <v>202</v>
      </c>
      <c r="R4698" s="147"/>
      <c r="S4698" s="147" t="s">
        <v>3005</v>
      </c>
      <c r="T4698" s="147">
        <v>0</v>
      </c>
      <c r="U4698" s="147" t="s">
        <v>3006</v>
      </c>
      <c r="V4698" s="147" t="s">
        <v>3814</v>
      </c>
    </row>
    <row r="4699" spans="16:22" x14ac:dyDescent="0.25">
      <c r="P4699" s="147" t="s">
        <v>962</v>
      </c>
      <c r="Q4699" s="147">
        <v>202</v>
      </c>
      <c r="R4699" s="147"/>
      <c r="S4699" s="147" t="s">
        <v>1608</v>
      </c>
      <c r="T4699" s="147">
        <v>0</v>
      </c>
      <c r="U4699" s="147" t="s">
        <v>1609</v>
      </c>
      <c r="V4699" s="147" t="s">
        <v>3814</v>
      </c>
    </row>
    <row r="4700" spans="16:22" x14ac:dyDescent="0.25">
      <c r="P4700" s="147" t="s">
        <v>962</v>
      </c>
      <c r="Q4700" s="147">
        <v>202</v>
      </c>
      <c r="R4700" s="147"/>
      <c r="S4700" s="147" t="s">
        <v>1610</v>
      </c>
      <c r="T4700" s="147">
        <v>0</v>
      </c>
      <c r="U4700" s="147" t="s">
        <v>1611</v>
      </c>
      <c r="V4700" s="147" t="s">
        <v>3814</v>
      </c>
    </row>
    <row r="4701" spans="16:22" x14ac:dyDescent="0.25">
      <c r="P4701" s="147" t="s">
        <v>962</v>
      </c>
      <c r="Q4701" s="147">
        <v>202</v>
      </c>
      <c r="R4701" s="147"/>
      <c r="S4701" s="147" t="s">
        <v>1612</v>
      </c>
      <c r="T4701" s="147">
        <v>0</v>
      </c>
      <c r="U4701" s="147" t="s">
        <v>1613</v>
      </c>
      <c r="V4701" s="147" t="s">
        <v>3814</v>
      </c>
    </row>
    <row r="4702" spans="16:22" x14ac:dyDescent="0.25">
      <c r="P4702" s="147" t="s">
        <v>962</v>
      </c>
      <c r="Q4702" s="147">
        <v>202</v>
      </c>
      <c r="R4702" s="147"/>
      <c r="S4702" s="147" t="s">
        <v>1614</v>
      </c>
      <c r="T4702" s="147">
        <v>0</v>
      </c>
      <c r="U4702" s="147" t="s">
        <v>1615</v>
      </c>
      <c r="V4702" s="147" t="s">
        <v>3814</v>
      </c>
    </row>
    <row r="4703" spans="16:22" x14ac:dyDescent="0.25">
      <c r="P4703" s="147" t="s">
        <v>962</v>
      </c>
      <c r="Q4703" s="147">
        <v>202</v>
      </c>
      <c r="R4703" s="147"/>
      <c r="S4703" s="147" t="s">
        <v>1616</v>
      </c>
      <c r="T4703" s="147">
        <v>0</v>
      </c>
      <c r="U4703" s="147" t="s">
        <v>1617</v>
      </c>
      <c r="V4703" s="147" t="s">
        <v>3814</v>
      </c>
    </row>
    <row r="4704" spans="16:22" x14ac:dyDescent="0.25">
      <c r="P4704" s="147" t="s">
        <v>962</v>
      </c>
      <c r="Q4704" s="147">
        <v>202</v>
      </c>
      <c r="R4704" s="147"/>
      <c r="S4704" s="147" t="s">
        <v>3835</v>
      </c>
      <c r="T4704" s="147">
        <v>0</v>
      </c>
      <c r="U4704" s="147" t="s">
        <v>3836</v>
      </c>
      <c r="V4704" s="147" t="s">
        <v>3814</v>
      </c>
    </row>
    <row r="4705" spans="16:22" x14ac:dyDescent="0.25">
      <c r="P4705" s="147" t="s">
        <v>962</v>
      </c>
      <c r="Q4705" s="147">
        <v>202</v>
      </c>
      <c r="R4705" s="147"/>
      <c r="S4705" s="147" t="s">
        <v>3837</v>
      </c>
      <c r="T4705" s="147">
        <v>0</v>
      </c>
      <c r="U4705" s="147" t="s">
        <v>3838</v>
      </c>
      <c r="V4705" s="147" t="s">
        <v>3814</v>
      </c>
    </row>
    <row r="4706" spans="16:22" x14ac:dyDescent="0.25">
      <c r="P4706" s="147" t="s">
        <v>962</v>
      </c>
      <c r="Q4706" s="147">
        <v>202</v>
      </c>
      <c r="R4706" s="147"/>
      <c r="S4706" s="147" t="s">
        <v>3839</v>
      </c>
      <c r="T4706" s="147">
        <v>0</v>
      </c>
      <c r="U4706" s="147" t="s">
        <v>3840</v>
      </c>
      <c r="V4706" s="147" t="s">
        <v>3814</v>
      </c>
    </row>
    <row r="4707" spans="16:22" x14ac:dyDescent="0.25">
      <c r="P4707" s="147" t="s">
        <v>962</v>
      </c>
      <c r="Q4707" s="147">
        <v>202</v>
      </c>
      <c r="R4707" s="147"/>
      <c r="S4707" s="147" t="s">
        <v>1618</v>
      </c>
      <c r="T4707" s="147">
        <v>0</v>
      </c>
      <c r="U4707" s="147" t="s">
        <v>1619</v>
      </c>
      <c r="V4707" s="147" t="s">
        <v>3814</v>
      </c>
    </row>
    <row r="4708" spans="16:22" x14ac:dyDescent="0.25">
      <c r="P4708" s="147" t="s">
        <v>962</v>
      </c>
      <c r="Q4708" s="147">
        <v>202</v>
      </c>
      <c r="R4708" s="147"/>
      <c r="S4708" s="147" t="s">
        <v>1622</v>
      </c>
      <c r="T4708" s="147">
        <v>0</v>
      </c>
      <c r="U4708" s="147" t="s">
        <v>1623</v>
      </c>
      <c r="V4708" s="147" t="s">
        <v>3814</v>
      </c>
    </row>
    <row r="4709" spans="16:22" x14ac:dyDescent="0.25">
      <c r="P4709" s="147" t="s">
        <v>962</v>
      </c>
      <c r="Q4709" s="147">
        <v>202</v>
      </c>
      <c r="R4709" s="147"/>
      <c r="S4709" s="147" t="s">
        <v>3308</v>
      </c>
      <c r="T4709" s="147">
        <v>0</v>
      </c>
      <c r="U4709" s="147" t="s">
        <v>3309</v>
      </c>
      <c r="V4709" s="147" t="s">
        <v>3814</v>
      </c>
    </row>
    <row r="4710" spans="16:22" x14ac:dyDescent="0.25">
      <c r="P4710" s="147" t="s">
        <v>962</v>
      </c>
      <c r="Q4710" s="147">
        <v>202</v>
      </c>
      <c r="R4710" s="147"/>
      <c r="S4710" s="147" t="s">
        <v>3841</v>
      </c>
      <c r="T4710" s="147">
        <v>0</v>
      </c>
      <c r="U4710" s="147" t="s">
        <v>3842</v>
      </c>
      <c r="V4710" s="147" t="s">
        <v>3814</v>
      </c>
    </row>
    <row r="4711" spans="16:22" x14ac:dyDescent="0.25">
      <c r="P4711" s="147" t="s">
        <v>962</v>
      </c>
      <c r="Q4711" s="147">
        <v>202</v>
      </c>
      <c r="R4711" s="147"/>
      <c r="S4711" s="147" t="s">
        <v>1626</v>
      </c>
      <c r="T4711" s="147">
        <v>0</v>
      </c>
      <c r="U4711" s="147" t="s">
        <v>1627</v>
      </c>
      <c r="V4711" s="147" t="s">
        <v>3814</v>
      </c>
    </row>
    <row r="4712" spans="16:22" x14ac:dyDescent="0.25">
      <c r="P4712" s="147" t="s">
        <v>962</v>
      </c>
      <c r="Q4712" s="147">
        <v>202</v>
      </c>
      <c r="R4712" s="147"/>
      <c r="S4712" s="147" t="s">
        <v>3310</v>
      </c>
      <c r="T4712" s="147">
        <v>0</v>
      </c>
      <c r="U4712" s="147" t="s">
        <v>3311</v>
      </c>
      <c r="V4712" s="147" t="s">
        <v>3814</v>
      </c>
    </row>
    <row r="4713" spans="16:22" x14ac:dyDescent="0.25">
      <c r="P4713" s="147" t="s">
        <v>962</v>
      </c>
      <c r="Q4713" s="147">
        <v>202</v>
      </c>
      <c r="R4713" s="147"/>
      <c r="S4713" s="147" t="s">
        <v>3312</v>
      </c>
      <c r="T4713" s="147">
        <v>0</v>
      </c>
      <c r="U4713" s="147" t="s">
        <v>3313</v>
      </c>
      <c r="V4713" s="147" t="s">
        <v>3814</v>
      </c>
    </row>
    <row r="4714" spans="16:22" x14ac:dyDescent="0.25">
      <c r="P4714" s="147" t="s">
        <v>962</v>
      </c>
      <c r="Q4714" s="147">
        <v>202</v>
      </c>
      <c r="R4714" s="147"/>
      <c r="S4714" s="147" t="s">
        <v>3314</v>
      </c>
      <c r="T4714" s="147">
        <v>0</v>
      </c>
      <c r="U4714" s="147" t="s">
        <v>3315</v>
      </c>
      <c r="V4714" s="147" t="s">
        <v>3814</v>
      </c>
    </row>
    <row r="4715" spans="16:22" x14ac:dyDescent="0.25">
      <c r="P4715" s="147" t="s">
        <v>962</v>
      </c>
      <c r="Q4715" s="147">
        <v>202</v>
      </c>
      <c r="R4715" s="147"/>
      <c r="S4715" s="147" t="s">
        <v>1628</v>
      </c>
      <c r="T4715" s="147">
        <v>0</v>
      </c>
      <c r="U4715" s="147" t="s">
        <v>1629</v>
      </c>
      <c r="V4715" s="147" t="s">
        <v>3814</v>
      </c>
    </row>
    <row r="4716" spans="16:22" x14ac:dyDescent="0.25">
      <c r="P4716" s="147" t="s">
        <v>962</v>
      </c>
      <c r="Q4716" s="147">
        <v>202</v>
      </c>
      <c r="R4716" s="147"/>
      <c r="S4716" s="147" t="s">
        <v>1630</v>
      </c>
      <c r="T4716" s="147">
        <v>0</v>
      </c>
      <c r="U4716" s="147" t="s">
        <v>1631</v>
      </c>
      <c r="V4716" s="147" t="s">
        <v>3814</v>
      </c>
    </row>
    <row r="4717" spans="16:22" x14ac:dyDescent="0.25">
      <c r="P4717" s="147" t="s">
        <v>962</v>
      </c>
      <c r="Q4717" s="147">
        <v>202</v>
      </c>
      <c r="R4717" s="147"/>
      <c r="S4717" s="147" t="s">
        <v>1632</v>
      </c>
      <c r="T4717" s="147">
        <v>0</v>
      </c>
      <c r="U4717" s="147" t="s">
        <v>1633</v>
      </c>
      <c r="V4717" s="147" t="s">
        <v>3814</v>
      </c>
    </row>
    <row r="4718" spans="16:22" x14ac:dyDescent="0.25">
      <c r="P4718" s="147" t="s">
        <v>962</v>
      </c>
      <c r="Q4718" s="147">
        <v>202</v>
      </c>
      <c r="R4718" s="147"/>
      <c r="S4718" s="147" t="s">
        <v>1634</v>
      </c>
      <c r="T4718" s="147">
        <v>0</v>
      </c>
      <c r="U4718" s="147" t="s">
        <v>1635</v>
      </c>
      <c r="V4718" s="147" t="s">
        <v>3814</v>
      </c>
    </row>
    <row r="4719" spans="16:22" x14ac:dyDescent="0.25">
      <c r="P4719" s="147" t="s">
        <v>962</v>
      </c>
      <c r="Q4719" s="147">
        <v>202</v>
      </c>
      <c r="R4719" s="147"/>
      <c r="S4719" s="147" t="s">
        <v>3019</v>
      </c>
      <c r="T4719" s="147">
        <v>0</v>
      </c>
      <c r="U4719" s="147" t="s">
        <v>3020</v>
      </c>
      <c r="V4719" s="147" t="s">
        <v>3814</v>
      </c>
    </row>
    <row r="4720" spans="16:22" x14ac:dyDescent="0.25">
      <c r="P4720" s="147" t="s">
        <v>962</v>
      </c>
      <c r="Q4720" s="147">
        <v>202</v>
      </c>
      <c r="R4720" s="147"/>
      <c r="S4720" s="147" t="s">
        <v>3021</v>
      </c>
      <c r="T4720" s="147">
        <v>0</v>
      </c>
      <c r="U4720" s="147" t="s">
        <v>3022</v>
      </c>
      <c r="V4720" s="147" t="s">
        <v>3814</v>
      </c>
    </row>
    <row r="4721" spans="16:22" x14ac:dyDescent="0.25">
      <c r="P4721" s="147" t="s">
        <v>962</v>
      </c>
      <c r="Q4721" s="147">
        <v>202</v>
      </c>
      <c r="R4721" s="147"/>
      <c r="S4721" s="147" t="s">
        <v>3023</v>
      </c>
      <c r="T4721" s="147">
        <v>0</v>
      </c>
      <c r="U4721" s="147" t="s">
        <v>3024</v>
      </c>
      <c r="V4721" s="147" t="s">
        <v>3814</v>
      </c>
    </row>
    <row r="4722" spans="16:22" x14ac:dyDescent="0.25">
      <c r="P4722" s="147" t="s">
        <v>962</v>
      </c>
      <c r="Q4722" s="147">
        <v>202</v>
      </c>
      <c r="R4722" s="147"/>
      <c r="S4722" s="147" t="s">
        <v>1642</v>
      </c>
      <c r="T4722" s="147">
        <v>0</v>
      </c>
      <c r="U4722" s="147" t="s">
        <v>1643</v>
      </c>
      <c r="V4722" s="147" t="s">
        <v>3814</v>
      </c>
    </row>
    <row r="4723" spans="16:22" x14ac:dyDescent="0.25">
      <c r="P4723" s="147" t="s">
        <v>962</v>
      </c>
      <c r="Q4723" s="147">
        <v>202</v>
      </c>
      <c r="R4723" s="147"/>
      <c r="S4723" s="147" t="s">
        <v>1644</v>
      </c>
      <c r="T4723" s="147">
        <v>0</v>
      </c>
      <c r="U4723" s="147" t="s">
        <v>1645</v>
      </c>
      <c r="V4723" s="147" t="s">
        <v>3814</v>
      </c>
    </row>
    <row r="4724" spans="16:22" x14ac:dyDescent="0.25">
      <c r="P4724" s="147" t="s">
        <v>962</v>
      </c>
      <c r="Q4724" s="147">
        <v>202</v>
      </c>
      <c r="R4724" s="147"/>
      <c r="S4724" s="147" t="s">
        <v>1646</v>
      </c>
      <c r="T4724" s="147">
        <v>0</v>
      </c>
      <c r="U4724" s="147" t="s">
        <v>1647</v>
      </c>
      <c r="V4724" s="147" t="s">
        <v>3814</v>
      </c>
    </row>
    <row r="4725" spans="16:22" x14ac:dyDescent="0.25">
      <c r="P4725" s="147" t="s">
        <v>962</v>
      </c>
      <c r="Q4725" s="147">
        <v>202</v>
      </c>
      <c r="R4725" s="147"/>
      <c r="S4725" s="147" t="s">
        <v>1648</v>
      </c>
      <c r="T4725" s="147">
        <v>0</v>
      </c>
      <c r="U4725" s="147" t="s">
        <v>1649</v>
      </c>
      <c r="V4725" s="147" t="s">
        <v>3814</v>
      </c>
    </row>
    <row r="4726" spans="16:22" x14ac:dyDescent="0.25">
      <c r="P4726" s="147" t="s">
        <v>962</v>
      </c>
      <c r="Q4726" s="147">
        <v>202</v>
      </c>
      <c r="R4726" s="147"/>
      <c r="S4726" s="147" t="s">
        <v>1650</v>
      </c>
      <c r="T4726" s="147">
        <v>0</v>
      </c>
      <c r="U4726" s="147" t="s">
        <v>1651</v>
      </c>
      <c r="V4726" s="147" t="s">
        <v>3814</v>
      </c>
    </row>
    <row r="4727" spans="16:22" x14ac:dyDescent="0.25">
      <c r="P4727" s="147" t="s">
        <v>962</v>
      </c>
      <c r="Q4727" s="147">
        <v>202</v>
      </c>
      <c r="R4727" s="147"/>
      <c r="S4727" s="147" t="s">
        <v>1652</v>
      </c>
      <c r="T4727" s="147">
        <v>0</v>
      </c>
      <c r="U4727" s="147" t="s">
        <v>1653</v>
      </c>
      <c r="V4727" s="147" t="s">
        <v>3814</v>
      </c>
    </row>
    <row r="4728" spans="16:22" x14ac:dyDescent="0.25">
      <c r="P4728" s="147" t="s">
        <v>962</v>
      </c>
      <c r="Q4728" s="147">
        <v>202</v>
      </c>
      <c r="R4728" s="147"/>
      <c r="S4728" s="147" t="s">
        <v>1654</v>
      </c>
      <c r="T4728" s="147">
        <v>0</v>
      </c>
      <c r="U4728" s="147" t="s">
        <v>1655</v>
      </c>
      <c r="V4728" s="147" t="s">
        <v>3814</v>
      </c>
    </row>
    <row r="4729" spans="16:22" x14ac:dyDescent="0.25">
      <c r="P4729" s="147" t="s">
        <v>962</v>
      </c>
      <c r="Q4729" s="147">
        <v>202</v>
      </c>
      <c r="R4729" s="147"/>
      <c r="S4729" s="147" t="s">
        <v>3318</v>
      </c>
      <c r="T4729" s="147">
        <v>0</v>
      </c>
      <c r="U4729" s="147" t="s">
        <v>3319</v>
      </c>
      <c r="V4729" s="147" t="s">
        <v>3814</v>
      </c>
    </row>
    <row r="4730" spans="16:22" x14ac:dyDescent="0.25">
      <c r="P4730" s="147" t="s">
        <v>962</v>
      </c>
      <c r="Q4730" s="147">
        <v>202</v>
      </c>
      <c r="R4730" s="147"/>
      <c r="S4730" s="147" t="s">
        <v>3843</v>
      </c>
      <c r="T4730" s="147">
        <v>0</v>
      </c>
      <c r="U4730" s="147" t="s">
        <v>3844</v>
      </c>
      <c r="V4730" s="147" t="s">
        <v>3814</v>
      </c>
    </row>
    <row r="4731" spans="16:22" x14ac:dyDescent="0.25">
      <c r="P4731" s="147" t="s">
        <v>962</v>
      </c>
      <c r="Q4731" s="147">
        <v>202</v>
      </c>
      <c r="R4731" s="147"/>
      <c r="S4731" s="147" t="s">
        <v>1662</v>
      </c>
      <c r="T4731" s="147">
        <v>0</v>
      </c>
      <c r="U4731" s="147" t="s">
        <v>1663</v>
      </c>
      <c r="V4731" s="147" t="s">
        <v>3814</v>
      </c>
    </row>
    <row r="4732" spans="16:22" x14ac:dyDescent="0.25">
      <c r="P4732" s="147" t="s">
        <v>962</v>
      </c>
      <c r="Q4732" s="147">
        <v>202</v>
      </c>
      <c r="R4732" s="147"/>
      <c r="S4732" s="147" t="s">
        <v>3320</v>
      </c>
      <c r="T4732" s="147">
        <v>0</v>
      </c>
      <c r="U4732" s="147" t="s">
        <v>3321</v>
      </c>
      <c r="V4732" s="147" t="s">
        <v>3814</v>
      </c>
    </row>
    <row r="4733" spans="16:22" x14ac:dyDescent="0.25">
      <c r="P4733" s="147" t="s">
        <v>962</v>
      </c>
      <c r="Q4733" s="147">
        <v>202</v>
      </c>
      <c r="R4733" s="147"/>
      <c r="S4733" s="147" t="s">
        <v>2780</v>
      </c>
      <c r="T4733" s="147">
        <v>0</v>
      </c>
      <c r="U4733" s="147" t="s">
        <v>2781</v>
      </c>
      <c r="V4733" s="147" t="s">
        <v>3814</v>
      </c>
    </row>
    <row r="4734" spans="16:22" x14ac:dyDescent="0.25">
      <c r="P4734" s="147" t="s">
        <v>962</v>
      </c>
      <c r="Q4734" s="147">
        <v>202</v>
      </c>
      <c r="R4734" s="147"/>
      <c r="S4734" s="147" t="s">
        <v>3324</v>
      </c>
      <c r="T4734" s="147">
        <v>0</v>
      </c>
      <c r="U4734" s="147" t="s">
        <v>3325</v>
      </c>
      <c r="V4734" s="147" t="s">
        <v>3814</v>
      </c>
    </row>
    <row r="4735" spans="16:22" x14ac:dyDescent="0.25">
      <c r="P4735" s="147" t="s">
        <v>962</v>
      </c>
      <c r="Q4735" s="147">
        <v>202</v>
      </c>
      <c r="R4735" s="147"/>
      <c r="S4735" s="147" t="s">
        <v>2493</v>
      </c>
      <c r="T4735" s="147">
        <v>0</v>
      </c>
      <c r="U4735" s="147" t="s">
        <v>2494</v>
      </c>
      <c r="V4735" s="147" t="s">
        <v>3814</v>
      </c>
    </row>
    <row r="4736" spans="16:22" x14ac:dyDescent="0.25">
      <c r="P4736" s="147" t="s">
        <v>962</v>
      </c>
      <c r="Q4736" s="147">
        <v>202</v>
      </c>
      <c r="R4736" s="147"/>
      <c r="S4736" s="147" t="s">
        <v>1676</v>
      </c>
      <c r="T4736" s="147">
        <v>0</v>
      </c>
      <c r="U4736" s="147" t="s">
        <v>1677</v>
      </c>
      <c r="V4736" s="147" t="s">
        <v>3814</v>
      </c>
    </row>
    <row r="4737" spans="16:22" x14ac:dyDescent="0.25">
      <c r="P4737" s="147" t="s">
        <v>962</v>
      </c>
      <c r="Q4737" s="147">
        <v>202</v>
      </c>
      <c r="R4737" s="147"/>
      <c r="S4737" s="147" t="s">
        <v>3514</v>
      </c>
      <c r="T4737" s="147">
        <v>0</v>
      </c>
      <c r="U4737" s="147" t="s">
        <v>3515</v>
      </c>
      <c r="V4737" s="147" t="s">
        <v>3814</v>
      </c>
    </row>
    <row r="4738" spans="16:22" x14ac:dyDescent="0.25">
      <c r="P4738" s="147" t="s">
        <v>962</v>
      </c>
      <c r="Q4738" s="147">
        <v>202</v>
      </c>
      <c r="R4738" s="147"/>
      <c r="S4738" s="147" t="s">
        <v>1678</v>
      </c>
      <c r="T4738" s="147">
        <v>0</v>
      </c>
      <c r="U4738" s="147" t="s">
        <v>1679</v>
      </c>
      <c r="V4738" s="147" t="s">
        <v>3814</v>
      </c>
    </row>
    <row r="4739" spans="16:22" x14ac:dyDescent="0.25">
      <c r="P4739" s="147" t="s">
        <v>962</v>
      </c>
      <c r="Q4739" s="147">
        <v>202</v>
      </c>
      <c r="R4739" s="147"/>
      <c r="S4739" s="147" t="s">
        <v>3516</v>
      </c>
      <c r="T4739" s="147">
        <v>0</v>
      </c>
      <c r="U4739" s="147" t="s">
        <v>3517</v>
      </c>
      <c r="V4739" s="147" t="s">
        <v>3814</v>
      </c>
    </row>
    <row r="4740" spans="16:22" x14ac:dyDescent="0.25">
      <c r="P4740" s="147" t="s">
        <v>962</v>
      </c>
      <c r="Q4740" s="147">
        <v>202</v>
      </c>
      <c r="R4740" s="147"/>
      <c r="S4740" s="147" t="s">
        <v>3326</v>
      </c>
      <c r="T4740" s="147">
        <v>0</v>
      </c>
      <c r="U4740" s="147" t="s">
        <v>3327</v>
      </c>
      <c r="V4740" s="147" t="s">
        <v>3814</v>
      </c>
    </row>
    <row r="4741" spans="16:22" x14ac:dyDescent="0.25">
      <c r="P4741" s="147" t="s">
        <v>962</v>
      </c>
      <c r="Q4741" s="147">
        <v>202</v>
      </c>
      <c r="R4741" s="147"/>
      <c r="S4741" s="147" t="s">
        <v>1680</v>
      </c>
      <c r="T4741" s="147">
        <v>0</v>
      </c>
      <c r="U4741" s="147" t="s">
        <v>1681</v>
      </c>
      <c r="V4741" s="147" t="s">
        <v>3814</v>
      </c>
    </row>
    <row r="4742" spans="16:22" x14ac:dyDescent="0.25">
      <c r="P4742" s="147" t="s">
        <v>962</v>
      </c>
      <c r="Q4742" s="147">
        <v>202</v>
      </c>
      <c r="R4742" s="147"/>
      <c r="S4742" s="147" t="s">
        <v>1682</v>
      </c>
      <c r="T4742" s="147">
        <v>0</v>
      </c>
      <c r="U4742" s="147" t="s">
        <v>1683</v>
      </c>
      <c r="V4742" s="147" t="s">
        <v>3814</v>
      </c>
    </row>
    <row r="4743" spans="16:22" x14ac:dyDescent="0.25">
      <c r="P4743" s="147" t="s">
        <v>962</v>
      </c>
      <c r="Q4743" s="147">
        <v>202</v>
      </c>
      <c r="R4743" s="147"/>
      <c r="S4743" s="147" t="s">
        <v>3330</v>
      </c>
      <c r="T4743" s="147">
        <v>0</v>
      </c>
      <c r="U4743" s="147" t="s">
        <v>3331</v>
      </c>
      <c r="V4743" s="147" t="s">
        <v>3814</v>
      </c>
    </row>
    <row r="4744" spans="16:22" x14ac:dyDescent="0.25">
      <c r="P4744" s="147" t="s">
        <v>962</v>
      </c>
      <c r="Q4744" s="147">
        <v>202</v>
      </c>
      <c r="R4744" s="147"/>
      <c r="S4744" s="147" t="s">
        <v>3720</v>
      </c>
      <c r="T4744" s="147">
        <v>0</v>
      </c>
      <c r="U4744" s="147" t="s">
        <v>3721</v>
      </c>
      <c r="V4744" s="147" t="s">
        <v>3814</v>
      </c>
    </row>
    <row r="4745" spans="16:22" x14ac:dyDescent="0.25">
      <c r="P4745" s="147" t="s">
        <v>962</v>
      </c>
      <c r="Q4745" s="147">
        <v>202</v>
      </c>
      <c r="R4745" s="147"/>
      <c r="S4745" s="147" t="s">
        <v>2790</v>
      </c>
      <c r="T4745" s="147">
        <v>0</v>
      </c>
      <c r="U4745" s="147" t="s">
        <v>2791</v>
      </c>
      <c r="V4745" s="147" t="s">
        <v>3814</v>
      </c>
    </row>
    <row r="4746" spans="16:22" x14ac:dyDescent="0.25">
      <c r="P4746" s="147" t="s">
        <v>962</v>
      </c>
      <c r="Q4746" s="147">
        <v>202</v>
      </c>
      <c r="R4746" s="147"/>
      <c r="S4746" s="147" t="s">
        <v>1686</v>
      </c>
      <c r="T4746" s="147">
        <v>0</v>
      </c>
      <c r="U4746" s="147" t="s">
        <v>1687</v>
      </c>
      <c r="V4746" s="147" t="s">
        <v>3814</v>
      </c>
    </row>
    <row r="4747" spans="16:22" x14ac:dyDescent="0.25">
      <c r="P4747" s="147" t="s">
        <v>962</v>
      </c>
      <c r="Q4747" s="147">
        <v>202</v>
      </c>
      <c r="R4747" s="147"/>
      <c r="S4747" s="147" t="s">
        <v>1688</v>
      </c>
      <c r="T4747" s="147">
        <v>0</v>
      </c>
      <c r="U4747" s="147" t="s">
        <v>1689</v>
      </c>
      <c r="V4747" s="147" t="s">
        <v>3814</v>
      </c>
    </row>
    <row r="4748" spans="16:22" x14ac:dyDescent="0.25">
      <c r="P4748" s="147" t="s">
        <v>962</v>
      </c>
      <c r="Q4748" s="147">
        <v>202</v>
      </c>
      <c r="R4748" s="147"/>
      <c r="S4748" s="147" t="s">
        <v>1690</v>
      </c>
      <c r="T4748" s="147">
        <v>0</v>
      </c>
      <c r="U4748" s="147" t="s">
        <v>1691</v>
      </c>
      <c r="V4748" s="147" t="s">
        <v>3814</v>
      </c>
    </row>
    <row r="4749" spans="16:22" x14ac:dyDescent="0.25">
      <c r="P4749" s="147" t="s">
        <v>962</v>
      </c>
      <c r="Q4749" s="147">
        <v>202</v>
      </c>
      <c r="R4749" s="147"/>
      <c r="S4749" s="147" t="s">
        <v>2501</v>
      </c>
      <c r="T4749" s="147">
        <v>0</v>
      </c>
      <c r="U4749" s="147" t="s">
        <v>2502</v>
      </c>
      <c r="V4749" s="147" t="s">
        <v>3814</v>
      </c>
    </row>
    <row r="4750" spans="16:22" x14ac:dyDescent="0.25">
      <c r="P4750" s="147" t="s">
        <v>962</v>
      </c>
      <c r="Q4750" s="147">
        <v>202</v>
      </c>
      <c r="R4750" s="147"/>
      <c r="S4750" s="147" t="s">
        <v>3845</v>
      </c>
      <c r="T4750" s="147">
        <v>0</v>
      </c>
      <c r="U4750" s="147" t="s">
        <v>3846</v>
      </c>
      <c r="V4750" s="147" t="s">
        <v>3814</v>
      </c>
    </row>
    <row r="4751" spans="16:22" x14ac:dyDescent="0.25">
      <c r="P4751" s="147" t="s">
        <v>962</v>
      </c>
      <c r="Q4751" s="147">
        <v>202</v>
      </c>
      <c r="R4751" s="147"/>
      <c r="S4751" s="147" t="s">
        <v>2503</v>
      </c>
      <c r="T4751" s="147">
        <v>0</v>
      </c>
      <c r="U4751" s="147" t="s">
        <v>2504</v>
      </c>
      <c r="V4751" s="147" t="s">
        <v>3814</v>
      </c>
    </row>
    <row r="4752" spans="16:22" x14ac:dyDescent="0.25">
      <c r="P4752" s="147" t="s">
        <v>962</v>
      </c>
      <c r="Q4752" s="147">
        <v>202</v>
      </c>
      <c r="R4752" s="147"/>
      <c r="S4752" s="147" t="s">
        <v>2505</v>
      </c>
      <c r="T4752" s="147">
        <v>0</v>
      </c>
      <c r="U4752" s="147" t="s">
        <v>2506</v>
      </c>
      <c r="V4752" s="147" t="s">
        <v>3814</v>
      </c>
    </row>
    <row r="4753" spans="16:22" x14ac:dyDescent="0.25">
      <c r="P4753" s="147" t="s">
        <v>962</v>
      </c>
      <c r="Q4753" s="147">
        <v>202</v>
      </c>
      <c r="R4753" s="147"/>
      <c r="S4753" s="147" t="s">
        <v>2794</v>
      </c>
      <c r="T4753" s="147">
        <v>0</v>
      </c>
      <c r="U4753" s="147" t="s">
        <v>2795</v>
      </c>
      <c r="V4753" s="147" t="s">
        <v>3814</v>
      </c>
    </row>
    <row r="4754" spans="16:22" x14ac:dyDescent="0.25">
      <c r="P4754" s="147" t="s">
        <v>962</v>
      </c>
      <c r="Q4754" s="147">
        <v>202</v>
      </c>
      <c r="R4754" s="147"/>
      <c r="S4754" s="147" t="s">
        <v>1698</v>
      </c>
      <c r="T4754" s="147">
        <v>0</v>
      </c>
      <c r="U4754" s="147" t="s">
        <v>1699</v>
      </c>
      <c r="V4754" s="147" t="s">
        <v>3814</v>
      </c>
    </row>
    <row r="4755" spans="16:22" x14ac:dyDescent="0.25">
      <c r="P4755" s="147" t="s">
        <v>962</v>
      </c>
      <c r="Q4755" s="147">
        <v>202</v>
      </c>
      <c r="R4755" s="147"/>
      <c r="S4755" s="147" t="s">
        <v>2798</v>
      </c>
      <c r="T4755" s="147">
        <v>0</v>
      </c>
      <c r="U4755" s="147" t="s">
        <v>2799</v>
      </c>
      <c r="V4755" s="147" t="s">
        <v>3814</v>
      </c>
    </row>
    <row r="4756" spans="16:22" x14ac:dyDescent="0.25">
      <c r="P4756" s="147" t="s">
        <v>962</v>
      </c>
      <c r="Q4756" s="147">
        <v>202</v>
      </c>
      <c r="R4756" s="147"/>
      <c r="S4756" s="147" t="s">
        <v>2800</v>
      </c>
      <c r="T4756" s="147">
        <v>0</v>
      </c>
      <c r="U4756" s="147" t="s">
        <v>2801</v>
      </c>
      <c r="V4756" s="147" t="s">
        <v>3814</v>
      </c>
    </row>
    <row r="4757" spans="16:22" x14ac:dyDescent="0.25">
      <c r="P4757" s="147" t="s">
        <v>962</v>
      </c>
      <c r="Q4757" s="147">
        <v>202</v>
      </c>
      <c r="R4757" s="147"/>
      <c r="S4757" s="147" t="s">
        <v>3518</v>
      </c>
      <c r="T4757" s="147">
        <v>0</v>
      </c>
      <c r="U4757" s="147" t="s">
        <v>3519</v>
      </c>
      <c r="V4757" s="147" t="s">
        <v>3814</v>
      </c>
    </row>
    <row r="4758" spans="16:22" x14ac:dyDescent="0.25">
      <c r="P4758" s="147" t="s">
        <v>962</v>
      </c>
      <c r="Q4758" s="147">
        <v>202</v>
      </c>
      <c r="R4758" s="147"/>
      <c r="S4758" s="147" t="s">
        <v>1702</v>
      </c>
      <c r="T4758" s="147">
        <v>0</v>
      </c>
      <c r="U4758" s="147" t="s">
        <v>1703</v>
      </c>
      <c r="V4758" s="147" t="s">
        <v>3814</v>
      </c>
    </row>
    <row r="4759" spans="16:22" x14ac:dyDescent="0.25">
      <c r="P4759" s="147" t="s">
        <v>962</v>
      </c>
      <c r="Q4759" s="147">
        <v>202</v>
      </c>
      <c r="R4759" s="147"/>
      <c r="S4759" s="147" t="s">
        <v>1704</v>
      </c>
      <c r="T4759" s="147">
        <v>0</v>
      </c>
      <c r="U4759" s="147" t="s">
        <v>1705</v>
      </c>
      <c r="V4759" s="147" t="s">
        <v>3814</v>
      </c>
    </row>
    <row r="4760" spans="16:22" x14ac:dyDescent="0.25">
      <c r="P4760" s="147" t="s">
        <v>962</v>
      </c>
      <c r="Q4760" s="147">
        <v>202</v>
      </c>
      <c r="R4760" s="147"/>
      <c r="S4760" s="147" t="s">
        <v>3847</v>
      </c>
      <c r="T4760" s="147">
        <v>0</v>
      </c>
      <c r="U4760" s="147" t="s">
        <v>3848</v>
      </c>
      <c r="V4760" s="147" t="s">
        <v>3814</v>
      </c>
    </row>
    <row r="4761" spans="16:22" x14ac:dyDescent="0.25">
      <c r="P4761" s="147" t="s">
        <v>962</v>
      </c>
      <c r="Q4761" s="147">
        <v>202</v>
      </c>
      <c r="R4761" s="147"/>
      <c r="S4761" s="147" t="s">
        <v>2804</v>
      </c>
      <c r="T4761" s="147">
        <v>0</v>
      </c>
      <c r="U4761" s="147" t="s">
        <v>2805</v>
      </c>
      <c r="V4761" s="147" t="s">
        <v>3814</v>
      </c>
    </row>
    <row r="4762" spans="16:22" x14ac:dyDescent="0.25">
      <c r="P4762" s="147" t="s">
        <v>962</v>
      </c>
      <c r="Q4762" s="147">
        <v>202</v>
      </c>
      <c r="R4762" s="147"/>
      <c r="S4762" s="147" t="s">
        <v>1706</v>
      </c>
      <c r="T4762" s="147">
        <v>0</v>
      </c>
      <c r="U4762" s="147" t="s">
        <v>1707</v>
      </c>
      <c r="V4762" s="147" t="s">
        <v>3814</v>
      </c>
    </row>
    <row r="4763" spans="16:22" x14ac:dyDescent="0.25">
      <c r="P4763" s="147" t="s">
        <v>962</v>
      </c>
      <c r="Q4763" s="147">
        <v>202</v>
      </c>
      <c r="R4763" s="147"/>
      <c r="S4763" s="147" t="s">
        <v>1708</v>
      </c>
      <c r="T4763" s="147">
        <v>0</v>
      </c>
      <c r="U4763" s="147" t="s">
        <v>1709</v>
      </c>
      <c r="V4763" s="147" t="s">
        <v>3814</v>
      </c>
    </row>
    <row r="4764" spans="16:22" x14ac:dyDescent="0.25">
      <c r="P4764" s="147" t="s">
        <v>962</v>
      </c>
      <c r="Q4764" s="147">
        <v>202</v>
      </c>
      <c r="R4764" s="147"/>
      <c r="S4764" s="147" t="s">
        <v>3340</v>
      </c>
      <c r="T4764" s="147">
        <v>0</v>
      </c>
      <c r="U4764" s="147" t="s">
        <v>3341</v>
      </c>
      <c r="V4764" s="147" t="s">
        <v>3814</v>
      </c>
    </row>
    <row r="4765" spans="16:22" x14ac:dyDescent="0.25">
      <c r="P4765" s="147" t="s">
        <v>962</v>
      </c>
      <c r="Q4765" s="147">
        <v>202</v>
      </c>
      <c r="R4765" s="147"/>
      <c r="S4765" s="147" t="s">
        <v>1710</v>
      </c>
      <c r="T4765" s="147">
        <v>0</v>
      </c>
      <c r="U4765" s="147" t="s">
        <v>1711</v>
      </c>
      <c r="V4765" s="147" t="s">
        <v>3814</v>
      </c>
    </row>
    <row r="4766" spans="16:22" x14ac:dyDescent="0.25">
      <c r="P4766" s="147" t="s">
        <v>962</v>
      </c>
      <c r="Q4766" s="147">
        <v>202</v>
      </c>
      <c r="R4766" s="147"/>
      <c r="S4766" s="147" t="s">
        <v>1712</v>
      </c>
      <c r="T4766" s="147">
        <v>0</v>
      </c>
      <c r="U4766" s="147" t="s">
        <v>1713</v>
      </c>
      <c r="V4766" s="147" t="s">
        <v>3814</v>
      </c>
    </row>
    <row r="4767" spans="16:22" x14ac:dyDescent="0.25">
      <c r="P4767" s="147" t="s">
        <v>962</v>
      </c>
      <c r="Q4767" s="147">
        <v>202</v>
      </c>
      <c r="R4767" s="147"/>
      <c r="S4767" s="147" t="s">
        <v>3849</v>
      </c>
      <c r="T4767" s="147">
        <v>0</v>
      </c>
      <c r="U4767" s="147" t="s">
        <v>3850</v>
      </c>
      <c r="V4767" s="147" t="s">
        <v>3814</v>
      </c>
    </row>
    <row r="4768" spans="16:22" x14ac:dyDescent="0.25">
      <c r="P4768" s="147" t="s">
        <v>962</v>
      </c>
      <c r="Q4768" s="147">
        <v>202</v>
      </c>
      <c r="R4768" s="147"/>
      <c r="S4768" s="147" t="s">
        <v>3520</v>
      </c>
      <c r="T4768" s="147">
        <v>0</v>
      </c>
      <c r="U4768" s="147" t="s">
        <v>3521</v>
      </c>
      <c r="V4768" s="147" t="s">
        <v>3814</v>
      </c>
    </row>
    <row r="4769" spans="16:22" x14ac:dyDescent="0.25">
      <c r="P4769" s="147" t="s">
        <v>962</v>
      </c>
      <c r="Q4769" s="147">
        <v>202</v>
      </c>
      <c r="R4769" s="147"/>
      <c r="S4769" s="147" t="s">
        <v>1716</v>
      </c>
      <c r="T4769" s="147">
        <v>0</v>
      </c>
      <c r="U4769" s="147" t="s">
        <v>1717</v>
      </c>
      <c r="V4769" s="147" t="s">
        <v>3814</v>
      </c>
    </row>
    <row r="4770" spans="16:22" x14ac:dyDescent="0.25">
      <c r="P4770" s="147" t="s">
        <v>962</v>
      </c>
      <c r="Q4770" s="147">
        <v>202</v>
      </c>
      <c r="R4770" s="147"/>
      <c r="S4770" s="147" t="s">
        <v>2810</v>
      </c>
      <c r="T4770" s="147">
        <v>0</v>
      </c>
      <c r="U4770" s="147" t="s">
        <v>2811</v>
      </c>
      <c r="V4770" s="147" t="s">
        <v>3814</v>
      </c>
    </row>
    <row r="4771" spans="16:22" x14ac:dyDescent="0.25">
      <c r="P4771" s="147" t="s">
        <v>962</v>
      </c>
      <c r="Q4771" s="147">
        <v>202</v>
      </c>
      <c r="R4771" s="147"/>
      <c r="S4771" s="147" t="s">
        <v>2513</v>
      </c>
      <c r="T4771" s="147">
        <v>0</v>
      </c>
      <c r="U4771" s="147" t="s">
        <v>2514</v>
      </c>
      <c r="V4771" s="147" t="s">
        <v>3814</v>
      </c>
    </row>
    <row r="4772" spans="16:22" x14ac:dyDescent="0.25">
      <c r="P4772" s="147" t="s">
        <v>962</v>
      </c>
      <c r="Q4772" s="147">
        <v>202</v>
      </c>
      <c r="R4772" s="147"/>
      <c r="S4772" s="147" t="s">
        <v>2812</v>
      </c>
      <c r="T4772" s="147">
        <v>0</v>
      </c>
      <c r="U4772" s="147" t="s">
        <v>2813</v>
      </c>
      <c r="V4772" s="147" t="s">
        <v>3814</v>
      </c>
    </row>
    <row r="4773" spans="16:22" x14ac:dyDescent="0.25">
      <c r="P4773" s="147" t="s">
        <v>962</v>
      </c>
      <c r="Q4773" s="147">
        <v>202</v>
      </c>
      <c r="R4773" s="147"/>
      <c r="S4773" s="147" t="s">
        <v>3851</v>
      </c>
      <c r="T4773" s="147">
        <v>0</v>
      </c>
      <c r="U4773" s="147" t="s">
        <v>3852</v>
      </c>
      <c r="V4773" s="147" t="s">
        <v>3814</v>
      </c>
    </row>
    <row r="4774" spans="16:22" x14ac:dyDescent="0.25">
      <c r="P4774" s="147" t="s">
        <v>962</v>
      </c>
      <c r="Q4774" s="147">
        <v>202</v>
      </c>
      <c r="R4774" s="147"/>
      <c r="S4774" s="147" t="s">
        <v>2814</v>
      </c>
      <c r="T4774" s="147">
        <v>0</v>
      </c>
      <c r="U4774" s="147" t="s">
        <v>2815</v>
      </c>
      <c r="V4774" s="147" t="s">
        <v>3814</v>
      </c>
    </row>
    <row r="4775" spans="16:22" x14ac:dyDescent="0.25">
      <c r="P4775" s="147" t="s">
        <v>962</v>
      </c>
      <c r="Q4775" s="147">
        <v>202</v>
      </c>
      <c r="R4775" s="147"/>
      <c r="S4775" s="147" t="s">
        <v>2515</v>
      </c>
      <c r="T4775" s="147">
        <v>0</v>
      </c>
      <c r="U4775" s="147" t="s">
        <v>2516</v>
      </c>
      <c r="V4775" s="147" t="s">
        <v>3814</v>
      </c>
    </row>
    <row r="4776" spans="16:22" x14ac:dyDescent="0.25">
      <c r="P4776" s="147" t="s">
        <v>962</v>
      </c>
      <c r="Q4776" s="147">
        <v>202</v>
      </c>
      <c r="R4776" s="147"/>
      <c r="S4776" s="147" t="s">
        <v>3853</v>
      </c>
      <c r="T4776" s="147">
        <v>0</v>
      </c>
      <c r="U4776" s="147" t="s">
        <v>3854</v>
      </c>
      <c r="V4776" s="147" t="s">
        <v>3814</v>
      </c>
    </row>
    <row r="4777" spans="16:22" x14ac:dyDescent="0.25">
      <c r="P4777" s="147" t="s">
        <v>962</v>
      </c>
      <c r="Q4777" s="147">
        <v>202</v>
      </c>
      <c r="R4777" s="147"/>
      <c r="S4777" s="147" t="s">
        <v>1724</v>
      </c>
      <c r="T4777" s="147">
        <v>0</v>
      </c>
      <c r="U4777" s="147" t="s">
        <v>1725</v>
      </c>
      <c r="V4777" s="147" t="s">
        <v>3814</v>
      </c>
    </row>
    <row r="4778" spans="16:22" x14ac:dyDescent="0.25">
      <c r="P4778" s="147" t="s">
        <v>962</v>
      </c>
      <c r="Q4778" s="147">
        <v>202</v>
      </c>
      <c r="R4778" s="147"/>
      <c r="S4778" s="147" t="s">
        <v>3037</v>
      </c>
      <c r="T4778" s="147">
        <v>0</v>
      </c>
      <c r="U4778" s="147" t="s">
        <v>3038</v>
      </c>
      <c r="V4778" s="147" t="s">
        <v>3814</v>
      </c>
    </row>
    <row r="4779" spans="16:22" x14ac:dyDescent="0.25">
      <c r="P4779" s="147" t="s">
        <v>962</v>
      </c>
      <c r="Q4779" s="147">
        <v>202</v>
      </c>
      <c r="R4779" s="147"/>
      <c r="S4779" s="147" t="s">
        <v>3344</v>
      </c>
      <c r="T4779" s="147">
        <v>0</v>
      </c>
      <c r="U4779" s="147" t="s">
        <v>3345</v>
      </c>
      <c r="V4779" s="147" t="s">
        <v>3814</v>
      </c>
    </row>
    <row r="4780" spans="16:22" x14ac:dyDescent="0.25">
      <c r="P4780" s="147" t="s">
        <v>962</v>
      </c>
      <c r="Q4780" s="147">
        <v>202</v>
      </c>
      <c r="R4780" s="147"/>
      <c r="S4780" s="147" t="s">
        <v>1728</v>
      </c>
      <c r="T4780" s="147">
        <v>0</v>
      </c>
      <c r="U4780" s="147" t="s">
        <v>1729</v>
      </c>
      <c r="V4780" s="147" t="s">
        <v>3814</v>
      </c>
    </row>
    <row r="4781" spans="16:22" x14ac:dyDescent="0.25">
      <c r="P4781" s="147" t="s">
        <v>962</v>
      </c>
      <c r="Q4781" s="147">
        <v>202</v>
      </c>
      <c r="R4781" s="147"/>
      <c r="S4781" s="147" t="s">
        <v>1730</v>
      </c>
      <c r="T4781" s="147">
        <v>0</v>
      </c>
      <c r="U4781" s="147" t="s">
        <v>1731</v>
      </c>
      <c r="V4781" s="147" t="s">
        <v>3814</v>
      </c>
    </row>
    <row r="4782" spans="16:22" x14ac:dyDescent="0.25">
      <c r="P4782" s="147" t="s">
        <v>962</v>
      </c>
      <c r="Q4782" s="147">
        <v>202</v>
      </c>
      <c r="R4782" s="147"/>
      <c r="S4782" s="147" t="s">
        <v>3524</v>
      </c>
      <c r="T4782" s="147">
        <v>0</v>
      </c>
      <c r="U4782" s="147" t="s">
        <v>3525</v>
      </c>
      <c r="V4782" s="147" t="s">
        <v>3814</v>
      </c>
    </row>
    <row r="4783" spans="16:22" x14ac:dyDescent="0.25">
      <c r="P4783" s="147" t="s">
        <v>962</v>
      </c>
      <c r="Q4783" s="147">
        <v>202</v>
      </c>
      <c r="R4783" s="147"/>
      <c r="S4783" s="147" t="s">
        <v>3346</v>
      </c>
      <c r="T4783" s="147">
        <v>0</v>
      </c>
      <c r="U4783" s="147" t="s">
        <v>3347</v>
      </c>
      <c r="V4783" s="147" t="s">
        <v>3814</v>
      </c>
    </row>
    <row r="4784" spans="16:22" x14ac:dyDescent="0.25">
      <c r="P4784" s="147" t="s">
        <v>962</v>
      </c>
      <c r="Q4784" s="147">
        <v>202</v>
      </c>
      <c r="R4784" s="147"/>
      <c r="S4784" s="147" t="s">
        <v>2822</v>
      </c>
      <c r="T4784" s="147">
        <v>0</v>
      </c>
      <c r="U4784" s="147" t="s">
        <v>2823</v>
      </c>
      <c r="V4784" s="147" t="s">
        <v>3814</v>
      </c>
    </row>
    <row r="4785" spans="16:22" x14ac:dyDescent="0.25">
      <c r="P4785" s="147" t="s">
        <v>962</v>
      </c>
      <c r="Q4785" s="147">
        <v>202</v>
      </c>
      <c r="R4785" s="147"/>
      <c r="S4785" s="147" t="s">
        <v>2519</v>
      </c>
      <c r="T4785" s="147">
        <v>0</v>
      </c>
      <c r="U4785" s="147" t="s">
        <v>2520</v>
      </c>
      <c r="V4785" s="147" t="s">
        <v>3814</v>
      </c>
    </row>
    <row r="4786" spans="16:22" x14ac:dyDescent="0.25">
      <c r="P4786" s="147" t="s">
        <v>962</v>
      </c>
      <c r="Q4786" s="147">
        <v>202</v>
      </c>
      <c r="R4786" s="147"/>
      <c r="S4786" s="147" t="s">
        <v>3855</v>
      </c>
      <c r="T4786" s="147">
        <v>0</v>
      </c>
      <c r="U4786" s="147" t="s">
        <v>3856</v>
      </c>
      <c r="V4786" s="147" t="s">
        <v>3814</v>
      </c>
    </row>
    <row r="4787" spans="16:22" x14ac:dyDescent="0.25">
      <c r="P4787" s="147" t="s">
        <v>962</v>
      </c>
      <c r="Q4787" s="147">
        <v>202</v>
      </c>
      <c r="R4787" s="147"/>
      <c r="S4787" s="147" t="s">
        <v>1732</v>
      </c>
      <c r="T4787" s="147">
        <v>0</v>
      </c>
      <c r="U4787" s="147" t="s">
        <v>1733</v>
      </c>
      <c r="V4787" s="147" t="s">
        <v>3814</v>
      </c>
    </row>
    <row r="4788" spans="16:22" x14ac:dyDescent="0.25">
      <c r="P4788" s="147" t="s">
        <v>962</v>
      </c>
      <c r="Q4788" s="147">
        <v>202</v>
      </c>
      <c r="R4788" s="147"/>
      <c r="S4788" s="147" t="s">
        <v>1734</v>
      </c>
      <c r="T4788" s="147">
        <v>0</v>
      </c>
      <c r="U4788" s="147" t="s">
        <v>1735</v>
      </c>
      <c r="V4788" s="147" t="s">
        <v>3814</v>
      </c>
    </row>
    <row r="4789" spans="16:22" x14ac:dyDescent="0.25">
      <c r="P4789" s="147" t="s">
        <v>962</v>
      </c>
      <c r="Q4789" s="147">
        <v>202</v>
      </c>
      <c r="R4789" s="147"/>
      <c r="S4789" s="147" t="s">
        <v>3526</v>
      </c>
      <c r="T4789" s="147">
        <v>0</v>
      </c>
      <c r="U4789" s="147" t="s">
        <v>3527</v>
      </c>
      <c r="V4789" s="147" t="s">
        <v>3814</v>
      </c>
    </row>
    <row r="4790" spans="16:22" x14ac:dyDescent="0.25">
      <c r="P4790" s="147" t="s">
        <v>962</v>
      </c>
      <c r="Q4790" s="147">
        <v>202</v>
      </c>
      <c r="R4790" s="147"/>
      <c r="S4790" s="147" t="s">
        <v>1736</v>
      </c>
      <c r="T4790" s="147">
        <v>0</v>
      </c>
      <c r="U4790" s="147" t="s">
        <v>1737</v>
      </c>
      <c r="V4790" s="147" t="s">
        <v>3814</v>
      </c>
    </row>
    <row r="4791" spans="16:22" x14ac:dyDescent="0.25">
      <c r="P4791" s="147" t="s">
        <v>962</v>
      </c>
      <c r="Q4791" s="147">
        <v>202</v>
      </c>
      <c r="R4791" s="147"/>
      <c r="S4791" s="147" t="s">
        <v>3528</v>
      </c>
      <c r="T4791" s="147">
        <v>0</v>
      </c>
      <c r="U4791" s="147" t="s">
        <v>3529</v>
      </c>
      <c r="V4791" s="147" t="s">
        <v>3814</v>
      </c>
    </row>
    <row r="4792" spans="16:22" x14ac:dyDescent="0.25">
      <c r="P4792" s="147" t="s">
        <v>962</v>
      </c>
      <c r="Q4792" s="147">
        <v>202</v>
      </c>
      <c r="R4792" s="147"/>
      <c r="S4792" s="147" t="s">
        <v>1738</v>
      </c>
      <c r="T4792" s="147">
        <v>0</v>
      </c>
      <c r="U4792" s="147" t="s">
        <v>1739</v>
      </c>
      <c r="V4792" s="147" t="s">
        <v>3814</v>
      </c>
    </row>
    <row r="4793" spans="16:22" x14ac:dyDescent="0.25">
      <c r="P4793" s="147" t="s">
        <v>962</v>
      </c>
      <c r="Q4793" s="147">
        <v>202</v>
      </c>
      <c r="R4793" s="147"/>
      <c r="S4793" s="147" t="s">
        <v>3530</v>
      </c>
      <c r="T4793" s="147">
        <v>0</v>
      </c>
      <c r="U4793" s="147" t="s">
        <v>3531</v>
      </c>
      <c r="V4793" s="147" t="s">
        <v>3814</v>
      </c>
    </row>
    <row r="4794" spans="16:22" x14ac:dyDescent="0.25">
      <c r="P4794" s="147" t="s">
        <v>962</v>
      </c>
      <c r="Q4794" s="147">
        <v>202</v>
      </c>
      <c r="R4794" s="147"/>
      <c r="S4794" s="147" t="s">
        <v>1740</v>
      </c>
      <c r="T4794" s="147">
        <v>0</v>
      </c>
      <c r="U4794" s="147" t="s">
        <v>1741</v>
      </c>
      <c r="V4794" s="147" t="s">
        <v>3814</v>
      </c>
    </row>
    <row r="4795" spans="16:22" x14ac:dyDescent="0.25">
      <c r="P4795" s="147" t="s">
        <v>962</v>
      </c>
      <c r="Q4795" s="147">
        <v>202</v>
      </c>
      <c r="R4795" s="147"/>
      <c r="S4795" s="147" t="s">
        <v>1744</v>
      </c>
      <c r="T4795" s="147">
        <v>0</v>
      </c>
      <c r="U4795" s="147" t="s">
        <v>1745</v>
      </c>
      <c r="V4795" s="147" t="s">
        <v>3814</v>
      </c>
    </row>
    <row r="4796" spans="16:22" x14ac:dyDescent="0.25">
      <c r="P4796" s="147" t="s">
        <v>962</v>
      </c>
      <c r="Q4796" s="147">
        <v>202</v>
      </c>
      <c r="R4796" s="147"/>
      <c r="S4796" s="147" t="s">
        <v>1746</v>
      </c>
      <c r="T4796" s="147">
        <v>0</v>
      </c>
      <c r="U4796" s="147" t="s">
        <v>1747</v>
      </c>
      <c r="V4796" s="147" t="s">
        <v>3814</v>
      </c>
    </row>
    <row r="4797" spans="16:22" x14ac:dyDescent="0.25">
      <c r="P4797" s="147" t="s">
        <v>962</v>
      </c>
      <c r="Q4797" s="147">
        <v>202</v>
      </c>
      <c r="R4797" s="147"/>
      <c r="S4797" s="147" t="s">
        <v>3039</v>
      </c>
      <c r="T4797" s="147">
        <v>0</v>
      </c>
      <c r="U4797" s="147" t="s">
        <v>3040</v>
      </c>
      <c r="V4797" s="147" t="s">
        <v>3814</v>
      </c>
    </row>
    <row r="4798" spans="16:22" x14ac:dyDescent="0.25">
      <c r="P4798" s="147" t="s">
        <v>962</v>
      </c>
      <c r="Q4798" s="147">
        <v>202</v>
      </c>
      <c r="R4798" s="147"/>
      <c r="S4798" s="147" t="s">
        <v>1750</v>
      </c>
      <c r="T4798" s="147">
        <v>0</v>
      </c>
      <c r="U4798" s="147" t="s">
        <v>1751</v>
      </c>
      <c r="V4798" s="147" t="s">
        <v>3814</v>
      </c>
    </row>
    <row r="4799" spans="16:22" x14ac:dyDescent="0.25">
      <c r="P4799" s="147" t="s">
        <v>962</v>
      </c>
      <c r="Q4799" s="147">
        <v>202</v>
      </c>
      <c r="R4799" s="147"/>
      <c r="S4799" s="147" t="s">
        <v>1756</v>
      </c>
      <c r="T4799" s="147">
        <v>0</v>
      </c>
      <c r="U4799" s="147" t="s">
        <v>1757</v>
      </c>
      <c r="V4799" s="147" t="s">
        <v>3814</v>
      </c>
    </row>
    <row r="4800" spans="16:22" x14ac:dyDescent="0.25">
      <c r="P4800" s="147" t="s">
        <v>962</v>
      </c>
      <c r="Q4800" s="147">
        <v>202</v>
      </c>
      <c r="R4800" s="147"/>
      <c r="S4800" s="147" t="s">
        <v>3352</v>
      </c>
      <c r="T4800" s="147">
        <v>0</v>
      </c>
      <c r="U4800" s="147" t="s">
        <v>3353</v>
      </c>
      <c r="V4800" s="147" t="s">
        <v>3814</v>
      </c>
    </row>
    <row r="4801" spans="16:22" x14ac:dyDescent="0.25">
      <c r="P4801" s="147" t="s">
        <v>962</v>
      </c>
      <c r="Q4801" s="147">
        <v>202</v>
      </c>
      <c r="R4801" s="147"/>
      <c r="S4801" s="147" t="s">
        <v>2521</v>
      </c>
      <c r="T4801" s="147">
        <v>0</v>
      </c>
      <c r="U4801" s="147" t="s">
        <v>2522</v>
      </c>
      <c r="V4801" s="147" t="s">
        <v>3814</v>
      </c>
    </row>
    <row r="4802" spans="16:22" x14ac:dyDescent="0.25">
      <c r="P4802" s="147" t="s">
        <v>962</v>
      </c>
      <c r="Q4802" s="147">
        <v>202</v>
      </c>
      <c r="R4802" s="147"/>
      <c r="S4802" s="147" t="s">
        <v>3045</v>
      </c>
      <c r="T4802" s="147">
        <v>0</v>
      </c>
      <c r="U4802" s="147" t="s">
        <v>3046</v>
      </c>
      <c r="V4802" s="147" t="s">
        <v>3814</v>
      </c>
    </row>
    <row r="4803" spans="16:22" x14ac:dyDescent="0.25">
      <c r="P4803" s="147" t="s">
        <v>962</v>
      </c>
      <c r="Q4803" s="147">
        <v>202</v>
      </c>
      <c r="R4803" s="147"/>
      <c r="S4803" s="147" t="s">
        <v>3857</v>
      </c>
      <c r="T4803" s="147">
        <v>0</v>
      </c>
      <c r="U4803" s="147" t="s">
        <v>3858</v>
      </c>
      <c r="V4803" s="147" t="s">
        <v>3814</v>
      </c>
    </row>
    <row r="4804" spans="16:22" x14ac:dyDescent="0.25">
      <c r="P4804" s="147" t="s">
        <v>962</v>
      </c>
      <c r="Q4804" s="147">
        <v>202</v>
      </c>
      <c r="R4804" s="147"/>
      <c r="S4804" s="147" t="s">
        <v>3859</v>
      </c>
      <c r="T4804" s="147">
        <v>0</v>
      </c>
      <c r="U4804" s="147" t="s">
        <v>3860</v>
      </c>
      <c r="V4804" s="147" t="s">
        <v>3814</v>
      </c>
    </row>
    <row r="4805" spans="16:22" x14ac:dyDescent="0.25">
      <c r="P4805" s="147" t="s">
        <v>962</v>
      </c>
      <c r="Q4805" s="147">
        <v>202</v>
      </c>
      <c r="R4805" s="147"/>
      <c r="S4805" s="147" t="s">
        <v>1762</v>
      </c>
      <c r="T4805" s="147">
        <v>0</v>
      </c>
      <c r="U4805" s="147" t="s">
        <v>1763</v>
      </c>
      <c r="V4805" s="147" t="s">
        <v>3814</v>
      </c>
    </row>
    <row r="4806" spans="16:22" x14ac:dyDescent="0.25">
      <c r="P4806" s="147" t="s">
        <v>962</v>
      </c>
      <c r="Q4806" s="147">
        <v>202</v>
      </c>
      <c r="R4806" s="147"/>
      <c r="S4806" s="147" t="s">
        <v>1766</v>
      </c>
      <c r="T4806" s="147">
        <v>0</v>
      </c>
      <c r="U4806" s="147" t="s">
        <v>1767</v>
      </c>
      <c r="V4806" s="147" t="s">
        <v>3814</v>
      </c>
    </row>
    <row r="4807" spans="16:22" x14ac:dyDescent="0.25">
      <c r="P4807" s="147" t="s">
        <v>962</v>
      </c>
      <c r="Q4807" s="147">
        <v>202</v>
      </c>
      <c r="R4807" s="147"/>
      <c r="S4807" s="147" t="s">
        <v>3861</v>
      </c>
      <c r="T4807" s="147">
        <v>0</v>
      </c>
      <c r="U4807" s="147" t="s">
        <v>3862</v>
      </c>
      <c r="V4807" s="147" t="s">
        <v>3814</v>
      </c>
    </row>
    <row r="4808" spans="16:22" x14ac:dyDescent="0.25">
      <c r="P4808" s="147" t="s">
        <v>962</v>
      </c>
      <c r="Q4808" s="147">
        <v>202</v>
      </c>
      <c r="R4808" s="147"/>
      <c r="S4808" s="147" t="s">
        <v>1772</v>
      </c>
      <c r="T4808" s="147">
        <v>0</v>
      </c>
      <c r="U4808" s="147" t="s">
        <v>1773</v>
      </c>
      <c r="V4808" s="147" t="s">
        <v>3814</v>
      </c>
    </row>
    <row r="4809" spans="16:22" x14ac:dyDescent="0.25">
      <c r="P4809" s="147" t="s">
        <v>962</v>
      </c>
      <c r="Q4809" s="147">
        <v>202</v>
      </c>
      <c r="R4809" s="147"/>
      <c r="S4809" s="147" t="s">
        <v>3354</v>
      </c>
      <c r="T4809" s="147">
        <v>0</v>
      </c>
      <c r="U4809" s="147" t="s">
        <v>3355</v>
      </c>
      <c r="V4809" s="147" t="s">
        <v>3814</v>
      </c>
    </row>
    <row r="4810" spans="16:22" x14ac:dyDescent="0.25">
      <c r="P4810" s="147" t="s">
        <v>962</v>
      </c>
      <c r="Q4810" s="147">
        <v>202</v>
      </c>
      <c r="R4810" s="147"/>
      <c r="S4810" s="147" t="s">
        <v>3051</v>
      </c>
      <c r="T4810" s="147">
        <v>0</v>
      </c>
      <c r="U4810" s="147" t="s">
        <v>3052</v>
      </c>
      <c r="V4810" s="147" t="s">
        <v>3814</v>
      </c>
    </row>
    <row r="4811" spans="16:22" x14ac:dyDescent="0.25">
      <c r="P4811" s="147" t="s">
        <v>962</v>
      </c>
      <c r="Q4811" s="147">
        <v>202</v>
      </c>
      <c r="R4811" s="147"/>
      <c r="S4811" s="147" t="s">
        <v>3053</v>
      </c>
      <c r="T4811" s="147">
        <v>0</v>
      </c>
      <c r="U4811" s="147" t="s">
        <v>3054</v>
      </c>
      <c r="V4811" s="147" t="s">
        <v>3814</v>
      </c>
    </row>
    <row r="4812" spans="16:22" x14ac:dyDescent="0.25">
      <c r="P4812" s="147" t="s">
        <v>962</v>
      </c>
      <c r="Q4812" s="147">
        <v>202</v>
      </c>
      <c r="R4812" s="147"/>
      <c r="S4812" s="147" t="s">
        <v>1776</v>
      </c>
      <c r="T4812" s="147">
        <v>0</v>
      </c>
      <c r="U4812" s="147" t="s">
        <v>1777</v>
      </c>
      <c r="V4812" s="147" t="s">
        <v>3814</v>
      </c>
    </row>
    <row r="4813" spans="16:22" x14ac:dyDescent="0.25">
      <c r="P4813" s="147" t="s">
        <v>962</v>
      </c>
      <c r="Q4813" s="147">
        <v>202</v>
      </c>
      <c r="R4813" s="147"/>
      <c r="S4813" s="147" t="s">
        <v>2529</v>
      </c>
      <c r="T4813" s="147">
        <v>0</v>
      </c>
      <c r="U4813" s="147" t="s">
        <v>2530</v>
      </c>
      <c r="V4813" s="147" t="s">
        <v>3814</v>
      </c>
    </row>
    <row r="4814" spans="16:22" x14ac:dyDescent="0.25">
      <c r="P4814" s="147" t="s">
        <v>962</v>
      </c>
      <c r="Q4814" s="147">
        <v>202</v>
      </c>
      <c r="R4814" s="147"/>
      <c r="S4814" s="147" t="s">
        <v>3356</v>
      </c>
      <c r="T4814" s="147">
        <v>0</v>
      </c>
      <c r="U4814" s="147" t="s">
        <v>3357</v>
      </c>
      <c r="V4814" s="147" t="s">
        <v>3814</v>
      </c>
    </row>
    <row r="4815" spans="16:22" x14ac:dyDescent="0.25">
      <c r="P4815" s="147" t="s">
        <v>962</v>
      </c>
      <c r="Q4815" s="147">
        <v>202</v>
      </c>
      <c r="R4815" s="147"/>
      <c r="S4815" s="147" t="s">
        <v>1788</v>
      </c>
      <c r="T4815" s="147">
        <v>0</v>
      </c>
      <c r="U4815" s="147" t="s">
        <v>1789</v>
      </c>
      <c r="V4815" s="147" t="s">
        <v>3814</v>
      </c>
    </row>
    <row r="4816" spans="16:22" x14ac:dyDescent="0.25">
      <c r="P4816" s="147" t="s">
        <v>962</v>
      </c>
      <c r="Q4816" s="147">
        <v>202</v>
      </c>
      <c r="R4816" s="147"/>
      <c r="S4816" s="147" t="s">
        <v>2531</v>
      </c>
      <c r="T4816" s="147">
        <v>0</v>
      </c>
      <c r="U4816" s="147" t="s">
        <v>2532</v>
      </c>
      <c r="V4816" s="147" t="s">
        <v>3814</v>
      </c>
    </row>
    <row r="4817" spans="16:22" x14ac:dyDescent="0.25">
      <c r="P4817" s="147" t="s">
        <v>962</v>
      </c>
      <c r="Q4817" s="147">
        <v>202</v>
      </c>
      <c r="R4817" s="147"/>
      <c r="S4817" s="147" t="s">
        <v>3863</v>
      </c>
      <c r="T4817" s="147">
        <v>0</v>
      </c>
      <c r="U4817" s="147" t="s">
        <v>3864</v>
      </c>
      <c r="V4817" s="147" t="s">
        <v>3814</v>
      </c>
    </row>
    <row r="4818" spans="16:22" x14ac:dyDescent="0.25">
      <c r="P4818" s="147" t="s">
        <v>962</v>
      </c>
      <c r="Q4818" s="147">
        <v>202</v>
      </c>
      <c r="R4818" s="147"/>
      <c r="S4818" s="147" t="s">
        <v>1790</v>
      </c>
      <c r="T4818" s="147">
        <v>0</v>
      </c>
      <c r="U4818" s="147" t="s">
        <v>1791</v>
      </c>
      <c r="V4818" s="147" t="s">
        <v>3814</v>
      </c>
    </row>
    <row r="4819" spans="16:22" x14ac:dyDescent="0.25">
      <c r="P4819" s="147" t="s">
        <v>962</v>
      </c>
      <c r="Q4819" s="147">
        <v>202</v>
      </c>
      <c r="R4819" s="147"/>
      <c r="S4819" s="147" t="s">
        <v>3061</v>
      </c>
      <c r="T4819" s="147">
        <v>0</v>
      </c>
      <c r="U4819" s="147" t="s">
        <v>3062</v>
      </c>
      <c r="V4819" s="147" t="s">
        <v>3814</v>
      </c>
    </row>
    <row r="4820" spans="16:22" x14ac:dyDescent="0.25">
      <c r="P4820" s="147" t="s">
        <v>962</v>
      </c>
      <c r="Q4820" s="147">
        <v>202</v>
      </c>
      <c r="R4820" s="147"/>
      <c r="S4820" s="147" t="s">
        <v>1794</v>
      </c>
      <c r="T4820" s="147">
        <v>0</v>
      </c>
      <c r="U4820" s="147" t="s">
        <v>1795</v>
      </c>
      <c r="V4820" s="147" t="s">
        <v>3814</v>
      </c>
    </row>
    <row r="4821" spans="16:22" x14ac:dyDescent="0.25">
      <c r="P4821" s="147" t="s">
        <v>962</v>
      </c>
      <c r="Q4821" s="147">
        <v>202</v>
      </c>
      <c r="R4821" s="147"/>
      <c r="S4821" s="147" t="s">
        <v>1796</v>
      </c>
      <c r="T4821" s="147">
        <v>0</v>
      </c>
      <c r="U4821" s="147" t="s">
        <v>1797</v>
      </c>
      <c r="V4821" s="147" t="s">
        <v>3814</v>
      </c>
    </row>
    <row r="4822" spans="16:22" x14ac:dyDescent="0.25">
      <c r="P4822" s="147" t="s">
        <v>962</v>
      </c>
      <c r="Q4822" s="147">
        <v>202</v>
      </c>
      <c r="R4822" s="147"/>
      <c r="S4822" s="147" t="s">
        <v>3865</v>
      </c>
      <c r="T4822" s="147">
        <v>0</v>
      </c>
      <c r="U4822" s="147" t="s">
        <v>3866</v>
      </c>
      <c r="V4822" s="147" t="s">
        <v>3814</v>
      </c>
    </row>
    <row r="4823" spans="16:22" x14ac:dyDescent="0.25">
      <c r="P4823" s="147" t="s">
        <v>962</v>
      </c>
      <c r="Q4823" s="147">
        <v>202</v>
      </c>
      <c r="R4823" s="147"/>
      <c r="S4823" s="147" t="s">
        <v>1804</v>
      </c>
      <c r="T4823" s="147">
        <v>0</v>
      </c>
      <c r="U4823" s="147" t="s">
        <v>1805</v>
      </c>
      <c r="V4823" s="147" t="s">
        <v>3814</v>
      </c>
    </row>
    <row r="4824" spans="16:22" x14ac:dyDescent="0.25">
      <c r="P4824" s="147" t="s">
        <v>962</v>
      </c>
      <c r="Q4824" s="147">
        <v>202</v>
      </c>
      <c r="R4824" s="147"/>
      <c r="S4824" s="147" t="s">
        <v>2535</v>
      </c>
      <c r="T4824" s="147">
        <v>0</v>
      </c>
      <c r="U4824" s="147" t="s">
        <v>2536</v>
      </c>
      <c r="V4824" s="147" t="s">
        <v>3814</v>
      </c>
    </row>
    <row r="4825" spans="16:22" x14ac:dyDescent="0.25">
      <c r="P4825" s="147" t="s">
        <v>962</v>
      </c>
      <c r="Q4825" s="147">
        <v>202</v>
      </c>
      <c r="R4825" s="147"/>
      <c r="S4825" s="147" t="s">
        <v>1806</v>
      </c>
      <c r="T4825" s="147">
        <v>0</v>
      </c>
      <c r="U4825" s="147" t="s">
        <v>1807</v>
      </c>
      <c r="V4825" s="147" t="s">
        <v>3814</v>
      </c>
    </row>
    <row r="4826" spans="16:22" x14ac:dyDescent="0.25">
      <c r="P4826" s="147" t="s">
        <v>962</v>
      </c>
      <c r="Q4826" s="147">
        <v>202</v>
      </c>
      <c r="R4826" s="147"/>
      <c r="S4826" s="147" t="s">
        <v>3867</v>
      </c>
      <c r="T4826" s="147">
        <v>0</v>
      </c>
      <c r="U4826" s="147" t="s">
        <v>3868</v>
      </c>
      <c r="V4826" s="147" t="s">
        <v>3814</v>
      </c>
    </row>
    <row r="4827" spans="16:22" x14ac:dyDescent="0.25">
      <c r="P4827" s="147" t="s">
        <v>962</v>
      </c>
      <c r="Q4827" s="147">
        <v>202</v>
      </c>
      <c r="R4827" s="147"/>
      <c r="S4827" s="147" t="s">
        <v>2832</v>
      </c>
      <c r="T4827" s="147">
        <v>0</v>
      </c>
      <c r="U4827" s="147" t="s">
        <v>2833</v>
      </c>
      <c r="V4827" s="147" t="s">
        <v>3814</v>
      </c>
    </row>
    <row r="4828" spans="16:22" x14ac:dyDescent="0.25">
      <c r="P4828" s="147" t="s">
        <v>962</v>
      </c>
      <c r="Q4828" s="147">
        <v>202</v>
      </c>
      <c r="R4828" s="147"/>
      <c r="S4828" s="147" t="s">
        <v>3362</v>
      </c>
      <c r="T4828" s="147">
        <v>0</v>
      </c>
      <c r="U4828" s="147" t="s">
        <v>3363</v>
      </c>
      <c r="V4828" s="147" t="s">
        <v>3814</v>
      </c>
    </row>
    <row r="4829" spans="16:22" x14ac:dyDescent="0.25">
      <c r="P4829" s="147" t="s">
        <v>962</v>
      </c>
      <c r="Q4829" s="147">
        <v>202</v>
      </c>
      <c r="R4829" s="147"/>
      <c r="S4829" s="147" t="s">
        <v>2834</v>
      </c>
      <c r="T4829" s="147">
        <v>0</v>
      </c>
      <c r="U4829" s="147" t="s">
        <v>2835</v>
      </c>
      <c r="V4829" s="147" t="s">
        <v>3814</v>
      </c>
    </row>
    <row r="4830" spans="16:22" x14ac:dyDescent="0.25">
      <c r="P4830" s="147" t="s">
        <v>962</v>
      </c>
      <c r="Q4830" s="147">
        <v>202</v>
      </c>
      <c r="R4830" s="147"/>
      <c r="S4830" s="147" t="s">
        <v>1812</v>
      </c>
      <c r="T4830" s="147">
        <v>0</v>
      </c>
      <c r="U4830" s="147" t="s">
        <v>1813</v>
      </c>
      <c r="V4830" s="147" t="s">
        <v>3814</v>
      </c>
    </row>
    <row r="4831" spans="16:22" x14ac:dyDescent="0.25">
      <c r="P4831" s="147" t="s">
        <v>962</v>
      </c>
      <c r="Q4831" s="147">
        <v>202</v>
      </c>
      <c r="R4831" s="147"/>
      <c r="S4831" s="147" t="s">
        <v>3869</v>
      </c>
      <c r="T4831" s="147">
        <v>0</v>
      </c>
      <c r="U4831" s="147" t="s">
        <v>3870</v>
      </c>
      <c r="V4831" s="147" t="s">
        <v>3814</v>
      </c>
    </row>
    <row r="4832" spans="16:22" x14ac:dyDescent="0.25">
      <c r="P4832" s="147" t="s">
        <v>962</v>
      </c>
      <c r="Q4832" s="147">
        <v>202</v>
      </c>
      <c r="R4832" s="147"/>
      <c r="S4832" s="147" t="s">
        <v>3536</v>
      </c>
      <c r="T4832" s="147">
        <v>0</v>
      </c>
      <c r="U4832" s="147" t="s">
        <v>3537</v>
      </c>
      <c r="V4832" s="147" t="s">
        <v>3814</v>
      </c>
    </row>
    <row r="4833" spans="16:22" x14ac:dyDescent="0.25">
      <c r="P4833" s="147" t="s">
        <v>962</v>
      </c>
      <c r="Q4833" s="147">
        <v>202</v>
      </c>
      <c r="R4833" s="147"/>
      <c r="S4833" s="147" t="s">
        <v>1814</v>
      </c>
      <c r="T4833" s="147">
        <v>0</v>
      </c>
      <c r="U4833" s="147" t="s">
        <v>1815</v>
      </c>
      <c r="V4833" s="147" t="s">
        <v>3814</v>
      </c>
    </row>
    <row r="4834" spans="16:22" x14ac:dyDescent="0.25">
      <c r="P4834" s="147" t="s">
        <v>962</v>
      </c>
      <c r="Q4834" s="147">
        <v>202</v>
      </c>
      <c r="R4834" s="147"/>
      <c r="S4834" s="147" t="s">
        <v>3871</v>
      </c>
      <c r="T4834" s="147">
        <v>0</v>
      </c>
      <c r="U4834" s="147" t="s">
        <v>3872</v>
      </c>
      <c r="V4834" s="147" t="s">
        <v>3814</v>
      </c>
    </row>
    <row r="4835" spans="16:22" x14ac:dyDescent="0.25">
      <c r="P4835" s="147" t="s">
        <v>962</v>
      </c>
      <c r="Q4835" s="147">
        <v>202</v>
      </c>
      <c r="R4835" s="147"/>
      <c r="S4835" s="147" t="s">
        <v>1820</v>
      </c>
      <c r="T4835" s="147">
        <v>0</v>
      </c>
      <c r="U4835" s="147" t="s">
        <v>1821</v>
      </c>
      <c r="V4835" s="147" t="s">
        <v>3814</v>
      </c>
    </row>
    <row r="4836" spans="16:22" x14ac:dyDescent="0.25">
      <c r="P4836" s="147" t="s">
        <v>962</v>
      </c>
      <c r="Q4836" s="147">
        <v>202</v>
      </c>
      <c r="R4836" s="147"/>
      <c r="S4836" s="147" t="s">
        <v>1822</v>
      </c>
      <c r="T4836" s="147">
        <v>0</v>
      </c>
      <c r="U4836" s="147" t="s">
        <v>1823</v>
      </c>
      <c r="V4836" s="147" t="s">
        <v>3814</v>
      </c>
    </row>
    <row r="4837" spans="16:22" x14ac:dyDescent="0.25">
      <c r="P4837" s="147" t="s">
        <v>962</v>
      </c>
      <c r="Q4837" s="147">
        <v>202</v>
      </c>
      <c r="R4837" s="147"/>
      <c r="S4837" s="147" t="s">
        <v>1826</v>
      </c>
      <c r="T4837" s="147">
        <v>0</v>
      </c>
      <c r="U4837" s="147" t="s">
        <v>1827</v>
      </c>
      <c r="V4837" s="147" t="s">
        <v>3814</v>
      </c>
    </row>
    <row r="4838" spans="16:22" x14ac:dyDescent="0.25">
      <c r="P4838" s="147" t="s">
        <v>962</v>
      </c>
      <c r="Q4838" s="147">
        <v>202</v>
      </c>
      <c r="R4838" s="147"/>
      <c r="S4838" s="147" t="s">
        <v>3722</v>
      </c>
      <c r="T4838" s="147">
        <v>0</v>
      </c>
      <c r="U4838" s="147" t="s">
        <v>3723</v>
      </c>
      <c r="V4838" s="147" t="s">
        <v>3814</v>
      </c>
    </row>
    <row r="4839" spans="16:22" x14ac:dyDescent="0.25">
      <c r="P4839" s="147" t="s">
        <v>962</v>
      </c>
      <c r="Q4839" s="147">
        <v>202</v>
      </c>
      <c r="R4839" s="147"/>
      <c r="S4839" s="147" t="s">
        <v>2539</v>
      </c>
      <c r="T4839" s="147">
        <v>0</v>
      </c>
      <c r="U4839" s="147" t="s">
        <v>2540</v>
      </c>
      <c r="V4839" s="147" t="s">
        <v>3814</v>
      </c>
    </row>
    <row r="4840" spans="16:22" x14ac:dyDescent="0.25">
      <c r="P4840" s="147" t="s">
        <v>962</v>
      </c>
      <c r="Q4840" s="147">
        <v>202</v>
      </c>
      <c r="R4840" s="147"/>
      <c r="S4840" s="147" t="s">
        <v>3063</v>
      </c>
      <c r="T4840" s="147">
        <v>0</v>
      </c>
      <c r="U4840" s="147" t="s">
        <v>3064</v>
      </c>
      <c r="V4840" s="147" t="s">
        <v>3814</v>
      </c>
    </row>
    <row r="4841" spans="16:22" x14ac:dyDescent="0.25">
      <c r="P4841" s="147" t="s">
        <v>962</v>
      </c>
      <c r="Q4841" s="147">
        <v>202</v>
      </c>
      <c r="R4841" s="147"/>
      <c r="S4841" s="147" t="s">
        <v>3366</v>
      </c>
      <c r="T4841" s="147">
        <v>0</v>
      </c>
      <c r="U4841" s="147" t="s">
        <v>3367</v>
      </c>
      <c r="V4841" s="147" t="s">
        <v>3814</v>
      </c>
    </row>
    <row r="4842" spans="16:22" x14ac:dyDescent="0.25">
      <c r="P4842" s="147" t="s">
        <v>962</v>
      </c>
      <c r="Q4842" s="147">
        <v>202</v>
      </c>
      <c r="R4842" s="147"/>
      <c r="S4842" s="147" t="s">
        <v>3873</v>
      </c>
      <c r="T4842" s="147">
        <v>0</v>
      </c>
      <c r="U4842" s="147" t="s">
        <v>3874</v>
      </c>
      <c r="V4842" s="147" t="s">
        <v>3814</v>
      </c>
    </row>
    <row r="4843" spans="16:22" x14ac:dyDescent="0.25">
      <c r="P4843" s="147" t="s">
        <v>962</v>
      </c>
      <c r="Q4843" s="147">
        <v>202</v>
      </c>
      <c r="R4843" s="147"/>
      <c r="S4843" s="147" t="s">
        <v>1834</v>
      </c>
      <c r="T4843" s="147">
        <v>0</v>
      </c>
      <c r="U4843" s="147" t="s">
        <v>1835</v>
      </c>
      <c r="V4843" s="147" t="s">
        <v>3814</v>
      </c>
    </row>
    <row r="4844" spans="16:22" x14ac:dyDescent="0.25">
      <c r="P4844" s="147" t="s">
        <v>962</v>
      </c>
      <c r="Q4844" s="147">
        <v>202</v>
      </c>
      <c r="R4844" s="147"/>
      <c r="S4844" s="147" t="s">
        <v>1838</v>
      </c>
      <c r="T4844" s="147">
        <v>0</v>
      </c>
      <c r="U4844" s="147" t="s">
        <v>1839</v>
      </c>
      <c r="V4844" s="147" t="s">
        <v>3814</v>
      </c>
    </row>
    <row r="4845" spans="16:22" x14ac:dyDescent="0.25">
      <c r="P4845" s="147" t="s">
        <v>962</v>
      </c>
      <c r="Q4845" s="147">
        <v>202</v>
      </c>
      <c r="R4845" s="147"/>
      <c r="S4845" s="147" t="s">
        <v>3875</v>
      </c>
      <c r="T4845" s="147">
        <v>0</v>
      </c>
      <c r="U4845" s="147" t="s">
        <v>3876</v>
      </c>
      <c r="V4845" s="147" t="s">
        <v>3814</v>
      </c>
    </row>
    <row r="4846" spans="16:22" x14ac:dyDescent="0.25">
      <c r="P4846" s="147" t="s">
        <v>962</v>
      </c>
      <c r="Q4846" s="147">
        <v>202</v>
      </c>
      <c r="R4846" s="147"/>
      <c r="S4846" s="147" t="s">
        <v>2836</v>
      </c>
      <c r="T4846" s="147">
        <v>0</v>
      </c>
      <c r="U4846" s="147" t="s">
        <v>2837</v>
      </c>
      <c r="V4846" s="147" t="s">
        <v>3814</v>
      </c>
    </row>
    <row r="4847" spans="16:22" x14ac:dyDescent="0.25">
      <c r="P4847" s="147" t="s">
        <v>962</v>
      </c>
      <c r="Q4847" s="147">
        <v>202</v>
      </c>
      <c r="R4847" s="147"/>
      <c r="S4847" s="147" t="s">
        <v>3877</v>
      </c>
      <c r="T4847" s="147">
        <v>0</v>
      </c>
      <c r="U4847" s="147" t="s">
        <v>3878</v>
      </c>
      <c r="V4847" s="147" t="s">
        <v>3814</v>
      </c>
    </row>
    <row r="4848" spans="16:22" x14ac:dyDescent="0.25">
      <c r="P4848" s="147" t="s">
        <v>962</v>
      </c>
      <c r="Q4848" s="147">
        <v>202</v>
      </c>
      <c r="R4848" s="147"/>
      <c r="S4848" s="147" t="s">
        <v>2838</v>
      </c>
      <c r="T4848" s="147">
        <v>0</v>
      </c>
      <c r="U4848" s="147" t="s">
        <v>2839</v>
      </c>
      <c r="V4848" s="147" t="s">
        <v>3814</v>
      </c>
    </row>
    <row r="4849" spans="16:22" x14ac:dyDescent="0.25">
      <c r="P4849" s="147" t="s">
        <v>962</v>
      </c>
      <c r="Q4849" s="147">
        <v>202</v>
      </c>
      <c r="R4849" s="147"/>
      <c r="S4849" s="147" t="s">
        <v>1846</v>
      </c>
      <c r="T4849" s="147">
        <v>0</v>
      </c>
      <c r="U4849" s="147" t="s">
        <v>1847</v>
      </c>
      <c r="V4849" s="147" t="s">
        <v>3814</v>
      </c>
    </row>
    <row r="4850" spans="16:22" x14ac:dyDescent="0.25">
      <c r="P4850" s="147" t="s">
        <v>962</v>
      </c>
      <c r="Q4850" s="147">
        <v>202</v>
      </c>
      <c r="R4850" s="147"/>
      <c r="S4850" s="147" t="s">
        <v>1850</v>
      </c>
      <c r="T4850" s="147">
        <v>0</v>
      </c>
      <c r="U4850" s="147" t="s">
        <v>1851</v>
      </c>
      <c r="V4850" s="147" t="s">
        <v>3814</v>
      </c>
    </row>
    <row r="4851" spans="16:22" x14ac:dyDescent="0.25">
      <c r="P4851" s="147" t="s">
        <v>962</v>
      </c>
      <c r="Q4851" s="147">
        <v>202</v>
      </c>
      <c r="R4851" s="147"/>
      <c r="S4851" s="147" t="s">
        <v>2545</v>
      </c>
      <c r="T4851" s="147">
        <v>0</v>
      </c>
      <c r="U4851" s="147" t="s">
        <v>2546</v>
      </c>
      <c r="V4851" s="147" t="s">
        <v>3814</v>
      </c>
    </row>
    <row r="4852" spans="16:22" x14ac:dyDescent="0.25">
      <c r="P4852" s="147" t="s">
        <v>962</v>
      </c>
      <c r="Q4852" s="147">
        <v>202</v>
      </c>
      <c r="R4852" s="147"/>
      <c r="S4852" s="147" t="s">
        <v>1866</v>
      </c>
      <c r="T4852" s="147">
        <v>0</v>
      </c>
      <c r="U4852" s="147" t="s">
        <v>1867</v>
      </c>
      <c r="V4852" s="147" t="s">
        <v>3814</v>
      </c>
    </row>
    <row r="4853" spans="16:22" x14ac:dyDescent="0.25">
      <c r="P4853" s="147" t="s">
        <v>962</v>
      </c>
      <c r="Q4853" s="147">
        <v>202</v>
      </c>
      <c r="R4853" s="147"/>
      <c r="S4853" s="147" t="s">
        <v>1868</v>
      </c>
      <c r="T4853" s="147">
        <v>0</v>
      </c>
      <c r="U4853" s="147" t="s">
        <v>1869</v>
      </c>
      <c r="V4853" s="147" t="s">
        <v>3814</v>
      </c>
    </row>
    <row r="4854" spans="16:22" x14ac:dyDescent="0.25">
      <c r="P4854" s="147" t="s">
        <v>962</v>
      </c>
      <c r="Q4854" s="147">
        <v>202</v>
      </c>
      <c r="R4854" s="147"/>
      <c r="S4854" s="147" t="s">
        <v>3879</v>
      </c>
      <c r="T4854" s="147">
        <v>0</v>
      </c>
      <c r="U4854" s="147" t="s">
        <v>3880</v>
      </c>
      <c r="V4854" s="147" t="s">
        <v>3814</v>
      </c>
    </row>
    <row r="4855" spans="16:22" x14ac:dyDescent="0.25">
      <c r="P4855" s="147" t="s">
        <v>962</v>
      </c>
      <c r="Q4855" s="147">
        <v>202</v>
      </c>
      <c r="R4855" s="147"/>
      <c r="S4855" s="147" t="s">
        <v>2547</v>
      </c>
      <c r="T4855" s="147">
        <v>0</v>
      </c>
      <c r="U4855" s="147" t="s">
        <v>2548</v>
      </c>
      <c r="V4855" s="147" t="s">
        <v>3814</v>
      </c>
    </row>
    <row r="4856" spans="16:22" x14ac:dyDescent="0.25">
      <c r="P4856" s="147" t="s">
        <v>962</v>
      </c>
      <c r="Q4856" s="147">
        <v>202</v>
      </c>
      <c r="R4856" s="147"/>
      <c r="S4856" s="147" t="s">
        <v>1874</v>
      </c>
      <c r="T4856" s="147">
        <v>0</v>
      </c>
      <c r="U4856" s="147" t="s">
        <v>1875</v>
      </c>
      <c r="V4856" s="147" t="s">
        <v>3814</v>
      </c>
    </row>
    <row r="4857" spans="16:22" x14ac:dyDescent="0.25">
      <c r="P4857" s="147" t="s">
        <v>962</v>
      </c>
      <c r="Q4857" s="147">
        <v>202</v>
      </c>
      <c r="R4857" s="147"/>
      <c r="S4857" s="147" t="s">
        <v>1878</v>
      </c>
      <c r="T4857" s="147">
        <v>0</v>
      </c>
      <c r="U4857" s="147" t="s">
        <v>1879</v>
      </c>
      <c r="V4857" s="147" t="s">
        <v>3814</v>
      </c>
    </row>
    <row r="4858" spans="16:22" x14ac:dyDescent="0.25">
      <c r="P4858" s="147" t="s">
        <v>962</v>
      </c>
      <c r="Q4858" s="147">
        <v>202</v>
      </c>
      <c r="R4858" s="147"/>
      <c r="S4858" s="147" t="s">
        <v>1880</v>
      </c>
      <c r="T4858" s="147">
        <v>0</v>
      </c>
      <c r="U4858" s="147" t="s">
        <v>1881</v>
      </c>
      <c r="V4858" s="147" t="s">
        <v>3814</v>
      </c>
    </row>
    <row r="4859" spans="16:22" x14ac:dyDescent="0.25">
      <c r="P4859" s="147" t="s">
        <v>962</v>
      </c>
      <c r="Q4859" s="147">
        <v>202</v>
      </c>
      <c r="R4859" s="147"/>
      <c r="S4859" s="147" t="s">
        <v>3881</v>
      </c>
      <c r="T4859" s="147">
        <v>0</v>
      </c>
      <c r="U4859" s="147" t="s">
        <v>3882</v>
      </c>
      <c r="V4859" s="147" t="s">
        <v>3814</v>
      </c>
    </row>
    <row r="4860" spans="16:22" x14ac:dyDescent="0.25">
      <c r="P4860" s="147" t="s">
        <v>962</v>
      </c>
      <c r="Q4860" s="147">
        <v>202</v>
      </c>
      <c r="R4860" s="147"/>
      <c r="S4860" s="147" t="s">
        <v>3370</v>
      </c>
      <c r="T4860" s="147">
        <v>0</v>
      </c>
      <c r="U4860" s="147" t="s">
        <v>3371</v>
      </c>
      <c r="V4860" s="147" t="s">
        <v>3814</v>
      </c>
    </row>
    <row r="4861" spans="16:22" x14ac:dyDescent="0.25">
      <c r="P4861" s="147" t="s">
        <v>962</v>
      </c>
      <c r="Q4861" s="147">
        <v>202</v>
      </c>
      <c r="R4861" s="147"/>
      <c r="S4861" s="147" t="s">
        <v>1886</v>
      </c>
      <c r="T4861" s="147">
        <v>0</v>
      </c>
      <c r="U4861" s="147" t="s">
        <v>1887</v>
      </c>
      <c r="V4861" s="147" t="s">
        <v>3814</v>
      </c>
    </row>
    <row r="4862" spans="16:22" x14ac:dyDescent="0.25">
      <c r="P4862" s="147" t="s">
        <v>962</v>
      </c>
      <c r="Q4862" s="147">
        <v>202</v>
      </c>
      <c r="R4862" s="147"/>
      <c r="S4862" s="147" t="s">
        <v>1888</v>
      </c>
      <c r="T4862" s="147">
        <v>0</v>
      </c>
      <c r="U4862" s="147" t="s">
        <v>1889</v>
      </c>
      <c r="V4862" s="147" t="s">
        <v>3814</v>
      </c>
    </row>
    <row r="4863" spans="16:22" x14ac:dyDescent="0.25">
      <c r="P4863" s="147" t="s">
        <v>962</v>
      </c>
      <c r="Q4863" s="147">
        <v>202</v>
      </c>
      <c r="R4863" s="147"/>
      <c r="S4863" s="147" t="s">
        <v>1890</v>
      </c>
      <c r="T4863" s="147">
        <v>0</v>
      </c>
      <c r="U4863" s="147" t="s">
        <v>1891</v>
      </c>
      <c r="V4863" s="147" t="s">
        <v>3814</v>
      </c>
    </row>
    <row r="4864" spans="16:22" x14ac:dyDescent="0.25">
      <c r="P4864" s="147" t="s">
        <v>962</v>
      </c>
      <c r="Q4864" s="147">
        <v>202</v>
      </c>
      <c r="R4864" s="147"/>
      <c r="S4864" s="147" t="s">
        <v>3883</v>
      </c>
      <c r="T4864" s="147">
        <v>0</v>
      </c>
      <c r="U4864" s="147" t="s">
        <v>3884</v>
      </c>
      <c r="V4864" s="147" t="s">
        <v>3814</v>
      </c>
    </row>
    <row r="4865" spans="16:22" x14ac:dyDescent="0.25">
      <c r="P4865" s="147" t="s">
        <v>962</v>
      </c>
      <c r="Q4865" s="147">
        <v>202</v>
      </c>
      <c r="R4865" s="147"/>
      <c r="S4865" s="147" t="s">
        <v>1892</v>
      </c>
      <c r="T4865" s="147">
        <v>0</v>
      </c>
      <c r="U4865" s="147" t="s">
        <v>1893</v>
      </c>
      <c r="V4865" s="147" t="s">
        <v>3814</v>
      </c>
    </row>
    <row r="4866" spans="16:22" x14ac:dyDescent="0.25">
      <c r="P4866" s="147" t="s">
        <v>962</v>
      </c>
      <c r="Q4866" s="147">
        <v>202</v>
      </c>
      <c r="R4866" s="147"/>
      <c r="S4866" s="147" t="s">
        <v>1894</v>
      </c>
      <c r="T4866" s="147">
        <v>0</v>
      </c>
      <c r="U4866" s="147" t="s">
        <v>1895</v>
      </c>
      <c r="V4866" s="147" t="s">
        <v>3814</v>
      </c>
    </row>
    <row r="4867" spans="16:22" x14ac:dyDescent="0.25">
      <c r="P4867" s="147" t="s">
        <v>962</v>
      </c>
      <c r="Q4867" s="147">
        <v>202</v>
      </c>
      <c r="R4867" s="147"/>
      <c r="S4867" s="147" t="s">
        <v>1896</v>
      </c>
      <c r="T4867" s="147">
        <v>0</v>
      </c>
      <c r="U4867" s="147" t="s">
        <v>1897</v>
      </c>
      <c r="V4867" s="147" t="s">
        <v>3814</v>
      </c>
    </row>
    <row r="4868" spans="16:22" x14ac:dyDescent="0.25">
      <c r="P4868" s="147" t="s">
        <v>962</v>
      </c>
      <c r="Q4868" s="147">
        <v>202</v>
      </c>
      <c r="R4868" s="147"/>
      <c r="S4868" s="147" t="s">
        <v>2856</v>
      </c>
      <c r="T4868" s="147">
        <v>0</v>
      </c>
      <c r="U4868" s="147" t="s">
        <v>2857</v>
      </c>
      <c r="V4868" s="147" t="s">
        <v>3814</v>
      </c>
    </row>
    <row r="4869" spans="16:22" x14ac:dyDescent="0.25">
      <c r="P4869" s="147" t="s">
        <v>962</v>
      </c>
      <c r="Q4869" s="147">
        <v>202</v>
      </c>
      <c r="R4869" s="147"/>
      <c r="S4869" s="147" t="s">
        <v>3071</v>
      </c>
      <c r="T4869" s="147">
        <v>0</v>
      </c>
      <c r="U4869" s="147" t="s">
        <v>3072</v>
      </c>
      <c r="V4869" s="147" t="s">
        <v>3814</v>
      </c>
    </row>
    <row r="4870" spans="16:22" x14ac:dyDescent="0.25">
      <c r="P4870" s="147" t="s">
        <v>962</v>
      </c>
      <c r="Q4870" s="147">
        <v>202</v>
      </c>
      <c r="R4870" s="147"/>
      <c r="S4870" s="147" t="s">
        <v>1898</v>
      </c>
      <c r="T4870" s="147">
        <v>0</v>
      </c>
      <c r="U4870" s="147" t="s">
        <v>1899</v>
      </c>
      <c r="V4870" s="147" t="s">
        <v>3814</v>
      </c>
    </row>
    <row r="4871" spans="16:22" x14ac:dyDescent="0.25">
      <c r="P4871" s="147" t="s">
        <v>962</v>
      </c>
      <c r="Q4871" s="147">
        <v>202</v>
      </c>
      <c r="R4871" s="147"/>
      <c r="S4871" s="147" t="s">
        <v>3538</v>
      </c>
      <c r="T4871" s="147">
        <v>0</v>
      </c>
      <c r="U4871" s="147" t="s">
        <v>3539</v>
      </c>
      <c r="V4871" s="147" t="s">
        <v>3814</v>
      </c>
    </row>
    <row r="4872" spans="16:22" x14ac:dyDescent="0.25">
      <c r="P4872" s="147" t="s">
        <v>962</v>
      </c>
      <c r="Q4872" s="147">
        <v>202</v>
      </c>
      <c r="R4872" s="147"/>
      <c r="S4872" s="147" t="s">
        <v>1900</v>
      </c>
      <c r="T4872" s="147">
        <v>0</v>
      </c>
      <c r="U4872" s="147" t="s">
        <v>1901</v>
      </c>
      <c r="V4872" s="147" t="s">
        <v>3814</v>
      </c>
    </row>
    <row r="4873" spans="16:22" x14ac:dyDescent="0.25">
      <c r="P4873" s="147" t="s">
        <v>962</v>
      </c>
      <c r="Q4873" s="147">
        <v>202</v>
      </c>
      <c r="R4873" s="147"/>
      <c r="S4873" s="147" t="s">
        <v>1902</v>
      </c>
      <c r="T4873" s="147">
        <v>0</v>
      </c>
      <c r="U4873" s="147" t="s">
        <v>1903</v>
      </c>
      <c r="V4873" s="147" t="s">
        <v>3814</v>
      </c>
    </row>
    <row r="4874" spans="16:22" x14ac:dyDescent="0.25">
      <c r="P4874" s="147" t="s">
        <v>962</v>
      </c>
      <c r="Q4874" s="147">
        <v>202</v>
      </c>
      <c r="R4874" s="147"/>
      <c r="S4874" s="147" t="s">
        <v>3885</v>
      </c>
      <c r="T4874" s="147">
        <v>0</v>
      </c>
      <c r="U4874" s="147" t="s">
        <v>3886</v>
      </c>
      <c r="V4874" s="147" t="s">
        <v>3814</v>
      </c>
    </row>
    <row r="4875" spans="16:22" x14ac:dyDescent="0.25">
      <c r="P4875" s="147" t="s">
        <v>962</v>
      </c>
      <c r="Q4875" s="147">
        <v>202</v>
      </c>
      <c r="R4875" s="147"/>
      <c r="S4875" s="147" t="s">
        <v>3887</v>
      </c>
      <c r="T4875" s="147">
        <v>0</v>
      </c>
      <c r="U4875" s="147" t="s">
        <v>3888</v>
      </c>
      <c r="V4875" s="147" t="s">
        <v>3814</v>
      </c>
    </row>
    <row r="4876" spans="16:22" x14ac:dyDescent="0.25">
      <c r="P4876" s="147" t="s">
        <v>962</v>
      </c>
      <c r="Q4876" s="147">
        <v>202</v>
      </c>
      <c r="R4876" s="147"/>
      <c r="S4876" s="147" t="s">
        <v>1904</v>
      </c>
      <c r="T4876" s="147">
        <v>0</v>
      </c>
      <c r="U4876" s="147" t="s">
        <v>1905</v>
      </c>
      <c r="V4876" s="147" t="s">
        <v>3814</v>
      </c>
    </row>
    <row r="4877" spans="16:22" x14ac:dyDescent="0.25">
      <c r="P4877" s="147" t="s">
        <v>962</v>
      </c>
      <c r="Q4877" s="147">
        <v>202</v>
      </c>
      <c r="R4877" s="147"/>
      <c r="S4877" s="147" t="s">
        <v>3889</v>
      </c>
      <c r="T4877" s="147">
        <v>0</v>
      </c>
      <c r="U4877" s="147" t="s">
        <v>3890</v>
      </c>
      <c r="V4877" s="147" t="s">
        <v>3814</v>
      </c>
    </row>
    <row r="4878" spans="16:22" x14ac:dyDescent="0.25">
      <c r="P4878" s="147" t="s">
        <v>962</v>
      </c>
      <c r="Q4878" s="147">
        <v>202</v>
      </c>
      <c r="R4878" s="147"/>
      <c r="S4878" s="147" t="s">
        <v>3378</v>
      </c>
      <c r="T4878" s="147">
        <v>0</v>
      </c>
      <c r="U4878" s="147" t="s">
        <v>3379</v>
      </c>
      <c r="V4878" s="147" t="s">
        <v>3814</v>
      </c>
    </row>
    <row r="4879" spans="16:22" x14ac:dyDescent="0.25">
      <c r="P4879" s="147" t="s">
        <v>962</v>
      </c>
      <c r="Q4879" s="147">
        <v>202</v>
      </c>
      <c r="R4879" s="147"/>
      <c r="S4879" s="147" t="s">
        <v>3380</v>
      </c>
      <c r="T4879" s="147">
        <v>0</v>
      </c>
      <c r="U4879" s="147" t="s">
        <v>3381</v>
      </c>
      <c r="V4879" s="147" t="s">
        <v>3814</v>
      </c>
    </row>
    <row r="4880" spans="16:22" x14ac:dyDescent="0.25">
      <c r="P4880" s="147" t="s">
        <v>962</v>
      </c>
      <c r="Q4880" s="147">
        <v>202</v>
      </c>
      <c r="R4880" s="147"/>
      <c r="S4880" s="147" t="s">
        <v>1908</v>
      </c>
      <c r="T4880" s="147">
        <v>0</v>
      </c>
      <c r="U4880" s="147" t="s">
        <v>1909</v>
      </c>
      <c r="V4880" s="147" t="s">
        <v>3814</v>
      </c>
    </row>
    <row r="4881" spans="16:22" x14ac:dyDescent="0.25">
      <c r="P4881" s="147" t="s">
        <v>962</v>
      </c>
      <c r="Q4881" s="147">
        <v>202</v>
      </c>
      <c r="R4881" s="147"/>
      <c r="S4881" s="147" t="s">
        <v>3891</v>
      </c>
      <c r="T4881" s="147">
        <v>0</v>
      </c>
      <c r="U4881" s="147" t="s">
        <v>3892</v>
      </c>
      <c r="V4881" s="147" t="s">
        <v>3814</v>
      </c>
    </row>
    <row r="4882" spans="16:22" x14ac:dyDescent="0.25">
      <c r="P4882" s="147" t="s">
        <v>962</v>
      </c>
      <c r="Q4882" s="147">
        <v>202</v>
      </c>
      <c r="R4882" s="147"/>
      <c r="S4882" s="147" t="s">
        <v>1910</v>
      </c>
      <c r="T4882" s="147">
        <v>0</v>
      </c>
      <c r="U4882" s="147" t="s">
        <v>1911</v>
      </c>
      <c r="V4882" s="147" t="s">
        <v>3814</v>
      </c>
    </row>
    <row r="4883" spans="16:22" x14ac:dyDescent="0.25">
      <c r="P4883" s="147" t="s">
        <v>962</v>
      </c>
      <c r="Q4883" s="147">
        <v>202</v>
      </c>
      <c r="R4883" s="147"/>
      <c r="S4883" s="147" t="s">
        <v>3893</v>
      </c>
      <c r="T4883" s="147">
        <v>0</v>
      </c>
      <c r="U4883" s="147" t="s">
        <v>3894</v>
      </c>
      <c r="V4883" s="147" t="s">
        <v>3814</v>
      </c>
    </row>
    <row r="4884" spans="16:22" x14ac:dyDescent="0.25">
      <c r="P4884" s="147" t="s">
        <v>962</v>
      </c>
      <c r="Q4884" s="147">
        <v>202</v>
      </c>
      <c r="R4884" s="147"/>
      <c r="S4884" s="147" t="s">
        <v>2563</v>
      </c>
      <c r="T4884" s="147">
        <v>0</v>
      </c>
      <c r="U4884" s="147" t="s">
        <v>2564</v>
      </c>
      <c r="V4884" s="147" t="s">
        <v>3814</v>
      </c>
    </row>
    <row r="4885" spans="16:22" x14ac:dyDescent="0.25">
      <c r="P4885" s="147" t="s">
        <v>962</v>
      </c>
      <c r="Q4885" s="147">
        <v>202</v>
      </c>
      <c r="R4885" s="147"/>
      <c r="S4885" s="147" t="s">
        <v>3895</v>
      </c>
      <c r="T4885" s="147">
        <v>0</v>
      </c>
      <c r="U4885" s="147" t="s">
        <v>3896</v>
      </c>
      <c r="V4885" s="147" t="s">
        <v>3814</v>
      </c>
    </row>
    <row r="4886" spans="16:22" x14ac:dyDescent="0.25">
      <c r="P4886" s="147" t="s">
        <v>962</v>
      </c>
      <c r="Q4886" s="147">
        <v>202</v>
      </c>
      <c r="R4886" s="147"/>
      <c r="S4886" s="147" t="s">
        <v>3077</v>
      </c>
      <c r="T4886" s="147">
        <v>0</v>
      </c>
      <c r="U4886" s="147" t="s">
        <v>3078</v>
      </c>
      <c r="V4886" s="147" t="s">
        <v>3814</v>
      </c>
    </row>
    <row r="4887" spans="16:22" x14ac:dyDescent="0.25">
      <c r="P4887" s="147" t="s">
        <v>962</v>
      </c>
      <c r="Q4887" s="147">
        <v>202</v>
      </c>
      <c r="R4887" s="147"/>
      <c r="S4887" s="147" t="s">
        <v>3079</v>
      </c>
      <c r="T4887" s="147">
        <v>0</v>
      </c>
      <c r="U4887" s="147" t="s">
        <v>3080</v>
      </c>
      <c r="V4887" s="147" t="s">
        <v>3814</v>
      </c>
    </row>
    <row r="4888" spans="16:22" x14ac:dyDescent="0.25">
      <c r="P4888" s="147" t="s">
        <v>962</v>
      </c>
      <c r="Q4888" s="147">
        <v>202</v>
      </c>
      <c r="R4888" s="147"/>
      <c r="S4888" s="147" t="s">
        <v>3897</v>
      </c>
      <c r="T4888" s="147">
        <v>0</v>
      </c>
      <c r="U4888" s="147" t="s">
        <v>3898</v>
      </c>
      <c r="V4888" s="147" t="s">
        <v>3814</v>
      </c>
    </row>
    <row r="4889" spans="16:22" x14ac:dyDescent="0.25">
      <c r="P4889" s="147" t="s">
        <v>962</v>
      </c>
      <c r="Q4889" s="147">
        <v>202</v>
      </c>
      <c r="R4889" s="147"/>
      <c r="S4889" s="147" t="s">
        <v>2565</v>
      </c>
      <c r="T4889" s="147">
        <v>0</v>
      </c>
      <c r="U4889" s="147" t="s">
        <v>2566</v>
      </c>
      <c r="V4889" s="147" t="s">
        <v>3814</v>
      </c>
    </row>
    <row r="4890" spans="16:22" x14ac:dyDescent="0.25">
      <c r="P4890" s="147" t="s">
        <v>962</v>
      </c>
      <c r="Q4890" s="147">
        <v>202</v>
      </c>
      <c r="R4890" s="147"/>
      <c r="S4890" s="147" t="s">
        <v>1912</v>
      </c>
      <c r="T4890" s="147">
        <v>0</v>
      </c>
      <c r="U4890" s="147" t="s">
        <v>1913</v>
      </c>
      <c r="V4890" s="147" t="s">
        <v>3814</v>
      </c>
    </row>
    <row r="4891" spans="16:22" x14ac:dyDescent="0.25">
      <c r="P4891" s="147" t="s">
        <v>962</v>
      </c>
      <c r="Q4891" s="147">
        <v>202</v>
      </c>
      <c r="R4891" s="147"/>
      <c r="S4891" s="147" t="s">
        <v>3899</v>
      </c>
      <c r="T4891" s="147">
        <v>0</v>
      </c>
      <c r="U4891" s="147" t="s">
        <v>3900</v>
      </c>
      <c r="V4891" s="147" t="s">
        <v>3814</v>
      </c>
    </row>
    <row r="4892" spans="16:22" x14ac:dyDescent="0.25">
      <c r="P4892" s="147" t="s">
        <v>962</v>
      </c>
      <c r="Q4892" s="147">
        <v>202</v>
      </c>
      <c r="R4892" s="147"/>
      <c r="S4892" s="147" t="s">
        <v>3382</v>
      </c>
      <c r="T4892" s="147">
        <v>0</v>
      </c>
      <c r="U4892" s="147" t="s">
        <v>3383</v>
      </c>
      <c r="V4892" s="147" t="s">
        <v>3814</v>
      </c>
    </row>
    <row r="4893" spans="16:22" x14ac:dyDescent="0.25">
      <c r="P4893" s="147" t="s">
        <v>962</v>
      </c>
      <c r="Q4893" s="147">
        <v>202</v>
      </c>
      <c r="R4893" s="147"/>
      <c r="S4893" s="147" t="s">
        <v>3081</v>
      </c>
      <c r="T4893" s="147">
        <v>0</v>
      </c>
      <c r="U4893" s="147" t="s">
        <v>3082</v>
      </c>
      <c r="V4893" s="147" t="s">
        <v>3814</v>
      </c>
    </row>
    <row r="4894" spans="16:22" x14ac:dyDescent="0.25">
      <c r="P4894" s="147" t="s">
        <v>962</v>
      </c>
      <c r="Q4894" s="147">
        <v>202</v>
      </c>
      <c r="R4894" s="147"/>
      <c r="S4894" s="147" t="s">
        <v>3083</v>
      </c>
      <c r="T4894" s="147">
        <v>0</v>
      </c>
      <c r="U4894" s="147" t="s">
        <v>3084</v>
      </c>
      <c r="V4894" s="147" t="s">
        <v>3814</v>
      </c>
    </row>
    <row r="4895" spans="16:22" x14ac:dyDescent="0.25">
      <c r="P4895" s="147" t="s">
        <v>962</v>
      </c>
      <c r="Q4895" s="147">
        <v>202</v>
      </c>
      <c r="R4895" s="147"/>
      <c r="S4895" s="147" t="s">
        <v>3728</v>
      </c>
      <c r="T4895" s="147">
        <v>0</v>
      </c>
      <c r="U4895" s="147" t="s">
        <v>3729</v>
      </c>
      <c r="V4895" s="147" t="s">
        <v>3814</v>
      </c>
    </row>
    <row r="4896" spans="16:22" x14ac:dyDescent="0.25">
      <c r="P4896" s="147" t="s">
        <v>962</v>
      </c>
      <c r="Q4896" s="147">
        <v>202</v>
      </c>
      <c r="R4896" s="147"/>
      <c r="S4896" s="147" t="s">
        <v>3730</v>
      </c>
      <c r="T4896" s="147">
        <v>0</v>
      </c>
      <c r="U4896" s="147" t="s">
        <v>3731</v>
      </c>
      <c r="V4896" s="147" t="s">
        <v>3814</v>
      </c>
    </row>
    <row r="4897" spans="16:22" x14ac:dyDescent="0.25">
      <c r="P4897" s="147" t="s">
        <v>962</v>
      </c>
      <c r="Q4897" s="147">
        <v>202</v>
      </c>
      <c r="R4897" s="147"/>
      <c r="S4897" s="147" t="s">
        <v>2862</v>
      </c>
      <c r="T4897" s="147">
        <v>0</v>
      </c>
      <c r="U4897" s="147" t="s">
        <v>2863</v>
      </c>
      <c r="V4897" s="147" t="s">
        <v>3814</v>
      </c>
    </row>
    <row r="4898" spans="16:22" x14ac:dyDescent="0.25">
      <c r="P4898" s="147" t="s">
        <v>962</v>
      </c>
      <c r="Q4898" s="147">
        <v>202</v>
      </c>
      <c r="R4898" s="147"/>
      <c r="S4898" s="147" t="s">
        <v>2567</v>
      </c>
      <c r="T4898" s="147">
        <v>0</v>
      </c>
      <c r="U4898" s="147" t="s">
        <v>2568</v>
      </c>
      <c r="V4898" s="147" t="s">
        <v>3814</v>
      </c>
    </row>
    <row r="4899" spans="16:22" x14ac:dyDescent="0.25">
      <c r="P4899" s="147" t="s">
        <v>962</v>
      </c>
      <c r="Q4899" s="147">
        <v>202</v>
      </c>
      <c r="R4899" s="147"/>
      <c r="S4899" s="147" t="s">
        <v>3732</v>
      </c>
      <c r="T4899" s="147">
        <v>0</v>
      </c>
      <c r="U4899" s="147" t="s">
        <v>3733</v>
      </c>
      <c r="V4899" s="147" t="s">
        <v>3814</v>
      </c>
    </row>
    <row r="4900" spans="16:22" x14ac:dyDescent="0.25">
      <c r="P4900" s="147" t="s">
        <v>962</v>
      </c>
      <c r="Q4900" s="147">
        <v>202</v>
      </c>
      <c r="R4900" s="147"/>
      <c r="S4900" s="147" t="s">
        <v>3542</v>
      </c>
      <c r="T4900" s="147">
        <v>0</v>
      </c>
      <c r="U4900" s="147" t="s">
        <v>3543</v>
      </c>
      <c r="V4900" s="147" t="s">
        <v>3814</v>
      </c>
    </row>
    <row r="4901" spans="16:22" x14ac:dyDescent="0.25">
      <c r="P4901" s="147" t="s">
        <v>962</v>
      </c>
      <c r="Q4901" s="147">
        <v>202</v>
      </c>
      <c r="R4901" s="147"/>
      <c r="S4901" s="147" t="s">
        <v>3544</v>
      </c>
      <c r="T4901" s="147">
        <v>0</v>
      </c>
      <c r="U4901" s="147" t="s">
        <v>3545</v>
      </c>
      <c r="V4901" s="147" t="s">
        <v>3814</v>
      </c>
    </row>
    <row r="4902" spans="16:22" x14ac:dyDescent="0.25">
      <c r="P4902" s="147" t="s">
        <v>962</v>
      </c>
      <c r="Q4902" s="147">
        <v>202</v>
      </c>
      <c r="R4902" s="147"/>
      <c r="S4902" s="147" t="s">
        <v>1922</v>
      </c>
      <c r="T4902" s="147">
        <v>0</v>
      </c>
      <c r="U4902" s="147" t="s">
        <v>1923</v>
      </c>
      <c r="V4902" s="147" t="s">
        <v>3814</v>
      </c>
    </row>
    <row r="4903" spans="16:22" x14ac:dyDescent="0.25">
      <c r="P4903" s="147" t="s">
        <v>962</v>
      </c>
      <c r="Q4903" s="147">
        <v>202</v>
      </c>
      <c r="R4903" s="147"/>
      <c r="S4903" s="147" t="s">
        <v>3087</v>
      </c>
      <c r="T4903" s="147">
        <v>0</v>
      </c>
      <c r="U4903" s="147" t="s">
        <v>3088</v>
      </c>
      <c r="V4903" s="147" t="s">
        <v>3814</v>
      </c>
    </row>
    <row r="4904" spans="16:22" x14ac:dyDescent="0.25">
      <c r="P4904" s="147" t="s">
        <v>962</v>
      </c>
      <c r="Q4904" s="147">
        <v>202</v>
      </c>
      <c r="R4904" s="147"/>
      <c r="S4904" s="147" t="s">
        <v>2569</v>
      </c>
      <c r="T4904" s="147">
        <v>0</v>
      </c>
      <c r="U4904" s="147" t="s">
        <v>2570</v>
      </c>
      <c r="V4904" s="147" t="s">
        <v>3814</v>
      </c>
    </row>
    <row r="4905" spans="16:22" x14ac:dyDescent="0.25">
      <c r="P4905" s="147" t="s">
        <v>962</v>
      </c>
      <c r="Q4905" s="147">
        <v>202</v>
      </c>
      <c r="R4905" s="147"/>
      <c r="S4905" s="147" t="s">
        <v>3546</v>
      </c>
      <c r="T4905" s="147">
        <v>0</v>
      </c>
      <c r="U4905" s="147" t="s">
        <v>3547</v>
      </c>
      <c r="V4905" s="147" t="s">
        <v>3814</v>
      </c>
    </row>
    <row r="4906" spans="16:22" x14ac:dyDescent="0.25">
      <c r="P4906" s="147" t="s">
        <v>962</v>
      </c>
      <c r="Q4906" s="147">
        <v>202</v>
      </c>
      <c r="R4906" s="147"/>
      <c r="S4906" s="147" t="s">
        <v>1926</v>
      </c>
      <c r="T4906" s="147">
        <v>0</v>
      </c>
      <c r="U4906" s="147" t="s">
        <v>1927</v>
      </c>
      <c r="V4906" s="147" t="s">
        <v>3814</v>
      </c>
    </row>
    <row r="4907" spans="16:22" x14ac:dyDescent="0.25">
      <c r="P4907" s="147" t="s">
        <v>962</v>
      </c>
      <c r="Q4907" s="147">
        <v>202</v>
      </c>
      <c r="R4907" s="147"/>
      <c r="S4907" s="147" t="s">
        <v>3901</v>
      </c>
      <c r="T4907" s="147">
        <v>0</v>
      </c>
      <c r="U4907" s="147" t="s">
        <v>3902</v>
      </c>
      <c r="V4907" s="147" t="s">
        <v>3814</v>
      </c>
    </row>
    <row r="4908" spans="16:22" x14ac:dyDescent="0.25">
      <c r="P4908" s="147" t="s">
        <v>962</v>
      </c>
      <c r="Q4908" s="147">
        <v>202</v>
      </c>
      <c r="R4908" s="147"/>
      <c r="S4908" s="147" t="s">
        <v>3548</v>
      </c>
      <c r="T4908" s="147">
        <v>0</v>
      </c>
      <c r="U4908" s="147" t="s">
        <v>3549</v>
      </c>
      <c r="V4908" s="147" t="s">
        <v>3814</v>
      </c>
    </row>
    <row r="4909" spans="16:22" x14ac:dyDescent="0.25">
      <c r="P4909" s="147" t="s">
        <v>962</v>
      </c>
      <c r="Q4909" s="147">
        <v>202</v>
      </c>
      <c r="R4909" s="147"/>
      <c r="S4909" s="147" t="s">
        <v>1928</v>
      </c>
      <c r="T4909" s="147">
        <v>0</v>
      </c>
      <c r="U4909" s="147" t="s">
        <v>1929</v>
      </c>
      <c r="V4909" s="147" t="s">
        <v>3814</v>
      </c>
    </row>
    <row r="4910" spans="16:22" x14ac:dyDescent="0.25">
      <c r="P4910" s="147" t="s">
        <v>962</v>
      </c>
      <c r="Q4910" s="147">
        <v>202</v>
      </c>
      <c r="R4910" s="147"/>
      <c r="S4910" s="147" t="s">
        <v>1930</v>
      </c>
      <c r="T4910" s="147">
        <v>0</v>
      </c>
      <c r="U4910" s="147" t="s">
        <v>1931</v>
      </c>
      <c r="V4910" s="147" t="s">
        <v>3814</v>
      </c>
    </row>
    <row r="4911" spans="16:22" x14ac:dyDescent="0.25">
      <c r="P4911" s="147" t="s">
        <v>962</v>
      </c>
      <c r="Q4911" s="147">
        <v>202</v>
      </c>
      <c r="R4911" s="147"/>
      <c r="S4911" s="147" t="s">
        <v>2876</v>
      </c>
      <c r="T4911" s="147">
        <v>0</v>
      </c>
      <c r="U4911" s="147" t="s">
        <v>2877</v>
      </c>
      <c r="V4911" s="147" t="s">
        <v>3814</v>
      </c>
    </row>
    <row r="4912" spans="16:22" x14ac:dyDescent="0.25">
      <c r="P4912" s="147" t="s">
        <v>962</v>
      </c>
      <c r="Q4912" s="147">
        <v>202</v>
      </c>
      <c r="R4912" s="147"/>
      <c r="S4912" s="147" t="s">
        <v>3550</v>
      </c>
      <c r="T4912" s="147">
        <v>0</v>
      </c>
      <c r="U4912" s="147" t="s">
        <v>3551</v>
      </c>
      <c r="V4912" s="147" t="s">
        <v>3814</v>
      </c>
    </row>
    <row r="4913" spans="16:22" x14ac:dyDescent="0.25">
      <c r="P4913" s="147" t="s">
        <v>962</v>
      </c>
      <c r="Q4913" s="147">
        <v>202</v>
      </c>
      <c r="R4913" s="147"/>
      <c r="S4913" s="147" t="s">
        <v>3384</v>
      </c>
      <c r="T4913" s="147">
        <v>0</v>
      </c>
      <c r="U4913" s="147" t="s">
        <v>3385</v>
      </c>
      <c r="V4913" s="147" t="s">
        <v>3814</v>
      </c>
    </row>
    <row r="4914" spans="16:22" x14ac:dyDescent="0.25">
      <c r="P4914" s="147" t="s">
        <v>962</v>
      </c>
      <c r="Q4914" s="147">
        <v>202</v>
      </c>
      <c r="R4914" s="147"/>
      <c r="S4914" s="147" t="s">
        <v>1938</v>
      </c>
      <c r="T4914" s="147">
        <v>0</v>
      </c>
      <c r="U4914" s="147" t="s">
        <v>1939</v>
      </c>
      <c r="V4914" s="147" t="s">
        <v>3814</v>
      </c>
    </row>
    <row r="4915" spans="16:22" x14ac:dyDescent="0.25">
      <c r="P4915" s="147" t="s">
        <v>962</v>
      </c>
      <c r="Q4915" s="147">
        <v>202</v>
      </c>
      <c r="R4915" s="147"/>
      <c r="S4915" s="147" t="s">
        <v>3734</v>
      </c>
      <c r="T4915" s="147">
        <v>0</v>
      </c>
      <c r="U4915" s="147" t="s">
        <v>3735</v>
      </c>
      <c r="V4915" s="147" t="s">
        <v>3814</v>
      </c>
    </row>
    <row r="4916" spans="16:22" x14ac:dyDescent="0.25">
      <c r="P4916" s="147" t="s">
        <v>962</v>
      </c>
      <c r="Q4916" s="147">
        <v>202</v>
      </c>
      <c r="R4916" s="147"/>
      <c r="S4916" s="147" t="s">
        <v>1940</v>
      </c>
      <c r="T4916" s="147">
        <v>0</v>
      </c>
      <c r="U4916" s="147" t="s">
        <v>1941</v>
      </c>
      <c r="V4916" s="147" t="s">
        <v>3814</v>
      </c>
    </row>
    <row r="4917" spans="16:22" x14ac:dyDescent="0.25">
      <c r="P4917" s="147" t="s">
        <v>962</v>
      </c>
      <c r="Q4917" s="147">
        <v>202</v>
      </c>
      <c r="R4917" s="147"/>
      <c r="S4917" s="147" t="s">
        <v>3736</v>
      </c>
      <c r="T4917" s="147">
        <v>0</v>
      </c>
      <c r="U4917" s="147" t="s">
        <v>3737</v>
      </c>
      <c r="V4917" s="147" t="s">
        <v>3814</v>
      </c>
    </row>
    <row r="4918" spans="16:22" x14ac:dyDescent="0.25">
      <c r="P4918" s="147" t="s">
        <v>962</v>
      </c>
      <c r="Q4918" s="147">
        <v>202</v>
      </c>
      <c r="R4918" s="147"/>
      <c r="S4918" s="147" t="s">
        <v>1942</v>
      </c>
      <c r="T4918" s="147">
        <v>0</v>
      </c>
      <c r="U4918" s="147" t="s">
        <v>1943</v>
      </c>
      <c r="V4918" s="147" t="s">
        <v>3814</v>
      </c>
    </row>
    <row r="4919" spans="16:22" x14ac:dyDescent="0.25">
      <c r="P4919" s="147" t="s">
        <v>962</v>
      </c>
      <c r="Q4919" s="147">
        <v>202</v>
      </c>
      <c r="R4919" s="147"/>
      <c r="S4919" s="147" t="s">
        <v>1944</v>
      </c>
      <c r="T4919" s="147">
        <v>0</v>
      </c>
      <c r="U4919" s="147" t="s">
        <v>1945</v>
      </c>
      <c r="V4919" s="147" t="s">
        <v>3814</v>
      </c>
    </row>
    <row r="4920" spans="16:22" x14ac:dyDescent="0.25">
      <c r="P4920" s="147" t="s">
        <v>962</v>
      </c>
      <c r="Q4920" s="147">
        <v>202</v>
      </c>
      <c r="R4920" s="147"/>
      <c r="S4920" s="147" t="s">
        <v>2573</v>
      </c>
      <c r="T4920" s="147">
        <v>0</v>
      </c>
      <c r="U4920" s="147" t="s">
        <v>2574</v>
      </c>
      <c r="V4920" s="147" t="s">
        <v>3814</v>
      </c>
    </row>
    <row r="4921" spans="16:22" x14ac:dyDescent="0.25">
      <c r="P4921" s="147" t="s">
        <v>962</v>
      </c>
      <c r="Q4921" s="147">
        <v>202</v>
      </c>
      <c r="R4921" s="147"/>
      <c r="S4921" s="147" t="s">
        <v>3386</v>
      </c>
      <c r="T4921" s="147">
        <v>0</v>
      </c>
      <c r="U4921" s="147" t="s">
        <v>3387</v>
      </c>
      <c r="V4921" s="147" t="s">
        <v>3814</v>
      </c>
    </row>
    <row r="4922" spans="16:22" x14ac:dyDescent="0.25">
      <c r="P4922" s="147" t="s">
        <v>962</v>
      </c>
      <c r="Q4922" s="147">
        <v>202</v>
      </c>
      <c r="R4922" s="147"/>
      <c r="S4922" s="147" t="s">
        <v>1948</v>
      </c>
      <c r="T4922" s="147">
        <v>0</v>
      </c>
      <c r="U4922" s="147" t="s">
        <v>1949</v>
      </c>
      <c r="V4922" s="147" t="s">
        <v>3814</v>
      </c>
    </row>
    <row r="4923" spans="16:22" x14ac:dyDescent="0.25">
      <c r="P4923" s="147" t="s">
        <v>962</v>
      </c>
      <c r="Q4923" s="147">
        <v>202</v>
      </c>
      <c r="R4923" s="147"/>
      <c r="S4923" s="147" t="s">
        <v>1950</v>
      </c>
      <c r="T4923" s="147">
        <v>0</v>
      </c>
      <c r="U4923" s="147" t="s">
        <v>1951</v>
      </c>
      <c r="V4923" s="147" t="s">
        <v>3814</v>
      </c>
    </row>
    <row r="4924" spans="16:22" x14ac:dyDescent="0.25">
      <c r="P4924" s="147" t="s">
        <v>962</v>
      </c>
      <c r="Q4924" s="147">
        <v>202</v>
      </c>
      <c r="R4924" s="147"/>
      <c r="S4924" s="147" t="s">
        <v>1952</v>
      </c>
      <c r="T4924" s="147">
        <v>0</v>
      </c>
      <c r="U4924" s="147" t="s">
        <v>1953</v>
      </c>
      <c r="V4924" s="147" t="s">
        <v>3814</v>
      </c>
    </row>
    <row r="4925" spans="16:22" x14ac:dyDescent="0.25">
      <c r="P4925" s="147" t="s">
        <v>962</v>
      </c>
      <c r="Q4925" s="147">
        <v>202</v>
      </c>
      <c r="R4925" s="147"/>
      <c r="S4925" s="147" t="s">
        <v>1954</v>
      </c>
      <c r="T4925" s="147">
        <v>0</v>
      </c>
      <c r="U4925" s="147" t="s">
        <v>1955</v>
      </c>
      <c r="V4925" s="147" t="s">
        <v>3814</v>
      </c>
    </row>
    <row r="4926" spans="16:22" x14ac:dyDescent="0.25">
      <c r="P4926" s="147" t="s">
        <v>962</v>
      </c>
      <c r="Q4926" s="147">
        <v>202</v>
      </c>
      <c r="R4926" s="147"/>
      <c r="S4926" s="147" t="s">
        <v>1956</v>
      </c>
      <c r="T4926" s="147">
        <v>0</v>
      </c>
      <c r="U4926" s="147" t="s">
        <v>1957</v>
      </c>
      <c r="V4926" s="147" t="s">
        <v>3814</v>
      </c>
    </row>
    <row r="4927" spans="16:22" x14ac:dyDescent="0.25">
      <c r="P4927" s="147" t="s">
        <v>962</v>
      </c>
      <c r="Q4927" s="147">
        <v>202</v>
      </c>
      <c r="R4927" s="147"/>
      <c r="S4927" s="147" t="s">
        <v>1958</v>
      </c>
      <c r="T4927" s="147">
        <v>0</v>
      </c>
      <c r="U4927" s="147" t="s">
        <v>1959</v>
      </c>
      <c r="V4927" s="147" t="s">
        <v>3814</v>
      </c>
    </row>
    <row r="4928" spans="16:22" x14ac:dyDescent="0.25">
      <c r="P4928" s="147" t="s">
        <v>962</v>
      </c>
      <c r="Q4928" s="147">
        <v>202</v>
      </c>
      <c r="R4928" s="147"/>
      <c r="S4928" s="147" t="s">
        <v>1960</v>
      </c>
      <c r="T4928" s="147">
        <v>0</v>
      </c>
      <c r="U4928" s="147" t="s">
        <v>1961</v>
      </c>
      <c r="V4928" s="147" t="s">
        <v>3814</v>
      </c>
    </row>
    <row r="4929" spans="16:22" x14ac:dyDescent="0.25">
      <c r="P4929" s="147" t="s">
        <v>962</v>
      </c>
      <c r="Q4929" s="147">
        <v>202</v>
      </c>
      <c r="R4929" s="147"/>
      <c r="S4929" s="147" t="s">
        <v>3388</v>
      </c>
      <c r="T4929" s="147">
        <v>0</v>
      </c>
      <c r="U4929" s="147" t="s">
        <v>3389</v>
      </c>
      <c r="V4929" s="147" t="s">
        <v>3814</v>
      </c>
    </row>
    <row r="4930" spans="16:22" x14ac:dyDescent="0.25">
      <c r="P4930" s="147" t="s">
        <v>962</v>
      </c>
      <c r="Q4930" s="147">
        <v>202</v>
      </c>
      <c r="R4930" s="147"/>
      <c r="S4930" s="147" t="s">
        <v>2880</v>
      </c>
      <c r="T4930" s="147">
        <v>0</v>
      </c>
      <c r="U4930" s="147" t="s">
        <v>2881</v>
      </c>
      <c r="V4930" s="147" t="s">
        <v>3814</v>
      </c>
    </row>
    <row r="4931" spans="16:22" x14ac:dyDescent="0.25">
      <c r="P4931" s="147" t="s">
        <v>962</v>
      </c>
      <c r="Q4931" s="147">
        <v>202</v>
      </c>
      <c r="R4931" s="147"/>
      <c r="S4931" s="147" t="s">
        <v>1962</v>
      </c>
      <c r="T4931" s="147">
        <v>0</v>
      </c>
      <c r="U4931" s="147" t="s">
        <v>1963</v>
      </c>
      <c r="V4931" s="147" t="s">
        <v>3814</v>
      </c>
    </row>
    <row r="4932" spans="16:22" x14ac:dyDescent="0.25">
      <c r="P4932" s="147" t="s">
        <v>962</v>
      </c>
      <c r="Q4932" s="147">
        <v>202</v>
      </c>
      <c r="R4932" s="147"/>
      <c r="S4932" s="147" t="s">
        <v>3903</v>
      </c>
      <c r="T4932" s="147">
        <v>0</v>
      </c>
      <c r="U4932" s="147" t="s">
        <v>3904</v>
      </c>
      <c r="V4932" s="147" t="s">
        <v>3814</v>
      </c>
    </row>
    <row r="4933" spans="16:22" x14ac:dyDescent="0.25">
      <c r="P4933" s="147" t="s">
        <v>962</v>
      </c>
      <c r="Q4933" s="147">
        <v>202</v>
      </c>
      <c r="R4933" s="147"/>
      <c r="S4933" s="147" t="s">
        <v>2575</v>
      </c>
      <c r="T4933" s="147">
        <v>0</v>
      </c>
      <c r="U4933" s="147" t="s">
        <v>2576</v>
      </c>
      <c r="V4933" s="147" t="s">
        <v>3814</v>
      </c>
    </row>
    <row r="4934" spans="16:22" x14ac:dyDescent="0.25">
      <c r="P4934" s="147" t="s">
        <v>962</v>
      </c>
      <c r="Q4934" s="147">
        <v>202</v>
      </c>
      <c r="R4934" s="147"/>
      <c r="S4934" s="147" t="s">
        <v>3905</v>
      </c>
      <c r="T4934" s="147">
        <v>0</v>
      </c>
      <c r="U4934" s="147" t="s">
        <v>3906</v>
      </c>
      <c r="V4934" s="147" t="s">
        <v>3814</v>
      </c>
    </row>
    <row r="4935" spans="16:22" x14ac:dyDescent="0.25">
      <c r="P4935" s="147" t="s">
        <v>962</v>
      </c>
      <c r="Q4935" s="147">
        <v>202</v>
      </c>
      <c r="R4935" s="147"/>
      <c r="S4935" s="147" t="s">
        <v>1970</v>
      </c>
      <c r="T4935" s="147">
        <v>0</v>
      </c>
      <c r="U4935" s="147" t="s">
        <v>1971</v>
      </c>
      <c r="V4935" s="147" t="s">
        <v>3814</v>
      </c>
    </row>
    <row r="4936" spans="16:22" x14ac:dyDescent="0.25">
      <c r="P4936" s="147" t="s">
        <v>962</v>
      </c>
      <c r="Q4936" s="147">
        <v>202</v>
      </c>
      <c r="R4936" s="147"/>
      <c r="S4936" s="147" t="s">
        <v>3089</v>
      </c>
      <c r="T4936" s="147">
        <v>0</v>
      </c>
      <c r="U4936" s="147" t="s">
        <v>3090</v>
      </c>
      <c r="V4936" s="147" t="s">
        <v>3814</v>
      </c>
    </row>
    <row r="4937" spans="16:22" x14ac:dyDescent="0.25">
      <c r="P4937" s="147" t="s">
        <v>962</v>
      </c>
      <c r="Q4937" s="147">
        <v>202</v>
      </c>
      <c r="R4937" s="147"/>
      <c r="S4937" s="147" t="s">
        <v>1972</v>
      </c>
      <c r="T4937" s="147">
        <v>0</v>
      </c>
      <c r="U4937" s="147" t="s">
        <v>1973</v>
      </c>
      <c r="V4937" s="147" t="s">
        <v>3814</v>
      </c>
    </row>
    <row r="4938" spans="16:22" x14ac:dyDescent="0.25">
      <c r="P4938" s="147" t="s">
        <v>962</v>
      </c>
      <c r="Q4938" s="147">
        <v>202</v>
      </c>
      <c r="R4938" s="147"/>
      <c r="S4938" s="147" t="s">
        <v>1974</v>
      </c>
      <c r="T4938" s="147">
        <v>0</v>
      </c>
      <c r="U4938" s="147" t="s">
        <v>1975</v>
      </c>
      <c r="V4938" s="147" t="s">
        <v>3814</v>
      </c>
    </row>
    <row r="4939" spans="16:22" x14ac:dyDescent="0.25">
      <c r="P4939" s="147" t="s">
        <v>962</v>
      </c>
      <c r="Q4939" s="147">
        <v>202</v>
      </c>
      <c r="R4939" s="147"/>
      <c r="S4939" s="147" t="s">
        <v>1976</v>
      </c>
      <c r="T4939" s="147">
        <v>0</v>
      </c>
      <c r="U4939" s="147" t="s">
        <v>1977</v>
      </c>
      <c r="V4939" s="147" t="s">
        <v>3814</v>
      </c>
    </row>
    <row r="4940" spans="16:22" x14ac:dyDescent="0.25">
      <c r="P4940" s="147" t="s">
        <v>962</v>
      </c>
      <c r="Q4940" s="147">
        <v>202</v>
      </c>
      <c r="R4940" s="147"/>
      <c r="S4940" s="147" t="s">
        <v>1978</v>
      </c>
      <c r="T4940" s="147">
        <v>0</v>
      </c>
      <c r="U4940" s="147" t="s">
        <v>1979</v>
      </c>
      <c r="V4940" s="147" t="s">
        <v>3814</v>
      </c>
    </row>
    <row r="4941" spans="16:22" x14ac:dyDescent="0.25">
      <c r="P4941" s="147" t="s">
        <v>962</v>
      </c>
      <c r="Q4941" s="147">
        <v>202</v>
      </c>
      <c r="R4941" s="147"/>
      <c r="S4941" s="147" t="s">
        <v>1982</v>
      </c>
      <c r="T4941" s="147">
        <v>0</v>
      </c>
      <c r="U4941" s="147" t="s">
        <v>1983</v>
      </c>
      <c r="V4941" s="147" t="s">
        <v>3814</v>
      </c>
    </row>
    <row r="4942" spans="16:22" x14ac:dyDescent="0.25">
      <c r="P4942" s="147" t="s">
        <v>962</v>
      </c>
      <c r="Q4942" s="147">
        <v>202</v>
      </c>
      <c r="R4942" s="147"/>
      <c r="S4942" s="147" t="s">
        <v>1992</v>
      </c>
      <c r="T4942" s="147">
        <v>0</v>
      </c>
      <c r="U4942" s="147" t="s">
        <v>1993</v>
      </c>
      <c r="V4942" s="147" t="s">
        <v>3814</v>
      </c>
    </row>
    <row r="4943" spans="16:22" x14ac:dyDescent="0.25">
      <c r="P4943" s="147" t="s">
        <v>962</v>
      </c>
      <c r="Q4943" s="147">
        <v>202</v>
      </c>
      <c r="R4943" s="147"/>
      <c r="S4943" s="147" t="s">
        <v>3738</v>
      </c>
      <c r="T4943" s="147">
        <v>0</v>
      </c>
      <c r="U4943" s="147" t="s">
        <v>3739</v>
      </c>
      <c r="V4943" s="147" t="s">
        <v>3814</v>
      </c>
    </row>
    <row r="4944" spans="16:22" x14ac:dyDescent="0.25">
      <c r="P4944" s="147" t="s">
        <v>962</v>
      </c>
      <c r="Q4944" s="147">
        <v>202</v>
      </c>
      <c r="R4944" s="147"/>
      <c r="S4944" s="147" t="s">
        <v>3740</v>
      </c>
      <c r="T4944" s="147">
        <v>0</v>
      </c>
      <c r="U4944" s="147" t="s">
        <v>3741</v>
      </c>
      <c r="V4944" s="147" t="s">
        <v>3814</v>
      </c>
    </row>
    <row r="4945" spans="16:22" x14ac:dyDescent="0.25">
      <c r="P4945" s="147" t="s">
        <v>962</v>
      </c>
      <c r="Q4945" s="147">
        <v>202</v>
      </c>
      <c r="R4945" s="147"/>
      <c r="S4945" s="147" t="s">
        <v>1994</v>
      </c>
      <c r="T4945" s="147">
        <v>0</v>
      </c>
      <c r="U4945" s="147" t="s">
        <v>1995</v>
      </c>
      <c r="V4945" s="147" t="s">
        <v>3814</v>
      </c>
    </row>
    <row r="4946" spans="16:22" x14ac:dyDescent="0.25">
      <c r="P4946" s="147" t="s">
        <v>962</v>
      </c>
      <c r="Q4946" s="147">
        <v>202</v>
      </c>
      <c r="R4946" s="147"/>
      <c r="S4946" s="147" t="s">
        <v>1996</v>
      </c>
      <c r="T4946" s="147">
        <v>0</v>
      </c>
      <c r="U4946" s="147" t="s">
        <v>1997</v>
      </c>
      <c r="V4946" s="147" t="s">
        <v>3814</v>
      </c>
    </row>
    <row r="4947" spans="16:22" x14ac:dyDescent="0.25">
      <c r="P4947" s="147" t="s">
        <v>962</v>
      </c>
      <c r="Q4947" s="147">
        <v>202</v>
      </c>
      <c r="R4947" s="147"/>
      <c r="S4947" s="147" t="s">
        <v>2882</v>
      </c>
      <c r="T4947" s="147">
        <v>0</v>
      </c>
      <c r="U4947" s="147" t="s">
        <v>2883</v>
      </c>
      <c r="V4947" s="147" t="s">
        <v>3814</v>
      </c>
    </row>
    <row r="4948" spans="16:22" x14ac:dyDescent="0.25">
      <c r="P4948" s="147" t="s">
        <v>962</v>
      </c>
      <c r="Q4948" s="147">
        <v>202</v>
      </c>
      <c r="R4948" s="147"/>
      <c r="S4948" s="147" t="s">
        <v>2000</v>
      </c>
      <c r="T4948" s="147">
        <v>0</v>
      </c>
      <c r="U4948" s="147" t="s">
        <v>2001</v>
      </c>
      <c r="V4948" s="147" t="s">
        <v>3814</v>
      </c>
    </row>
    <row r="4949" spans="16:22" x14ac:dyDescent="0.25">
      <c r="P4949" s="147" t="s">
        <v>962</v>
      </c>
      <c r="Q4949" s="147">
        <v>202</v>
      </c>
      <c r="R4949" s="147"/>
      <c r="S4949" s="147" t="s">
        <v>2002</v>
      </c>
      <c r="T4949" s="147">
        <v>0</v>
      </c>
      <c r="U4949" s="147" t="s">
        <v>2003</v>
      </c>
      <c r="V4949" s="147" t="s">
        <v>3814</v>
      </c>
    </row>
    <row r="4950" spans="16:22" x14ac:dyDescent="0.25">
      <c r="P4950" s="147" t="s">
        <v>962</v>
      </c>
      <c r="Q4950" s="147">
        <v>202</v>
      </c>
      <c r="R4950" s="147"/>
      <c r="S4950" s="147" t="s">
        <v>3392</v>
      </c>
      <c r="T4950" s="147">
        <v>0</v>
      </c>
      <c r="U4950" s="147" t="s">
        <v>3393</v>
      </c>
      <c r="V4950" s="147" t="s">
        <v>3814</v>
      </c>
    </row>
    <row r="4951" spans="16:22" x14ac:dyDescent="0.25">
      <c r="P4951" s="147" t="s">
        <v>962</v>
      </c>
      <c r="Q4951" s="147">
        <v>202</v>
      </c>
      <c r="R4951" s="147"/>
      <c r="S4951" s="147" t="s">
        <v>2004</v>
      </c>
      <c r="T4951" s="147">
        <v>0</v>
      </c>
      <c r="U4951" s="147" t="s">
        <v>2005</v>
      </c>
      <c r="V4951" s="147" t="s">
        <v>3814</v>
      </c>
    </row>
    <row r="4952" spans="16:22" x14ac:dyDescent="0.25">
      <c r="P4952" s="147" t="s">
        <v>962</v>
      </c>
      <c r="Q4952" s="147">
        <v>202</v>
      </c>
      <c r="R4952" s="147"/>
      <c r="S4952" s="147" t="s">
        <v>3907</v>
      </c>
      <c r="T4952" s="147">
        <v>0</v>
      </c>
      <c r="U4952" s="147" t="s">
        <v>3908</v>
      </c>
      <c r="V4952" s="147" t="s">
        <v>3814</v>
      </c>
    </row>
    <row r="4953" spans="16:22" x14ac:dyDescent="0.25">
      <c r="P4953" s="147" t="s">
        <v>962</v>
      </c>
      <c r="Q4953" s="147">
        <v>202</v>
      </c>
      <c r="R4953" s="147"/>
      <c r="S4953" s="147" t="s">
        <v>2579</v>
      </c>
      <c r="T4953" s="147">
        <v>0</v>
      </c>
      <c r="U4953" s="147" t="s">
        <v>2580</v>
      </c>
      <c r="V4953" s="147" t="s">
        <v>3814</v>
      </c>
    </row>
    <row r="4954" spans="16:22" x14ac:dyDescent="0.25">
      <c r="P4954" s="147" t="s">
        <v>962</v>
      </c>
      <c r="Q4954" s="147">
        <v>202</v>
      </c>
      <c r="R4954" s="147"/>
      <c r="S4954" s="147" t="s">
        <v>2008</v>
      </c>
      <c r="T4954" s="147">
        <v>0</v>
      </c>
      <c r="U4954" s="147" t="s">
        <v>2009</v>
      </c>
      <c r="V4954" s="147" t="s">
        <v>3814</v>
      </c>
    </row>
    <row r="4955" spans="16:22" x14ac:dyDescent="0.25">
      <c r="P4955" s="147" t="s">
        <v>962</v>
      </c>
      <c r="Q4955" s="147">
        <v>202</v>
      </c>
      <c r="R4955" s="147"/>
      <c r="S4955" s="147" t="s">
        <v>2010</v>
      </c>
      <c r="T4955" s="147">
        <v>0</v>
      </c>
      <c r="U4955" s="147" t="s">
        <v>2011</v>
      </c>
      <c r="V4955" s="147" t="s">
        <v>3814</v>
      </c>
    </row>
    <row r="4956" spans="16:22" x14ac:dyDescent="0.25">
      <c r="P4956" s="147" t="s">
        <v>962</v>
      </c>
      <c r="Q4956" s="147">
        <v>202</v>
      </c>
      <c r="R4956" s="147"/>
      <c r="S4956" s="147" t="s">
        <v>2012</v>
      </c>
      <c r="T4956" s="147">
        <v>0</v>
      </c>
      <c r="U4956" s="147" t="s">
        <v>2013</v>
      </c>
      <c r="V4956" s="147" t="s">
        <v>3814</v>
      </c>
    </row>
    <row r="4957" spans="16:22" x14ac:dyDescent="0.25">
      <c r="P4957" s="147" t="s">
        <v>962</v>
      </c>
      <c r="Q4957" s="147">
        <v>202</v>
      </c>
      <c r="R4957" s="147"/>
      <c r="S4957" s="147" t="s">
        <v>2014</v>
      </c>
      <c r="T4957" s="147">
        <v>0</v>
      </c>
      <c r="U4957" s="147" t="s">
        <v>2015</v>
      </c>
      <c r="V4957" s="147" t="s">
        <v>3814</v>
      </c>
    </row>
    <row r="4958" spans="16:22" x14ac:dyDescent="0.25">
      <c r="P4958" s="147" t="s">
        <v>962</v>
      </c>
      <c r="Q4958" s="147">
        <v>202</v>
      </c>
      <c r="R4958" s="147"/>
      <c r="S4958" s="147" t="s">
        <v>3909</v>
      </c>
      <c r="T4958" s="147">
        <v>0</v>
      </c>
      <c r="U4958" s="147" t="s">
        <v>3910</v>
      </c>
      <c r="V4958" s="147" t="s">
        <v>3814</v>
      </c>
    </row>
    <row r="4959" spans="16:22" x14ac:dyDescent="0.25">
      <c r="P4959" s="147" t="s">
        <v>962</v>
      </c>
      <c r="Q4959" s="147">
        <v>202</v>
      </c>
      <c r="R4959" s="147"/>
      <c r="S4959" s="147" t="s">
        <v>3554</v>
      </c>
      <c r="T4959" s="147">
        <v>0</v>
      </c>
      <c r="U4959" s="147" t="s">
        <v>3555</v>
      </c>
      <c r="V4959" s="147" t="s">
        <v>3814</v>
      </c>
    </row>
    <row r="4960" spans="16:22" x14ac:dyDescent="0.25">
      <c r="P4960" s="147" t="s">
        <v>962</v>
      </c>
      <c r="Q4960" s="147">
        <v>202</v>
      </c>
      <c r="R4960" s="147"/>
      <c r="S4960" s="147" t="s">
        <v>2016</v>
      </c>
      <c r="T4960" s="147">
        <v>0</v>
      </c>
      <c r="U4960" s="147" t="s">
        <v>2017</v>
      </c>
      <c r="V4960" s="147" t="s">
        <v>3814</v>
      </c>
    </row>
    <row r="4961" spans="16:22" x14ac:dyDescent="0.25">
      <c r="P4961" s="147" t="s">
        <v>962</v>
      </c>
      <c r="Q4961" s="147">
        <v>202</v>
      </c>
      <c r="R4961" s="147"/>
      <c r="S4961" s="147" t="s">
        <v>3742</v>
      </c>
      <c r="T4961" s="147">
        <v>0</v>
      </c>
      <c r="U4961" s="147" t="s">
        <v>3743</v>
      </c>
      <c r="V4961" s="147" t="s">
        <v>3814</v>
      </c>
    </row>
    <row r="4962" spans="16:22" x14ac:dyDescent="0.25">
      <c r="P4962" s="147" t="s">
        <v>962</v>
      </c>
      <c r="Q4962" s="147">
        <v>202</v>
      </c>
      <c r="R4962" s="147"/>
      <c r="S4962" s="147" t="s">
        <v>2020</v>
      </c>
      <c r="T4962" s="147">
        <v>0</v>
      </c>
      <c r="U4962" s="147" t="s">
        <v>2021</v>
      </c>
      <c r="V4962" s="147" t="s">
        <v>3814</v>
      </c>
    </row>
    <row r="4963" spans="16:22" x14ac:dyDescent="0.25">
      <c r="P4963" s="147" t="s">
        <v>962</v>
      </c>
      <c r="Q4963" s="147">
        <v>202</v>
      </c>
      <c r="R4963" s="147"/>
      <c r="S4963" s="147" t="s">
        <v>2022</v>
      </c>
      <c r="T4963" s="147">
        <v>0</v>
      </c>
      <c r="U4963" s="147" t="s">
        <v>2023</v>
      </c>
      <c r="V4963" s="147" t="s">
        <v>3814</v>
      </c>
    </row>
    <row r="4964" spans="16:22" x14ac:dyDescent="0.25">
      <c r="P4964" s="147" t="s">
        <v>962</v>
      </c>
      <c r="Q4964" s="147">
        <v>202</v>
      </c>
      <c r="R4964" s="147"/>
      <c r="S4964" s="147" t="s">
        <v>3394</v>
      </c>
      <c r="T4964" s="147">
        <v>0</v>
      </c>
      <c r="U4964" s="147" t="s">
        <v>3395</v>
      </c>
      <c r="V4964" s="147" t="s">
        <v>3814</v>
      </c>
    </row>
    <row r="4965" spans="16:22" x14ac:dyDescent="0.25">
      <c r="P4965" s="147" t="s">
        <v>962</v>
      </c>
      <c r="Q4965" s="147">
        <v>202</v>
      </c>
      <c r="R4965" s="147"/>
      <c r="S4965" s="147" t="s">
        <v>2024</v>
      </c>
      <c r="T4965" s="147">
        <v>0</v>
      </c>
      <c r="U4965" s="147" t="s">
        <v>2025</v>
      </c>
      <c r="V4965" s="147" t="s">
        <v>3814</v>
      </c>
    </row>
    <row r="4966" spans="16:22" x14ac:dyDescent="0.25">
      <c r="P4966" s="147" t="s">
        <v>962</v>
      </c>
      <c r="Q4966" s="147">
        <v>202</v>
      </c>
      <c r="R4966" s="147"/>
      <c r="S4966" s="147" t="s">
        <v>2026</v>
      </c>
      <c r="T4966" s="147">
        <v>0</v>
      </c>
      <c r="U4966" s="147" t="s">
        <v>2027</v>
      </c>
      <c r="V4966" s="147" t="s">
        <v>3814</v>
      </c>
    </row>
    <row r="4967" spans="16:22" x14ac:dyDescent="0.25">
      <c r="P4967" s="147" t="s">
        <v>962</v>
      </c>
      <c r="Q4967" s="147">
        <v>202</v>
      </c>
      <c r="R4967" s="147"/>
      <c r="S4967" s="147" t="s">
        <v>3396</v>
      </c>
      <c r="T4967" s="147">
        <v>0</v>
      </c>
      <c r="U4967" s="147" t="s">
        <v>3397</v>
      </c>
      <c r="V4967" s="147" t="s">
        <v>3814</v>
      </c>
    </row>
    <row r="4968" spans="16:22" x14ac:dyDescent="0.25">
      <c r="P4968" s="147" t="s">
        <v>962</v>
      </c>
      <c r="Q4968" s="147">
        <v>202</v>
      </c>
      <c r="R4968" s="147"/>
      <c r="S4968" s="147" t="s">
        <v>3911</v>
      </c>
      <c r="T4968" s="147">
        <v>0</v>
      </c>
      <c r="U4968" s="147" t="s">
        <v>3912</v>
      </c>
      <c r="V4968" s="147" t="s">
        <v>3814</v>
      </c>
    </row>
    <row r="4969" spans="16:22" x14ac:dyDescent="0.25">
      <c r="P4969" s="147" t="s">
        <v>962</v>
      </c>
      <c r="Q4969" s="147">
        <v>202</v>
      </c>
      <c r="R4969" s="147"/>
      <c r="S4969" s="147" t="s">
        <v>2028</v>
      </c>
      <c r="T4969" s="147">
        <v>0</v>
      </c>
      <c r="U4969" s="147" t="s">
        <v>2029</v>
      </c>
      <c r="V4969" s="147" t="s">
        <v>3814</v>
      </c>
    </row>
    <row r="4970" spans="16:22" x14ac:dyDescent="0.25">
      <c r="P4970" s="147" t="s">
        <v>962</v>
      </c>
      <c r="Q4970" s="147">
        <v>202</v>
      </c>
      <c r="R4970" s="147"/>
      <c r="S4970" s="147" t="s">
        <v>3744</v>
      </c>
      <c r="T4970" s="147">
        <v>0</v>
      </c>
      <c r="U4970" s="147" t="s">
        <v>3745</v>
      </c>
      <c r="V4970" s="147" t="s">
        <v>3814</v>
      </c>
    </row>
    <row r="4971" spans="16:22" x14ac:dyDescent="0.25">
      <c r="P4971" s="147" t="s">
        <v>962</v>
      </c>
      <c r="Q4971" s="147">
        <v>202</v>
      </c>
      <c r="R4971" s="147"/>
      <c r="S4971" s="147" t="s">
        <v>3558</v>
      </c>
      <c r="T4971" s="147">
        <v>0</v>
      </c>
      <c r="U4971" s="147" t="s">
        <v>3559</v>
      </c>
      <c r="V4971" s="147" t="s">
        <v>3814</v>
      </c>
    </row>
    <row r="4972" spans="16:22" x14ac:dyDescent="0.25">
      <c r="P4972" s="147" t="s">
        <v>962</v>
      </c>
      <c r="Q4972" s="147">
        <v>202</v>
      </c>
      <c r="R4972" s="147"/>
      <c r="S4972" s="147" t="s">
        <v>3560</v>
      </c>
      <c r="T4972" s="147">
        <v>0</v>
      </c>
      <c r="U4972" s="147" t="s">
        <v>3561</v>
      </c>
      <c r="V4972" s="147" t="s">
        <v>3814</v>
      </c>
    </row>
    <row r="4973" spans="16:22" x14ac:dyDescent="0.25">
      <c r="P4973" s="147" t="s">
        <v>962</v>
      </c>
      <c r="Q4973" s="147">
        <v>202</v>
      </c>
      <c r="R4973" s="147"/>
      <c r="S4973" s="147" t="s">
        <v>2030</v>
      </c>
      <c r="T4973" s="147">
        <v>0</v>
      </c>
      <c r="U4973" s="147" t="s">
        <v>2031</v>
      </c>
      <c r="V4973" s="147" t="s">
        <v>3814</v>
      </c>
    </row>
    <row r="4974" spans="16:22" x14ac:dyDescent="0.25">
      <c r="P4974" s="147" t="s">
        <v>962</v>
      </c>
      <c r="Q4974" s="147">
        <v>202</v>
      </c>
      <c r="R4974" s="147"/>
      <c r="S4974" s="147" t="s">
        <v>2884</v>
      </c>
      <c r="T4974" s="147">
        <v>0</v>
      </c>
      <c r="U4974" s="147" t="s">
        <v>2885</v>
      </c>
      <c r="V4974" s="147" t="s">
        <v>3814</v>
      </c>
    </row>
    <row r="4975" spans="16:22" x14ac:dyDescent="0.25">
      <c r="P4975" s="147" t="s">
        <v>962</v>
      </c>
      <c r="Q4975" s="147">
        <v>202</v>
      </c>
      <c r="R4975" s="147"/>
      <c r="S4975" s="147" t="s">
        <v>2032</v>
      </c>
      <c r="T4975" s="147">
        <v>0</v>
      </c>
      <c r="U4975" s="147" t="s">
        <v>2033</v>
      </c>
      <c r="V4975" s="147" t="s">
        <v>3814</v>
      </c>
    </row>
    <row r="4976" spans="16:22" x14ac:dyDescent="0.25">
      <c r="P4976" s="147" t="s">
        <v>962</v>
      </c>
      <c r="Q4976" s="147">
        <v>202</v>
      </c>
      <c r="R4976" s="147"/>
      <c r="S4976" s="147" t="s">
        <v>3398</v>
      </c>
      <c r="T4976" s="147">
        <v>0</v>
      </c>
      <c r="U4976" s="147" t="s">
        <v>3399</v>
      </c>
      <c r="V4976" s="147" t="s">
        <v>3814</v>
      </c>
    </row>
    <row r="4977" spans="16:22" x14ac:dyDescent="0.25">
      <c r="P4977" s="147" t="s">
        <v>962</v>
      </c>
      <c r="Q4977" s="147">
        <v>202</v>
      </c>
      <c r="R4977" s="147"/>
      <c r="S4977" s="147" t="s">
        <v>2034</v>
      </c>
      <c r="T4977" s="147">
        <v>0</v>
      </c>
      <c r="U4977" s="147" t="s">
        <v>2035</v>
      </c>
      <c r="V4977" s="147" t="s">
        <v>3814</v>
      </c>
    </row>
    <row r="4978" spans="16:22" x14ac:dyDescent="0.25">
      <c r="P4978" s="147" t="s">
        <v>962</v>
      </c>
      <c r="Q4978" s="147">
        <v>202</v>
      </c>
      <c r="R4978" s="147"/>
      <c r="S4978" s="147" t="s">
        <v>3099</v>
      </c>
      <c r="T4978" s="147">
        <v>0</v>
      </c>
      <c r="U4978" s="147" t="s">
        <v>3100</v>
      </c>
      <c r="V4978" s="147" t="s">
        <v>3814</v>
      </c>
    </row>
    <row r="4979" spans="16:22" x14ac:dyDescent="0.25">
      <c r="P4979" s="147" t="s">
        <v>962</v>
      </c>
      <c r="Q4979" s="147">
        <v>202</v>
      </c>
      <c r="R4979" s="147"/>
      <c r="S4979" s="147" t="s">
        <v>3101</v>
      </c>
      <c r="T4979" s="147">
        <v>0</v>
      </c>
      <c r="U4979" s="147" t="s">
        <v>3102</v>
      </c>
      <c r="V4979" s="147" t="s">
        <v>3814</v>
      </c>
    </row>
    <row r="4980" spans="16:22" x14ac:dyDescent="0.25">
      <c r="P4980" s="147" t="s">
        <v>962</v>
      </c>
      <c r="Q4980" s="147">
        <v>202</v>
      </c>
      <c r="R4980" s="147"/>
      <c r="S4980" s="147" t="s">
        <v>2036</v>
      </c>
      <c r="T4980" s="147">
        <v>0</v>
      </c>
      <c r="U4980" s="147" t="s">
        <v>2037</v>
      </c>
      <c r="V4980" s="147" t="s">
        <v>3814</v>
      </c>
    </row>
    <row r="4981" spans="16:22" x14ac:dyDescent="0.25">
      <c r="P4981" s="147" t="s">
        <v>962</v>
      </c>
      <c r="Q4981" s="147">
        <v>202</v>
      </c>
      <c r="R4981" s="147"/>
      <c r="S4981" s="147" t="s">
        <v>3913</v>
      </c>
      <c r="T4981" s="147">
        <v>0</v>
      </c>
      <c r="U4981" s="147" t="s">
        <v>3914</v>
      </c>
      <c r="V4981" s="147" t="s">
        <v>3814</v>
      </c>
    </row>
    <row r="4982" spans="16:22" x14ac:dyDescent="0.25">
      <c r="P4982" s="147" t="s">
        <v>962</v>
      </c>
      <c r="Q4982" s="147">
        <v>202</v>
      </c>
      <c r="R4982" s="147"/>
      <c r="S4982" s="147" t="s">
        <v>3915</v>
      </c>
      <c r="T4982" s="147">
        <v>0</v>
      </c>
      <c r="U4982" s="147" t="s">
        <v>3916</v>
      </c>
      <c r="V4982" s="147" t="s">
        <v>3814</v>
      </c>
    </row>
    <row r="4983" spans="16:22" x14ac:dyDescent="0.25">
      <c r="P4983" s="147" t="s">
        <v>962</v>
      </c>
      <c r="Q4983" s="147">
        <v>202</v>
      </c>
      <c r="R4983" s="147"/>
      <c r="S4983" s="147" t="s">
        <v>2042</v>
      </c>
      <c r="T4983" s="147">
        <v>0</v>
      </c>
      <c r="U4983" s="147" t="s">
        <v>2043</v>
      </c>
      <c r="V4983" s="147" t="s">
        <v>3814</v>
      </c>
    </row>
    <row r="4984" spans="16:22" x14ac:dyDescent="0.25">
      <c r="P4984" s="147" t="s">
        <v>962</v>
      </c>
      <c r="Q4984" s="147">
        <v>202</v>
      </c>
      <c r="R4984" s="147"/>
      <c r="S4984" s="147" t="s">
        <v>3917</v>
      </c>
      <c r="T4984" s="147">
        <v>0</v>
      </c>
      <c r="U4984" s="147" t="s">
        <v>3918</v>
      </c>
      <c r="V4984" s="147" t="s">
        <v>3814</v>
      </c>
    </row>
    <row r="4985" spans="16:22" x14ac:dyDescent="0.25">
      <c r="P4985" s="147" t="s">
        <v>962</v>
      </c>
      <c r="Q4985" s="147">
        <v>202</v>
      </c>
      <c r="R4985" s="147"/>
      <c r="S4985" s="147" t="s">
        <v>3746</v>
      </c>
      <c r="T4985" s="147">
        <v>0</v>
      </c>
      <c r="U4985" s="147" t="s">
        <v>3747</v>
      </c>
      <c r="V4985" s="147" t="s">
        <v>3814</v>
      </c>
    </row>
    <row r="4986" spans="16:22" x14ac:dyDescent="0.25">
      <c r="P4986" s="147" t="s">
        <v>962</v>
      </c>
      <c r="Q4986" s="147">
        <v>202</v>
      </c>
      <c r="R4986" s="147"/>
      <c r="S4986" s="147" t="s">
        <v>3400</v>
      </c>
      <c r="T4986" s="147">
        <v>0</v>
      </c>
      <c r="U4986" s="147" t="s">
        <v>3401</v>
      </c>
      <c r="V4986" s="147" t="s">
        <v>3814</v>
      </c>
    </row>
    <row r="4987" spans="16:22" x14ac:dyDescent="0.25">
      <c r="P4987" s="147" t="s">
        <v>962</v>
      </c>
      <c r="Q4987" s="147">
        <v>202</v>
      </c>
      <c r="R4987" s="147"/>
      <c r="S4987" s="147" t="s">
        <v>2890</v>
      </c>
      <c r="T4987" s="147">
        <v>0</v>
      </c>
      <c r="U4987" s="147" t="s">
        <v>2891</v>
      </c>
      <c r="V4987" s="147" t="s">
        <v>3814</v>
      </c>
    </row>
    <row r="4988" spans="16:22" x14ac:dyDescent="0.25">
      <c r="P4988" s="147" t="s">
        <v>962</v>
      </c>
      <c r="Q4988" s="147">
        <v>202</v>
      </c>
      <c r="R4988" s="147"/>
      <c r="S4988" s="147" t="s">
        <v>2046</v>
      </c>
      <c r="T4988" s="147">
        <v>0</v>
      </c>
      <c r="U4988" s="147" t="s">
        <v>2047</v>
      </c>
      <c r="V4988" s="147" t="s">
        <v>3814</v>
      </c>
    </row>
    <row r="4989" spans="16:22" x14ac:dyDescent="0.25">
      <c r="P4989" s="147" t="s">
        <v>962</v>
      </c>
      <c r="Q4989" s="147">
        <v>202</v>
      </c>
      <c r="R4989" s="147"/>
      <c r="S4989" s="147" t="s">
        <v>3919</v>
      </c>
      <c r="T4989" s="147">
        <v>0</v>
      </c>
      <c r="U4989" s="147" t="s">
        <v>3920</v>
      </c>
      <c r="V4989" s="147" t="s">
        <v>3814</v>
      </c>
    </row>
    <row r="4990" spans="16:22" x14ac:dyDescent="0.25">
      <c r="P4990" s="147" t="s">
        <v>962</v>
      </c>
      <c r="Q4990" s="147">
        <v>202</v>
      </c>
      <c r="R4990" s="147"/>
      <c r="S4990" s="147" t="s">
        <v>3921</v>
      </c>
      <c r="T4990" s="147">
        <v>0</v>
      </c>
      <c r="U4990" s="147" t="s">
        <v>3922</v>
      </c>
      <c r="V4990" s="147" t="s">
        <v>3814</v>
      </c>
    </row>
    <row r="4991" spans="16:22" x14ac:dyDescent="0.25">
      <c r="P4991" s="147" t="s">
        <v>962</v>
      </c>
      <c r="Q4991" s="147">
        <v>202</v>
      </c>
      <c r="R4991" s="147"/>
      <c r="S4991" s="147" t="s">
        <v>3103</v>
      </c>
      <c r="T4991" s="147">
        <v>0</v>
      </c>
      <c r="U4991" s="147" t="s">
        <v>3104</v>
      </c>
      <c r="V4991" s="147" t="s">
        <v>3814</v>
      </c>
    </row>
    <row r="4992" spans="16:22" x14ac:dyDescent="0.25">
      <c r="P4992" s="147" t="s">
        <v>962</v>
      </c>
      <c r="Q4992" s="147">
        <v>202</v>
      </c>
      <c r="R4992" s="147"/>
      <c r="S4992" s="147" t="s">
        <v>3105</v>
      </c>
      <c r="T4992" s="147">
        <v>0</v>
      </c>
      <c r="U4992" s="147" t="s">
        <v>3106</v>
      </c>
      <c r="V4992" s="147" t="s">
        <v>3814</v>
      </c>
    </row>
    <row r="4993" spans="16:22" x14ac:dyDescent="0.25">
      <c r="P4993" s="147" t="s">
        <v>962</v>
      </c>
      <c r="Q4993" s="147">
        <v>202</v>
      </c>
      <c r="R4993" s="147"/>
      <c r="S4993" s="147" t="s">
        <v>3107</v>
      </c>
      <c r="T4993" s="147">
        <v>0</v>
      </c>
      <c r="U4993" s="147" t="s">
        <v>3108</v>
      </c>
      <c r="V4993" s="147" t="s">
        <v>3814</v>
      </c>
    </row>
    <row r="4994" spans="16:22" x14ac:dyDescent="0.25">
      <c r="P4994" s="147" t="s">
        <v>962</v>
      </c>
      <c r="Q4994" s="147">
        <v>202</v>
      </c>
      <c r="R4994" s="147"/>
      <c r="S4994" s="147" t="s">
        <v>3109</v>
      </c>
      <c r="T4994" s="147">
        <v>0</v>
      </c>
      <c r="U4994" s="147" t="s">
        <v>3110</v>
      </c>
      <c r="V4994" s="147" t="s">
        <v>3814</v>
      </c>
    </row>
    <row r="4995" spans="16:22" x14ac:dyDescent="0.25">
      <c r="P4995" s="147" t="s">
        <v>962</v>
      </c>
      <c r="Q4995" s="147">
        <v>202</v>
      </c>
      <c r="R4995" s="147"/>
      <c r="S4995" s="147" t="s">
        <v>3111</v>
      </c>
      <c r="T4995" s="147">
        <v>0</v>
      </c>
      <c r="U4995" s="147" t="s">
        <v>3112</v>
      </c>
      <c r="V4995" s="147" t="s">
        <v>3814</v>
      </c>
    </row>
    <row r="4996" spans="16:22" x14ac:dyDescent="0.25">
      <c r="P4996" s="147" t="s">
        <v>962</v>
      </c>
      <c r="Q4996" s="147">
        <v>202</v>
      </c>
      <c r="R4996" s="147"/>
      <c r="S4996" s="147" t="s">
        <v>2050</v>
      </c>
      <c r="T4996" s="147">
        <v>0</v>
      </c>
      <c r="U4996" s="147" t="s">
        <v>2051</v>
      </c>
      <c r="V4996" s="147" t="s">
        <v>3814</v>
      </c>
    </row>
    <row r="4997" spans="16:22" x14ac:dyDescent="0.25">
      <c r="P4997" s="147" t="s">
        <v>962</v>
      </c>
      <c r="Q4997" s="147">
        <v>202</v>
      </c>
      <c r="R4997" s="147"/>
      <c r="S4997" s="147" t="s">
        <v>3562</v>
      </c>
      <c r="T4997" s="147">
        <v>0</v>
      </c>
      <c r="U4997" s="147" t="s">
        <v>3563</v>
      </c>
      <c r="V4997" s="147" t="s">
        <v>3814</v>
      </c>
    </row>
    <row r="4998" spans="16:22" x14ac:dyDescent="0.25">
      <c r="P4998" s="147" t="s">
        <v>962</v>
      </c>
      <c r="Q4998" s="147">
        <v>202</v>
      </c>
      <c r="R4998" s="147"/>
      <c r="S4998" s="147" t="s">
        <v>3113</v>
      </c>
      <c r="T4998" s="147">
        <v>0</v>
      </c>
      <c r="U4998" s="147" t="s">
        <v>3114</v>
      </c>
      <c r="V4998" s="147" t="s">
        <v>3814</v>
      </c>
    </row>
    <row r="4999" spans="16:22" x14ac:dyDescent="0.25">
      <c r="P4999" s="147" t="s">
        <v>962</v>
      </c>
      <c r="Q4999" s="147">
        <v>202</v>
      </c>
      <c r="R4999" s="147"/>
      <c r="S4999" s="147" t="s">
        <v>3115</v>
      </c>
      <c r="T4999" s="147">
        <v>0</v>
      </c>
      <c r="U4999" s="147" t="s">
        <v>3116</v>
      </c>
      <c r="V4999" s="147" t="s">
        <v>3814</v>
      </c>
    </row>
    <row r="5000" spans="16:22" x14ac:dyDescent="0.25">
      <c r="P5000" s="147" t="s">
        <v>962</v>
      </c>
      <c r="Q5000" s="147">
        <v>202</v>
      </c>
      <c r="R5000" s="147"/>
      <c r="S5000" s="147" t="s">
        <v>2054</v>
      </c>
      <c r="T5000" s="147">
        <v>0</v>
      </c>
      <c r="U5000" s="147" t="s">
        <v>2055</v>
      </c>
      <c r="V5000" s="147" t="s">
        <v>3814</v>
      </c>
    </row>
    <row r="5001" spans="16:22" x14ac:dyDescent="0.25">
      <c r="P5001" s="147" t="s">
        <v>962</v>
      </c>
      <c r="Q5001" s="147">
        <v>202</v>
      </c>
      <c r="R5001" s="147"/>
      <c r="S5001" s="147" t="s">
        <v>2058</v>
      </c>
      <c r="T5001" s="147">
        <v>0</v>
      </c>
      <c r="U5001" s="147" t="s">
        <v>2059</v>
      </c>
      <c r="V5001" s="147" t="s">
        <v>3814</v>
      </c>
    </row>
    <row r="5002" spans="16:22" x14ac:dyDescent="0.25">
      <c r="P5002" s="147" t="s">
        <v>962</v>
      </c>
      <c r="Q5002" s="147">
        <v>202</v>
      </c>
      <c r="R5002" s="147"/>
      <c r="S5002" s="147" t="s">
        <v>2060</v>
      </c>
      <c r="T5002" s="147">
        <v>0</v>
      </c>
      <c r="U5002" s="147" t="s">
        <v>2061</v>
      </c>
      <c r="V5002" s="147" t="s">
        <v>3814</v>
      </c>
    </row>
    <row r="5003" spans="16:22" x14ac:dyDescent="0.25">
      <c r="P5003" s="147" t="s">
        <v>962</v>
      </c>
      <c r="Q5003" s="147">
        <v>202</v>
      </c>
      <c r="R5003" s="147"/>
      <c r="S5003" s="147" t="s">
        <v>3119</v>
      </c>
      <c r="T5003" s="147">
        <v>0</v>
      </c>
      <c r="U5003" s="147" t="s">
        <v>3120</v>
      </c>
      <c r="V5003" s="147" t="s">
        <v>3814</v>
      </c>
    </row>
    <row r="5004" spans="16:22" x14ac:dyDescent="0.25">
      <c r="P5004" s="147" t="s">
        <v>962</v>
      </c>
      <c r="Q5004" s="147">
        <v>202</v>
      </c>
      <c r="R5004" s="147"/>
      <c r="S5004" s="147" t="s">
        <v>3121</v>
      </c>
      <c r="T5004" s="147">
        <v>0</v>
      </c>
      <c r="U5004" s="147" t="s">
        <v>3122</v>
      </c>
      <c r="V5004" s="147" t="s">
        <v>3814</v>
      </c>
    </row>
    <row r="5005" spans="16:22" x14ac:dyDescent="0.25">
      <c r="P5005" s="147" t="s">
        <v>962</v>
      </c>
      <c r="Q5005" s="147">
        <v>202</v>
      </c>
      <c r="R5005" s="147"/>
      <c r="S5005" s="147" t="s">
        <v>2062</v>
      </c>
      <c r="T5005" s="147">
        <v>0</v>
      </c>
      <c r="U5005" s="147" t="s">
        <v>2063</v>
      </c>
      <c r="V5005" s="147" t="s">
        <v>3814</v>
      </c>
    </row>
    <row r="5006" spans="16:22" x14ac:dyDescent="0.25">
      <c r="P5006" s="147" t="s">
        <v>962</v>
      </c>
      <c r="Q5006" s="147">
        <v>202</v>
      </c>
      <c r="R5006" s="147"/>
      <c r="S5006" s="147" t="s">
        <v>3923</v>
      </c>
      <c r="T5006" s="147">
        <v>0</v>
      </c>
      <c r="U5006" s="147" t="s">
        <v>3924</v>
      </c>
      <c r="V5006" s="147" t="s">
        <v>3814</v>
      </c>
    </row>
    <row r="5007" spans="16:22" x14ac:dyDescent="0.25">
      <c r="P5007" s="147" t="s">
        <v>962</v>
      </c>
      <c r="Q5007" s="147">
        <v>202</v>
      </c>
      <c r="R5007" s="147"/>
      <c r="S5007" s="147" t="s">
        <v>2064</v>
      </c>
      <c r="T5007" s="147">
        <v>0</v>
      </c>
      <c r="U5007" s="147" t="s">
        <v>2065</v>
      </c>
      <c r="V5007" s="147" t="s">
        <v>3814</v>
      </c>
    </row>
    <row r="5008" spans="16:22" x14ac:dyDescent="0.25">
      <c r="P5008" s="147" t="s">
        <v>962</v>
      </c>
      <c r="Q5008" s="147">
        <v>202</v>
      </c>
      <c r="R5008" s="147"/>
      <c r="S5008" s="147" t="s">
        <v>2070</v>
      </c>
      <c r="T5008" s="147">
        <v>0</v>
      </c>
      <c r="U5008" s="147" t="s">
        <v>2071</v>
      </c>
      <c r="V5008" s="147" t="s">
        <v>3814</v>
      </c>
    </row>
    <row r="5009" spans="16:22" x14ac:dyDescent="0.25">
      <c r="P5009" s="147" t="s">
        <v>962</v>
      </c>
      <c r="Q5009" s="147">
        <v>202</v>
      </c>
      <c r="R5009" s="147"/>
      <c r="S5009" s="147" t="s">
        <v>2894</v>
      </c>
      <c r="T5009" s="147">
        <v>0</v>
      </c>
      <c r="U5009" s="147" t="s">
        <v>2895</v>
      </c>
      <c r="V5009" s="147" t="s">
        <v>3814</v>
      </c>
    </row>
    <row r="5010" spans="16:22" x14ac:dyDescent="0.25">
      <c r="P5010" s="147" t="s">
        <v>962</v>
      </c>
      <c r="Q5010" s="147">
        <v>202</v>
      </c>
      <c r="R5010" s="147"/>
      <c r="S5010" s="147" t="s">
        <v>3925</v>
      </c>
      <c r="T5010" s="147">
        <v>0</v>
      </c>
      <c r="U5010" s="147" t="s">
        <v>3926</v>
      </c>
      <c r="V5010" s="147" t="s">
        <v>3814</v>
      </c>
    </row>
    <row r="5011" spans="16:22" x14ac:dyDescent="0.25">
      <c r="P5011" s="147" t="s">
        <v>962</v>
      </c>
      <c r="Q5011" s="147">
        <v>202</v>
      </c>
      <c r="R5011" s="147"/>
      <c r="S5011" s="147" t="s">
        <v>3927</v>
      </c>
      <c r="T5011" s="147">
        <v>0</v>
      </c>
      <c r="U5011" s="147" t="s">
        <v>3928</v>
      </c>
      <c r="V5011" s="147" t="s">
        <v>3814</v>
      </c>
    </row>
    <row r="5012" spans="16:22" x14ac:dyDescent="0.25">
      <c r="P5012" s="147" t="s">
        <v>962</v>
      </c>
      <c r="Q5012" s="147">
        <v>202</v>
      </c>
      <c r="R5012" s="147"/>
      <c r="S5012" s="147" t="s">
        <v>2583</v>
      </c>
      <c r="T5012" s="147">
        <v>0</v>
      </c>
      <c r="U5012" s="147" t="s">
        <v>2584</v>
      </c>
      <c r="V5012" s="147" t="s">
        <v>3814</v>
      </c>
    </row>
    <row r="5013" spans="16:22" x14ac:dyDescent="0.25">
      <c r="P5013" s="147" t="s">
        <v>962</v>
      </c>
      <c r="Q5013" s="147">
        <v>202</v>
      </c>
      <c r="R5013" s="147"/>
      <c r="S5013" s="147" t="s">
        <v>2074</v>
      </c>
      <c r="T5013" s="147">
        <v>0</v>
      </c>
      <c r="U5013" s="147" t="s">
        <v>2075</v>
      </c>
      <c r="V5013" s="147" t="s">
        <v>3814</v>
      </c>
    </row>
    <row r="5014" spans="16:22" x14ac:dyDescent="0.25">
      <c r="P5014" s="147" t="s">
        <v>962</v>
      </c>
      <c r="Q5014" s="147">
        <v>202</v>
      </c>
      <c r="R5014" s="147"/>
      <c r="S5014" s="147" t="s">
        <v>3929</v>
      </c>
      <c r="T5014" s="147">
        <v>0</v>
      </c>
      <c r="U5014" s="147" t="s">
        <v>3930</v>
      </c>
      <c r="V5014" s="147" t="s">
        <v>3814</v>
      </c>
    </row>
    <row r="5015" spans="16:22" x14ac:dyDescent="0.25">
      <c r="P5015" s="147" t="s">
        <v>962</v>
      </c>
      <c r="Q5015" s="147">
        <v>202</v>
      </c>
      <c r="R5015" s="147"/>
      <c r="S5015" s="147" t="s">
        <v>2080</v>
      </c>
      <c r="T5015" s="147">
        <v>0</v>
      </c>
      <c r="U5015" s="147" t="s">
        <v>2081</v>
      </c>
      <c r="V5015" s="147" t="s">
        <v>3814</v>
      </c>
    </row>
    <row r="5016" spans="16:22" x14ac:dyDescent="0.25">
      <c r="P5016" s="147" t="s">
        <v>962</v>
      </c>
      <c r="Q5016" s="147">
        <v>202</v>
      </c>
      <c r="R5016" s="147"/>
      <c r="S5016" s="147" t="s">
        <v>3404</v>
      </c>
      <c r="T5016" s="147">
        <v>0</v>
      </c>
      <c r="U5016" s="147" t="s">
        <v>3405</v>
      </c>
      <c r="V5016" s="147" t="s">
        <v>3814</v>
      </c>
    </row>
    <row r="5017" spans="16:22" x14ac:dyDescent="0.25">
      <c r="P5017" s="147" t="s">
        <v>962</v>
      </c>
      <c r="Q5017" s="147">
        <v>202</v>
      </c>
      <c r="R5017" s="147"/>
      <c r="S5017" s="147" t="s">
        <v>2088</v>
      </c>
      <c r="T5017" s="147">
        <v>0</v>
      </c>
      <c r="U5017" s="147" t="s">
        <v>2089</v>
      </c>
      <c r="V5017" s="147" t="s">
        <v>3814</v>
      </c>
    </row>
    <row r="5018" spans="16:22" x14ac:dyDescent="0.25">
      <c r="P5018" s="147" t="s">
        <v>962</v>
      </c>
      <c r="Q5018" s="147">
        <v>202</v>
      </c>
      <c r="R5018" s="147"/>
      <c r="S5018" s="147" t="s">
        <v>2587</v>
      </c>
      <c r="T5018" s="147">
        <v>0</v>
      </c>
      <c r="U5018" s="147" t="s">
        <v>2588</v>
      </c>
      <c r="V5018" s="147" t="s">
        <v>3814</v>
      </c>
    </row>
    <row r="5019" spans="16:22" x14ac:dyDescent="0.25">
      <c r="P5019" s="147" t="s">
        <v>962</v>
      </c>
      <c r="Q5019" s="147">
        <v>202</v>
      </c>
      <c r="R5019" s="147"/>
      <c r="S5019" s="147" t="s">
        <v>2090</v>
      </c>
      <c r="T5019" s="147">
        <v>0</v>
      </c>
      <c r="U5019" s="147" t="s">
        <v>2091</v>
      </c>
      <c r="V5019" s="147" t="s">
        <v>3814</v>
      </c>
    </row>
    <row r="5020" spans="16:22" x14ac:dyDescent="0.25">
      <c r="P5020" s="147" t="s">
        <v>962</v>
      </c>
      <c r="Q5020" s="147">
        <v>202</v>
      </c>
      <c r="R5020" s="147"/>
      <c r="S5020" s="147" t="s">
        <v>2092</v>
      </c>
      <c r="T5020" s="147">
        <v>0</v>
      </c>
      <c r="U5020" s="147" t="s">
        <v>2093</v>
      </c>
      <c r="V5020" s="147" t="s">
        <v>3814</v>
      </c>
    </row>
    <row r="5021" spans="16:22" x14ac:dyDescent="0.25">
      <c r="P5021" s="147" t="s">
        <v>962</v>
      </c>
      <c r="Q5021" s="147">
        <v>202</v>
      </c>
      <c r="R5021" s="147"/>
      <c r="S5021" s="147" t="s">
        <v>2094</v>
      </c>
      <c r="T5021" s="147">
        <v>0</v>
      </c>
      <c r="U5021" s="147" t="s">
        <v>2095</v>
      </c>
      <c r="V5021" s="147" t="s">
        <v>3814</v>
      </c>
    </row>
    <row r="5022" spans="16:22" x14ac:dyDescent="0.25">
      <c r="P5022" s="147" t="s">
        <v>962</v>
      </c>
      <c r="Q5022" s="147">
        <v>202</v>
      </c>
      <c r="R5022" s="147"/>
      <c r="S5022" s="147" t="s">
        <v>3127</v>
      </c>
      <c r="T5022" s="147">
        <v>0</v>
      </c>
      <c r="U5022" s="147" t="s">
        <v>3128</v>
      </c>
      <c r="V5022" s="147" t="s">
        <v>3814</v>
      </c>
    </row>
    <row r="5023" spans="16:22" x14ac:dyDescent="0.25">
      <c r="P5023" s="147" t="s">
        <v>962</v>
      </c>
      <c r="Q5023" s="147">
        <v>202</v>
      </c>
      <c r="R5023" s="147"/>
      <c r="S5023" s="147" t="s">
        <v>3931</v>
      </c>
      <c r="T5023" s="147">
        <v>0</v>
      </c>
      <c r="U5023" s="147" t="s">
        <v>3932</v>
      </c>
      <c r="V5023" s="147" t="s">
        <v>3814</v>
      </c>
    </row>
    <row r="5024" spans="16:22" x14ac:dyDescent="0.25">
      <c r="P5024" s="147" t="s">
        <v>962</v>
      </c>
      <c r="Q5024" s="147">
        <v>202</v>
      </c>
      <c r="R5024" s="147"/>
      <c r="S5024" s="147" t="s">
        <v>3933</v>
      </c>
      <c r="T5024" s="147">
        <v>0</v>
      </c>
      <c r="U5024" s="147" t="s">
        <v>3934</v>
      </c>
      <c r="V5024" s="147" t="s">
        <v>3814</v>
      </c>
    </row>
    <row r="5025" spans="16:22" x14ac:dyDescent="0.25">
      <c r="P5025" s="147" t="s">
        <v>962</v>
      </c>
      <c r="Q5025" s="147">
        <v>202</v>
      </c>
      <c r="R5025" s="147"/>
      <c r="S5025" s="147" t="s">
        <v>3129</v>
      </c>
      <c r="T5025" s="147">
        <v>0</v>
      </c>
      <c r="U5025" s="147" t="s">
        <v>3130</v>
      </c>
      <c r="V5025" s="147" t="s">
        <v>3814</v>
      </c>
    </row>
    <row r="5026" spans="16:22" x14ac:dyDescent="0.25">
      <c r="P5026" s="147" t="s">
        <v>962</v>
      </c>
      <c r="Q5026" s="147">
        <v>202</v>
      </c>
      <c r="R5026" s="147"/>
      <c r="S5026" s="147" t="s">
        <v>2102</v>
      </c>
      <c r="T5026" s="147">
        <v>0</v>
      </c>
      <c r="U5026" s="147" t="s">
        <v>2103</v>
      </c>
      <c r="V5026" s="147" t="s">
        <v>3814</v>
      </c>
    </row>
    <row r="5027" spans="16:22" x14ac:dyDescent="0.25">
      <c r="P5027" s="147" t="s">
        <v>962</v>
      </c>
      <c r="Q5027" s="147">
        <v>202</v>
      </c>
      <c r="R5027" s="147"/>
      <c r="S5027" s="147" t="s">
        <v>2104</v>
      </c>
      <c r="T5027" s="147">
        <v>0</v>
      </c>
      <c r="U5027" s="147" t="s">
        <v>2105</v>
      </c>
      <c r="V5027" s="147" t="s">
        <v>3814</v>
      </c>
    </row>
    <row r="5028" spans="16:22" x14ac:dyDescent="0.25">
      <c r="P5028" s="147" t="s">
        <v>962</v>
      </c>
      <c r="Q5028" s="147">
        <v>202</v>
      </c>
      <c r="R5028" s="147"/>
      <c r="S5028" s="147" t="s">
        <v>2106</v>
      </c>
      <c r="T5028" s="147">
        <v>0</v>
      </c>
      <c r="U5028" s="147" t="s">
        <v>2107</v>
      </c>
      <c r="V5028" s="147" t="s">
        <v>3814</v>
      </c>
    </row>
    <row r="5029" spans="16:22" x14ac:dyDescent="0.25">
      <c r="P5029" s="147" t="s">
        <v>962</v>
      </c>
      <c r="Q5029" s="147">
        <v>202</v>
      </c>
      <c r="R5029" s="147"/>
      <c r="S5029" s="147" t="s">
        <v>2904</v>
      </c>
      <c r="T5029" s="147">
        <v>0</v>
      </c>
      <c r="U5029" s="147" t="s">
        <v>2905</v>
      </c>
      <c r="V5029" s="147" t="s">
        <v>3814</v>
      </c>
    </row>
    <row r="5030" spans="16:22" x14ac:dyDescent="0.25">
      <c r="P5030" s="147" t="s">
        <v>962</v>
      </c>
      <c r="Q5030" s="147">
        <v>202</v>
      </c>
      <c r="R5030" s="147"/>
      <c r="S5030" s="147" t="s">
        <v>3935</v>
      </c>
      <c r="T5030" s="147">
        <v>0</v>
      </c>
      <c r="U5030" s="147" t="s">
        <v>3936</v>
      </c>
      <c r="V5030" s="147" t="s">
        <v>3814</v>
      </c>
    </row>
    <row r="5031" spans="16:22" x14ac:dyDescent="0.25">
      <c r="P5031" s="147" t="s">
        <v>962</v>
      </c>
      <c r="Q5031" s="147">
        <v>202</v>
      </c>
      <c r="R5031" s="147"/>
      <c r="S5031" s="147" t="s">
        <v>2108</v>
      </c>
      <c r="T5031" s="147">
        <v>0</v>
      </c>
      <c r="U5031" s="147" t="s">
        <v>2109</v>
      </c>
      <c r="V5031" s="147" t="s">
        <v>3814</v>
      </c>
    </row>
    <row r="5032" spans="16:22" x14ac:dyDescent="0.25">
      <c r="P5032" s="147" t="s">
        <v>962</v>
      </c>
      <c r="Q5032" s="147">
        <v>202</v>
      </c>
      <c r="R5032" s="147"/>
      <c r="S5032" s="147" t="s">
        <v>2110</v>
      </c>
      <c r="T5032" s="147">
        <v>0</v>
      </c>
      <c r="U5032" s="147" t="s">
        <v>2111</v>
      </c>
      <c r="V5032" s="147" t="s">
        <v>3814</v>
      </c>
    </row>
    <row r="5033" spans="16:22" x14ac:dyDescent="0.25">
      <c r="P5033" s="147" t="s">
        <v>962</v>
      </c>
      <c r="Q5033" s="147">
        <v>202</v>
      </c>
      <c r="R5033" s="147"/>
      <c r="S5033" s="147" t="s">
        <v>3750</v>
      </c>
      <c r="T5033" s="147">
        <v>0</v>
      </c>
      <c r="U5033" s="147" t="s">
        <v>3751</v>
      </c>
      <c r="V5033" s="147" t="s">
        <v>3814</v>
      </c>
    </row>
    <row r="5034" spans="16:22" x14ac:dyDescent="0.25">
      <c r="P5034" s="147" t="s">
        <v>962</v>
      </c>
      <c r="Q5034" s="147">
        <v>202</v>
      </c>
      <c r="R5034" s="147"/>
      <c r="S5034" s="147" t="s">
        <v>2591</v>
      </c>
      <c r="T5034" s="147">
        <v>0</v>
      </c>
      <c r="U5034" s="147" t="s">
        <v>2592</v>
      </c>
      <c r="V5034" s="147" t="s">
        <v>3814</v>
      </c>
    </row>
    <row r="5035" spans="16:22" x14ac:dyDescent="0.25">
      <c r="P5035" s="147" t="s">
        <v>962</v>
      </c>
      <c r="Q5035" s="147">
        <v>202</v>
      </c>
      <c r="R5035" s="147"/>
      <c r="S5035" s="147" t="s">
        <v>3406</v>
      </c>
      <c r="T5035" s="147">
        <v>0</v>
      </c>
      <c r="U5035" s="147" t="s">
        <v>3407</v>
      </c>
      <c r="V5035" s="147" t="s">
        <v>3814</v>
      </c>
    </row>
    <row r="5036" spans="16:22" x14ac:dyDescent="0.25">
      <c r="P5036" s="147" t="s">
        <v>962</v>
      </c>
      <c r="Q5036" s="147">
        <v>202</v>
      </c>
      <c r="R5036" s="147"/>
      <c r="S5036" s="147" t="s">
        <v>3937</v>
      </c>
      <c r="T5036" s="147">
        <v>0</v>
      </c>
      <c r="U5036" s="147" t="s">
        <v>3938</v>
      </c>
      <c r="V5036" s="147" t="s">
        <v>3814</v>
      </c>
    </row>
    <row r="5037" spans="16:22" x14ac:dyDescent="0.25">
      <c r="P5037" s="147" t="s">
        <v>962</v>
      </c>
      <c r="Q5037" s="147">
        <v>202</v>
      </c>
      <c r="R5037" s="147"/>
      <c r="S5037" s="147" t="s">
        <v>3939</v>
      </c>
      <c r="T5037" s="147">
        <v>0</v>
      </c>
      <c r="U5037" s="147" t="s">
        <v>3940</v>
      </c>
      <c r="V5037" s="147" t="s">
        <v>3814</v>
      </c>
    </row>
    <row r="5038" spans="16:22" x14ac:dyDescent="0.25">
      <c r="P5038" s="147" t="s">
        <v>962</v>
      </c>
      <c r="Q5038" s="147">
        <v>202</v>
      </c>
      <c r="R5038" s="147"/>
      <c r="S5038" s="147" t="s">
        <v>3941</v>
      </c>
      <c r="T5038" s="147">
        <v>0</v>
      </c>
      <c r="U5038" s="147" t="s">
        <v>3942</v>
      </c>
      <c r="V5038" s="147" t="s">
        <v>3814</v>
      </c>
    </row>
    <row r="5039" spans="16:22" x14ac:dyDescent="0.25">
      <c r="P5039" s="147" t="s">
        <v>962</v>
      </c>
      <c r="Q5039" s="147">
        <v>202</v>
      </c>
      <c r="R5039" s="147"/>
      <c r="S5039" s="147" t="s">
        <v>3133</v>
      </c>
      <c r="T5039" s="147">
        <v>0</v>
      </c>
      <c r="U5039" s="147" t="s">
        <v>3134</v>
      </c>
      <c r="V5039" s="147" t="s">
        <v>3814</v>
      </c>
    </row>
    <row r="5040" spans="16:22" x14ac:dyDescent="0.25">
      <c r="P5040" s="147" t="s">
        <v>962</v>
      </c>
      <c r="Q5040" s="147">
        <v>202</v>
      </c>
      <c r="R5040" s="147"/>
      <c r="S5040" s="147" t="s">
        <v>3135</v>
      </c>
      <c r="T5040" s="147">
        <v>0</v>
      </c>
      <c r="U5040" s="147" t="s">
        <v>3136</v>
      </c>
      <c r="V5040" s="147" t="s">
        <v>3814</v>
      </c>
    </row>
    <row r="5041" spans="16:22" x14ac:dyDescent="0.25">
      <c r="P5041" s="147" t="s">
        <v>962</v>
      </c>
      <c r="Q5041" s="147">
        <v>202</v>
      </c>
      <c r="R5041" s="147"/>
      <c r="S5041" s="147" t="s">
        <v>3139</v>
      </c>
      <c r="T5041" s="147">
        <v>0</v>
      </c>
      <c r="U5041" s="147" t="s">
        <v>3140</v>
      </c>
      <c r="V5041" s="147" t="s">
        <v>3814</v>
      </c>
    </row>
    <row r="5042" spans="16:22" x14ac:dyDescent="0.25">
      <c r="P5042" s="147" t="s">
        <v>962</v>
      </c>
      <c r="Q5042" s="147">
        <v>202</v>
      </c>
      <c r="R5042" s="147"/>
      <c r="S5042" s="147" t="s">
        <v>3943</v>
      </c>
      <c r="T5042" s="147">
        <v>0</v>
      </c>
      <c r="U5042" s="147" t="s">
        <v>3944</v>
      </c>
      <c r="V5042" s="147" t="s">
        <v>3814</v>
      </c>
    </row>
    <row r="5043" spans="16:22" x14ac:dyDescent="0.25">
      <c r="P5043" s="147" t="s">
        <v>962</v>
      </c>
      <c r="Q5043" s="147">
        <v>202</v>
      </c>
      <c r="R5043" s="147"/>
      <c r="S5043" s="147" t="s">
        <v>3945</v>
      </c>
      <c r="T5043" s="147">
        <v>0</v>
      </c>
      <c r="U5043" s="147" t="s">
        <v>3946</v>
      </c>
      <c r="V5043" s="147" t="s">
        <v>3814</v>
      </c>
    </row>
    <row r="5044" spans="16:22" x14ac:dyDescent="0.25">
      <c r="P5044" s="147" t="s">
        <v>962</v>
      </c>
      <c r="Q5044" s="147">
        <v>202</v>
      </c>
      <c r="R5044" s="147"/>
      <c r="S5044" s="147" t="s">
        <v>3947</v>
      </c>
      <c r="T5044" s="147">
        <v>0</v>
      </c>
      <c r="U5044" s="147" t="s">
        <v>3948</v>
      </c>
      <c r="V5044" s="147" t="s">
        <v>3814</v>
      </c>
    </row>
    <row r="5045" spans="16:22" x14ac:dyDescent="0.25">
      <c r="P5045" s="147" t="s">
        <v>962</v>
      </c>
      <c r="Q5045" s="147">
        <v>202</v>
      </c>
      <c r="R5045" s="147"/>
      <c r="S5045" s="147" t="s">
        <v>3949</v>
      </c>
      <c r="T5045" s="147">
        <v>0</v>
      </c>
      <c r="U5045" s="147" t="s">
        <v>3950</v>
      </c>
      <c r="V5045" s="147" t="s">
        <v>3814</v>
      </c>
    </row>
    <row r="5046" spans="16:22" x14ac:dyDescent="0.25">
      <c r="P5046" s="147" t="s">
        <v>962</v>
      </c>
      <c r="Q5046" s="147">
        <v>202</v>
      </c>
      <c r="R5046" s="147"/>
      <c r="S5046" s="147" t="s">
        <v>3951</v>
      </c>
      <c r="T5046" s="147">
        <v>0</v>
      </c>
      <c r="U5046" s="147" t="s">
        <v>3952</v>
      </c>
      <c r="V5046" s="147" t="s">
        <v>3814</v>
      </c>
    </row>
    <row r="5047" spans="16:22" x14ac:dyDescent="0.25">
      <c r="P5047" s="147" t="s">
        <v>962</v>
      </c>
      <c r="Q5047" s="147">
        <v>202</v>
      </c>
      <c r="R5047" s="147"/>
      <c r="S5047" s="147" t="s">
        <v>3953</v>
      </c>
      <c r="T5047" s="147">
        <v>0</v>
      </c>
      <c r="U5047" s="147" t="s">
        <v>3954</v>
      </c>
      <c r="V5047" s="147" t="s">
        <v>3814</v>
      </c>
    </row>
    <row r="5048" spans="16:22" x14ac:dyDescent="0.25">
      <c r="P5048" s="147" t="s">
        <v>962</v>
      </c>
      <c r="Q5048" s="147">
        <v>202</v>
      </c>
      <c r="R5048" s="147"/>
      <c r="S5048" s="147" t="s">
        <v>3955</v>
      </c>
      <c r="T5048" s="147">
        <v>0</v>
      </c>
      <c r="U5048" s="147" t="s">
        <v>3956</v>
      </c>
      <c r="V5048" s="147" t="s">
        <v>3814</v>
      </c>
    </row>
    <row r="5049" spans="16:22" x14ac:dyDescent="0.25">
      <c r="P5049" s="147" t="s">
        <v>962</v>
      </c>
      <c r="Q5049" s="147">
        <v>202</v>
      </c>
      <c r="R5049" s="147"/>
      <c r="S5049" s="147" t="s">
        <v>3957</v>
      </c>
      <c r="T5049" s="147">
        <v>0</v>
      </c>
      <c r="U5049" s="147" t="s">
        <v>3958</v>
      </c>
      <c r="V5049" s="147" t="s">
        <v>3814</v>
      </c>
    </row>
    <row r="5050" spans="16:22" x14ac:dyDescent="0.25">
      <c r="P5050" s="147" t="s">
        <v>962</v>
      </c>
      <c r="Q5050" s="147">
        <v>202</v>
      </c>
      <c r="R5050" s="147"/>
      <c r="S5050" s="147" t="s">
        <v>3959</v>
      </c>
      <c r="T5050" s="147">
        <v>0</v>
      </c>
      <c r="U5050" s="147" t="s">
        <v>3960</v>
      </c>
      <c r="V5050" s="147" t="s">
        <v>3814</v>
      </c>
    </row>
    <row r="5051" spans="16:22" x14ac:dyDescent="0.25">
      <c r="P5051" s="147" t="s">
        <v>962</v>
      </c>
      <c r="Q5051" s="147">
        <v>202</v>
      </c>
      <c r="R5051" s="147"/>
      <c r="S5051" s="147" t="s">
        <v>3961</v>
      </c>
      <c r="T5051" s="147">
        <v>0</v>
      </c>
      <c r="U5051" s="147" t="s">
        <v>3962</v>
      </c>
      <c r="V5051" s="147" t="s">
        <v>3814</v>
      </c>
    </row>
    <row r="5052" spans="16:22" x14ac:dyDescent="0.25">
      <c r="P5052" s="147" t="s">
        <v>962</v>
      </c>
      <c r="Q5052" s="147">
        <v>202</v>
      </c>
      <c r="R5052" s="147"/>
      <c r="S5052" s="147" t="s">
        <v>3963</v>
      </c>
      <c r="T5052" s="147">
        <v>0</v>
      </c>
      <c r="U5052" s="147" t="s">
        <v>3964</v>
      </c>
      <c r="V5052" s="147" t="s">
        <v>3814</v>
      </c>
    </row>
    <row r="5053" spans="16:22" x14ac:dyDescent="0.25">
      <c r="P5053" s="147" t="s">
        <v>962</v>
      </c>
      <c r="Q5053" s="147">
        <v>202</v>
      </c>
      <c r="R5053" s="147"/>
      <c r="S5053" s="147" t="s">
        <v>3965</v>
      </c>
      <c r="T5053" s="147">
        <v>0</v>
      </c>
      <c r="U5053" s="147" t="s">
        <v>3966</v>
      </c>
      <c r="V5053" s="147" t="s">
        <v>3814</v>
      </c>
    </row>
    <row r="5054" spans="16:22" x14ac:dyDescent="0.25">
      <c r="P5054" s="147" t="s">
        <v>962</v>
      </c>
      <c r="Q5054" s="147">
        <v>202</v>
      </c>
      <c r="R5054" s="147"/>
      <c r="S5054" s="147" t="s">
        <v>3967</v>
      </c>
      <c r="T5054" s="147">
        <v>0</v>
      </c>
      <c r="U5054" s="147" t="s">
        <v>3968</v>
      </c>
      <c r="V5054" s="147" t="s">
        <v>3814</v>
      </c>
    </row>
    <row r="5055" spans="16:22" x14ac:dyDescent="0.25">
      <c r="P5055" s="147" t="s">
        <v>962</v>
      </c>
      <c r="Q5055" s="147">
        <v>202</v>
      </c>
      <c r="R5055" s="147"/>
      <c r="S5055" s="147" t="s">
        <v>3969</v>
      </c>
      <c r="T5055" s="147">
        <v>0</v>
      </c>
      <c r="U5055" s="147" t="s">
        <v>3970</v>
      </c>
      <c r="V5055" s="147" t="s">
        <v>3814</v>
      </c>
    </row>
    <row r="5056" spans="16:22" x14ac:dyDescent="0.25">
      <c r="P5056" s="147" t="s">
        <v>962</v>
      </c>
      <c r="Q5056" s="147">
        <v>202</v>
      </c>
      <c r="R5056" s="147"/>
      <c r="S5056" s="147" t="s">
        <v>3971</v>
      </c>
      <c r="T5056" s="147">
        <v>0</v>
      </c>
      <c r="U5056" s="147" t="s">
        <v>3972</v>
      </c>
      <c r="V5056" s="147" t="s">
        <v>3814</v>
      </c>
    </row>
    <row r="5057" spans="16:22" x14ac:dyDescent="0.25">
      <c r="P5057" s="147" t="s">
        <v>962</v>
      </c>
      <c r="Q5057" s="147">
        <v>202</v>
      </c>
      <c r="R5057" s="147"/>
      <c r="S5057" s="147" t="s">
        <v>3973</v>
      </c>
      <c r="T5057" s="147">
        <v>0</v>
      </c>
      <c r="U5057" s="147" t="s">
        <v>3974</v>
      </c>
      <c r="V5057" s="147" t="s">
        <v>3814</v>
      </c>
    </row>
    <row r="5058" spans="16:22" x14ac:dyDescent="0.25">
      <c r="P5058" s="147" t="s">
        <v>962</v>
      </c>
      <c r="Q5058" s="147">
        <v>202</v>
      </c>
      <c r="R5058" s="147"/>
      <c r="S5058" s="147" t="s">
        <v>3975</v>
      </c>
      <c r="T5058" s="147">
        <v>0</v>
      </c>
      <c r="U5058" s="147" t="s">
        <v>3976</v>
      </c>
      <c r="V5058" s="147" t="s">
        <v>3814</v>
      </c>
    </row>
    <row r="5059" spans="16:22" x14ac:dyDescent="0.25">
      <c r="P5059" s="147" t="s">
        <v>962</v>
      </c>
      <c r="Q5059" s="147">
        <v>202</v>
      </c>
      <c r="R5059" s="147"/>
      <c r="S5059" s="147" t="s">
        <v>3977</v>
      </c>
      <c r="T5059" s="147">
        <v>0</v>
      </c>
      <c r="U5059" s="147" t="s">
        <v>3978</v>
      </c>
      <c r="V5059" s="147" t="s">
        <v>3814</v>
      </c>
    </row>
    <row r="5060" spans="16:22" x14ac:dyDescent="0.25">
      <c r="P5060" s="147" t="s">
        <v>962</v>
      </c>
      <c r="Q5060" s="147">
        <v>202</v>
      </c>
      <c r="R5060" s="147"/>
      <c r="S5060" s="147" t="s">
        <v>3752</v>
      </c>
      <c r="T5060" s="147">
        <v>0</v>
      </c>
      <c r="U5060" s="147" t="s">
        <v>3753</v>
      </c>
      <c r="V5060" s="147" t="s">
        <v>3814</v>
      </c>
    </row>
    <row r="5061" spans="16:22" x14ac:dyDescent="0.25">
      <c r="P5061" s="147" t="s">
        <v>962</v>
      </c>
      <c r="Q5061" s="147">
        <v>202</v>
      </c>
      <c r="R5061" s="147"/>
      <c r="S5061" s="147" t="s">
        <v>3756</v>
      </c>
      <c r="T5061" s="147">
        <v>0</v>
      </c>
      <c r="U5061" s="147" t="s">
        <v>3757</v>
      </c>
      <c r="V5061" s="147" t="s">
        <v>3814</v>
      </c>
    </row>
    <row r="5062" spans="16:22" x14ac:dyDescent="0.25">
      <c r="P5062" s="147" t="s">
        <v>962</v>
      </c>
      <c r="Q5062" s="147">
        <v>202</v>
      </c>
      <c r="R5062" s="147"/>
      <c r="S5062" s="147" t="s">
        <v>3979</v>
      </c>
      <c r="T5062" s="147">
        <v>0</v>
      </c>
      <c r="U5062" s="147" t="s">
        <v>3980</v>
      </c>
      <c r="V5062" s="147" t="s">
        <v>3814</v>
      </c>
    </row>
    <row r="5063" spans="16:22" x14ac:dyDescent="0.25">
      <c r="P5063" s="147" t="s">
        <v>962</v>
      </c>
      <c r="Q5063" s="147">
        <v>202</v>
      </c>
      <c r="R5063" s="147"/>
      <c r="S5063" s="147" t="s">
        <v>2593</v>
      </c>
      <c r="T5063" s="147">
        <v>0</v>
      </c>
      <c r="U5063" s="147" t="s">
        <v>2594</v>
      </c>
      <c r="V5063" s="147" t="s">
        <v>3814</v>
      </c>
    </row>
    <row r="5064" spans="16:22" x14ac:dyDescent="0.25">
      <c r="P5064" s="147" t="s">
        <v>962</v>
      </c>
      <c r="Q5064" s="147">
        <v>202</v>
      </c>
      <c r="R5064" s="147"/>
      <c r="S5064" s="147" t="s">
        <v>2130</v>
      </c>
      <c r="T5064" s="147">
        <v>0</v>
      </c>
      <c r="U5064" s="147" t="s">
        <v>2131</v>
      </c>
      <c r="V5064" s="147" t="s">
        <v>3814</v>
      </c>
    </row>
    <row r="5065" spans="16:22" x14ac:dyDescent="0.25">
      <c r="P5065" s="147" t="s">
        <v>962</v>
      </c>
      <c r="Q5065" s="147">
        <v>202</v>
      </c>
      <c r="R5065" s="147"/>
      <c r="S5065" s="147" t="s">
        <v>2134</v>
      </c>
      <c r="T5065" s="147">
        <v>0</v>
      </c>
      <c r="U5065" s="147" t="s">
        <v>2135</v>
      </c>
      <c r="V5065" s="147" t="s">
        <v>3814</v>
      </c>
    </row>
    <row r="5066" spans="16:22" x14ac:dyDescent="0.25">
      <c r="P5066" s="147" t="s">
        <v>962</v>
      </c>
      <c r="Q5066" s="147">
        <v>202</v>
      </c>
      <c r="R5066" s="147"/>
      <c r="S5066" s="147" t="s">
        <v>2908</v>
      </c>
      <c r="T5066" s="147">
        <v>0</v>
      </c>
      <c r="U5066" s="147" t="s">
        <v>2909</v>
      </c>
      <c r="V5066" s="147" t="s">
        <v>3814</v>
      </c>
    </row>
    <row r="5067" spans="16:22" x14ac:dyDescent="0.25">
      <c r="P5067" s="147" t="s">
        <v>962</v>
      </c>
      <c r="Q5067" s="147">
        <v>202</v>
      </c>
      <c r="R5067" s="147"/>
      <c r="S5067" s="147" t="s">
        <v>2595</v>
      </c>
      <c r="T5067" s="147">
        <v>0</v>
      </c>
      <c r="U5067" s="147" t="s">
        <v>2596</v>
      </c>
      <c r="V5067" s="147" t="s">
        <v>3814</v>
      </c>
    </row>
    <row r="5068" spans="16:22" x14ac:dyDescent="0.25">
      <c r="P5068" s="147" t="s">
        <v>962</v>
      </c>
      <c r="Q5068" s="147">
        <v>202</v>
      </c>
      <c r="R5068" s="147"/>
      <c r="S5068" s="147" t="s">
        <v>2910</v>
      </c>
      <c r="T5068" s="147">
        <v>0</v>
      </c>
      <c r="U5068" s="147" t="s">
        <v>2911</v>
      </c>
      <c r="V5068" s="147" t="s">
        <v>3814</v>
      </c>
    </row>
    <row r="5069" spans="16:22" x14ac:dyDescent="0.25">
      <c r="P5069" s="147" t="s">
        <v>962</v>
      </c>
      <c r="Q5069" s="147">
        <v>202</v>
      </c>
      <c r="R5069" s="147"/>
      <c r="S5069" s="147" t="s">
        <v>3566</v>
      </c>
      <c r="T5069" s="147">
        <v>0</v>
      </c>
      <c r="U5069" s="147" t="s">
        <v>3567</v>
      </c>
      <c r="V5069" s="147" t="s">
        <v>3814</v>
      </c>
    </row>
    <row r="5070" spans="16:22" x14ac:dyDescent="0.25">
      <c r="P5070" s="147" t="s">
        <v>962</v>
      </c>
      <c r="Q5070" s="147">
        <v>202</v>
      </c>
      <c r="R5070" s="147"/>
      <c r="S5070" s="147" t="s">
        <v>2136</v>
      </c>
      <c r="T5070" s="147">
        <v>0</v>
      </c>
      <c r="U5070" s="147" t="s">
        <v>2137</v>
      </c>
      <c r="V5070" s="147" t="s">
        <v>3814</v>
      </c>
    </row>
    <row r="5071" spans="16:22" x14ac:dyDescent="0.25">
      <c r="P5071" s="147" t="s">
        <v>962</v>
      </c>
      <c r="Q5071" s="147">
        <v>202</v>
      </c>
      <c r="R5071" s="147"/>
      <c r="S5071" s="147" t="s">
        <v>3981</v>
      </c>
      <c r="T5071" s="147">
        <v>0</v>
      </c>
      <c r="U5071" s="147" t="s">
        <v>3982</v>
      </c>
      <c r="V5071" s="147" t="s">
        <v>3814</v>
      </c>
    </row>
    <row r="5072" spans="16:22" x14ac:dyDescent="0.25">
      <c r="P5072" s="147" t="s">
        <v>962</v>
      </c>
      <c r="Q5072" s="147">
        <v>202</v>
      </c>
      <c r="R5072" s="147"/>
      <c r="S5072" s="147" t="s">
        <v>2140</v>
      </c>
      <c r="T5072" s="147">
        <v>0</v>
      </c>
      <c r="U5072" s="147" t="s">
        <v>2141</v>
      </c>
      <c r="V5072" s="147" t="s">
        <v>3814</v>
      </c>
    </row>
    <row r="5073" spans="16:22" x14ac:dyDescent="0.25">
      <c r="P5073" s="147" t="s">
        <v>962</v>
      </c>
      <c r="Q5073" s="147">
        <v>202</v>
      </c>
      <c r="R5073" s="147"/>
      <c r="S5073" s="147" t="s">
        <v>2601</v>
      </c>
      <c r="T5073" s="147">
        <v>0</v>
      </c>
      <c r="U5073" s="147" t="s">
        <v>2602</v>
      </c>
      <c r="V5073" s="147" t="s">
        <v>3814</v>
      </c>
    </row>
    <row r="5074" spans="16:22" x14ac:dyDescent="0.25">
      <c r="P5074" s="147" t="s">
        <v>962</v>
      </c>
      <c r="Q5074" s="147">
        <v>202</v>
      </c>
      <c r="R5074" s="147"/>
      <c r="S5074" s="147" t="s">
        <v>2142</v>
      </c>
      <c r="T5074" s="147">
        <v>0</v>
      </c>
      <c r="U5074" s="147" t="s">
        <v>2143</v>
      </c>
      <c r="V5074" s="147" t="s">
        <v>3814</v>
      </c>
    </row>
    <row r="5075" spans="16:22" x14ac:dyDescent="0.25">
      <c r="P5075" s="147" t="s">
        <v>962</v>
      </c>
      <c r="Q5075" s="147">
        <v>202</v>
      </c>
      <c r="R5075" s="147"/>
      <c r="S5075" s="147" t="s">
        <v>3764</v>
      </c>
      <c r="T5075" s="147">
        <v>0</v>
      </c>
      <c r="U5075" s="147" t="s">
        <v>3765</v>
      </c>
      <c r="V5075" s="147" t="s">
        <v>3814</v>
      </c>
    </row>
    <row r="5076" spans="16:22" x14ac:dyDescent="0.25">
      <c r="P5076" s="147" t="s">
        <v>962</v>
      </c>
      <c r="Q5076" s="147">
        <v>202</v>
      </c>
      <c r="R5076" s="147"/>
      <c r="S5076" s="147" t="s">
        <v>2607</v>
      </c>
      <c r="T5076" s="147">
        <v>0</v>
      </c>
      <c r="U5076" s="147" t="s">
        <v>2608</v>
      </c>
      <c r="V5076" s="147" t="s">
        <v>3814</v>
      </c>
    </row>
    <row r="5077" spans="16:22" x14ac:dyDescent="0.25">
      <c r="P5077" s="147" t="s">
        <v>962</v>
      </c>
      <c r="Q5077" s="147">
        <v>202</v>
      </c>
      <c r="R5077" s="147"/>
      <c r="S5077" s="147" t="s">
        <v>2609</v>
      </c>
      <c r="T5077" s="147">
        <v>0</v>
      </c>
      <c r="U5077" s="147" t="s">
        <v>2610</v>
      </c>
      <c r="V5077" s="147" t="s">
        <v>3814</v>
      </c>
    </row>
    <row r="5078" spans="16:22" x14ac:dyDescent="0.25">
      <c r="P5078" s="147" t="s">
        <v>962</v>
      </c>
      <c r="Q5078" s="147">
        <v>202</v>
      </c>
      <c r="R5078" s="147"/>
      <c r="S5078" s="147" t="s">
        <v>2144</v>
      </c>
      <c r="T5078" s="147">
        <v>0</v>
      </c>
      <c r="U5078" s="147" t="s">
        <v>2145</v>
      </c>
      <c r="V5078" s="147" t="s">
        <v>3814</v>
      </c>
    </row>
    <row r="5079" spans="16:22" x14ac:dyDescent="0.25">
      <c r="P5079" s="147" t="s">
        <v>962</v>
      </c>
      <c r="Q5079" s="147">
        <v>202</v>
      </c>
      <c r="R5079" s="147"/>
      <c r="S5079" s="147" t="s">
        <v>2146</v>
      </c>
      <c r="T5079" s="147">
        <v>0</v>
      </c>
      <c r="U5079" s="147" t="s">
        <v>2147</v>
      </c>
      <c r="V5079" s="147" t="s">
        <v>3814</v>
      </c>
    </row>
    <row r="5080" spans="16:22" x14ac:dyDescent="0.25">
      <c r="P5080" s="147" t="s">
        <v>962</v>
      </c>
      <c r="Q5080" s="147">
        <v>202</v>
      </c>
      <c r="R5080" s="147"/>
      <c r="S5080" s="147" t="s">
        <v>3983</v>
      </c>
      <c r="T5080" s="147">
        <v>0</v>
      </c>
      <c r="U5080" s="147" t="s">
        <v>3984</v>
      </c>
      <c r="V5080" s="147" t="s">
        <v>3814</v>
      </c>
    </row>
    <row r="5081" spans="16:22" x14ac:dyDescent="0.25">
      <c r="P5081" s="147" t="s">
        <v>962</v>
      </c>
      <c r="Q5081" s="147">
        <v>202</v>
      </c>
      <c r="R5081" s="147"/>
      <c r="S5081" s="147" t="s">
        <v>3410</v>
      </c>
      <c r="T5081" s="147">
        <v>0</v>
      </c>
      <c r="U5081" s="147" t="s">
        <v>3411</v>
      </c>
      <c r="V5081" s="147" t="s">
        <v>3814</v>
      </c>
    </row>
    <row r="5082" spans="16:22" x14ac:dyDescent="0.25">
      <c r="P5082" s="147" t="s">
        <v>962</v>
      </c>
      <c r="Q5082" s="147">
        <v>202</v>
      </c>
      <c r="R5082" s="147"/>
      <c r="S5082" s="147" t="s">
        <v>3412</v>
      </c>
      <c r="T5082" s="147">
        <v>0</v>
      </c>
      <c r="U5082" s="147" t="s">
        <v>3413</v>
      </c>
      <c r="V5082" s="147" t="s">
        <v>3814</v>
      </c>
    </row>
    <row r="5083" spans="16:22" x14ac:dyDescent="0.25">
      <c r="P5083" s="147" t="s">
        <v>962</v>
      </c>
      <c r="Q5083" s="147">
        <v>202</v>
      </c>
      <c r="R5083" s="147"/>
      <c r="S5083" s="147" t="s">
        <v>2615</v>
      </c>
      <c r="T5083" s="147">
        <v>0</v>
      </c>
      <c r="U5083" s="147" t="s">
        <v>2616</v>
      </c>
      <c r="V5083" s="147" t="s">
        <v>3814</v>
      </c>
    </row>
    <row r="5084" spans="16:22" x14ac:dyDescent="0.25">
      <c r="P5084" s="147" t="s">
        <v>962</v>
      </c>
      <c r="Q5084" s="147">
        <v>202</v>
      </c>
      <c r="R5084" s="147"/>
      <c r="S5084" s="147" t="s">
        <v>3414</v>
      </c>
      <c r="T5084" s="147">
        <v>0</v>
      </c>
      <c r="U5084" s="147" t="s">
        <v>3415</v>
      </c>
      <c r="V5084" s="147" t="s">
        <v>3814</v>
      </c>
    </row>
    <row r="5085" spans="16:22" x14ac:dyDescent="0.25">
      <c r="P5085" s="147" t="s">
        <v>962</v>
      </c>
      <c r="Q5085" s="147">
        <v>202</v>
      </c>
      <c r="R5085" s="147"/>
      <c r="S5085" s="147" t="s">
        <v>3985</v>
      </c>
      <c r="T5085" s="147">
        <v>0</v>
      </c>
      <c r="U5085" s="147" t="s">
        <v>3986</v>
      </c>
      <c r="V5085" s="147" t="s">
        <v>3814</v>
      </c>
    </row>
    <row r="5086" spans="16:22" x14ac:dyDescent="0.25">
      <c r="P5086" s="147" t="s">
        <v>962</v>
      </c>
      <c r="Q5086" s="147">
        <v>202</v>
      </c>
      <c r="R5086" s="147"/>
      <c r="S5086" s="147" t="s">
        <v>2152</v>
      </c>
      <c r="T5086" s="147">
        <v>0</v>
      </c>
      <c r="U5086" s="147" t="s">
        <v>2153</v>
      </c>
      <c r="V5086" s="147" t="s">
        <v>3814</v>
      </c>
    </row>
    <row r="5087" spans="16:22" x14ac:dyDescent="0.25">
      <c r="P5087" s="147" t="s">
        <v>962</v>
      </c>
      <c r="Q5087" s="147">
        <v>202</v>
      </c>
      <c r="R5087" s="147"/>
      <c r="S5087" s="147" t="s">
        <v>3766</v>
      </c>
      <c r="T5087" s="147">
        <v>0</v>
      </c>
      <c r="U5087" s="147" t="s">
        <v>3767</v>
      </c>
      <c r="V5087" s="147" t="s">
        <v>3814</v>
      </c>
    </row>
    <row r="5088" spans="16:22" x14ac:dyDescent="0.25">
      <c r="P5088" s="147" t="s">
        <v>962</v>
      </c>
      <c r="Q5088" s="147">
        <v>202</v>
      </c>
      <c r="R5088" s="147"/>
      <c r="S5088" s="147" t="s">
        <v>3576</v>
      </c>
      <c r="T5088" s="147">
        <v>0</v>
      </c>
      <c r="U5088" s="147" t="s">
        <v>3577</v>
      </c>
      <c r="V5088" s="147" t="s">
        <v>3814</v>
      </c>
    </row>
    <row r="5089" spans="16:22" x14ac:dyDescent="0.25">
      <c r="P5089" s="147" t="s">
        <v>962</v>
      </c>
      <c r="Q5089" s="147">
        <v>202</v>
      </c>
      <c r="R5089" s="147"/>
      <c r="S5089" s="147" t="s">
        <v>2914</v>
      </c>
      <c r="T5089" s="147">
        <v>0</v>
      </c>
      <c r="U5089" s="147" t="s">
        <v>2915</v>
      </c>
      <c r="V5089" s="147" t="s">
        <v>3814</v>
      </c>
    </row>
    <row r="5090" spans="16:22" x14ac:dyDescent="0.25">
      <c r="P5090" s="147" t="s">
        <v>962</v>
      </c>
      <c r="Q5090" s="147">
        <v>202</v>
      </c>
      <c r="R5090" s="147"/>
      <c r="S5090" s="147" t="s">
        <v>3420</v>
      </c>
      <c r="T5090" s="147">
        <v>0</v>
      </c>
      <c r="U5090" s="147" t="s">
        <v>3421</v>
      </c>
      <c r="V5090" s="147" t="s">
        <v>3814</v>
      </c>
    </row>
    <row r="5091" spans="16:22" x14ac:dyDescent="0.25">
      <c r="P5091" s="147" t="s">
        <v>962</v>
      </c>
      <c r="Q5091" s="147">
        <v>202</v>
      </c>
      <c r="R5091" s="147"/>
      <c r="S5091" s="147" t="s">
        <v>3149</v>
      </c>
      <c r="T5091" s="147">
        <v>0</v>
      </c>
      <c r="U5091" s="147" t="s">
        <v>3150</v>
      </c>
      <c r="V5091" s="147" t="s">
        <v>3814</v>
      </c>
    </row>
    <row r="5092" spans="16:22" x14ac:dyDescent="0.25">
      <c r="P5092" s="147" t="s">
        <v>962</v>
      </c>
      <c r="Q5092" s="147">
        <v>202</v>
      </c>
      <c r="R5092" s="147"/>
      <c r="S5092" s="147" t="s">
        <v>2621</v>
      </c>
      <c r="T5092" s="147">
        <v>0</v>
      </c>
      <c r="U5092" s="147" t="s">
        <v>2622</v>
      </c>
      <c r="V5092" s="147" t="s">
        <v>3814</v>
      </c>
    </row>
    <row r="5093" spans="16:22" x14ac:dyDescent="0.25">
      <c r="P5093" s="147" t="s">
        <v>962</v>
      </c>
      <c r="Q5093" s="147">
        <v>202</v>
      </c>
      <c r="R5093" s="147"/>
      <c r="S5093" s="147" t="s">
        <v>3987</v>
      </c>
      <c r="T5093" s="147">
        <v>0</v>
      </c>
      <c r="U5093" s="147" t="s">
        <v>3988</v>
      </c>
      <c r="V5093" s="147" t="s">
        <v>3814</v>
      </c>
    </row>
    <row r="5094" spans="16:22" x14ac:dyDescent="0.25">
      <c r="P5094" s="147" t="s">
        <v>962</v>
      </c>
      <c r="Q5094" s="147">
        <v>202</v>
      </c>
      <c r="R5094" s="147"/>
      <c r="S5094" s="147" t="s">
        <v>3151</v>
      </c>
      <c r="T5094" s="147">
        <v>0</v>
      </c>
      <c r="U5094" s="147" t="s">
        <v>3152</v>
      </c>
      <c r="V5094" s="147" t="s">
        <v>3814</v>
      </c>
    </row>
    <row r="5095" spans="16:22" x14ac:dyDescent="0.25">
      <c r="P5095" s="147" t="s">
        <v>962</v>
      </c>
      <c r="Q5095" s="147">
        <v>202</v>
      </c>
      <c r="R5095" s="147"/>
      <c r="S5095" s="147" t="s">
        <v>3153</v>
      </c>
      <c r="T5095" s="147">
        <v>0</v>
      </c>
      <c r="U5095" s="147" t="s">
        <v>3154</v>
      </c>
      <c r="V5095" s="147" t="s">
        <v>3814</v>
      </c>
    </row>
    <row r="5096" spans="16:22" x14ac:dyDescent="0.25">
      <c r="P5096" s="147" t="s">
        <v>962</v>
      </c>
      <c r="Q5096" s="147">
        <v>202</v>
      </c>
      <c r="R5096" s="147"/>
      <c r="S5096" s="147" t="s">
        <v>3155</v>
      </c>
      <c r="T5096" s="147">
        <v>0</v>
      </c>
      <c r="U5096" s="147" t="s">
        <v>3156</v>
      </c>
      <c r="V5096" s="147" t="s">
        <v>3814</v>
      </c>
    </row>
    <row r="5097" spans="16:22" x14ac:dyDescent="0.25">
      <c r="P5097" s="147" t="s">
        <v>962</v>
      </c>
      <c r="Q5097" s="147">
        <v>202</v>
      </c>
      <c r="R5097" s="147"/>
      <c r="S5097" s="147" t="s">
        <v>3989</v>
      </c>
      <c r="T5097" s="147">
        <v>0</v>
      </c>
      <c r="U5097" s="147" t="s">
        <v>3990</v>
      </c>
      <c r="V5097" s="147" t="s">
        <v>3814</v>
      </c>
    </row>
    <row r="5098" spans="16:22" x14ac:dyDescent="0.25">
      <c r="P5098" s="147" t="s">
        <v>962</v>
      </c>
      <c r="Q5098" s="147">
        <v>202</v>
      </c>
      <c r="R5098" s="147"/>
      <c r="S5098" s="147" t="s">
        <v>3426</v>
      </c>
      <c r="T5098" s="147">
        <v>0</v>
      </c>
      <c r="U5098" s="147" t="s">
        <v>3427</v>
      </c>
      <c r="V5098" s="147" t="s">
        <v>3814</v>
      </c>
    </row>
    <row r="5099" spans="16:22" x14ac:dyDescent="0.25">
      <c r="P5099" s="147" t="s">
        <v>962</v>
      </c>
      <c r="Q5099" s="147">
        <v>202</v>
      </c>
      <c r="R5099" s="147"/>
      <c r="S5099" s="147" t="s">
        <v>3428</v>
      </c>
      <c r="T5099" s="147">
        <v>0</v>
      </c>
      <c r="U5099" s="147" t="s">
        <v>3429</v>
      </c>
      <c r="V5099" s="147" t="s">
        <v>3814</v>
      </c>
    </row>
    <row r="5100" spans="16:22" x14ac:dyDescent="0.25">
      <c r="P5100" s="147" t="s">
        <v>962</v>
      </c>
      <c r="Q5100" s="147">
        <v>202</v>
      </c>
      <c r="R5100" s="147"/>
      <c r="S5100" s="147" t="s">
        <v>2158</v>
      </c>
      <c r="T5100" s="147">
        <v>0</v>
      </c>
      <c r="U5100" s="147" t="s">
        <v>2159</v>
      </c>
      <c r="V5100" s="147" t="s">
        <v>3814</v>
      </c>
    </row>
    <row r="5101" spans="16:22" x14ac:dyDescent="0.25">
      <c r="P5101" s="147" t="s">
        <v>962</v>
      </c>
      <c r="Q5101" s="147">
        <v>202</v>
      </c>
      <c r="R5101" s="147"/>
      <c r="S5101" s="147" t="s">
        <v>2623</v>
      </c>
      <c r="T5101" s="147">
        <v>0</v>
      </c>
      <c r="U5101" s="147" t="s">
        <v>2624</v>
      </c>
      <c r="V5101" s="147" t="s">
        <v>3814</v>
      </c>
    </row>
    <row r="5102" spans="16:22" x14ac:dyDescent="0.25">
      <c r="P5102" s="147" t="s">
        <v>962</v>
      </c>
      <c r="Q5102" s="147">
        <v>202</v>
      </c>
      <c r="R5102" s="147"/>
      <c r="S5102" s="147" t="s">
        <v>3991</v>
      </c>
      <c r="T5102" s="147">
        <v>0</v>
      </c>
      <c r="U5102" s="147" t="s">
        <v>3992</v>
      </c>
      <c r="V5102" s="147" t="s">
        <v>3814</v>
      </c>
    </row>
    <row r="5103" spans="16:22" x14ac:dyDescent="0.25">
      <c r="P5103" s="147" t="s">
        <v>962</v>
      </c>
      <c r="Q5103" s="147">
        <v>202</v>
      </c>
      <c r="R5103" s="147"/>
      <c r="S5103" s="147" t="s">
        <v>2164</v>
      </c>
      <c r="T5103" s="147">
        <v>0</v>
      </c>
      <c r="U5103" s="147" t="s">
        <v>2165</v>
      </c>
      <c r="V5103" s="147" t="s">
        <v>3814</v>
      </c>
    </row>
    <row r="5104" spans="16:22" x14ac:dyDescent="0.25">
      <c r="P5104" s="147" t="s">
        <v>962</v>
      </c>
      <c r="Q5104" s="147">
        <v>202</v>
      </c>
      <c r="R5104" s="147"/>
      <c r="S5104" s="147" t="s">
        <v>2170</v>
      </c>
      <c r="T5104" s="147">
        <v>0</v>
      </c>
      <c r="U5104" s="147" t="s">
        <v>2171</v>
      </c>
      <c r="V5104" s="147" t="s">
        <v>3814</v>
      </c>
    </row>
    <row r="5105" spans="16:22" x14ac:dyDescent="0.25">
      <c r="P5105" s="147" t="s">
        <v>962</v>
      </c>
      <c r="Q5105" s="147">
        <v>202</v>
      </c>
      <c r="R5105" s="147"/>
      <c r="S5105" s="147" t="s">
        <v>3434</v>
      </c>
      <c r="T5105" s="147">
        <v>0</v>
      </c>
      <c r="U5105" s="147" t="s">
        <v>3435</v>
      </c>
      <c r="V5105" s="147" t="s">
        <v>3814</v>
      </c>
    </row>
    <row r="5106" spans="16:22" x14ac:dyDescent="0.25">
      <c r="P5106" s="147" t="s">
        <v>962</v>
      </c>
      <c r="Q5106" s="147">
        <v>202</v>
      </c>
      <c r="R5106" s="147"/>
      <c r="S5106" s="147" t="s">
        <v>2916</v>
      </c>
      <c r="T5106" s="147">
        <v>0</v>
      </c>
      <c r="U5106" s="147" t="s">
        <v>2917</v>
      </c>
      <c r="V5106" s="147" t="s">
        <v>3814</v>
      </c>
    </row>
    <row r="5107" spans="16:22" x14ac:dyDescent="0.25">
      <c r="P5107" s="147" t="s">
        <v>962</v>
      </c>
      <c r="Q5107" s="147">
        <v>202</v>
      </c>
      <c r="R5107" s="147"/>
      <c r="S5107" s="147" t="s">
        <v>3436</v>
      </c>
      <c r="T5107" s="147">
        <v>0</v>
      </c>
      <c r="U5107" s="147" t="s">
        <v>3437</v>
      </c>
      <c r="V5107" s="147" t="s">
        <v>3814</v>
      </c>
    </row>
    <row r="5108" spans="16:22" x14ac:dyDescent="0.25">
      <c r="P5108" s="147" t="s">
        <v>962</v>
      </c>
      <c r="Q5108" s="147">
        <v>202</v>
      </c>
      <c r="R5108" s="147"/>
      <c r="S5108" s="147" t="s">
        <v>3438</v>
      </c>
      <c r="T5108" s="147">
        <v>0</v>
      </c>
      <c r="U5108" s="147" t="s">
        <v>3439</v>
      </c>
      <c r="V5108" s="147" t="s">
        <v>3814</v>
      </c>
    </row>
    <row r="5109" spans="16:22" x14ac:dyDescent="0.25">
      <c r="P5109" s="147" t="s">
        <v>962</v>
      </c>
      <c r="Q5109" s="147">
        <v>202</v>
      </c>
      <c r="R5109" s="147"/>
      <c r="S5109" s="147" t="s">
        <v>2178</v>
      </c>
      <c r="T5109" s="147">
        <v>0</v>
      </c>
      <c r="U5109" s="147" t="s">
        <v>2179</v>
      </c>
      <c r="V5109" s="147" t="s">
        <v>3814</v>
      </c>
    </row>
    <row r="5110" spans="16:22" x14ac:dyDescent="0.25">
      <c r="P5110" s="147" t="s">
        <v>962</v>
      </c>
      <c r="Q5110" s="147">
        <v>202</v>
      </c>
      <c r="R5110" s="147"/>
      <c r="S5110" s="147" t="s">
        <v>2180</v>
      </c>
      <c r="T5110" s="147">
        <v>0</v>
      </c>
      <c r="U5110" s="147" t="s">
        <v>2181</v>
      </c>
      <c r="V5110" s="147" t="s">
        <v>3814</v>
      </c>
    </row>
    <row r="5111" spans="16:22" x14ac:dyDescent="0.25">
      <c r="P5111" s="147" t="s">
        <v>962</v>
      </c>
      <c r="Q5111" s="147">
        <v>202</v>
      </c>
      <c r="R5111" s="147"/>
      <c r="S5111" s="147" t="s">
        <v>2184</v>
      </c>
      <c r="T5111" s="147">
        <v>0</v>
      </c>
      <c r="U5111" s="147" t="s">
        <v>2185</v>
      </c>
      <c r="V5111" s="147" t="s">
        <v>3814</v>
      </c>
    </row>
    <row r="5112" spans="16:22" x14ac:dyDescent="0.25">
      <c r="P5112" s="147" t="s">
        <v>962</v>
      </c>
      <c r="Q5112" s="147">
        <v>202</v>
      </c>
      <c r="R5112" s="147"/>
      <c r="S5112" s="147" t="s">
        <v>2918</v>
      </c>
      <c r="T5112" s="147">
        <v>0</v>
      </c>
      <c r="U5112" s="147" t="s">
        <v>2919</v>
      </c>
      <c r="V5112" s="147" t="s">
        <v>3814</v>
      </c>
    </row>
    <row r="5113" spans="16:22" x14ac:dyDescent="0.25">
      <c r="P5113" s="147" t="s">
        <v>962</v>
      </c>
      <c r="Q5113" s="147">
        <v>202</v>
      </c>
      <c r="R5113" s="147"/>
      <c r="S5113" s="147" t="s">
        <v>2186</v>
      </c>
      <c r="T5113" s="147">
        <v>0</v>
      </c>
      <c r="U5113" s="147" t="s">
        <v>2187</v>
      </c>
      <c r="V5113" s="147" t="s">
        <v>3814</v>
      </c>
    </row>
    <row r="5114" spans="16:22" x14ac:dyDescent="0.25">
      <c r="P5114" s="147" t="s">
        <v>962</v>
      </c>
      <c r="Q5114" s="147">
        <v>202</v>
      </c>
      <c r="R5114" s="147"/>
      <c r="S5114" s="147" t="s">
        <v>2920</v>
      </c>
      <c r="T5114" s="147">
        <v>0</v>
      </c>
      <c r="U5114" s="147" t="s">
        <v>2921</v>
      </c>
      <c r="V5114" s="147" t="s">
        <v>3814</v>
      </c>
    </row>
    <row r="5115" spans="16:22" x14ac:dyDescent="0.25">
      <c r="P5115" s="147" t="s">
        <v>962</v>
      </c>
      <c r="Q5115" s="147">
        <v>202</v>
      </c>
      <c r="R5115" s="147"/>
      <c r="S5115" s="147" t="s">
        <v>2188</v>
      </c>
      <c r="T5115" s="147">
        <v>0</v>
      </c>
      <c r="U5115" s="147" t="s">
        <v>2189</v>
      </c>
      <c r="V5115" s="147" t="s">
        <v>3814</v>
      </c>
    </row>
    <row r="5116" spans="16:22" x14ac:dyDescent="0.25">
      <c r="P5116" s="147" t="s">
        <v>962</v>
      </c>
      <c r="Q5116" s="147">
        <v>202</v>
      </c>
      <c r="R5116" s="147"/>
      <c r="S5116" s="147" t="s">
        <v>3442</v>
      </c>
      <c r="T5116" s="147">
        <v>0</v>
      </c>
      <c r="U5116" s="147" t="s">
        <v>3443</v>
      </c>
      <c r="V5116" s="147" t="s">
        <v>3814</v>
      </c>
    </row>
    <row r="5117" spans="16:22" x14ac:dyDescent="0.25">
      <c r="P5117" s="147" t="s">
        <v>962</v>
      </c>
      <c r="Q5117" s="147">
        <v>202</v>
      </c>
      <c r="R5117" s="147"/>
      <c r="S5117" s="147" t="s">
        <v>2200</v>
      </c>
      <c r="T5117" s="147">
        <v>0</v>
      </c>
      <c r="U5117" s="147" t="s">
        <v>2201</v>
      </c>
      <c r="V5117" s="147" t="s">
        <v>3814</v>
      </c>
    </row>
    <row r="5118" spans="16:22" x14ac:dyDescent="0.25">
      <c r="P5118" s="147" t="s">
        <v>962</v>
      </c>
      <c r="Q5118" s="147">
        <v>202</v>
      </c>
      <c r="R5118" s="147"/>
      <c r="S5118" s="147" t="s">
        <v>3444</v>
      </c>
      <c r="T5118" s="147">
        <v>0</v>
      </c>
      <c r="U5118" s="147" t="s">
        <v>3445</v>
      </c>
      <c r="V5118" s="147" t="s">
        <v>3814</v>
      </c>
    </row>
    <row r="5119" spans="16:22" x14ac:dyDescent="0.25">
      <c r="P5119" s="147" t="s">
        <v>962</v>
      </c>
      <c r="Q5119" s="147">
        <v>202</v>
      </c>
      <c r="R5119" s="147"/>
      <c r="S5119" s="147" t="s">
        <v>3157</v>
      </c>
      <c r="T5119" s="147">
        <v>0</v>
      </c>
      <c r="U5119" s="147" t="s">
        <v>3158</v>
      </c>
      <c r="V5119" s="147" t="s">
        <v>3814</v>
      </c>
    </row>
    <row r="5120" spans="16:22" x14ac:dyDescent="0.25">
      <c r="P5120" s="147" t="s">
        <v>962</v>
      </c>
      <c r="Q5120" s="147">
        <v>202</v>
      </c>
      <c r="R5120" s="147"/>
      <c r="S5120" s="147" t="s">
        <v>2202</v>
      </c>
      <c r="T5120" s="147">
        <v>0</v>
      </c>
      <c r="U5120" s="147" t="s">
        <v>2203</v>
      </c>
      <c r="V5120" s="147" t="s">
        <v>3814</v>
      </c>
    </row>
    <row r="5121" spans="16:22" x14ac:dyDescent="0.25">
      <c r="P5121" s="147" t="s">
        <v>962</v>
      </c>
      <c r="Q5121" s="147">
        <v>202</v>
      </c>
      <c r="R5121" s="147"/>
      <c r="S5121" s="147" t="s">
        <v>2204</v>
      </c>
      <c r="T5121" s="147">
        <v>0</v>
      </c>
      <c r="U5121" s="147" t="s">
        <v>2205</v>
      </c>
      <c r="V5121" s="147" t="s">
        <v>3814</v>
      </c>
    </row>
    <row r="5122" spans="16:22" x14ac:dyDescent="0.25">
      <c r="P5122" s="147" t="s">
        <v>962</v>
      </c>
      <c r="Q5122" s="147">
        <v>202</v>
      </c>
      <c r="R5122" s="147"/>
      <c r="S5122" s="147" t="s">
        <v>2924</v>
      </c>
      <c r="T5122" s="147">
        <v>0</v>
      </c>
      <c r="U5122" s="147" t="s">
        <v>2925</v>
      </c>
      <c r="V5122" s="147" t="s">
        <v>3814</v>
      </c>
    </row>
    <row r="5123" spans="16:22" x14ac:dyDescent="0.25">
      <c r="P5123" s="147" t="s">
        <v>962</v>
      </c>
      <c r="Q5123" s="147">
        <v>202</v>
      </c>
      <c r="R5123" s="147"/>
      <c r="S5123" s="147" t="s">
        <v>2206</v>
      </c>
      <c r="T5123" s="147">
        <v>0</v>
      </c>
      <c r="U5123" s="147" t="s">
        <v>2207</v>
      </c>
      <c r="V5123" s="147" t="s">
        <v>3814</v>
      </c>
    </row>
    <row r="5124" spans="16:22" x14ac:dyDescent="0.25">
      <c r="P5124" s="147" t="s">
        <v>962</v>
      </c>
      <c r="Q5124" s="147">
        <v>202</v>
      </c>
      <c r="R5124" s="147"/>
      <c r="S5124" s="147" t="s">
        <v>2635</v>
      </c>
      <c r="T5124" s="147">
        <v>0</v>
      </c>
      <c r="U5124" s="147" t="s">
        <v>2636</v>
      </c>
      <c r="V5124" s="147" t="s">
        <v>3814</v>
      </c>
    </row>
    <row r="5125" spans="16:22" x14ac:dyDescent="0.25">
      <c r="P5125" s="147" t="s">
        <v>962</v>
      </c>
      <c r="Q5125" s="147">
        <v>202</v>
      </c>
      <c r="R5125" s="147"/>
      <c r="S5125" s="147" t="s">
        <v>2637</v>
      </c>
      <c r="T5125" s="147">
        <v>0</v>
      </c>
      <c r="U5125" s="147" t="s">
        <v>2638</v>
      </c>
      <c r="V5125" s="147" t="s">
        <v>3814</v>
      </c>
    </row>
    <row r="5126" spans="16:22" x14ac:dyDescent="0.25">
      <c r="P5126" s="147" t="s">
        <v>962</v>
      </c>
      <c r="Q5126" s="147">
        <v>202</v>
      </c>
      <c r="R5126" s="147"/>
      <c r="S5126" s="147" t="s">
        <v>2210</v>
      </c>
      <c r="T5126" s="147">
        <v>0</v>
      </c>
      <c r="U5126" s="147" t="s">
        <v>2211</v>
      </c>
      <c r="V5126" s="147" t="s">
        <v>3814</v>
      </c>
    </row>
    <row r="5127" spans="16:22" x14ac:dyDescent="0.25">
      <c r="P5127" s="147" t="s">
        <v>962</v>
      </c>
      <c r="Q5127" s="147">
        <v>202</v>
      </c>
      <c r="R5127" s="147"/>
      <c r="S5127" s="147" t="s">
        <v>2216</v>
      </c>
      <c r="T5127" s="147">
        <v>0</v>
      </c>
      <c r="U5127" s="147" t="s">
        <v>2217</v>
      </c>
      <c r="V5127" s="147" t="s">
        <v>3814</v>
      </c>
    </row>
    <row r="5128" spans="16:22" x14ac:dyDescent="0.25">
      <c r="P5128" s="147" t="s">
        <v>962</v>
      </c>
      <c r="Q5128" s="147">
        <v>202</v>
      </c>
      <c r="R5128" s="147"/>
      <c r="S5128" s="147" t="s">
        <v>2926</v>
      </c>
      <c r="T5128" s="147">
        <v>0</v>
      </c>
      <c r="U5128" s="147" t="s">
        <v>2927</v>
      </c>
      <c r="V5128" s="147" t="s">
        <v>3814</v>
      </c>
    </row>
    <row r="5129" spans="16:22" x14ac:dyDescent="0.25">
      <c r="P5129" s="147" t="s">
        <v>962</v>
      </c>
      <c r="Q5129" s="147">
        <v>202</v>
      </c>
      <c r="R5129" s="147"/>
      <c r="S5129" s="147" t="s">
        <v>3993</v>
      </c>
      <c r="T5129" s="147">
        <v>0</v>
      </c>
      <c r="U5129" s="147" t="s">
        <v>3994</v>
      </c>
      <c r="V5129" s="147" t="s">
        <v>3814</v>
      </c>
    </row>
    <row r="5130" spans="16:22" x14ac:dyDescent="0.25">
      <c r="P5130" s="147" t="s">
        <v>962</v>
      </c>
      <c r="Q5130" s="147">
        <v>202</v>
      </c>
      <c r="R5130" s="147"/>
      <c r="S5130" s="147" t="s">
        <v>2226</v>
      </c>
      <c r="T5130" s="147">
        <v>0</v>
      </c>
      <c r="U5130" s="147" t="s">
        <v>2227</v>
      </c>
      <c r="V5130" s="147" t="s">
        <v>3814</v>
      </c>
    </row>
    <row r="5131" spans="16:22" x14ac:dyDescent="0.25">
      <c r="P5131" s="147" t="s">
        <v>962</v>
      </c>
      <c r="Q5131" s="147">
        <v>202</v>
      </c>
      <c r="R5131" s="147"/>
      <c r="S5131" s="147" t="s">
        <v>3770</v>
      </c>
      <c r="T5131" s="147">
        <v>0</v>
      </c>
      <c r="U5131" s="147" t="s">
        <v>3771</v>
      </c>
      <c r="V5131" s="147" t="s">
        <v>3814</v>
      </c>
    </row>
    <row r="5132" spans="16:22" x14ac:dyDescent="0.25">
      <c r="P5132" s="147" t="s">
        <v>962</v>
      </c>
      <c r="Q5132" s="147">
        <v>202</v>
      </c>
      <c r="R5132" s="147"/>
      <c r="S5132" s="147" t="s">
        <v>2932</v>
      </c>
      <c r="T5132" s="147">
        <v>0</v>
      </c>
      <c r="U5132" s="147" t="s">
        <v>2933</v>
      </c>
      <c r="V5132" s="147" t="s">
        <v>3814</v>
      </c>
    </row>
    <row r="5133" spans="16:22" x14ac:dyDescent="0.25">
      <c r="P5133" s="147" t="s">
        <v>962</v>
      </c>
      <c r="Q5133" s="147">
        <v>202</v>
      </c>
      <c r="R5133" s="147"/>
      <c r="S5133" s="147" t="s">
        <v>3995</v>
      </c>
      <c r="T5133" s="147">
        <v>0</v>
      </c>
      <c r="U5133" s="147" t="s">
        <v>3996</v>
      </c>
      <c r="V5133" s="147" t="s">
        <v>3814</v>
      </c>
    </row>
    <row r="5134" spans="16:22" x14ac:dyDescent="0.25">
      <c r="P5134" s="147" t="s">
        <v>962</v>
      </c>
      <c r="Q5134" s="147">
        <v>202</v>
      </c>
      <c r="R5134" s="147"/>
      <c r="S5134" s="147" t="s">
        <v>3997</v>
      </c>
      <c r="T5134" s="147">
        <v>0</v>
      </c>
      <c r="U5134" s="147" t="s">
        <v>3998</v>
      </c>
      <c r="V5134" s="147" t="s">
        <v>3814</v>
      </c>
    </row>
    <row r="5135" spans="16:22" x14ac:dyDescent="0.25">
      <c r="P5135" s="147" t="s">
        <v>962</v>
      </c>
      <c r="Q5135" s="147">
        <v>202</v>
      </c>
      <c r="R5135" s="147"/>
      <c r="S5135" s="147" t="s">
        <v>2232</v>
      </c>
      <c r="T5135" s="147">
        <v>0</v>
      </c>
      <c r="U5135" s="147" t="s">
        <v>2233</v>
      </c>
      <c r="V5135" s="147" t="s">
        <v>3814</v>
      </c>
    </row>
    <row r="5136" spans="16:22" x14ac:dyDescent="0.25">
      <c r="P5136" s="147" t="s">
        <v>962</v>
      </c>
      <c r="Q5136" s="147">
        <v>202</v>
      </c>
      <c r="R5136" s="147"/>
      <c r="S5136" s="147" t="s">
        <v>3999</v>
      </c>
      <c r="T5136" s="147">
        <v>0</v>
      </c>
      <c r="U5136" s="147" t="s">
        <v>4000</v>
      </c>
      <c r="V5136" s="147" t="s">
        <v>3814</v>
      </c>
    </row>
    <row r="5137" spans="16:22" x14ac:dyDescent="0.25">
      <c r="P5137" s="147" t="s">
        <v>962</v>
      </c>
      <c r="Q5137" s="147">
        <v>202</v>
      </c>
      <c r="R5137" s="147"/>
      <c r="S5137" s="147" t="s">
        <v>2647</v>
      </c>
      <c r="T5137" s="147">
        <v>0</v>
      </c>
      <c r="U5137" s="147" t="s">
        <v>2648</v>
      </c>
      <c r="V5137" s="147" t="s">
        <v>3814</v>
      </c>
    </row>
    <row r="5138" spans="16:22" x14ac:dyDescent="0.25">
      <c r="P5138" s="147" t="s">
        <v>962</v>
      </c>
      <c r="Q5138" s="147">
        <v>202</v>
      </c>
      <c r="R5138" s="147"/>
      <c r="S5138" s="147" t="s">
        <v>2934</v>
      </c>
      <c r="T5138" s="147">
        <v>0</v>
      </c>
      <c r="U5138" s="147" t="s">
        <v>2935</v>
      </c>
      <c r="V5138" s="147" t="s">
        <v>3814</v>
      </c>
    </row>
    <row r="5139" spans="16:22" x14ac:dyDescent="0.25">
      <c r="P5139" s="147" t="s">
        <v>962</v>
      </c>
      <c r="Q5139" s="147">
        <v>202</v>
      </c>
      <c r="R5139" s="147"/>
      <c r="S5139" s="147" t="s">
        <v>2236</v>
      </c>
      <c r="T5139" s="147">
        <v>0</v>
      </c>
      <c r="U5139" s="147" t="s">
        <v>2237</v>
      </c>
      <c r="V5139" s="147" t="s">
        <v>3814</v>
      </c>
    </row>
    <row r="5140" spans="16:22" x14ac:dyDescent="0.25">
      <c r="P5140" s="147" t="s">
        <v>962</v>
      </c>
      <c r="Q5140" s="147">
        <v>202</v>
      </c>
      <c r="R5140" s="147"/>
      <c r="S5140" s="147" t="s">
        <v>4001</v>
      </c>
      <c r="T5140" s="147">
        <v>0</v>
      </c>
      <c r="U5140" s="147" t="s">
        <v>4002</v>
      </c>
      <c r="V5140" s="147" t="s">
        <v>3814</v>
      </c>
    </row>
    <row r="5141" spans="16:22" x14ac:dyDescent="0.25">
      <c r="P5141" s="147" t="s">
        <v>962</v>
      </c>
      <c r="Q5141" s="147">
        <v>202</v>
      </c>
      <c r="R5141" s="147"/>
      <c r="S5141" s="147" t="s">
        <v>2238</v>
      </c>
      <c r="T5141" s="147">
        <v>0</v>
      </c>
      <c r="U5141" s="147" t="s">
        <v>2239</v>
      </c>
      <c r="V5141" s="147" t="s">
        <v>3814</v>
      </c>
    </row>
    <row r="5142" spans="16:22" x14ac:dyDescent="0.25">
      <c r="P5142" s="147" t="s">
        <v>962</v>
      </c>
      <c r="Q5142" s="147">
        <v>202</v>
      </c>
      <c r="R5142" s="147"/>
      <c r="S5142" s="147" t="s">
        <v>2242</v>
      </c>
      <c r="T5142" s="147">
        <v>0</v>
      </c>
      <c r="U5142" s="147" t="s">
        <v>2243</v>
      </c>
      <c r="V5142" s="147" t="s">
        <v>3814</v>
      </c>
    </row>
    <row r="5143" spans="16:22" x14ac:dyDescent="0.25">
      <c r="P5143" s="147" t="s">
        <v>962</v>
      </c>
      <c r="Q5143" s="147">
        <v>202</v>
      </c>
      <c r="R5143" s="147"/>
      <c r="S5143" s="147" t="s">
        <v>2248</v>
      </c>
      <c r="T5143" s="147">
        <v>0</v>
      </c>
      <c r="U5143" s="147" t="s">
        <v>2249</v>
      </c>
      <c r="V5143" s="147" t="s">
        <v>3814</v>
      </c>
    </row>
    <row r="5144" spans="16:22" x14ac:dyDescent="0.25">
      <c r="P5144" s="147" t="s">
        <v>962</v>
      </c>
      <c r="Q5144" s="147">
        <v>202</v>
      </c>
      <c r="R5144" s="147"/>
      <c r="S5144" s="147" t="s">
        <v>3165</v>
      </c>
      <c r="T5144" s="147">
        <v>0</v>
      </c>
      <c r="U5144" s="147" t="s">
        <v>3166</v>
      </c>
      <c r="V5144" s="147" t="s">
        <v>3814</v>
      </c>
    </row>
    <row r="5145" spans="16:22" x14ac:dyDescent="0.25">
      <c r="P5145" s="147" t="s">
        <v>962</v>
      </c>
      <c r="Q5145" s="147">
        <v>202</v>
      </c>
      <c r="R5145" s="147"/>
      <c r="S5145" s="147" t="s">
        <v>2649</v>
      </c>
      <c r="T5145" s="147">
        <v>0</v>
      </c>
      <c r="U5145" s="147" t="s">
        <v>2650</v>
      </c>
      <c r="V5145" s="147" t="s">
        <v>3814</v>
      </c>
    </row>
    <row r="5146" spans="16:22" x14ac:dyDescent="0.25">
      <c r="P5146" s="147" t="s">
        <v>962</v>
      </c>
      <c r="Q5146" s="147">
        <v>202</v>
      </c>
      <c r="R5146" s="147"/>
      <c r="S5146" s="147" t="s">
        <v>2936</v>
      </c>
      <c r="T5146" s="147">
        <v>0</v>
      </c>
      <c r="U5146" s="147" t="s">
        <v>2937</v>
      </c>
      <c r="V5146" s="147" t="s">
        <v>3814</v>
      </c>
    </row>
    <row r="5147" spans="16:22" x14ac:dyDescent="0.25">
      <c r="P5147" s="147" t="s">
        <v>962</v>
      </c>
      <c r="Q5147" s="147">
        <v>202</v>
      </c>
      <c r="R5147" s="147"/>
      <c r="S5147" s="147" t="s">
        <v>2252</v>
      </c>
      <c r="T5147" s="147">
        <v>0</v>
      </c>
      <c r="U5147" s="147" t="s">
        <v>2253</v>
      </c>
      <c r="V5147" s="147" t="s">
        <v>3814</v>
      </c>
    </row>
    <row r="5148" spans="16:22" x14ac:dyDescent="0.25">
      <c r="P5148" s="147" t="s">
        <v>962</v>
      </c>
      <c r="Q5148" s="147">
        <v>202</v>
      </c>
      <c r="R5148" s="147"/>
      <c r="S5148" s="147" t="s">
        <v>2651</v>
      </c>
      <c r="T5148" s="147">
        <v>0</v>
      </c>
      <c r="U5148" s="147" t="s">
        <v>2652</v>
      </c>
      <c r="V5148" s="147" t="s">
        <v>3814</v>
      </c>
    </row>
    <row r="5149" spans="16:22" x14ac:dyDescent="0.25">
      <c r="P5149" s="147" t="s">
        <v>962</v>
      </c>
      <c r="Q5149" s="147">
        <v>202</v>
      </c>
      <c r="R5149" s="147"/>
      <c r="S5149" s="147" t="s">
        <v>3171</v>
      </c>
      <c r="T5149" s="147">
        <v>0</v>
      </c>
      <c r="U5149" s="147" t="s">
        <v>3172</v>
      </c>
      <c r="V5149" s="147" t="s">
        <v>3814</v>
      </c>
    </row>
    <row r="5150" spans="16:22" x14ac:dyDescent="0.25">
      <c r="P5150" s="147" t="s">
        <v>962</v>
      </c>
      <c r="Q5150" s="147">
        <v>202</v>
      </c>
      <c r="R5150" s="147"/>
      <c r="S5150" s="147" t="s">
        <v>2938</v>
      </c>
      <c r="T5150" s="147">
        <v>0</v>
      </c>
      <c r="U5150" s="147" t="s">
        <v>2939</v>
      </c>
      <c r="V5150" s="147" t="s">
        <v>3814</v>
      </c>
    </row>
    <row r="5151" spans="16:22" x14ac:dyDescent="0.25">
      <c r="P5151" s="147" t="s">
        <v>962</v>
      </c>
      <c r="Q5151" s="147">
        <v>202</v>
      </c>
      <c r="R5151" s="147"/>
      <c r="S5151" s="147" t="s">
        <v>2653</v>
      </c>
      <c r="T5151" s="147">
        <v>0</v>
      </c>
      <c r="U5151" s="147" t="s">
        <v>2654</v>
      </c>
      <c r="V5151" s="147" t="s">
        <v>3814</v>
      </c>
    </row>
    <row r="5152" spans="16:22" x14ac:dyDescent="0.25">
      <c r="P5152" s="147" t="s">
        <v>962</v>
      </c>
      <c r="Q5152" s="147">
        <v>202</v>
      </c>
      <c r="R5152" s="147"/>
      <c r="S5152" s="147" t="s">
        <v>3173</v>
      </c>
      <c r="T5152" s="147">
        <v>0</v>
      </c>
      <c r="U5152" s="147" t="s">
        <v>3174</v>
      </c>
      <c r="V5152" s="147" t="s">
        <v>3814</v>
      </c>
    </row>
    <row r="5153" spans="16:22" x14ac:dyDescent="0.25">
      <c r="P5153" s="147" t="s">
        <v>962</v>
      </c>
      <c r="Q5153" s="147">
        <v>202</v>
      </c>
      <c r="R5153" s="147"/>
      <c r="S5153" s="147" t="s">
        <v>3175</v>
      </c>
      <c r="T5153" s="147">
        <v>0</v>
      </c>
      <c r="U5153" s="147" t="s">
        <v>3176</v>
      </c>
      <c r="V5153" s="147" t="s">
        <v>3814</v>
      </c>
    </row>
    <row r="5154" spans="16:22" x14ac:dyDescent="0.25">
      <c r="P5154" s="147" t="s">
        <v>962</v>
      </c>
      <c r="Q5154" s="147">
        <v>202</v>
      </c>
      <c r="R5154" s="147"/>
      <c r="S5154" s="147" t="s">
        <v>3177</v>
      </c>
      <c r="T5154" s="147">
        <v>0</v>
      </c>
      <c r="U5154" s="147" t="s">
        <v>3178</v>
      </c>
      <c r="V5154" s="147" t="s">
        <v>3814</v>
      </c>
    </row>
    <row r="5155" spans="16:22" x14ac:dyDescent="0.25">
      <c r="P5155" s="147" t="s">
        <v>962</v>
      </c>
      <c r="Q5155" s="147">
        <v>202</v>
      </c>
      <c r="R5155" s="147"/>
      <c r="S5155" s="147" t="s">
        <v>4003</v>
      </c>
      <c r="T5155" s="147">
        <v>0</v>
      </c>
      <c r="U5155" s="147" t="s">
        <v>4004</v>
      </c>
      <c r="V5155" s="147" t="s">
        <v>3814</v>
      </c>
    </row>
    <row r="5156" spans="16:22" x14ac:dyDescent="0.25">
      <c r="P5156" s="147" t="s">
        <v>962</v>
      </c>
      <c r="Q5156" s="147">
        <v>202</v>
      </c>
      <c r="R5156" s="147"/>
      <c r="S5156" s="147" t="s">
        <v>2258</v>
      </c>
      <c r="T5156" s="147">
        <v>0</v>
      </c>
      <c r="U5156" s="147" t="s">
        <v>2259</v>
      </c>
      <c r="V5156" s="147" t="s">
        <v>3814</v>
      </c>
    </row>
    <row r="5157" spans="16:22" x14ac:dyDescent="0.25">
      <c r="P5157" s="147" t="s">
        <v>962</v>
      </c>
      <c r="Q5157" s="147">
        <v>202</v>
      </c>
      <c r="R5157" s="147"/>
      <c r="S5157" s="147" t="s">
        <v>4005</v>
      </c>
      <c r="T5157" s="147">
        <v>0</v>
      </c>
      <c r="U5157" s="147" t="s">
        <v>4006</v>
      </c>
      <c r="V5157" s="147" t="s">
        <v>3814</v>
      </c>
    </row>
    <row r="5158" spans="16:22" x14ac:dyDescent="0.25">
      <c r="P5158" s="147" t="s">
        <v>962</v>
      </c>
      <c r="Q5158" s="147">
        <v>202</v>
      </c>
      <c r="R5158" s="147"/>
      <c r="S5158" s="147" t="s">
        <v>3772</v>
      </c>
      <c r="T5158" s="147">
        <v>0</v>
      </c>
      <c r="U5158" s="147" t="s">
        <v>3773</v>
      </c>
      <c r="V5158" s="147" t="s">
        <v>3814</v>
      </c>
    </row>
    <row r="5159" spans="16:22" x14ac:dyDescent="0.25">
      <c r="P5159" s="147" t="s">
        <v>962</v>
      </c>
      <c r="Q5159" s="147">
        <v>202</v>
      </c>
      <c r="R5159" s="147"/>
      <c r="S5159" s="147" t="s">
        <v>3181</v>
      </c>
      <c r="T5159" s="147">
        <v>0</v>
      </c>
      <c r="U5159" s="147" t="s">
        <v>3182</v>
      </c>
      <c r="V5159" s="147" t="s">
        <v>3814</v>
      </c>
    </row>
    <row r="5160" spans="16:22" x14ac:dyDescent="0.25">
      <c r="P5160" s="147" t="s">
        <v>962</v>
      </c>
      <c r="Q5160" s="147">
        <v>202</v>
      </c>
      <c r="R5160" s="147"/>
      <c r="S5160" s="147" t="s">
        <v>2262</v>
      </c>
      <c r="T5160" s="147">
        <v>0</v>
      </c>
      <c r="U5160" s="147" t="s">
        <v>2263</v>
      </c>
      <c r="V5160" s="147" t="s">
        <v>3814</v>
      </c>
    </row>
    <row r="5161" spans="16:22" x14ac:dyDescent="0.25">
      <c r="P5161" s="147" t="s">
        <v>962</v>
      </c>
      <c r="Q5161" s="147">
        <v>202</v>
      </c>
      <c r="R5161" s="147"/>
      <c r="S5161" s="147" t="s">
        <v>2665</v>
      </c>
      <c r="T5161" s="147">
        <v>0</v>
      </c>
      <c r="U5161" s="147" t="s">
        <v>2666</v>
      </c>
      <c r="V5161" s="147" t="s">
        <v>3814</v>
      </c>
    </row>
    <row r="5162" spans="16:22" x14ac:dyDescent="0.25">
      <c r="P5162" s="147" t="s">
        <v>962</v>
      </c>
      <c r="Q5162" s="147">
        <v>202</v>
      </c>
      <c r="R5162" s="147"/>
      <c r="S5162" s="147" t="s">
        <v>3183</v>
      </c>
      <c r="T5162" s="147">
        <v>0</v>
      </c>
      <c r="U5162" s="147" t="s">
        <v>3184</v>
      </c>
      <c r="V5162" s="147" t="s">
        <v>3814</v>
      </c>
    </row>
    <row r="5163" spans="16:22" x14ac:dyDescent="0.25">
      <c r="P5163" s="147" t="s">
        <v>962</v>
      </c>
      <c r="Q5163" s="147">
        <v>202</v>
      </c>
      <c r="R5163" s="147"/>
      <c r="S5163" s="147" t="s">
        <v>3185</v>
      </c>
      <c r="T5163" s="147">
        <v>0</v>
      </c>
      <c r="U5163" s="147" t="s">
        <v>3186</v>
      </c>
      <c r="V5163" s="147" t="s">
        <v>3814</v>
      </c>
    </row>
    <row r="5164" spans="16:22" x14ac:dyDescent="0.25">
      <c r="P5164" s="147" t="s">
        <v>962</v>
      </c>
      <c r="Q5164" s="147">
        <v>202</v>
      </c>
      <c r="R5164" s="147"/>
      <c r="S5164" s="147" t="s">
        <v>3187</v>
      </c>
      <c r="T5164" s="147">
        <v>0</v>
      </c>
      <c r="U5164" s="147" t="s">
        <v>3188</v>
      </c>
      <c r="V5164" s="147" t="s">
        <v>3814</v>
      </c>
    </row>
    <row r="5165" spans="16:22" x14ac:dyDescent="0.25">
      <c r="P5165" s="147" t="s">
        <v>962</v>
      </c>
      <c r="Q5165" s="147">
        <v>202</v>
      </c>
      <c r="R5165" s="147"/>
      <c r="S5165" s="147" t="s">
        <v>2270</v>
      </c>
      <c r="T5165" s="147">
        <v>0</v>
      </c>
      <c r="U5165" s="147" t="s">
        <v>2271</v>
      </c>
      <c r="V5165" s="147" t="s">
        <v>3814</v>
      </c>
    </row>
    <row r="5166" spans="16:22" x14ac:dyDescent="0.25">
      <c r="P5166" s="147" t="s">
        <v>962</v>
      </c>
      <c r="Q5166" s="147">
        <v>202</v>
      </c>
      <c r="R5166" s="147"/>
      <c r="S5166" s="147" t="s">
        <v>2272</v>
      </c>
      <c r="T5166" s="147">
        <v>0</v>
      </c>
      <c r="U5166" s="147" t="s">
        <v>2273</v>
      </c>
      <c r="V5166" s="147" t="s">
        <v>3814</v>
      </c>
    </row>
    <row r="5167" spans="16:22" x14ac:dyDescent="0.25">
      <c r="P5167" s="147" t="s">
        <v>962</v>
      </c>
      <c r="Q5167" s="147">
        <v>202</v>
      </c>
      <c r="R5167" s="147"/>
      <c r="S5167" s="147" t="s">
        <v>2274</v>
      </c>
      <c r="T5167" s="147">
        <v>0</v>
      </c>
      <c r="U5167" s="147" t="s">
        <v>2275</v>
      </c>
      <c r="V5167" s="147" t="s">
        <v>3814</v>
      </c>
    </row>
    <row r="5168" spans="16:22" x14ac:dyDescent="0.25">
      <c r="P5168" s="147" t="s">
        <v>962</v>
      </c>
      <c r="Q5168" s="147">
        <v>202</v>
      </c>
      <c r="R5168" s="147"/>
      <c r="S5168" s="147" t="s">
        <v>2948</v>
      </c>
      <c r="T5168" s="147">
        <v>0</v>
      </c>
      <c r="U5168" s="147" t="s">
        <v>2949</v>
      </c>
      <c r="V5168" s="147" t="s">
        <v>3814</v>
      </c>
    </row>
    <row r="5169" spans="16:22" x14ac:dyDescent="0.25">
      <c r="P5169" s="147" t="s">
        <v>962</v>
      </c>
      <c r="Q5169" s="147">
        <v>202</v>
      </c>
      <c r="R5169" s="147"/>
      <c r="S5169" s="147" t="s">
        <v>3774</v>
      </c>
      <c r="T5169" s="147">
        <v>0</v>
      </c>
      <c r="U5169" s="147" t="s">
        <v>3775</v>
      </c>
      <c r="V5169" s="147" t="s">
        <v>3814</v>
      </c>
    </row>
    <row r="5170" spans="16:22" x14ac:dyDescent="0.25">
      <c r="P5170" s="147" t="s">
        <v>962</v>
      </c>
      <c r="Q5170" s="147">
        <v>202</v>
      </c>
      <c r="R5170" s="147"/>
      <c r="S5170" s="147" t="s">
        <v>2276</v>
      </c>
      <c r="T5170" s="147">
        <v>0</v>
      </c>
      <c r="U5170" s="147" t="s">
        <v>2277</v>
      </c>
      <c r="V5170" s="147" t="s">
        <v>3814</v>
      </c>
    </row>
    <row r="5171" spans="16:22" x14ac:dyDescent="0.25">
      <c r="P5171" s="147" t="s">
        <v>962</v>
      </c>
      <c r="Q5171" s="147">
        <v>202</v>
      </c>
      <c r="R5171" s="147"/>
      <c r="S5171" s="147" t="s">
        <v>2286</v>
      </c>
      <c r="T5171" s="147">
        <v>0</v>
      </c>
      <c r="U5171" s="147" t="s">
        <v>2287</v>
      </c>
      <c r="V5171" s="147" t="s">
        <v>3814</v>
      </c>
    </row>
    <row r="5172" spans="16:22" x14ac:dyDescent="0.25">
      <c r="P5172" s="147" t="s">
        <v>962</v>
      </c>
      <c r="Q5172" s="147">
        <v>202</v>
      </c>
      <c r="R5172" s="147"/>
      <c r="S5172" s="147" t="s">
        <v>3456</v>
      </c>
      <c r="T5172" s="147">
        <v>0</v>
      </c>
      <c r="U5172" s="147" t="s">
        <v>3457</v>
      </c>
      <c r="V5172" s="147" t="s">
        <v>3814</v>
      </c>
    </row>
    <row r="5173" spans="16:22" x14ac:dyDescent="0.25">
      <c r="P5173" s="147" t="s">
        <v>962</v>
      </c>
      <c r="Q5173" s="147">
        <v>202</v>
      </c>
      <c r="R5173" s="147"/>
      <c r="S5173" s="147" t="s">
        <v>3189</v>
      </c>
      <c r="T5173" s="147">
        <v>0</v>
      </c>
      <c r="U5173" s="147" t="s">
        <v>3190</v>
      </c>
      <c r="V5173" s="147" t="s">
        <v>3814</v>
      </c>
    </row>
    <row r="5174" spans="16:22" x14ac:dyDescent="0.25">
      <c r="P5174" s="147" t="s">
        <v>962</v>
      </c>
      <c r="Q5174" s="147">
        <v>202</v>
      </c>
      <c r="R5174" s="147"/>
      <c r="S5174" s="147" t="s">
        <v>3776</v>
      </c>
      <c r="T5174" s="147">
        <v>0</v>
      </c>
      <c r="U5174" s="147" t="s">
        <v>3777</v>
      </c>
      <c r="V5174" s="147" t="s">
        <v>3814</v>
      </c>
    </row>
    <row r="5175" spans="16:22" x14ac:dyDescent="0.25">
      <c r="P5175" s="147" t="s">
        <v>962</v>
      </c>
      <c r="Q5175" s="147">
        <v>202</v>
      </c>
      <c r="R5175" s="147"/>
      <c r="S5175" s="147" t="s">
        <v>3592</v>
      </c>
      <c r="T5175" s="147">
        <v>0</v>
      </c>
      <c r="U5175" s="147" t="s">
        <v>3593</v>
      </c>
      <c r="V5175" s="147" t="s">
        <v>3814</v>
      </c>
    </row>
    <row r="5176" spans="16:22" x14ac:dyDescent="0.25">
      <c r="P5176" s="147" t="s">
        <v>962</v>
      </c>
      <c r="Q5176" s="147">
        <v>202</v>
      </c>
      <c r="R5176" s="147"/>
      <c r="S5176" s="147" t="s">
        <v>2294</v>
      </c>
      <c r="T5176" s="147">
        <v>0</v>
      </c>
      <c r="U5176" s="147" t="s">
        <v>2295</v>
      </c>
      <c r="V5176" s="147" t="s">
        <v>3814</v>
      </c>
    </row>
    <row r="5177" spans="16:22" x14ac:dyDescent="0.25">
      <c r="P5177" s="147" t="s">
        <v>962</v>
      </c>
      <c r="Q5177" s="147">
        <v>202</v>
      </c>
      <c r="R5177" s="147"/>
      <c r="S5177" s="147" t="s">
        <v>2675</v>
      </c>
      <c r="T5177" s="147">
        <v>0</v>
      </c>
      <c r="U5177" s="147" t="s">
        <v>2676</v>
      </c>
      <c r="V5177" s="147" t="s">
        <v>3814</v>
      </c>
    </row>
    <row r="5178" spans="16:22" x14ac:dyDescent="0.25">
      <c r="P5178" s="147" t="s">
        <v>962</v>
      </c>
      <c r="Q5178" s="147">
        <v>202</v>
      </c>
      <c r="R5178" s="147"/>
      <c r="S5178" s="147" t="s">
        <v>3191</v>
      </c>
      <c r="T5178" s="147">
        <v>0</v>
      </c>
      <c r="U5178" s="147" t="s">
        <v>3192</v>
      </c>
      <c r="V5178" s="147" t="s">
        <v>3814</v>
      </c>
    </row>
    <row r="5179" spans="16:22" x14ac:dyDescent="0.25">
      <c r="P5179" s="147" t="s">
        <v>962</v>
      </c>
      <c r="Q5179" s="147">
        <v>202</v>
      </c>
      <c r="R5179" s="147"/>
      <c r="S5179" s="147" t="s">
        <v>2952</v>
      </c>
      <c r="T5179" s="147">
        <v>0</v>
      </c>
      <c r="U5179" s="147" t="s">
        <v>2953</v>
      </c>
      <c r="V5179" s="147" t="s">
        <v>3814</v>
      </c>
    </row>
    <row r="5180" spans="16:22" x14ac:dyDescent="0.25">
      <c r="P5180" s="147" t="s">
        <v>962</v>
      </c>
      <c r="Q5180" s="147">
        <v>202</v>
      </c>
      <c r="R5180" s="147"/>
      <c r="S5180" s="147" t="s">
        <v>2296</v>
      </c>
      <c r="T5180" s="147">
        <v>0</v>
      </c>
      <c r="U5180" s="147" t="s">
        <v>2297</v>
      </c>
      <c r="V5180" s="147" t="s">
        <v>3814</v>
      </c>
    </row>
    <row r="5181" spans="16:22" x14ac:dyDescent="0.25">
      <c r="P5181" s="147" t="s">
        <v>962</v>
      </c>
      <c r="Q5181" s="147">
        <v>202</v>
      </c>
      <c r="R5181" s="147"/>
      <c r="S5181" s="147" t="s">
        <v>2298</v>
      </c>
      <c r="T5181" s="147">
        <v>0</v>
      </c>
      <c r="U5181" s="147" t="s">
        <v>2299</v>
      </c>
      <c r="V5181" s="147" t="s">
        <v>3814</v>
      </c>
    </row>
    <row r="5182" spans="16:22" x14ac:dyDescent="0.25">
      <c r="P5182" s="147" t="s">
        <v>962</v>
      </c>
      <c r="Q5182" s="147">
        <v>202</v>
      </c>
      <c r="R5182" s="147"/>
      <c r="S5182" s="147" t="s">
        <v>3596</v>
      </c>
      <c r="T5182" s="147">
        <v>0</v>
      </c>
      <c r="U5182" s="147" t="s">
        <v>3597</v>
      </c>
      <c r="V5182" s="147" t="s">
        <v>3814</v>
      </c>
    </row>
    <row r="5183" spans="16:22" x14ac:dyDescent="0.25">
      <c r="P5183" s="147" t="s">
        <v>962</v>
      </c>
      <c r="Q5183" s="147">
        <v>202</v>
      </c>
      <c r="R5183" s="147"/>
      <c r="S5183" s="147" t="s">
        <v>3458</v>
      </c>
      <c r="T5183" s="147">
        <v>0</v>
      </c>
      <c r="U5183" s="147" t="s">
        <v>3459</v>
      </c>
      <c r="V5183" s="147" t="s">
        <v>3814</v>
      </c>
    </row>
    <row r="5184" spans="16:22" x14ac:dyDescent="0.25">
      <c r="P5184" s="147" t="s">
        <v>962</v>
      </c>
      <c r="Q5184" s="147">
        <v>202</v>
      </c>
      <c r="R5184" s="147"/>
      <c r="S5184" s="147" t="s">
        <v>4007</v>
      </c>
      <c r="T5184" s="147">
        <v>0</v>
      </c>
      <c r="U5184" s="147" t="s">
        <v>4008</v>
      </c>
      <c r="V5184" s="147" t="s">
        <v>3814</v>
      </c>
    </row>
    <row r="5185" spans="16:22" x14ac:dyDescent="0.25">
      <c r="P5185" s="147" t="s">
        <v>962</v>
      </c>
      <c r="Q5185" s="147">
        <v>202</v>
      </c>
      <c r="R5185" s="147"/>
      <c r="S5185" s="147" t="s">
        <v>2306</v>
      </c>
      <c r="T5185" s="147">
        <v>0</v>
      </c>
      <c r="U5185" s="147" t="s">
        <v>2307</v>
      </c>
      <c r="V5185" s="147" t="s">
        <v>3814</v>
      </c>
    </row>
    <row r="5186" spans="16:22" x14ac:dyDescent="0.25">
      <c r="P5186" s="147" t="s">
        <v>962</v>
      </c>
      <c r="Q5186" s="147">
        <v>202</v>
      </c>
      <c r="R5186" s="147"/>
      <c r="S5186" s="147" t="s">
        <v>4009</v>
      </c>
      <c r="T5186" s="147">
        <v>0</v>
      </c>
      <c r="U5186" s="147" t="s">
        <v>4010</v>
      </c>
      <c r="V5186" s="147" t="s">
        <v>3814</v>
      </c>
    </row>
    <row r="5187" spans="16:22" x14ac:dyDescent="0.25">
      <c r="P5187" s="147" t="s">
        <v>962</v>
      </c>
      <c r="Q5187" s="147">
        <v>202</v>
      </c>
      <c r="R5187" s="147"/>
      <c r="S5187" s="147" t="s">
        <v>2681</v>
      </c>
      <c r="T5187" s="147">
        <v>0</v>
      </c>
      <c r="U5187" s="147" t="s">
        <v>2682</v>
      </c>
      <c r="V5187" s="147" t="s">
        <v>3814</v>
      </c>
    </row>
    <row r="5188" spans="16:22" x14ac:dyDescent="0.25">
      <c r="P5188" s="147" t="s">
        <v>962</v>
      </c>
      <c r="Q5188" s="147">
        <v>202</v>
      </c>
      <c r="R5188" s="147"/>
      <c r="S5188" s="147" t="s">
        <v>3780</v>
      </c>
      <c r="T5188" s="147">
        <v>0</v>
      </c>
      <c r="U5188" s="147" t="s">
        <v>3781</v>
      </c>
      <c r="V5188" s="147" t="s">
        <v>3814</v>
      </c>
    </row>
    <row r="5189" spans="16:22" x14ac:dyDescent="0.25">
      <c r="P5189" s="147" t="s">
        <v>962</v>
      </c>
      <c r="Q5189" s="147">
        <v>202</v>
      </c>
      <c r="R5189" s="147"/>
      <c r="S5189" s="147" t="s">
        <v>2322</v>
      </c>
      <c r="T5189" s="147">
        <v>0</v>
      </c>
      <c r="U5189" s="147" t="s">
        <v>2323</v>
      </c>
      <c r="V5189" s="147" t="s">
        <v>3814</v>
      </c>
    </row>
    <row r="5190" spans="16:22" x14ac:dyDescent="0.25">
      <c r="P5190" s="147" t="s">
        <v>962</v>
      </c>
      <c r="Q5190" s="147">
        <v>202</v>
      </c>
      <c r="R5190" s="147"/>
      <c r="S5190" s="147" t="s">
        <v>4011</v>
      </c>
      <c r="T5190" s="147">
        <v>0</v>
      </c>
      <c r="U5190" s="147" t="s">
        <v>4012</v>
      </c>
      <c r="V5190" s="147" t="s">
        <v>3814</v>
      </c>
    </row>
    <row r="5191" spans="16:22" x14ac:dyDescent="0.25">
      <c r="P5191" s="147" t="s">
        <v>962</v>
      </c>
      <c r="Q5191" s="147">
        <v>202</v>
      </c>
      <c r="R5191" s="147"/>
      <c r="S5191" s="147" t="s">
        <v>4013</v>
      </c>
      <c r="T5191" s="147">
        <v>0</v>
      </c>
      <c r="U5191" s="147" t="s">
        <v>4014</v>
      </c>
      <c r="V5191" s="147" t="s">
        <v>3814</v>
      </c>
    </row>
    <row r="5192" spans="16:22" x14ac:dyDescent="0.25">
      <c r="P5192" s="147" t="s">
        <v>962</v>
      </c>
      <c r="Q5192" s="147">
        <v>202</v>
      </c>
      <c r="R5192" s="147"/>
      <c r="S5192" s="147" t="s">
        <v>2683</v>
      </c>
      <c r="T5192" s="147">
        <v>0</v>
      </c>
      <c r="U5192" s="147" t="s">
        <v>2684</v>
      </c>
      <c r="V5192" s="147" t="s">
        <v>3814</v>
      </c>
    </row>
    <row r="5193" spans="16:22" x14ac:dyDescent="0.25">
      <c r="P5193" s="147" t="s">
        <v>962</v>
      </c>
      <c r="Q5193" s="147">
        <v>202</v>
      </c>
      <c r="R5193" s="147"/>
      <c r="S5193" s="147" t="s">
        <v>2958</v>
      </c>
      <c r="T5193" s="147">
        <v>0</v>
      </c>
      <c r="U5193" s="147" t="s">
        <v>2959</v>
      </c>
      <c r="V5193" s="147" t="s">
        <v>3814</v>
      </c>
    </row>
    <row r="5194" spans="16:22" x14ac:dyDescent="0.25">
      <c r="P5194" s="147" t="s">
        <v>962</v>
      </c>
      <c r="Q5194" s="147">
        <v>202</v>
      </c>
      <c r="R5194" s="147"/>
      <c r="S5194" s="147" t="s">
        <v>2328</v>
      </c>
      <c r="T5194" s="147">
        <v>0</v>
      </c>
      <c r="U5194" s="147" t="s">
        <v>2329</v>
      </c>
      <c r="V5194" s="147" t="s">
        <v>3814</v>
      </c>
    </row>
    <row r="5195" spans="16:22" x14ac:dyDescent="0.25">
      <c r="P5195" s="147" t="s">
        <v>962</v>
      </c>
      <c r="Q5195" s="147">
        <v>202</v>
      </c>
      <c r="R5195" s="147"/>
      <c r="S5195" s="147" t="s">
        <v>3464</v>
      </c>
      <c r="T5195" s="147">
        <v>0</v>
      </c>
      <c r="U5195" s="147" t="s">
        <v>3465</v>
      </c>
      <c r="V5195" s="147" t="s">
        <v>3814</v>
      </c>
    </row>
    <row r="5196" spans="16:22" x14ac:dyDescent="0.25">
      <c r="P5196" s="147" t="s">
        <v>962</v>
      </c>
      <c r="Q5196" s="147">
        <v>202</v>
      </c>
      <c r="R5196" s="147"/>
      <c r="S5196" s="147" t="s">
        <v>4015</v>
      </c>
      <c r="T5196" s="147">
        <v>0</v>
      </c>
      <c r="U5196" s="147" t="s">
        <v>4016</v>
      </c>
      <c r="V5196" s="147" t="s">
        <v>3814</v>
      </c>
    </row>
    <row r="5197" spans="16:22" x14ac:dyDescent="0.25">
      <c r="P5197" s="147" t="s">
        <v>962</v>
      </c>
      <c r="Q5197" s="147">
        <v>202</v>
      </c>
      <c r="R5197" s="147"/>
      <c r="S5197" s="147" t="s">
        <v>2334</v>
      </c>
      <c r="T5197" s="147">
        <v>0</v>
      </c>
      <c r="U5197" s="147" t="s">
        <v>2335</v>
      </c>
      <c r="V5197" s="147" t="s">
        <v>3814</v>
      </c>
    </row>
    <row r="5198" spans="16:22" x14ac:dyDescent="0.25">
      <c r="P5198" s="147" t="s">
        <v>962</v>
      </c>
      <c r="Q5198" s="147">
        <v>202</v>
      </c>
      <c r="R5198" s="147"/>
      <c r="S5198" s="147" t="s">
        <v>4017</v>
      </c>
      <c r="T5198" s="147">
        <v>0</v>
      </c>
      <c r="U5198" s="147" t="s">
        <v>4018</v>
      </c>
      <c r="V5198" s="147" t="s">
        <v>3814</v>
      </c>
    </row>
    <row r="5199" spans="16:22" x14ac:dyDescent="0.25">
      <c r="P5199" s="147" t="s">
        <v>962</v>
      </c>
      <c r="Q5199" s="147">
        <v>202</v>
      </c>
      <c r="R5199" s="147"/>
      <c r="S5199" s="147" t="s">
        <v>2336</v>
      </c>
      <c r="T5199" s="147">
        <v>0</v>
      </c>
      <c r="U5199" s="147" t="s">
        <v>2337</v>
      </c>
      <c r="V5199" s="147" t="s">
        <v>3814</v>
      </c>
    </row>
    <row r="5200" spans="16:22" x14ac:dyDescent="0.25">
      <c r="P5200" s="147" t="s">
        <v>962</v>
      </c>
      <c r="Q5200" s="147">
        <v>202</v>
      </c>
      <c r="R5200" s="147"/>
      <c r="S5200" s="147" t="s">
        <v>2685</v>
      </c>
      <c r="T5200" s="147">
        <v>0</v>
      </c>
      <c r="U5200" s="147" t="s">
        <v>2686</v>
      </c>
      <c r="V5200" s="147" t="s">
        <v>3814</v>
      </c>
    </row>
    <row r="5201" spans="16:22" x14ac:dyDescent="0.25">
      <c r="P5201" s="147" t="s">
        <v>962</v>
      </c>
      <c r="Q5201" s="147">
        <v>202</v>
      </c>
      <c r="R5201" s="147"/>
      <c r="S5201" s="147" t="s">
        <v>2960</v>
      </c>
      <c r="T5201" s="147">
        <v>0</v>
      </c>
      <c r="U5201" s="147" t="s">
        <v>2961</v>
      </c>
      <c r="V5201" s="147" t="s">
        <v>3814</v>
      </c>
    </row>
    <row r="5202" spans="16:22" x14ac:dyDescent="0.25">
      <c r="P5202" s="147" t="s">
        <v>962</v>
      </c>
      <c r="Q5202" s="147">
        <v>202</v>
      </c>
      <c r="R5202" s="147"/>
      <c r="S5202" s="147" t="s">
        <v>3199</v>
      </c>
      <c r="T5202" s="147">
        <v>0</v>
      </c>
      <c r="U5202" s="147" t="s">
        <v>3200</v>
      </c>
      <c r="V5202" s="147" t="s">
        <v>3814</v>
      </c>
    </row>
    <row r="5203" spans="16:22" x14ac:dyDescent="0.25">
      <c r="P5203" s="147" t="s">
        <v>962</v>
      </c>
      <c r="Q5203" s="147">
        <v>202</v>
      </c>
      <c r="R5203" s="147"/>
      <c r="S5203" s="147" t="s">
        <v>4019</v>
      </c>
      <c r="T5203" s="147">
        <v>0</v>
      </c>
      <c r="U5203" s="147" t="s">
        <v>4020</v>
      </c>
      <c r="V5203" s="147" t="s">
        <v>3814</v>
      </c>
    </row>
    <row r="5204" spans="16:22" x14ac:dyDescent="0.25">
      <c r="P5204" s="147" t="s">
        <v>962</v>
      </c>
      <c r="Q5204" s="147">
        <v>202</v>
      </c>
      <c r="R5204" s="147"/>
      <c r="S5204" s="147" t="s">
        <v>3598</v>
      </c>
      <c r="T5204" s="147">
        <v>0</v>
      </c>
      <c r="U5204" s="147" t="s">
        <v>3599</v>
      </c>
      <c r="V5204" s="147" t="s">
        <v>3814</v>
      </c>
    </row>
    <row r="5205" spans="16:22" x14ac:dyDescent="0.25">
      <c r="P5205" s="147" t="s">
        <v>962</v>
      </c>
      <c r="Q5205" s="147">
        <v>202</v>
      </c>
      <c r="R5205" s="147"/>
      <c r="S5205" s="147" t="s">
        <v>2340</v>
      </c>
      <c r="T5205" s="147">
        <v>0</v>
      </c>
      <c r="U5205" s="147" t="s">
        <v>2341</v>
      </c>
      <c r="V5205" s="147" t="s">
        <v>3814</v>
      </c>
    </row>
    <row r="5206" spans="16:22" x14ac:dyDescent="0.25">
      <c r="P5206" s="147" t="s">
        <v>962</v>
      </c>
      <c r="Q5206" s="147">
        <v>202</v>
      </c>
      <c r="R5206" s="147"/>
      <c r="S5206" s="147" t="s">
        <v>3784</v>
      </c>
      <c r="T5206" s="147">
        <v>0</v>
      </c>
      <c r="U5206" s="147" t="s">
        <v>3785</v>
      </c>
      <c r="V5206" s="147" t="s">
        <v>3814</v>
      </c>
    </row>
    <row r="5207" spans="16:22" x14ac:dyDescent="0.25">
      <c r="P5207" s="147" t="s">
        <v>962</v>
      </c>
      <c r="Q5207" s="147">
        <v>202</v>
      </c>
      <c r="R5207" s="147"/>
      <c r="S5207" s="147" t="s">
        <v>2344</v>
      </c>
      <c r="T5207" s="147">
        <v>0</v>
      </c>
      <c r="U5207" s="147" t="s">
        <v>2345</v>
      </c>
      <c r="V5207" s="147" t="s">
        <v>3814</v>
      </c>
    </row>
    <row r="5208" spans="16:22" x14ac:dyDescent="0.25">
      <c r="P5208" s="147" t="s">
        <v>962</v>
      </c>
      <c r="Q5208" s="147">
        <v>202</v>
      </c>
      <c r="R5208" s="147"/>
      <c r="S5208" s="147" t="s">
        <v>2346</v>
      </c>
      <c r="T5208" s="147">
        <v>0</v>
      </c>
      <c r="U5208" s="147" t="s">
        <v>2347</v>
      </c>
      <c r="V5208" s="147" t="s">
        <v>3814</v>
      </c>
    </row>
    <row r="5209" spans="16:22" x14ac:dyDescent="0.25">
      <c r="P5209" s="147" t="s">
        <v>962</v>
      </c>
      <c r="Q5209" s="147">
        <v>202</v>
      </c>
      <c r="R5209" s="147"/>
      <c r="S5209" s="147" t="s">
        <v>2348</v>
      </c>
      <c r="T5209" s="147">
        <v>0</v>
      </c>
      <c r="U5209" s="147" t="s">
        <v>2349</v>
      </c>
      <c r="V5209" s="147" t="s">
        <v>3814</v>
      </c>
    </row>
    <row r="5210" spans="16:22" x14ac:dyDescent="0.25">
      <c r="P5210" s="147" t="s">
        <v>962</v>
      </c>
      <c r="Q5210" s="147">
        <v>202</v>
      </c>
      <c r="R5210" s="147"/>
      <c r="S5210" s="147" t="s">
        <v>2350</v>
      </c>
      <c r="T5210" s="147">
        <v>0</v>
      </c>
      <c r="U5210" s="147" t="s">
        <v>2351</v>
      </c>
      <c r="V5210" s="147" t="s">
        <v>3814</v>
      </c>
    </row>
    <row r="5211" spans="16:22" x14ac:dyDescent="0.25">
      <c r="P5211" s="147" t="s">
        <v>962</v>
      </c>
      <c r="Q5211" s="147">
        <v>202</v>
      </c>
      <c r="R5211" s="147"/>
      <c r="S5211" s="147" t="s">
        <v>3600</v>
      </c>
      <c r="T5211" s="147">
        <v>0</v>
      </c>
      <c r="U5211" s="147" t="s">
        <v>3601</v>
      </c>
      <c r="V5211" s="147" t="s">
        <v>3814</v>
      </c>
    </row>
    <row r="5212" spans="16:22" x14ac:dyDescent="0.25">
      <c r="P5212" s="147" t="s">
        <v>962</v>
      </c>
      <c r="Q5212" s="147">
        <v>202</v>
      </c>
      <c r="R5212" s="147"/>
      <c r="S5212" s="147" t="s">
        <v>2962</v>
      </c>
      <c r="T5212" s="147">
        <v>0</v>
      </c>
      <c r="U5212" s="147" t="s">
        <v>2963</v>
      </c>
      <c r="V5212" s="147" t="s">
        <v>3814</v>
      </c>
    </row>
    <row r="5213" spans="16:22" x14ac:dyDescent="0.25">
      <c r="P5213" s="147" t="s">
        <v>962</v>
      </c>
      <c r="Q5213" s="147">
        <v>202</v>
      </c>
      <c r="R5213" s="147"/>
      <c r="S5213" s="147" t="s">
        <v>2693</v>
      </c>
      <c r="T5213" s="147">
        <v>0</v>
      </c>
      <c r="U5213" s="147" t="s">
        <v>2694</v>
      </c>
      <c r="V5213" s="147" t="s">
        <v>3814</v>
      </c>
    </row>
    <row r="5214" spans="16:22" x14ac:dyDescent="0.25">
      <c r="P5214" s="147" t="s">
        <v>962</v>
      </c>
      <c r="Q5214" s="147">
        <v>202</v>
      </c>
      <c r="R5214" s="147"/>
      <c r="S5214" s="147" t="s">
        <v>2352</v>
      </c>
      <c r="T5214" s="147">
        <v>0</v>
      </c>
      <c r="U5214" s="147" t="s">
        <v>2353</v>
      </c>
      <c r="V5214" s="147" t="s">
        <v>3814</v>
      </c>
    </row>
    <row r="5215" spans="16:22" x14ac:dyDescent="0.25">
      <c r="P5215" s="147" t="s">
        <v>962</v>
      </c>
      <c r="Q5215" s="147">
        <v>202</v>
      </c>
      <c r="R5215" s="147"/>
      <c r="S5215" s="147" t="s">
        <v>2354</v>
      </c>
      <c r="T5215" s="147">
        <v>0</v>
      </c>
      <c r="U5215" s="147" t="s">
        <v>2355</v>
      </c>
      <c r="V5215" s="147" t="s">
        <v>3814</v>
      </c>
    </row>
    <row r="5216" spans="16:22" x14ac:dyDescent="0.25">
      <c r="P5216" s="147" t="s">
        <v>962</v>
      </c>
      <c r="Q5216" s="147">
        <v>202</v>
      </c>
      <c r="R5216" s="147"/>
      <c r="S5216" s="147" t="s">
        <v>3468</v>
      </c>
      <c r="T5216" s="147">
        <v>0</v>
      </c>
      <c r="U5216" s="147" t="s">
        <v>3469</v>
      </c>
      <c r="V5216" s="147" t="s">
        <v>3814</v>
      </c>
    </row>
    <row r="5217" spans="16:22" x14ac:dyDescent="0.25">
      <c r="P5217" s="147" t="s">
        <v>962</v>
      </c>
      <c r="Q5217" s="147">
        <v>202</v>
      </c>
      <c r="R5217" s="147"/>
      <c r="S5217" s="147" t="s">
        <v>2360</v>
      </c>
      <c r="T5217" s="147">
        <v>0</v>
      </c>
      <c r="U5217" s="147" t="s">
        <v>2361</v>
      </c>
      <c r="V5217" s="147" t="s">
        <v>3814</v>
      </c>
    </row>
    <row r="5218" spans="16:22" x14ac:dyDescent="0.25">
      <c r="P5218" s="147" t="s">
        <v>962</v>
      </c>
      <c r="Q5218" s="147">
        <v>202</v>
      </c>
      <c r="R5218" s="147"/>
      <c r="S5218" s="147" t="s">
        <v>3786</v>
      </c>
      <c r="T5218" s="147">
        <v>0</v>
      </c>
      <c r="U5218" s="147" t="s">
        <v>3787</v>
      </c>
      <c r="V5218" s="147" t="s">
        <v>3814</v>
      </c>
    </row>
    <row r="5219" spans="16:22" x14ac:dyDescent="0.25">
      <c r="P5219" s="147" t="s">
        <v>962</v>
      </c>
      <c r="Q5219" s="147">
        <v>202</v>
      </c>
      <c r="R5219" s="147"/>
      <c r="S5219" s="147" t="s">
        <v>2366</v>
      </c>
      <c r="T5219" s="147">
        <v>0</v>
      </c>
      <c r="U5219" s="147" t="s">
        <v>2367</v>
      </c>
      <c r="V5219" s="147" t="s">
        <v>3814</v>
      </c>
    </row>
    <row r="5220" spans="16:22" x14ac:dyDescent="0.25">
      <c r="P5220" s="147" t="s">
        <v>962</v>
      </c>
      <c r="Q5220" s="147">
        <v>202</v>
      </c>
      <c r="R5220" s="147"/>
      <c r="S5220" s="147" t="s">
        <v>2964</v>
      </c>
      <c r="T5220" s="147">
        <v>0</v>
      </c>
      <c r="U5220" s="147" t="s">
        <v>2965</v>
      </c>
      <c r="V5220" s="147" t="s">
        <v>3814</v>
      </c>
    </row>
    <row r="5221" spans="16:22" x14ac:dyDescent="0.25">
      <c r="P5221" s="147" t="s">
        <v>962</v>
      </c>
      <c r="Q5221" s="147">
        <v>202</v>
      </c>
      <c r="R5221" s="147"/>
      <c r="S5221" s="147" t="s">
        <v>2368</v>
      </c>
      <c r="T5221" s="147">
        <v>0</v>
      </c>
      <c r="U5221" s="147" t="s">
        <v>2369</v>
      </c>
      <c r="V5221" s="147" t="s">
        <v>3814</v>
      </c>
    </row>
    <row r="5222" spans="16:22" x14ac:dyDescent="0.25">
      <c r="P5222" s="147" t="s">
        <v>962</v>
      </c>
      <c r="Q5222" s="147">
        <v>202</v>
      </c>
      <c r="R5222" s="147"/>
      <c r="S5222" s="147" t="s">
        <v>3201</v>
      </c>
      <c r="T5222" s="147">
        <v>0</v>
      </c>
      <c r="U5222" s="147" t="s">
        <v>3202</v>
      </c>
      <c r="V5222" s="147" t="s">
        <v>3814</v>
      </c>
    </row>
    <row r="5223" spans="16:22" x14ac:dyDescent="0.25">
      <c r="P5223" s="147" t="s">
        <v>962</v>
      </c>
      <c r="Q5223" s="147">
        <v>202</v>
      </c>
      <c r="R5223" s="147"/>
      <c r="S5223" s="147" t="s">
        <v>2370</v>
      </c>
      <c r="T5223" s="147">
        <v>0</v>
      </c>
      <c r="U5223" s="147" t="s">
        <v>2371</v>
      </c>
      <c r="V5223" s="147" t="s">
        <v>3814</v>
      </c>
    </row>
    <row r="5224" spans="16:22" x14ac:dyDescent="0.25">
      <c r="P5224" s="147" t="s">
        <v>962</v>
      </c>
      <c r="Q5224" s="147">
        <v>202</v>
      </c>
      <c r="R5224" s="147"/>
      <c r="S5224" s="147" t="s">
        <v>3203</v>
      </c>
      <c r="T5224" s="147">
        <v>0</v>
      </c>
      <c r="U5224" s="147" t="s">
        <v>3204</v>
      </c>
      <c r="V5224" s="147" t="s">
        <v>3814</v>
      </c>
    </row>
    <row r="5225" spans="16:22" x14ac:dyDescent="0.25">
      <c r="P5225" s="147" t="s">
        <v>962</v>
      </c>
      <c r="Q5225" s="147">
        <v>202</v>
      </c>
      <c r="R5225" s="147"/>
      <c r="S5225" s="147" t="s">
        <v>2372</v>
      </c>
      <c r="T5225" s="147">
        <v>0</v>
      </c>
      <c r="U5225" s="147" t="s">
        <v>2373</v>
      </c>
      <c r="V5225" s="147" t="s">
        <v>3814</v>
      </c>
    </row>
    <row r="5226" spans="16:22" x14ac:dyDescent="0.25">
      <c r="P5226" s="147" t="s">
        <v>962</v>
      </c>
      <c r="Q5226" s="147">
        <v>202</v>
      </c>
      <c r="R5226" s="147"/>
      <c r="S5226" s="147" t="s">
        <v>2374</v>
      </c>
      <c r="T5226" s="147">
        <v>0</v>
      </c>
      <c r="U5226" s="147" t="s">
        <v>2375</v>
      </c>
      <c r="V5226" s="147" t="s">
        <v>3814</v>
      </c>
    </row>
    <row r="5227" spans="16:22" x14ac:dyDescent="0.25">
      <c r="P5227" s="147" t="s">
        <v>962</v>
      </c>
      <c r="Q5227" s="147">
        <v>202</v>
      </c>
      <c r="R5227" s="147"/>
      <c r="S5227" s="147" t="s">
        <v>2966</v>
      </c>
      <c r="T5227" s="147">
        <v>0</v>
      </c>
      <c r="U5227" s="147" t="s">
        <v>2967</v>
      </c>
      <c r="V5227" s="147" t="s">
        <v>3814</v>
      </c>
    </row>
    <row r="5228" spans="16:22" x14ac:dyDescent="0.25">
      <c r="P5228" s="147" t="s">
        <v>962</v>
      </c>
      <c r="Q5228" s="147">
        <v>202</v>
      </c>
      <c r="R5228" s="147"/>
      <c r="S5228" s="147" t="s">
        <v>4021</v>
      </c>
      <c r="T5228" s="147">
        <v>0</v>
      </c>
      <c r="U5228" s="147" t="s">
        <v>4022</v>
      </c>
      <c r="V5228" s="147" t="s">
        <v>3814</v>
      </c>
    </row>
    <row r="5229" spans="16:22" x14ac:dyDescent="0.25">
      <c r="P5229" s="147" t="s">
        <v>962</v>
      </c>
      <c r="Q5229" s="147">
        <v>202</v>
      </c>
      <c r="R5229" s="147"/>
      <c r="S5229" s="147" t="s">
        <v>4023</v>
      </c>
      <c r="T5229" s="147">
        <v>0</v>
      </c>
      <c r="U5229" s="147" t="s">
        <v>4024</v>
      </c>
      <c r="V5229" s="147" t="s">
        <v>3814</v>
      </c>
    </row>
    <row r="5230" spans="16:22" x14ac:dyDescent="0.25">
      <c r="P5230" s="147" t="s">
        <v>962</v>
      </c>
      <c r="Q5230" s="147">
        <v>202</v>
      </c>
      <c r="R5230" s="147"/>
      <c r="S5230" s="147" t="s">
        <v>3788</v>
      </c>
      <c r="T5230" s="147">
        <v>0</v>
      </c>
      <c r="U5230" s="147" t="s">
        <v>3789</v>
      </c>
      <c r="V5230" s="147" t="s">
        <v>3814</v>
      </c>
    </row>
    <row r="5231" spans="16:22" x14ac:dyDescent="0.25">
      <c r="P5231" s="147" t="s">
        <v>962</v>
      </c>
      <c r="Q5231" s="147">
        <v>202</v>
      </c>
      <c r="R5231" s="147"/>
      <c r="S5231" s="147" t="s">
        <v>3472</v>
      </c>
      <c r="T5231" s="147">
        <v>0</v>
      </c>
      <c r="U5231" s="147" t="s">
        <v>3473</v>
      </c>
      <c r="V5231" s="147" t="s">
        <v>3814</v>
      </c>
    </row>
    <row r="5232" spans="16:22" x14ac:dyDescent="0.25">
      <c r="P5232" s="147" t="s">
        <v>962</v>
      </c>
      <c r="Q5232" s="147">
        <v>202</v>
      </c>
      <c r="R5232" s="147"/>
      <c r="S5232" s="147" t="s">
        <v>2376</v>
      </c>
      <c r="T5232" s="147">
        <v>0</v>
      </c>
      <c r="U5232" s="147" t="s">
        <v>2377</v>
      </c>
      <c r="V5232" s="147" t="s">
        <v>3814</v>
      </c>
    </row>
    <row r="5233" spans="16:22" x14ac:dyDescent="0.25">
      <c r="P5233" s="147" t="s">
        <v>962</v>
      </c>
      <c r="Q5233" s="147">
        <v>202</v>
      </c>
      <c r="R5233" s="147"/>
      <c r="S5233" s="147" t="s">
        <v>3790</v>
      </c>
      <c r="T5233" s="147">
        <v>0</v>
      </c>
      <c r="U5233" s="147" t="s">
        <v>3791</v>
      </c>
      <c r="V5233" s="147" t="s">
        <v>3814</v>
      </c>
    </row>
    <row r="5234" spans="16:22" x14ac:dyDescent="0.25">
      <c r="P5234" s="147" t="s">
        <v>962</v>
      </c>
      <c r="Q5234" s="147">
        <v>202</v>
      </c>
      <c r="R5234" s="147"/>
      <c r="S5234" s="147" t="s">
        <v>2378</v>
      </c>
      <c r="T5234" s="147">
        <v>0</v>
      </c>
      <c r="U5234" s="147" t="s">
        <v>2379</v>
      </c>
      <c r="V5234" s="147" t="s">
        <v>3814</v>
      </c>
    </row>
    <row r="5235" spans="16:22" x14ac:dyDescent="0.25">
      <c r="P5235" s="147" t="s">
        <v>962</v>
      </c>
      <c r="Q5235" s="147">
        <v>202</v>
      </c>
      <c r="R5235" s="147"/>
      <c r="S5235" s="147" t="s">
        <v>3792</v>
      </c>
      <c r="T5235" s="147">
        <v>0</v>
      </c>
      <c r="U5235" s="147" t="s">
        <v>3793</v>
      </c>
      <c r="V5235" s="147" t="s">
        <v>3814</v>
      </c>
    </row>
    <row r="5236" spans="16:22" x14ac:dyDescent="0.25">
      <c r="P5236" s="147" t="s">
        <v>962</v>
      </c>
      <c r="Q5236" s="147">
        <v>202</v>
      </c>
      <c r="R5236" s="147"/>
      <c r="S5236" s="147" t="s">
        <v>3794</v>
      </c>
      <c r="T5236" s="147">
        <v>0</v>
      </c>
      <c r="U5236" s="147" t="s">
        <v>3795</v>
      </c>
      <c r="V5236" s="147" t="s">
        <v>3814</v>
      </c>
    </row>
    <row r="5237" spans="16:22" x14ac:dyDescent="0.25">
      <c r="P5237" s="147" t="s">
        <v>962</v>
      </c>
      <c r="Q5237" s="147">
        <v>202</v>
      </c>
      <c r="R5237" s="147"/>
      <c r="S5237" s="147" t="s">
        <v>2382</v>
      </c>
      <c r="T5237" s="147">
        <v>0</v>
      </c>
      <c r="U5237" s="147" t="s">
        <v>2383</v>
      </c>
      <c r="V5237" s="147" t="s">
        <v>3814</v>
      </c>
    </row>
    <row r="5238" spans="16:22" x14ac:dyDescent="0.25">
      <c r="P5238" s="147" t="s">
        <v>962</v>
      </c>
      <c r="Q5238" s="147">
        <v>202</v>
      </c>
      <c r="R5238" s="147"/>
      <c r="S5238" s="147" t="s">
        <v>2384</v>
      </c>
      <c r="T5238" s="147">
        <v>0</v>
      </c>
      <c r="U5238" s="147" t="s">
        <v>2385</v>
      </c>
      <c r="V5238" s="147" t="s">
        <v>3814</v>
      </c>
    </row>
    <row r="5239" spans="16:22" x14ac:dyDescent="0.25">
      <c r="P5239" s="147" t="s">
        <v>962</v>
      </c>
      <c r="Q5239" s="147">
        <v>202</v>
      </c>
      <c r="R5239" s="147"/>
      <c r="S5239" s="147" t="s">
        <v>2388</v>
      </c>
      <c r="T5239" s="147">
        <v>0</v>
      </c>
      <c r="U5239" s="147" t="s">
        <v>2389</v>
      </c>
      <c r="V5239" s="147" t="s">
        <v>3814</v>
      </c>
    </row>
    <row r="5240" spans="16:22" x14ac:dyDescent="0.25">
      <c r="P5240" s="147" t="s">
        <v>962</v>
      </c>
      <c r="Q5240" s="147">
        <v>202</v>
      </c>
      <c r="R5240" s="147"/>
      <c r="S5240" s="147" t="s">
        <v>2390</v>
      </c>
      <c r="T5240" s="147">
        <v>0</v>
      </c>
      <c r="U5240" s="147" t="s">
        <v>2391</v>
      </c>
      <c r="V5240" s="147" t="s">
        <v>3814</v>
      </c>
    </row>
    <row r="5241" spans="16:22" x14ac:dyDescent="0.25">
      <c r="P5241" s="147" t="s">
        <v>962</v>
      </c>
      <c r="Q5241" s="147">
        <v>202</v>
      </c>
      <c r="R5241" s="147"/>
      <c r="S5241" s="147" t="s">
        <v>2392</v>
      </c>
      <c r="T5241" s="147">
        <v>0</v>
      </c>
      <c r="U5241" s="147" t="s">
        <v>2393</v>
      </c>
      <c r="V5241" s="147" t="s">
        <v>3814</v>
      </c>
    </row>
    <row r="5242" spans="16:22" x14ac:dyDescent="0.25">
      <c r="P5242" s="147" t="s">
        <v>962</v>
      </c>
      <c r="Q5242" s="147">
        <v>202</v>
      </c>
      <c r="R5242" s="147"/>
      <c r="S5242" s="147" t="s">
        <v>3474</v>
      </c>
      <c r="T5242" s="147">
        <v>0</v>
      </c>
      <c r="U5242" s="147" t="s">
        <v>3475</v>
      </c>
      <c r="V5242" s="147" t="s">
        <v>3814</v>
      </c>
    </row>
    <row r="5243" spans="16:22" x14ac:dyDescent="0.25">
      <c r="P5243" s="147" t="s">
        <v>962</v>
      </c>
      <c r="Q5243" s="147">
        <v>202</v>
      </c>
      <c r="R5243" s="147"/>
      <c r="S5243" s="147" t="s">
        <v>4025</v>
      </c>
      <c r="T5243" s="147">
        <v>0</v>
      </c>
      <c r="U5243" s="147" t="s">
        <v>4026</v>
      </c>
      <c r="V5243" s="147" t="s">
        <v>3814</v>
      </c>
    </row>
    <row r="5244" spans="16:22" x14ac:dyDescent="0.25">
      <c r="P5244" s="147" t="s">
        <v>962</v>
      </c>
      <c r="Q5244" s="147">
        <v>202</v>
      </c>
      <c r="R5244" s="147"/>
      <c r="S5244" s="147" t="s">
        <v>4027</v>
      </c>
      <c r="T5244" s="147">
        <v>0</v>
      </c>
      <c r="U5244" s="147" t="s">
        <v>4028</v>
      </c>
      <c r="V5244" s="147" t="s">
        <v>3814</v>
      </c>
    </row>
    <row r="5245" spans="16:22" x14ac:dyDescent="0.25">
      <c r="P5245" s="147" t="s">
        <v>962</v>
      </c>
      <c r="Q5245" s="147">
        <v>202</v>
      </c>
      <c r="R5245" s="147"/>
      <c r="S5245" s="147" t="s">
        <v>4029</v>
      </c>
      <c r="T5245" s="147">
        <v>0</v>
      </c>
      <c r="U5245" s="147" t="s">
        <v>4030</v>
      </c>
      <c r="V5245" s="147" t="s">
        <v>3814</v>
      </c>
    </row>
    <row r="5246" spans="16:22" x14ac:dyDescent="0.25">
      <c r="P5246" s="147" t="s">
        <v>962</v>
      </c>
      <c r="Q5246" s="147">
        <v>202</v>
      </c>
      <c r="R5246" s="147"/>
      <c r="S5246" s="147" t="s">
        <v>3796</v>
      </c>
      <c r="T5246" s="147">
        <v>0</v>
      </c>
      <c r="U5246" s="147" t="s">
        <v>3797</v>
      </c>
      <c r="V5246" s="147" t="s">
        <v>3814</v>
      </c>
    </row>
    <row r="5247" spans="16:22" x14ac:dyDescent="0.25">
      <c r="P5247" s="147" t="s">
        <v>962</v>
      </c>
      <c r="Q5247" s="147">
        <v>202</v>
      </c>
      <c r="R5247" s="147"/>
      <c r="S5247" s="147" t="s">
        <v>4031</v>
      </c>
      <c r="T5247" s="147">
        <v>0</v>
      </c>
      <c r="U5247" s="147" t="s">
        <v>4032</v>
      </c>
      <c r="V5247" s="147" t="s">
        <v>3814</v>
      </c>
    </row>
    <row r="5248" spans="16:22" x14ac:dyDescent="0.25">
      <c r="P5248" s="147" t="s">
        <v>962</v>
      </c>
      <c r="Q5248" s="147">
        <v>202</v>
      </c>
      <c r="R5248" s="147"/>
      <c r="S5248" s="147" t="s">
        <v>4033</v>
      </c>
      <c r="T5248" s="147">
        <v>0</v>
      </c>
      <c r="U5248" s="147" t="s">
        <v>4034</v>
      </c>
      <c r="V5248" s="147" t="s">
        <v>3814</v>
      </c>
    </row>
    <row r="5249" spans="16:22" x14ac:dyDescent="0.25">
      <c r="P5249" s="147" t="s">
        <v>962</v>
      </c>
      <c r="Q5249" s="147">
        <v>202</v>
      </c>
      <c r="R5249" s="147"/>
      <c r="S5249" s="147" t="s">
        <v>4035</v>
      </c>
      <c r="T5249" s="147">
        <v>0</v>
      </c>
      <c r="U5249" s="147" t="s">
        <v>4036</v>
      </c>
      <c r="V5249" s="147" t="s">
        <v>3814</v>
      </c>
    </row>
    <row r="5250" spans="16:22" x14ac:dyDescent="0.25">
      <c r="P5250" s="147" t="s">
        <v>962</v>
      </c>
      <c r="Q5250" s="147">
        <v>202</v>
      </c>
      <c r="R5250" s="147"/>
      <c r="S5250" s="147" t="s">
        <v>4037</v>
      </c>
      <c r="T5250" s="147">
        <v>0</v>
      </c>
      <c r="U5250" s="147" t="s">
        <v>4038</v>
      </c>
      <c r="V5250" s="147" t="s">
        <v>3814</v>
      </c>
    </row>
    <row r="5251" spans="16:22" x14ac:dyDescent="0.25">
      <c r="P5251" s="147" t="s">
        <v>962</v>
      </c>
      <c r="Q5251" s="147">
        <v>202</v>
      </c>
      <c r="R5251" s="147"/>
      <c r="S5251" s="147" t="s">
        <v>4039</v>
      </c>
      <c r="T5251" s="147">
        <v>0</v>
      </c>
      <c r="U5251" s="147" t="s">
        <v>4040</v>
      </c>
      <c r="V5251" s="147" t="s">
        <v>3814</v>
      </c>
    </row>
    <row r="5252" spans="16:22" x14ac:dyDescent="0.25">
      <c r="P5252" s="147" t="s">
        <v>962</v>
      </c>
      <c r="Q5252" s="147">
        <v>202</v>
      </c>
      <c r="R5252" s="147"/>
      <c r="S5252" s="147" t="s">
        <v>3798</v>
      </c>
      <c r="T5252" s="147">
        <v>0</v>
      </c>
      <c r="U5252" s="147" t="s">
        <v>3799</v>
      </c>
      <c r="V5252" s="147" t="s">
        <v>3814</v>
      </c>
    </row>
    <row r="5253" spans="16:22" x14ac:dyDescent="0.25">
      <c r="P5253" s="147" t="s">
        <v>962</v>
      </c>
      <c r="Q5253" s="147">
        <v>202</v>
      </c>
      <c r="R5253" s="147"/>
      <c r="S5253" s="147" t="s">
        <v>3800</v>
      </c>
      <c r="T5253" s="147">
        <v>0</v>
      </c>
      <c r="U5253" s="147" t="s">
        <v>3801</v>
      </c>
      <c r="V5253" s="147" t="s">
        <v>3814</v>
      </c>
    </row>
    <row r="5254" spans="16:22" x14ac:dyDescent="0.25">
      <c r="P5254" s="147" t="s">
        <v>962</v>
      </c>
      <c r="Q5254" s="147">
        <v>202</v>
      </c>
      <c r="R5254" s="147"/>
      <c r="S5254" s="147" t="s">
        <v>3802</v>
      </c>
      <c r="T5254" s="147">
        <v>0</v>
      </c>
      <c r="U5254" s="147" t="s">
        <v>3803</v>
      </c>
      <c r="V5254" s="147" t="s">
        <v>3814</v>
      </c>
    </row>
    <row r="5255" spans="16:22" x14ac:dyDescent="0.25">
      <c r="P5255" s="147" t="s">
        <v>962</v>
      </c>
      <c r="Q5255" s="147">
        <v>202</v>
      </c>
      <c r="R5255" s="147"/>
      <c r="S5255" s="147" t="s">
        <v>3804</v>
      </c>
      <c r="T5255" s="147">
        <v>0</v>
      </c>
      <c r="U5255" s="147" t="s">
        <v>3805</v>
      </c>
      <c r="V5255" s="147" t="s">
        <v>3814</v>
      </c>
    </row>
    <row r="5256" spans="16:22" x14ac:dyDescent="0.25">
      <c r="P5256" s="147" t="s">
        <v>962</v>
      </c>
      <c r="Q5256" s="147">
        <v>202</v>
      </c>
      <c r="R5256" s="147"/>
      <c r="S5256" s="147" t="s">
        <v>3806</v>
      </c>
      <c r="T5256" s="147">
        <v>0</v>
      </c>
      <c r="U5256" s="147" t="s">
        <v>3807</v>
      </c>
      <c r="V5256" s="147" t="s">
        <v>3814</v>
      </c>
    </row>
    <row r="5257" spans="16:22" x14ac:dyDescent="0.25">
      <c r="P5257" s="147" t="s">
        <v>962</v>
      </c>
      <c r="Q5257" s="147">
        <v>202</v>
      </c>
      <c r="R5257" s="147"/>
      <c r="S5257" s="147" t="s">
        <v>3808</v>
      </c>
      <c r="T5257" s="147">
        <v>0</v>
      </c>
      <c r="U5257" s="147" t="s">
        <v>3809</v>
      </c>
      <c r="V5257" s="147" t="s">
        <v>3814</v>
      </c>
    </row>
    <row r="5258" spans="16:22" x14ac:dyDescent="0.25">
      <c r="P5258" s="147" t="s">
        <v>962</v>
      </c>
      <c r="Q5258" s="147">
        <v>202</v>
      </c>
      <c r="R5258" s="147"/>
      <c r="S5258" s="147" t="s">
        <v>3205</v>
      </c>
      <c r="T5258" s="147">
        <v>0</v>
      </c>
      <c r="U5258" s="147" t="s">
        <v>3206</v>
      </c>
      <c r="V5258" s="147" t="s">
        <v>3814</v>
      </c>
    </row>
    <row r="5259" spans="16:22" x14ac:dyDescent="0.25">
      <c r="P5259" s="147" t="s">
        <v>962</v>
      </c>
      <c r="Q5259" s="147">
        <v>202</v>
      </c>
      <c r="R5259" s="147"/>
      <c r="S5259" s="147" t="s">
        <v>2968</v>
      </c>
      <c r="T5259" s="147">
        <v>0</v>
      </c>
      <c r="U5259" s="147" t="s">
        <v>2969</v>
      </c>
      <c r="V5259" s="147" t="s">
        <v>3814</v>
      </c>
    </row>
    <row r="5260" spans="16:22" x14ac:dyDescent="0.25">
      <c r="P5260" s="147" t="s">
        <v>962</v>
      </c>
      <c r="Q5260" s="147">
        <v>202</v>
      </c>
      <c r="R5260" s="147"/>
      <c r="S5260" s="147" t="s">
        <v>2404</v>
      </c>
      <c r="T5260" s="147">
        <v>0</v>
      </c>
      <c r="U5260" s="147" t="s">
        <v>2405</v>
      </c>
      <c r="V5260" s="147" t="s">
        <v>3814</v>
      </c>
    </row>
    <row r="5261" spans="16:22" x14ac:dyDescent="0.25">
      <c r="P5261" s="147" t="s">
        <v>962</v>
      </c>
      <c r="Q5261" s="147">
        <v>202</v>
      </c>
      <c r="R5261" s="147"/>
      <c r="S5261" s="147" t="s">
        <v>2703</v>
      </c>
      <c r="T5261" s="147">
        <v>0</v>
      </c>
      <c r="U5261" s="147" t="s">
        <v>2704</v>
      </c>
      <c r="V5261" s="147" t="s">
        <v>3814</v>
      </c>
    </row>
    <row r="5262" spans="16:22" x14ac:dyDescent="0.25">
      <c r="P5262" s="147" t="s">
        <v>962</v>
      </c>
      <c r="Q5262" s="147">
        <v>202</v>
      </c>
      <c r="R5262" s="147"/>
      <c r="S5262" s="147" t="s">
        <v>2406</v>
      </c>
      <c r="T5262" s="147">
        <v>0</v>
      </c>
      <c r="U5262" s="147" t="s">
        <v>2407</v>
      </c>
      <c r="V5262" s="147" t="s">
        <v>3814</v>
      </c>
    </row>
    <row r="5263" spans="16:22" x14ac:dyDescent="0.25">
      <c r="P5263" s="147" t="s">
        <v>962</v>
      </c>
      <c r="Q5263" s="147">
        <v>202</v>
      </c>
      <c r="R5263" s="147"/>
      <c r="S5263" s="147" t="s">
        <v>2408</v>
      </c>
      <c r="T5263" s="147">
        <v>0</v>
      </c>
      <c r="U5263" s="147" t="s">
        <v>2409</v>
      </c>
      <c r="V5263" s="147" t="s">
        <v>3814</v>
      </c>
    </row>
    <row r="5264" spans="16:22" x14ac:dyDescent="0.25">
      <c r="P5264" s="147" t="s">
        <v>962</v>
      </c>
      <c r="Q5264" s="147">
        <v>202</v>
      </c>
      <c r="R5264" s="147"/>
      <c r="S5264" s="147" t="s">
        <v>2412</v>
      </c>
      <c r="T5264" s="147">
        <v>0</v>
      </c>
      <c r="U5264" s="147" t="s">
        <v>2413</v>
      </c>
      <c r="V5264" s="147" t="s">
        <v>3814</v>
      </c>
    </row>
    <row r="5265" spans="16:22" x14ac:dyDescent="0.25">
      <c r="P5265" s="147" t="s">
        <v>962</v>
      </c>
      <c r="Q5265" s="147">
        <v>202</v>
      </c>
      <c r="R5265" s="147"/>
      <c r="S5265" s="147" t="s">
        <v>2970</v>
      </c>
      <c r="T5265" s="147">
        <v>0</v>
      </c>
      <c r="U5265" s="147" t="s">
        <v>2971</v>
      </c>
      <c r="V5265" s="147" t="s">
        <v>3814</v>
      </c>
    </row>
    <row r="5266" spans="16:22" x14ac:dyDescent="0.25">
      <c r="P5266" s="147" t="s">
        <v>962</v>
      </c>
      <c r="Q5266" s="147">
        <v>202</v>
      </c>
      <c r="R5266" s="147"/>
      <c r="S5266" s="147" t="s">
        <v>2414</v>
      </c>
      <c r="T5266" s="147">
        <v>0</v>
      </c>
      <c r="U5266" s="147" t="s">
        <v>2415</v>
      </c>
      <c r="V5266" s="147" t="s">
        <v>3814</v>
      </c>
    </row>
    <row r="5267" spans="16:22" x14ac:dyDescent="0.25">
      <c r="P5267" s="147" t="s">
        <v>962</v>
      </c>
      <c r="Q5267" s="147">
        <v>202</v>
      </c>
      <c r="R5267" s="147"/>
      <c r="S5267" s="147" t="s">
        <v>2972</v>
      </c>
      <c r="T5267" s="147">
        <v>0</v>
      </c>
      <c r="U5267" s="147" t="s">
        <v>2973</v>
      </c>
      <c r="V5267" s="147" t="s">
        <v>3814</v>
      </c>
    </row>
    <row r="5268" spans="16:22" x14ac:dyDescent="0.25">
      <c r="P5268" s="147" t="s">
        <v>962</v>
      </c>
      <c r="Q5268" s="147">
        <v>202</v>
      </c>
      <c r="R5268" s="147"/>
      <c r="S5268" s="147" t="s">
        <v>2422</v>
      </c>
      <c r="T5268" s="147">
        <v>0</v>
      </c>
      <c r="U5268" s="147" t="s">
        <v>2423</v>
      </c>
      <c r="V5268" s="147" t="s">
        <v>3814</v>
      </c>
    </row>
    <row r="5269" spans="16:22" x14ac:dyDescent="0.25">
      <c r="P5269" s="147" t="s">
        <v>962</v>
      </c>
      <c r="Q5269" s="147">
        <v>202</v>
      </c>
      <c r="R5269" s="147"/>
      <c r="S5269" s="147" t="s">
        <v>2424</v>
      </c>
      <c r="T5269" s="147">
        <v>0</v>
      </c>
      <c r="U5269" s="147" t="s">
        <v>2425</v>
      </c>
      <c r="V5269" s="147" t="s">
        <v>3814</v>
      </c>
    </row>
    <row r="5270" spans="16:22" x14ac:dyDescent="0.25">
      <c r="P5270" s="147" t="s">
        <v>962</v>
      </c>
      <c r="Q5270" s="147">
        <v>202</v>
      </c>
      <c r="R5270" s="147"/>
      <c r="S5270" s="147" t="s">
        <v>2709</v>
      </c>
      <c r="T5270" s="147">
        <v>0</v>
      </c>
      <c r="U5270" s="147" t="s">
        <v>2710</v>
      </c>
      <c r="V5270" s="147" t="s">
        <v>3814</v>
      </c>
    </row>
    <row r="5271" spans="16:22" x14ac:dyDescent="0.25">
      <c r="P5271" s="147" t="s">
        <v>962</v>
      </c>
      <c r="Q5271" s="147">
        <v>202</v>
      </c>
      <c r="R5271" s="147"/>
      <c r="S5271" s="147" t="s">
        <v>4041</v>
      </c>
      <c r="T5271" s="147">
        <v>0</v>
      </c>
      <c r="U5271" s="147" t="s">
        <v>4042</v>
      </c>
      <c r="V5271" s="147" t="s">
        <v>3814</v>
      </c>
    </row>
    <row r="5272" spans="16:22" x14ac:dyDescent="0.25">
      <c r="P5272" s="147" t="s">
        <v>962</v>
      </c>
      <c r="Q5272" s="147">
        <v>202</v>
      </c>
      <c r="R5272" s="147"/>
      <c r="S5272" s="147" t="s">
        <v>4043</v>
      </c>
      <c r="T5272" s="147">
        <v>0</v>
      </c>
      <c r="U5272" s="147" t="s">
        <v>4044</v>
      </c>
      <c r="V5272" s="147" t="s">
        <v>3814</v>
      </c>
    </row>
    <row r="5273" spans="16:22" x14ac:dyDescent="0.25">
      <c r="P5273" s="147" t="s">
        <v>962</v>
      </c>
      <c r="Q5273" s="147">
        <v>202</v>
      </c>
      <c r="R5273" s="147"/>
      <c r="S5273" s="147" t="s">
        <v>2428</v>
      </c>
      <c r="T5273" s="147">
        <v>0</v>
      </c>
      <c r="U5273" s="147" t="s">
        <v>2429</v>
      </c>
      <c r="V5273" s="147" t="s">
        <v>3814</v>
      </c>
    </row>
    <row r="5274" spans="16:22" x14ac:dyDescent="0.25">
      <c r="P5274" s="147" t="s">
        <v>962</v>
      </c>
      <c r="Q5274" s="147">
        <v>202</v>
      </c>
      <c r="R5274" s="147"/>
      <c r="S5274" s="147" t="s">
        <v>3478</v>
      </c>
      <c r="T5274" s="147">
        <v>0</v>
      </c>
      <c r="U5274" s="147" t="s">
        <v>3479</v>
      </c>
      <c r="V5274" s="147" t="s">
        <v>3814</v>
      </c>
    </row>
    <row r="5275" spans="16:22" x14ac:dyDescent="0.25">
      <c r="P5275" s="147" t="s">
        <v>962</v>
      </c>
      <c r="Q5275" s="147">
        <v>202</v>
      </c>
      <c r="R5275" s="147"/>
      <c r="S5275" s="147" t="s">
        <v>4045</v>
      </c>
      <c r="T5275" s="147">
        <v>0</v>
      </c>
      <c r="U5275" s="147" t="s">
        <v>4046</v>
      </c>
      <c r="V5275" s="147" t="s">
        <v>3814</v>
      </c>
    </row>
    <row r="5276" spans="16:22" x14ac:dyDescent="0.25">
      <c r="P5276" s="147" t="s">
        <v>962</v>
      </c>
      <c r="Q5276" s="147">
        <v>202</v>
      </c>
      <c r="R5276" s="147"/>
      <c r="S5276" s="147" t="s">
        <v>3606</v>
      </c>
      <c r="T5276" s="147">
        <v>0</v>
      </c>
      <c r="U5276" s="147" t="s">
        <v>3607</v>
      </c>
      <c r="V5276" s="147" t="s">
        <v>3814</v>
      </c>
    </row>
    <row r="5277" spans="16:22" x14ac:dyDescent="0.25">
      <c r="P5277" s="147" t="s">
        <v>962</v>
      </c>
      <c r="Q5277" s="147">
        <v>202</v>
      </c>
      <c r="R5277" s="147"/>
      <c r="S5277" s="147" t="s">
        <v>2432</v>
      </c>
      <c r="T5277" s="147">
        <v>0</v>
      </c>
      <c r="U5277" s="147" t="s">
        <v>2433</v>
      </c>
      <c r="V5277" s="147" t="s">
        <v>3814</v>
      </c>
    </row>
    <row r="5278" spans="16:22" x14ac:dyDescent="0.25">
      <c r="P5278" s="147" t="s">
        <v>962</v>
      </c>
      <c r="Q5278" s="147">
        <v>202</v>
      </c>
      <c r="R5278" s="147"/>
      <c r="S5278" s="147" t="s">
        <v>2434</v>
      </c>
      <c r="T5278" s="147">
        <v>0</v>
      </c>
      <c r="U5278" s="147" t="s">
        <v>2435</v>
      </c>
      <c r="V5278" s="147" t="s">
        <v>3814</v>
      </c>
    </row>
    <row r="5279" spans="16:22" x14ac:dyDescent="0.25">
      <c r="P5279" s="147" t="s">
        <v>962</v>
      </c>
      <c r="Q5279" s="147">
        <v>202</v>
      </c>
      <c r="R5279" s="147"/>
      <c r="S5279" s="147" t="s">
        <v>4047</v>
      </c>
      <c r="T5279" s="147">
        <v>0</v>
      </c>
      <c r="U5279" s="147" t="s">
        <v>4048</v>
      </c>
      <c r="V5279" s="147" t="s">
        <v>3814</v>
      </c>
    </row>
    <row r="5280" spans="16:22" x14ac:dyDescent="0.25">
      <c r="P5280" s="147" t="s">
        <v>962</v>
      </c>
      <c r="Q5280" s="147">
        <v>202</v>
      </c>
      <c r="R5280" s="147"/>
      <c r="S5280" s="147" t="s">
        <v>2719</v>
      </c>
      <c r="T5280" s="147">
        <v>0</v>
      </c>
      <c r="U5280" s="147" t="s">
        <v>2720</v>
      </c>
      <c r="V5280" s="147" t="s">
        <v>3814</v>
      </c>
    </row>
    <row r="5281" spans="16:22" x14ac:dyDescent="0.25">
      <c r="P5281" s="147" t="s">
        <v>962</v>
      </c>
      <c r="Q5281" s="147">
        <v>202</v>
      </c>
      <c r="R5281" s="147"/>
      <c r="S5281" s="147" t="s">
        <v>3810</v>
      </c>
      <c r="T5281" s="147">
        <v>0</v>
      </c>
      <c r="U5281" s="147" t="s">
        <v>3811</v>
      </c>
      <c r="V5281" s="147" t="s">
        <v>3814</v>
      </c>
    </row>
    <row r="5282" spans="16:22" x14ac:dyDescent="0.25">
      <c r="P5282" s="147" t="s">
        <v>962</v>
      </c>
      <c r="Q5282" s="147">
        <v>202</v>
      </c>
      <c r="R5282" s="147"/>
      <c r="S5282" s="147" t="s">
        <v>3480</v>
      </c>
      <c r="T5282" s="147">
        <v>0</v>
      </c>
      <c r="U5282" s="147" t="s">
        <v>3481</v>
      </c>
      <c r="V5282" s="147" t="s">
        <v>3814</v>
      </c>
    </row>
    <row r="5283" spans="16:22" x14ac:dyDescent="0.25">
      <c r="P5283" s="147" t="s">
        <v>962</v>
      </c>
      <c r="Q5283" s="147">
        <v>202</v>
      </c>
      <c r="R5283" s="147"/>
      <c r="S5283" s="147" t="s">
        <v>2978</v>
      </c>
      <c r="T5283" s="147">
        <v>0</v>
      </c>
      <c r="U5283" s="147" t="s">
        <v>2979</v>
      </c>
      <c r="V5283" s="147" t="s">
        <v>3814</v>
      </c>
    </row>
    <row r="5284" spans="16:22" x14ac:dyDescent="0.25">
      <c r="P5284" s="147" t="s">
        <v>962</v>
      </c>
      <c r="Q5284" s="147">
        <v>202</v>
      </c>
      <c r="R5284" s="147"/>
      <c r="S5284" s="147" t="s">
        <v>2721</v>
      </c>
      <c r="T5284" s="147">
        <v>0</v>
      </c>
      <c r="U5284" s="147" t="s">
        <v>2722</v>
      </c>
      <c r="V5284" s="147" t="s">
        <v>3814</v>
      </c>
    </row>
    <row r="5285" spans="16:22" x14ac:dyDescent="0.25">
      <c r="P5285" s="147" t="s">
        <v>962</v>
      </c>
      <c r="Q5285" s="147">
        <v>202</v>
      </c>
      <c r="R5285" s="147"/>
      <c r="S5285" s="147" t="s">
        <v>2980</v>
      </c>
      <c r="T5285" s="147">
        <v>0</v>
      </c>
      <c r="U5285" s="147" t="s">
        <v>2981</v>
      </c>
      <c r="V5285" s="147" t="s">
        <v>3814</v>
      </c>
    </row>
    <row r="5286" spans="16:22" x14ac:dyDescent="0.25">
      <c r="P5286" s="147" t="s">
        <v>962</v>
      </c>
      <c r="Q5286" s="147">
        <v>202</v>
      </c>
      <c r="R5286" s="147"/>
      <c r="S5286" s="147" t="s">
        <v>2723</v>
      </c>
      <c r="T5286" s="147">
        <v>0</v>
      </c>
      <c r="U5286" s="147" t="s">
        <v>2724</v>
      </c>
      <c r="V5286" s="147" t="s">
        <v>3814</v>
      </c>
    </row>
    <row r="5287" spans="16:22" x14ac:dyDescent="0.25">
      <c r="P5287" s="147" t="s">
        <v>962</v>
      </c>
      <c r="Q5287" s="147">
        <v>202</v>
      </c>
      <c r="R5287" s="147"/>
      <c r="S5287" s="147" t="s">
        <v>2444</v>
      </c>
      <c r="T5287" s="147">
        <v>0</v>
      </c>
      <c r="U5287" s="147" t="s">
        <v>2445</v>
      </c>
      <c r="V5287" s="147" t="s">
        <v>3814</v>
      </c>
    </row>
    <row r="5288" spans="16:22" x14ac:dyDescent="0.25">
      <c r="P5288" s="147" t="s">
        <v>962</v>
      </c>
      <c r="Q5288" s="147">
        <v>202</v>
      </c>
      <c r="R5288" s="147"/>
      <c r="S5288" s="147" t="s">
        <v>4049</v>
      </c>
      <c r="T5288" s="147">
        <v>0</v>
      </c>
      <c r="U5288" s="147" t="s">
        <v>4050</v>
      </c>
      <c r="V5288" s="147" t="s">
        <v>3814</v>
      </c>
    </row>
    <row r="5289" spans="16:22" x14ac:dyDescent="0.25">
      <c r="P5289" s="147" t="s">
        <v>962</v>
      </c>
      <c r="Q5289" s="147">
        <v>202</v>
      </c>
      <c r="R5289" s="147"/>
      <c r="S5289" s="147" t="s">
        <v>2450</v>
      </c>
      <c r="T5289" s="147">
        <v>0</v>
      </c>
      <c r="U5289" s="147" t="s">
        <v>2451</v>
      </c>
      <c r="V5289" s="147" t="s">
        <v>3814</v>
      </c>
    </row>
    <row r="5290" spans="16:22" x14ac:dyDescent="0.25">
      <c r="P5290" s="147" t="s">
        <v>962</v>
      </c>
      <c r="Q5290" s="147">
        <v>202</v>
      </c>
      <c r="R5290" s="147"/>
      <c r="S5290" s="147" t="s">
        <v>2452</v>
      </c>
      <c r="T5290" s="147">
        <v>0</v>
      </c>
      <c r="U5290" s="147" t="s">
        <v>2453</v>
      </c>
      <c r="V5290" s="147" t="s">
        <v>3814</v>
      </c>
    </row>
    <row r="5291" spans="16:22" x14ac:dyDescent="0.25">
      <c r="P5291" s="147" t="s">
        <v>962</v>
      </c>
      <c r="Q5291" s="147">
        <v>202</v>
      </c>
      <c r="R5291" s="147"/>
      <c r="S5291" s="147" t="s">
        <v>2725</v>
      </c>
      <c r="T5291" s="147">
        <v>0</v>
      </c>
      <c r="U5291" s="147" t="s">
        <v>2726</v>
      </c>
      <c r="V5291" s="147" t="s">
        <v>3814</v>
      </c>
    </row>
    <row r="5292" spans="16:22" x14ac:dyDescent="0.25">
      <c r="P5292" s="147" t="s">
        <v>962</v>
      </c>
      <c r="Q5292" s="147">
        <v>202</v>
      </c>
      <c r="R5292" s="147"/>
      <c r="S5292" s="147" t="s">
        <v>3484</v>
      </c>
      <c r="T5292" s="147">
        <v>0</v>
      </c>
      <c r="U5292" s="147" t="s">
        <v>3485</v>
      </c>
      <c r="V5292" s="147" t="s">
        <v>3814</v>
      </c>
    </row>
    <row r="5293" spans="16:22" x14ac:dyDescent="0.25">
      <c r="P5293" s="147" t="s">
        <v>962</v>
      </c>
      <c r="Q5293" s="147">
        <v>202</v>
      </c>
      <c r="R5293" s="147"/>
      <c r="S5293" s="147" t="s">
        <v>3217</v>
      </c>
      <c r="T5293" s="147">
        <v>0</v>
      </c>
      <c r="U5293" s="147" t="s">
        <v>3218</v>
      </c>
      <c r="V5293" s="147" t="s">
        <v>3814</v>
      </c>
    </row>
    <row r="5294" spans="16:22" x14ac:dyDescent="0.25">
      <c r="P5294" s="147" t="s">
        <v>962</v>
      </c>
      <c r="Q5294" s="147">
        <v>202</v>
      </c>
      <c r="R5294" s="147"/>
      <c r="S5294" s="147" t="s">
        <v>2460</v>
      </c>
      <c r="T5294" s="147">
        <v>0</v>
      </c>
      <c r="U5294" s="147" t="s">
        <v>2461</v>
      </c>
      <c r="V5294" s="147" t="s">
        <v>3814</v>
      </c>
    </row>
    <row r="5295" spans="16:22" x14ac:dyDescent="0.25">
      <c r="P5295" s="147" t="s">
        <v>962</v>
      </c>
      <c r="Q5295" s="147">
        <v>202</v>
      </c>
      <c r="R5295" s="147"/>
      <c r="S5295" s="147" t="s">
        <v>2464</v>
      </c>
      <c r="T5295" s="147">
        <v>0</v>
      </c>
      <c r="U5295" s="147" t="s">
        <v>2465</v>
      </c>
      <c r="V5295" s="147" t="s">
        <v>3814</v>
      </c>
    </row>
    <row r="5296" spans="16:22" x14ac:dyDescent="0.25">
      <c r="P5296" s="147" t="s">
        <v>962</v>
      </c>
      <c r="Q5296" s="147">
        <v>202</v>
      </c>
      <c r="R5296" s="147"/>
      <c r="S5296" s="147" t="s">
        <v>4051</v>
      </c>
      <c r="T5296" s="147">
        <v>0</v>
      </c>
      <c r="U5296" s="147" t="s">
        <v>4052</v>
      </c>
      <c r="V5296" s="147" t="s">
        <v>3814</v>
      </c>
    </row>
    <row r="5297" spans="16:22" x14ac:dyDescent="0.25">
      <c r="P5297" s="147" t="s">
        <v>962</v>
      </c>
      <c r="Q5297" s="147">
        <v>203</v>
      </c>
      <c r="R5297" s="147"/>
      <c r="S5297" s="147" t="s">
        <v>2466</v>
      </c>
      <c r="T5297" s="147">
        <v>0</v>
      </c>
      <c r="U5297" s="147" t="s">
        <v>2467</v>
      </c>
      <c r="V5297" s="147" t="s">
        <v>4053</v>
      </c>
    </row>
    <row r="5298" spans="16:22" x14ac:dyDescent="0.25">
      <c r="P5298" s="147" t="s">
        <v>962</v>
      </c>
      <c r="Q5298" s="147">
        <v>203</v>
      </c>
      <c r="R5298" s="147"/>
      <c r="S5298" s="147" t="s">
        <v>3815</v>
      </c>
      <c r="T5298" s="147">
        <v>0</v>
      </c>
      <c r="U5298" s="147" t="s">
        <v>3816</v>
      </c>
      <c r="V5298" s="147" t="s">
        <v>4053</v>
      </c>
    </row>
    <row r="5299" spans="16:22" x14ac:dyDescent="0.25">
      <c r="P5299" s="147" t="s">
        <v>962</v>
      </c>
      <c r="Q5299" s="147">
        <v>203</v>
      </c>
      <c r="R5299" s="147"/>
      <c r="S5299" s="147" t="s">
        <v>3817</v>
      </c>
      <c r="T5299" s="147">
        <v>0</v>
      </c>
      <c r="U5299" s="147" t="s">
        <v>3818</v>
      </c>
      <c r="V5299" s="147" t="s">
        <v>4053</v>
      </c>
    </row>
    <row r="5300" spans="16:22" x14ac:dyDescent="0.25">
      <c r="P5300" s="147" t="s">
        <v>962</v>
      </c>
      <c r="Q5300" s="147">
        <v>203</v>
      </c>
      <c r="R5300" s="147"/>
      <c r="S5300" s="147" t="s">
        <v>3819</v>
      </c>
      <c r="T5300" s="147">
        <v>0</v>
      </c>
      <c r="U5300" s="147" t="s">
        <v>3820</v>
      </c>
      <c r="V5300" s="147" t="s">
        <v>4053</v>
      </c>
    </row>
    <row r="5301" spans="16:22" x14ac:dyDescent="0.25">
      <c r="P5301" s="147" t="s">
        <v>962</v>
      </c>
      <c r="Q5301" s="147">
        <v>203</v>
      </c>
      <c r="R5301" s="147"/>
      <c r="S5301" s="147" t="s">
        <v>1133</v>
      </c>
      <c r="T5301" s="147">
        <v>0</v>
      </c>
      <c r="U5301" s="147" t="s">
        <v>1134</v>
      </c>
      <c r="V5301" s="147" t="s">
        <v>4053</v>
      </c>
    </row>
    <row r="5302" spans="16:22" x14ac:dyDescent="0.25">
      <c r="P5302" s="147" t="s">
        <v>962</v>
      </c>
      <c r="Q5302" s="147">
        <v>203</v>
      </c>
      <c r="R5302" s="147"/>
      <c r="S5302" s="147" t="s">
        <v>3821</v>
      </c>
      <c r="T5302" s="147">
        <v>0</v>
      </c>
      <c r="U5302" s="147" t="s">
        <v>3822</v>
      </c>
      <c r="V5302" s="147" t="s">
        <v>4053</v>
      </c>
    </row>
    <row r="5303" spans="16:22" x14ac:dyDescent="0.25">
      <c r="P5303" s="147" t="s">
        <v>962</v>
      </c>
      <c r="Q5303" s="147">
        <v>203</v>
      </c>
      <c r="R5303" s="147"/>
      <c r="S5303" s="147" t="s">
        <v>2469</v>
      </c>
      <c r="T5303" s="147">
        <v>0</v>
      </c>
      <c r="U5303" s="147" t="s">
        <v>2470</v>
      </c>
      <c r="V5303" s="147" t="s">
        <v>4053</v>
      </c>
    </row>
    <row r="5304" spans="16:22" x14ac:dyDescent="0.25">
      <c r="P5304" s="147" t="s">
        <v>962</v>
      </c>
      <c r="Q5304" s="147">
        <v>203</v>
      </c>
      <c r="R5304" s="147"/>
      <c r="S5304" s="147" t="s">
        <v>1144</v>
      </c>
      <c r="T5304" s="147">
        <v>0</v>
      </c>
      <c r="U5304" s="147" t="s">
        <v>1145</v>
      </c>
      <c r="V5304" s="147" t="s">
        <v>4053</v>
      </c>
    </row>
    <row r="5305" spans="16:22" x14ac:dyDescent="0.25">
      <c r="P5305" s="147" t="s">
        <v>962</v>
      </c>
      <c r="Q5305" s="147">
        <v>203</v>
      </c>
      <c r="R5305" s="147"/>
      <c r="S5305" s="147" t="s">
        <v>1146</v>
      </c>
      <c r="T5305" s="147">
        <v>0</v>
      </c>
      <c r="U5305" s="147" t="s">
        <v>1147</v>
      </c>
      <c r="V5305" s="147" t="s">
        <v>4053</v>
      </c>
    </row>
    <row r="5306" spans="16:22" x14ac:dyDescent="0.25">
      <c r="P5306" s="147" t="s">
        <v>962</v>
      </c>
      <c r="Q5306" s="147">
        <v>203</v>
      </c>
      <c r="R5306" s="147"/>
      <c r="S5306" s="147" t="s">
        <v>1148</v>
      </c>
      <c r="T5306" s="147">
        <v>0</v>
      </c>
      <c r="U5306" s="147" t="s">
        <v>1149</v>
      </c>
      <c r="V5306" s="147" t="s">
        <v>4053</v>
      </c>
    </row>
    <row r="5307" spans="16:22" x14ac:dyDescent="0.25">
      <c r="P5307" s="147" t="s">
        <v>962</v>
      </c>
      <c r="Q5307" s="147">
        <v>203</v>
      </c>
      <c r="R5307" s="147"/>
      <c r="S5307" s="147" t="s">
        <v>1150</v>
      </c>
      <c r="T5307" s="147">
        <v>0</v>
      </c>
      <c r="U5307" s="147" t="s">
        <v>1151</v>
      </c>
      <c r="V5307" s="147" t="s">
        <v>4053</v>
      </c>
    </row>
    <row r="5308" spans="16:22" x14ac:dyDescent="0.25">
      <c r="P5308" s="147" t="s">
        <v>962</v>
      </c>
      <c r="Q5308" s="147">
        <v>203</v>
      </c>
      <c r="R5308" s="147"/>
      <c r="S5308" s="147" t="s">
        <v>1152</v>
      </c>
      <c r="T5308" s="147">
        <v>0</v>
      </c>
      <c r="U5308" s="147" t="s">
        <v>1153</v>
      </c>
      <c r="V5308" s="147" t="s">
        <v>4053</v>
      </c>
    </row>
    <row r="5309" spans="16:22" x14ac:dyDescent="0.25">
      <c r="P5309" s="147" t="s">
        <v>962</v>
      </c>
      <c r="Q5309" s="147">
        <v>203</v>
      </c>
      <c r="R5309" s="147"/>
      <c r="S5309" s="147" t="s">
        <v>3224</v>
      </c>
      <c r="T5309" s="147">
        <v>0</v>
      </c>
      <c r="U5309" s="147" t="s">
        <v>3225</v>
      </c>
      <c r="V5309" s="147" t="s">
        <v>4053</v>
      </c>
    </row>
    <row r="5310" spans="16:22" x14ac:dyDescent="0.25">
      <c r="P5310" s="147" t="s">
        <v>962</v>
      </c>
      <c r="Q5310" s="147">
        <v>203</v>
      </c>
      <c r="R5310" s="147"/>
      <c r="S5310" s="147" t="s">
        <v>3226</v>
      </c>
      <c r="T5310" s="147">
        <v>0</v>
      </c>
      <c r="U5310" s="147" t="s">
        <v>3227</v>
      </c>
      <c r="V5310" s="147" t="s">
        <v>4053</v>
      </c>
    </row>
    <row r="5311" spans="16:22" x14ac:dyDescent="0.25">
      <c r="P5311" s="147" t="s">
        <v>962</v>
      </c>
      <c r="Q5311" s="147">
        <v>203</v>
      </c>
      <c r="R5311" s="147"/>
      <c r="S5311" s="147" t="s">
        <v>3228</v>
      </c>
      <c r="T5311" s="147">
        <v>0</v>
      </c>
      <c r="U5311" s="147" t="s">
        <v>3229</v>
      </c>
      <c r="V5311" s="147" t="s">
        <v>4053</v>
      </c>
    </row>
    <row r="5312" spans="16:22" x14ac:dyDescent="0.25">
      <c r="P5312" s="147" t="s">
        <v>962</v>
      </c>
      <c r="Q5312" s="147">
        <v>203</v>
      </c>
      <c r="R5312" s="147"/>
      <c r="S5312" s="147" t="s">
        <v>3230</v>
      </c>
      <c r="T5312" s="147">
        <v>0</v>
      </c>
      <c r="U5312" s="147" t="s">
        <v>3231</v>
      </c>
      <c r="V5312" s="147" t="s">
        <v>4053</v>
      </c>
    </row>
    <row r="5313" spans="16:22" x14ac:dyDescent="0.25">
      <c r="P5313" s="147" t="s">
        <v>962</v>
      </c>
      <c r="Q5313" s="147">
        <v>203</v>
      </c>
      <c r="R5313" s="147"/>
      <c r="S5313" s="147" t="s">
        <v>3232</v>
      </c>
      <c r="T5313" s="147">
        <v>0</v>
      </c>
      <c r="U5313" s="147" t="s">
        <v>3233</v>
      </c>
      <c r="V5313" s="147" t="s">
        <v>4053</v>
      </c>
    </row>
    <row r="5314" spans="16:22" x14ac:dyDescent="0.25">
      <c r="P5314" s="147" t="s">
        <v>962</v>
      </c>
      <c r="Q5314" s="147">
        <v>203</v>
      </c>
      <c r="R5314" s="147"/>
      <c r="S5314" s="147" t="s">
        <v>2728</v>
      </c>
      <c r="T5314" s="147">
        <v>0</v>
      </c>
      <c r="U5314" s="147" t="s">
        <v>2729</v>
      </c>
      <c r="V5314" s="147" t="s">
        <v>4053</v>
      </c>
    </row>
    <row r="5315" spans="16:22" x14ac:dyDescent="0.25">
      <c r="P5315" s="147" t="s">
        <v>962</v>
      </c>
      <c r="Q5315" s="147">
        <v>203</v>
      </c>
      <c r="R5315" s="147"/>
      <c r="S5315" s="147" t="s">
        <v>1162</v>
      </c>
      <c r="T5315" s="147">
        <v>0</v>
      </c>
      <c r="U5315" s="147" t="s">
        <v>1163</v>
      </c>
      <c r="V5315" s="147" t="s">
        <v>4053</v>
      </c>
    </row>
    <row r="5316" spans="16:22" x14ac:dyDescent="0.25">
      <c r="P5316" s="147" t="s">
        <v>962</v>
      </c>
      <c r="Q5316" s="147">
        <v>203</v>
      </c>
      <c r="R5316" s="147"/>
      <c r="S5316" s="147" t="s">
        <v>1164</v>
      </c>
      <c r="T5316" s="147">
        <v>0</v>
      </c>
      <c r="U5316" s="147" t="s">
        <v>1165</v>
      </c>
      <c r="V5316" s="147" t="s">
        <v>4053</v>
      </c>
    </row>
    <row r="5317" spans="16:22" x14ac:dyDescent="0.25">
      <c r="P5317" s="147" t="s">
        <v>962</v>
      </c>
      <c r="Q5317" s="147">
        <v>203</v>
      </c>
      <c r="R5317" s="147"/>
      <c r="S5317" s="147" t="s">
        <v>1166</v>
      </c>
      <c r="T5317" s="147">
        <v>0</v>
      </c>
      <c r="U5317" s="147" t="s">
        <v>1167</v>
      </c>
      <c r="V5317" s="147" t="s">
        <v>4053</v>
      </c>
    </row>
    <row r="5318" spans="16:22" x14ac:dyDescent="0.25">
      <c r="P5318" s="147" t="s">
        <v>962</v>
      </c>
      <c r="Q5318" s="147">
        <v>203</v>
      </c>
      <c r="R5318" s="147"/>
      <c r="S5318" s="147" t="s">
        <v>1168</v>
      </c>
      <c r="T5318" s="147">
        <v>0</v>
      </c>
      <c r="U5318" s="147" t="s">
        <v>1169</v>
      </c>
      <c r="V5318" s="147" t="s">
        <v>4053</v>
      </c>
    </row>
    <row r="5319" spans="16:22" x14ac:dyDescent="0.25">
      <c r="P5319" s="147" t="s">
        <v>962</v>
      </c>
      <c r="Q5319" s="147">
        <v>203</v>
      </c>
      <c r="R5319" s="147"/>
      <c r="S5319" s="147" t="s">
        <v>1170</v>
      </c>
      <c r="T5319" s="147">
        <v>0</v>
      </c>
      <c r="U5319" s="147" t="s">
        <v>1171</v>
      </c>
      <c r="V5319" s="147" t="s">
        <v>4053</v>
      </c>
    </row>
    <row r="5320" spans="16:22" x14ac:dyDescent="0.25">
      <c r="P5320" s="147" t="s">
        <v>962</v>
      </c>
      <c r="Q5320" s="147">
        <v>203</v>
      </c>
      <c r="R5320" s="147"/>
      <c r="S5320" s="147" t="s">
        <v>3496</v>
      </c>
      <c r="T5320" s="147">
        <v>0</v>
      </c>
      <c r="U5320" s="147" t="s">
        <v>3497</v>
      </c>
      <c r="V5320" s="147" t="s">
        <v>4053</v>
      </c>
    </row>
    <row r="5321" spans="16:22" x14ac:dyDescent="0.25">
      <c r="P5321" s="147" t="s">
        <v>962</v>
      </c>
      <c r="Q5321" s="147">
        <v>203</v>
      </c>
      <c r="R5321" s="147"/>
      <c r="S5321" s="147" t="s">
        <v>3498</v>
      </c>
      <c r="T5321" s="147">
        <v>0</v>
      </c>
      <c r="U5321" s="147" t="s">
        <v>3499</v>
      </c>
      <c r="V5321" s="147" t="s">
        <v>4053</v>
      </c>
    </row>
    <row r="5322" spans="16:22" x14ac:dyDescent="0.25">
      <c r="P5322" s="147" t="s">
        <v>962</v>
      </c>
      <c r="Q5322" s="147">
        <v>203</v>
      </c>
      <c r="R5322" s="147"/>
      <c r="S5322" s="147" t="s">
        <v>3500</v>
      </c>
      <c r="T5322" s="147">
        <v>0</v>
      </c>
      <c r="U5322" s="147" t="s">
        <v>3501</v>
      </c>
      <c r="V5322" s="147" t="s">
        <v>4053</v>
      </c>
    </row>
    <row r="5323" spans="16:22" x14ac:dyDescent="0.25">
      <c r="P5323" s="147" t="s">
        <v>962</v>
      </c>
      <c r="Q5323" s="147">
        <v>203</v>
      </c>
      <c r="R5323" s="147"/>
      <c r="S5323" s="147" t="s">
        <v>3502</v>
      </c>
      <c r="T5323" s="147">
        <v>0</v>
      </c>
      <c r="U5323" s="147" t="s">
        <v>3503</v>
      </c>
      <c r="V5323" s="147" t="s">
        <v>4053</v>
      </c>
    </row>
    <row r="5324" spans="16:22" x14ac:dyDescent="0.25">
      <c r="P5324" s="147" t="s">
        <v>962</v>
      </c>
      <c r="Q5324" s="147">
        <v>203</v>
      </c>
      <c r="R5324" s="147"/>
      <c r="S5324" s="147" t="s">
        <v>1184</v>
      </c>
      <c r="T5324" s="147">
        <v>0</v>
      </c>
      <c r="U5324" s="147" t="s">
        <v>1185</v>
      </c>
      <c r="V5324" s="147" t="s">
        <v>4053</v>
      </c>
    </row>
    <row r="5325" spans="16:22" x14ac:dyDescent="0.25">
      <c r="P5325" s="147" t="s">
        <v>962</v>
      </c>
      <c r="Q5325" s="147">
        <v>203</v>
      </c>
      <c r="R5325" s="147"/>
      <c r="S5325" s="147" t="s">
        <v>1186</v>
      </c>
      <c r="T5325" s="147">
        <v>0</v>
      </c>
      <c r="U5325" s="147" t="s">
        <v>1187</v>
      </c>
      <c r="V5325" s="147" t="s">
        <v>4053</v>
      </c>
    </row>
    <row r="5326" spans="16:22" x14ac:dyDescent="0.25">
      <c r="P5326" s="147" t="s">
        <v>962</v>
      </c>
      <c r="Q5326" s="147">
        <v>203</v>
      </c>
      <c r="R5326" s="147"/>
      <c r="S5326" s="147" t="s">
        <v>1188</v>
      </c>
      <c r="T5326" s="147">
        <v>0</v>
      </c>
      <c r="U5326" s="147" t="s">
        <v>1189</v>
      </c>
      <c r="V5326" s="147" t="s">
        <v>4053</v>
      </c>
    </row>
    <row r="5327" spans="16:22" x14ac:dyDescent="0.25">
      <c r="P5327" s="147" t="s">
        <v>962</v>
      </c>
      <c r="Q5327" s="147">
        <v>203</v>
      </c>
      <c r="R5327" s="147"/>
      <c r="S5327" s="147" t="s">
        <v>1190</v>
      </c>
      <c r="T5327" s="147">
        <v>0</v>
      </c>
      <c r="U5327" s="147" t="s">
        <v>1191</v>
      </c>
      <c r="V5327" s="147" t="s">
        <v>4053</v>
      </c>
    </row>
    <row r="5328" spans="16:22" x14ac:dyDescent="0.25">
      <c r="P5328" s="147" t="s">
        <v>962</v>
      </c>
      <c r="Q5328" s="147">
        <v>203</v>
      </c>
      <c r="R5328" s="147"/>
      <c r="S5328" s="147" t="s">
        <v>1192</v>
      </c>
      <c r="T5328" s="147">
        <v>0</v>
      </c>
      <c r="U5328" s="147" t="s">
        <v>1193</v>
      </c>
      <c r="V5328" s="147" t="s">
        <v>4053</v>
      </c>
    </row>
    <row r="5329" spans="16:22" x14ac:dyDescent="0.25">
      <c r="P5329" s="147" t="s">
        <v>962</v>
      </c>
      <c r="Q5329" s="147">
        <v>203</v>
      </c>
      <c r="R5329" s="147"/>
      <c r="S5329" s="147" t="s">
        <v>1194</v>
      </c>
      <c r="T5329" s="147">
        <v>0</v>
      </c>
      <c r="U5329" s="147" t="s">
        <v>1195</v>
      </c>
      <c r="V5329" s="147" t="s">
        <v>4053</v>
      </c>
    </row>
    <row r="5330" spans="16:22" x14ac:dyDescent="0.25">
      <c r="P5330" s="147" t="s">
        <v>962</v>
      </c>
      <c r="Q5330" s="147">
        <v>203</v>
      </c>
      <c r="R5330" s="147"/>
      <c r="S5330" s="147" t="s">
        <v>1196</v>
      </c>
      <c r="T5330" s="147">
        <v>0</v>
      </c>
      <c r="U5330" s="147" t="s">
        <v>1197</v>
      </c>
      <c r="V5330" s="147" t="s">
        <v>4053</v>
      </c>
    </row>
    <row r="5331" spans="16:22" x14ac:dyDescent="0.25">
      <c r="P5331" s="147" t="s">
        <v>962</v>
      </c>
      <c r="Q5331" s="147">
        <v>203</v>
      </c>
      <c r="R5331" s="147"/>
      <c r="S5331" s="147" t="s">
        <v>1198</v>
      </c>
      <c r="T5331" s="147">
        <v>0</v>
      </c>
      <c r="U5331" s="147" t="s">
        <v>1199</v>
      </c>
      <c r="V5331" s="147" t="s">
        <v>4053</v>
      </c>
    </row>
    <row r="5332" spans="16:22" x14ac:dyDescent="0.25">
      <c r="P5332" s="147" t="s">
        <v>962</v>
      </c>
      <c r="Q5332" s="147">
        <v>203</v>
      </c>
      <c r="R5332" s="147"/>
      <c r="S5332" s="147" t="s">
        <v>1214</v>
      </c>
      <c r="T5332" s="147">
        <v>0</v>
      </c>
      <c r="U5332" s="147" t="s">
        <v>1215</v>
      </c>
      <c r="V5332" s="147" t="s">
        <v>4053</v>
      </c>
    </row>
    <row r="5333" spans="16:22" x14ac:dyDescent="0.25">
      <c r="P5333" s="147" t="s">
        <v>962</v>
      </c>
      <c r="Q5333" s="147">
        <v>203</v>
      </c>
      <c r="R5333" s="147"/>
      <c r="S5333" s="147" t="s">
        <v>1218</v>
      </c>
      <c r="T5333" s="147">
        <v>0</v>
      </c>
      <c r="U5333" s="147" t="s">
        <v>1219</v>
      </c>
      <c r="V5333" s="147" t="s">
        <v>4053</v>
      </c>
    </row>
    <row r="5334" spans="16:22" x14ac:dyDescent="0.25">
      <c r="P5334" s="147" t="s">
        <v>962</v>
      </c>
      <c r="Q5334" s="147">
        <v>203</v>
      </c>
      <c r="R5334" s="147"/>
      <c r="S5334" s="147" t="s">
        <v>1228</v>
      </c>
      <c r="T5334" s="147">
        <v>0</v>
      </c>
      <c r="U5334" s="147" t="s">
        <v>1229</v>
      </c>
      <c r="V5334" s="147" t="s">
        <v>4053</v>
      </c>
    </row>
    <row r="5335" spans="16:22" x14ac:dyDescent="0.25">
      <c r="P5335" s="147" t="s">
        <v>962</v>
      </c>
      <c r="Q5335" s="147">
        <v>203</v>
      </c>
      <c r="R5335" s="147"/>
      <c r="S5335" s="147" t="s">
        <v>1230</v>
      </c>
      <c r="T5335" s="147">
        <v>0</v>
      </c>
      <c r="U5335" s="147" t="s">
        <v>1231</v>
      </c>
      <c r="V5335" s="147" t="s">
        <v>4053</v>
      </c>
    </row>
    <row r="5336" spans="16:22" x14ac:dyDescent="0.25">
      <c r="P5336" s="147" t="s">
        <v>962</v>
      </c>
      <c r="Q5336" s="147">
        <v>203</v>
      </c>
      <c r="R5336" s="147"/>
      <c r="S5336" s="147" t="s">
        <v>1232</v>
      </c>
      <c r="T5336" s="147">
        <v>0</v>
      </c>
      <c r="U5336" s="147" t="s">
        <v>1233</v>
      </c>
      <c r="V5336" s="147" t="s">
        <v>4053</v>
      </c>
    </row>
    <row r="5337" spans="16:22" x14ac:dyDescent="0.25">
      <c r="P5337" s="147" t="s">
        <v>962</v>
      </c>
      <c r="Q5337" s="147">
        <v>203</v>
      </c>
      <c r="R5337" s="147"/>
      <c r="S5337" s="147" t="s">
        <v>1234</v>
      </c>
      <c r="T5337" s="147">
        <v>0</v>
      </c>
      <c r="U5337" s="147" t="s">
        <v>1235</v>
      </c>
      <c r="V5337" s="147" t="s">
        <v>4053</v>
      </c>
    </row>
    <row r="5338" spans="16:22" x14ac:dyDescent="0.25">
      <c r="P5338" s="147" t="s">
        <v>962</v>
      </c>
      <c r="Q5338" s="147">
        <v>203</v>
      </c>
      <c r="R5338" s="147"/>
      <c r="S5338" s="147" t="s">
        <v>1236</v>
      </c>
      <c r="T5338" s="147">
        <v>0</v>
      </c>
      <c r="U5338" s="147" t="s">
        <v>1237</v>
      </c>
      <c r="V5338" s="147" t="s">
        <v>4053</v>
      </c>
    </row>
    <row r="5339" spans="16:22" x14ac:dyDescent="0.25">
      <c r="P5339" s="147" t="s">
        <v>962</v>
      </c>
      <c r="Q5339" s="147">
        <v>203</v>
      </c>
      <c r="R5339" s="147"/>
      <c r="S5339" s="147" t="s">
        <v>1238</v>
      </c>
      <c r="T5339" s="147">
        <v>0</v>
      </c>
      <c r="U5339" s="147" t="s">
        <v>1239</v>
      </c>
      <c r="V5339" s="147" t="s">
        <v>4053</v>
      </c>
    </row>
    <row r="5340" spans="16:22" x14ac:dyDescent="0.25">
      <c r="P5340" s="147" t="s">
        <v>962</v>
      </c>
      <c r="Q5340" s="147">
        <v>203</v>
      </c>
      <c r="R5340" s="147"/>
      <c r="S5340" s="147" t="s">
        <v>1240</v>
      </c>
      <c r="T5340" s="147">
        <v>0</v>
      </c>
      <c r="U5340" s="147" t="s">
        <v>1241</v>
      </c>
      <c r="V5340" s="147" t="s">
        <v>4053</v>
      </c>
    </row>
    <row r="5341" spans="16:22" x14ac:dyDescent="0.25">
      <c r="P5341" s="147" t="s">
        <v>962</v>
      </c>
      <c r="Q5341" s="147">
        <v>203</v>
      </c>
      <c r="R5341" s="147"/>
      <c r="S5341" s="147" t="s">
        <v>1242</v>
      </c>
      <c r="T5341" s="147">
        <v>0</v>
      </c>
      <c r="U5341" s="147" t="s">
        <v>1243</v>
      </c>
      <c r="V5341" s="147" t="s">
        <v>4053</v>
      </c>
    </row>
    <row r="5342" spans="16:22" x14ac:dyDescent="0.25">
      <c r="P5342" s="147" t="s">
        <v>962</v>
      </c>
      <c r="Q5342" s="147">
        <v>203</v>
      </c>
      <c r="R5342" s="147"/>
      <c r="S5342" s="147" t="s">
        <v>3823</v>
      </c>
      <c r="T5342" s="147">
        <v>0</v>
      </c>
      <c r="U5342" s="147" t="s">
        <v>3824</v>
      </c>
      <c r="V5342" s="147" t="s">
        <v>4053</v>
      </c>
    </row>
    <row r="5343" spans="16:22" x14ac:dyDescent="0.25">
      <c r="P5343" s="147" t="s">
        <v>962</v>
      </c>
      <c r="Q5343" s="147">
        <v>203</v>
      </c>
      <c r="R5343" s="147"/>
      <c r="S5343" s="147" t="s">
        <v>3825</v>
      </c>
      <c r="T5343" s="147">
        <v>0</v>
      </c>
      <c r="U5343" s="147" t="s">
        <v>3826</v>
      </c>
      <c r="V5343" s="147" t="s">
        <v>4053</v>
      </c>
    </row>
    <row r="5344" spans="16:22" x14ac:dyDescent="0.25">
      <c r="P5344" s="147" t="s">
        <v>962</v>
      </c>
      <c r="Q5344" s="147">
        <v>203</v>
      </c>
      <c r="R5344" s="147"/>
      <c r="S5344" s="147" t="s">
        <v>3827</v>
      </c>
      <c r="T5344" s="147">
        <v>0</v>
      </c>
      <c r="U5344" s="147" t="s">
        <v>3828</v>
      </c>
      <c r="V5344" s="147" t="s">
        <v>4053</v>
      </c>
    </row>
    <row r="5345" spans="16:22" x14ac:dyDescent="0.25">
      <c r="P5345" s="147" t="s">
        <v>962</v>
      </c>
      <c r="Q5345" s="147">
        <v>203</v>
      </c>
      <c r="R5345" s="147"/>
      <c r="S5345" s="147" t="s">
        <v>3829</v>
      </c>
      <c r="T5345" s="147">
        <v>0</v>
      </c>
      <c r="U5345" s="147" t="s">
        <v>3830</v>
      </c>
      <c r="V5345" s="147" t="s">
        <v>4053</v>
      </c>
    </row>
    <row r="5346" spans="16:22" x14ac:dyDescent="0.25">
      <c r="P5346" s="147" t="s">
        <v>962</v>
      </c>
      <c r="Q5346" s="147">
        <v>203</v>
      </c>
      <c r="R5346" s="147"/>
      <c r="S5346" s="147" t="s">
        <v>1244</v>
      </c>
      <c r="T5346" s="147">
        <v>0</v>
      </c>
      <c r="U5346" s="147" t="s">
        <v>1245</v>
      </c>
      <c r="V5346" s="147" t="s">
        <v>4053</v>
      </c>
    </row>
    <row r="5347" spans="16:22" x14ac:dyDescent="0.25">
      <c r="P5347" s="147" t="s">
        <v>962</v>
      </c>
      <c r="Q5347" s="147">
        <v>203</v>
      </c>
      <c r="R5347" s="147"/>
      <c r="S5347" s="147" t="s">
        <v>1246</v>
      </c>
      <c r="T5347" s="147">
        <v>0</v>
      </c>
      <c r="U5347" s="147" t="s">
        <v>1247</v>
      </c>
      <c r="V5347" s="147" t="s">
        <v>4053</v>
      </c>
    </row>
    <row r="5348" spans="16:22" x14ac:dyDescent="0.25">
      <c r="P5348" s="147" t="s">
        <v>962</v>
      </c>
      <c r="Q5348" s="147">
        <v>203</v>
      </c>
      <c r="R5348" s="147"/>
      <c r="S5348" s="147" t="s">
        <v>1254</v>
      </c>
      <c r="T5348" s="147">
        <v>0</v>
      </c>
      <c r="U5348" s="147" t="s">
        <v>1255</v>
      </c>
      <c r="V5348" s="147" t="s">
        <v>4053</v>
      </c>
    </row>
    <row r="5349" spans="16:22" x14ac:dyDescent="0.25">
      <c r="P5349" s="147" t="s">
        <v>962</v>
      </c>
      <c r="Q5349" s="147">
        <v>203</v>
      </c>
      <c r="R5349" s="147"/>
      <c r="S5349" s="147" t="s">
        <v>1256</v>
      </c>
      <c r="T5349" s="147">
        <v>0</v>
      </c>
      <c r="U5349" s="147" t="s">
        <v>1257</v>
      </c>
      <c r="V5349" s="147" t="s">
        <v>4053</v>
      </c>
    </row>
    <row r="5350" spans="16:22" x14ac:dyDescent="0.25">
      <c r="P5350" s="147" t="s">
        <v>962</v>
      </c>
      <c r="Q5350" s="147">
        <v>203</v>
      </c>
      <c r="R5350" s="147"/>
      <c r="S5350" s="147" t="s">
        <v>1258</v>
      </c>
      <c r="T5350" s="147">
        <v>0</v>
      </c>
      <c r="U5350" s="147" t="s">
        <v>1259</v>
      </c>
      <c r="V5350" s="147" t="s">
        <v>4053</v>
      </c>
    </row>
    <row r="5351" spans="16:22" x14ac:dyDescent="0.25">
      <c r="P5351" s="147" t="s">
        <v>962</v>
      </c>
      <c r="Q5351" s="147">
        <v>203</v>
      </c>
      <c r="R5351" s="147"/>
      <c r="S5351" s="147" t="s">
        <v>1260</v>
      </c>
      <c r="T5351" s="147">
        <v>0</v>
      </c>
      <c r="U5351" s="147" t="s">
        <v>1261</v>
      </c>
      <c r="V5351" s="147" t="s">
        <v>4053</v>
      </c>
    </row>
    <row r="5352" spans="16:22" x14ac:dyDescent="0.25">
      <c r="P5352" s="147" t="s">
        <v>962</v>
      </c>
      <c r="Q5352" s="147">
        <v>203</v>
      </c>
      <c r="R5352" s="147"/>
      <c r="S5352" s="147" t="s">
        <v>1262</v>
      </c>
      <c r="T5352" s="147">
        <v>0</v>
      </c>
      <c r="U5352" s="147" t="s">
        <v>1263</v>
      </c>
      <c r="V5352" s="147" t="s">
        <v>4053</v>
      </c>
    </row>
    <row r="5353" spans="16:22" x14ac:dyDescent="0.25">
      <c r="P5353" s="147" t="s">
        <v>962</v>
      </c>
      <c r="Q5353" s="147">
        <v>203</v>
      </c>
      <c r="R5353" s="147"/>
      <c r="S5353" s="147" t="s">
        <v>1264</v>
      </c>
      <c r="T5353" s="147">
        <v>0</v>
      </c>
      <c r="U5353" s="147" t="s">
        <v>1265</v>
      </c>
      <c r="V5353" s="147" t="s">
        <v>4053</v>
      </c>
    </row>
    <row r="5354" spans="16:22" x14ac:dyDescent="0.25">
      <c r="P5354" s="147" t="s">
        <v>962</v>
      </c>
      <c r="Q5354" s="147">
        <v>203</v>
      </c>
      <c r="R5354" s="147"/>
      <c r="S5354" s="147" t="s">
        <v>1266</v>
      </c>
      <c r="T5354" s="147">
        <v>0</v>
      </c>
      <c r="U5354" s="147" t="s">
        <v>1267</v>
      </c>
      <c r="V5354" s="147" t="s">
        <v>4053</v>
      </c>
    </row>
    <row r="5355" spans="16:22" x14ac:dyDescent="0.25">
      <c r="P5355" s="147" t="s">
        <v>962</v>
      </c>
      <c r="Q5355" s="147">
        <v>203</v>
      </c>
      <c r="R5355" s="147"/>
      <c r="S5355" s="147" t="s">
        <v>1268</v>
      </c>
      <c r="T5355" s="147">
        <v>0</v>
      </c>
      <c r="U5355" s="147" t="s">
        <v>1269</v>
      </c>
      <c r="V5355" s="147" t="s">
        <v>4053</v>
      </c>
    </row>
    <row r="5356" spans="16:22" x14ac:dyDescent="0.25">
      <c r="P5356" s="147" t="s">
        <v>962</v>
      </c>
      <c r="Q5356" s="147">
        <v>203</v>
      </c>
      <c r="R5356" s="147"/>
      <c r="S5356" s="147" t="s">
        <v>1274</v>
      </c>
      <c r="T5356" s="147">
        <v>0</v>
      </c>
      <c r="U5356" s="147" t="s">
        <v>1275</v>
      </c>
      <c r="V5356" s="147" t="s">
        <v>4053</v>
      </c>
    </row>
    <row r="5357" spans="16:22" x14ac:dyDescent="0.25">
      <c r="P5357" s="147" t="s">
        <v>962</v>
      </c>
      <c r="Q5357" s="147">
        <v>203</v>
      </c>
      <c r="R5357" s="147"/>
      <c r="S5357" s="147" t="s">
        <v>3504</v>
      </c>
      <c r="T5357" s="147">
        <v>0</v>
      </c>
      <c r="U5357" s="147" t="s">
        <v>3505</v>
      </c>
      <c r="V5357" s="147" t="s">
        <v>4053</v>
      </c>
    </row>
    <row r="5358" spans="16:22" x14ac:dyDescent="0.25">
      <c r="P5358" s="147" t="s">
        <v>962</v>
      </c>
      <c r="Q5358" s="147">
        <v>203</v>
      </c>
      <c r="R5358" s="147"/>
      <c r="S5358" s="147" t="s">
        <v>2473</v>
      </c>
      <c r="T5358" s="147">
        <v>0</v>
      </c>
      <c r="U5358" s="147" t="s">
        <v>2474</v>
      </c>
      <c r="V5358" s="147" t="s">
        <v>4053</v>
      </c>
    </row>
    <row r="5359" spans="16:22" x14ac:dyDescent="0.25">
      <c r="P5359" s="147" t="s">
        <v>962</v>
      </c>
      <c r="Q5359" s="147">
        <v>203</v>
      </c>
      <c r="R5359" s="147"/>
      <c r="S5359" s="147" t="s">
        <v>3611</v>
      </c>
      <c r="T5359" s="147">
        <v>0</v>
      </c>
      <c r="U5359" s="147" t="s">
        <v>3612</v>
      </c>
      <c r="V5359" s="147" t="s">
        <v>4053</v>
      </c>
    </row>
    <row r="5360" spans="16:22" x14ac:dyDescent="0.25">
      <c r="P5360" s="147" t="s">
        <v>962</v>
      </c>
      <c r="Q5360" s="147">
        <v>203</v>
      </c>
      <c r="R5360" s="147"/>
      <c r="S5360" s="147" t="s">
        <v>1276</v>
      </c>
      <c r="T5360" s="147">
        <v>0</v>
      </c>
      <c r="U5360" s="147" t="s">
        <v>1277</v>
      </c>
      <c r="V5360" s="147" t="s">
        <v>4053</v>
      </c>
    </row>
    <row r="5361" spans="16:22" x14ac:dyDescent="0.25">
      <c r="P5361" s="147" t="s">
        <v>962</v>
      </c>
      <c r="Q5361" s="147">
        <v>203</v>
      </c>
      <c r="R5361" s="147"/>
      <c r="S5361" s="147" t="s">
        <v>2732</v>
      </c>
      <c r="T5361" s="147">
        <v>0</v>
      </c>
      <c r="U5361" s="147" t="s">
        <v>2733</v>
      </c>
      <c r="V5361" s="147" t="s">
        <v>4053</v>
      </c>
    </row>
    <row r="5362" spans="16:22" x14ac:dyDescent="0.25">
      <c r="P5362" s="147" t="s">
        <v>962</v>
      </c>
      <c r="Q5362" s="147">
        <v>203</v>
      </c>
      <c r="R5362" s="147"/>
      <c r="S5362" s="147" t="s">
        <v>1278</v>
      </c>
      <c r="T5362" s="147">
        <v>0</v>
      </c>
      <c r="U5362" s="147" t="s">
        <v>1279</v>
      </c>
      <c r="V5362" s="147" t="s">
        <v>4053</v>
      </c>
    </row>
    <row r="5363" spans="16:22" x14ac:dyDescent="0.25">
      <c r="P5363" s="147" t="s">
        <v>962</v>
      </c>
      <c r="Q5363" s="147">
        <v>203</v>
      </c>
      <c r="R5363" s="147"/>
      <c r="S5363" s="147" t="s">
        <v>1284</v>
      </c>
      <c r="T5363" s="147">
        <v>0</v>
      </c>
      <c r="U5363" s="147" t="s">
        <v>1285</v>
      </c>
      <c r="V5363" s="147" t="s">
        <v>4053</v>
      </c>
    </row>
    <row r="5364" spans="16:22" x14ac:dyDescent="0.25">
      <c r="P5364" s="147" t="s">
        <v>962</v>
      </c>
      <c r="Q5364" s="147">
        <v>203</v>
      </c>
      <c r="R5364" s="147"/>
      <c r="S5364" s="147" t="s">
        <v>1286</v>
      </c>
      <c r="T5364" s="147">
        <v>0</v>
      </c>
      <c r="U5364" s="147" t="s">
        <v>1287</v>
      </c>
      <c r="V5364" s="147" t="s">
        <v>4053</v>
      </c>
    </row>
    <row r="5365" spans="16:22" x14ac:dyDescent="0.25">
      <c r="P5365" s="147" t="s">
        <v>962</v>
      </c>
      <c r="Q5365" s="147">
        <v>203</v>
      </c>
      <c r="R5365" s="147"/>
      <c r="S5365" s="147" t="s">
        <v>3234</v>
      </c>
      <c r="T5365" s="147">
        <v>0</v>
      </c>
      <c r="U5365" s="147" t="s">
        <v>3235</v>
      </c>
      <c r="V5365" s="147" t="s">
        <v>4053</v>
      </c>
    </row>
    <row r="5366" spans="16:22" x14ac:dyDescent="0.25">
      <c r="P5366" s="147" t="s">
        <v>962</v>
      </c>
      <c r="Q5366" s="147">
        <v>203</v>
      </c>
      <c r="R5366" s="147"/>
      <c r="S5366" s="147" t="s">
        <v>2479</v>
      </c>
      <c r="T5366" s="147">
        <v>0</v>
      </c>
      <c r="U5366" s="147" t="s">
        <v>2480</v>
      </c>
      <c r="V5366" s="147" t="s">
        <v>4053</v>
      </c>
    </row>
    <row r="5367" spans="16:22" x14ac:dyDescent="0.25">
      <c r="P5367" s="147" t="s">
        <v>962</v>
      </c>
      <c r="Q5367" s="147">
        <v>203</v>
      </c>
      <c r="R5367" s="147"/>
      <c r="S5367" s="147" t="s">
        <v>2736</v>
      </c>
      <c r="T5367" s="147">
        <v>0</v>
      </c>
      <c r="U5367" s="147" t="s">
        <v>2737</v>
      </c>
      <c r="V5367" s="147" t="s">
        <v>4053</v>
      </c>
    </row>
    <row r="5368" spans="16:22" x14ac:dyDescent="0.25">
      <c r="P5368" s="147" t="s">
        <v>962</v>
      </c>
      <c r="Q5368" s="147">
        <v>203</v>
      </c>
      <c r="R5368" s="147"/>
      <c r="S5368" s="147" t="s">
        <v>2738</v>
      </c>
      <c r="T5368" s="147">
        <v>0</v>
      </c>
      <c r="U5368" s="147" t="s">
        <v>2739</v>
      </c>
      <c r="V5368" s="147" t="s">
        <v>4053</v>
      </c>
    </row>
    <row r="5369" spans="16:22" x14ac:dyDescent="0.25">
      <c r="P5369" s="147" t="s">
        <v>962</v>
      </c>
      <c r="Q5369" s="147">
        <v>203</v>
      </c>
      <c r="R5369" s="147"/>
      <c r="S5369" s="147" t="s">
        <v>2991</v>
      </c>
      <c r="T5369" s="147">
        <v>0</v>
      </c>
      <c r="U5369" s="147" t="s">
        <v>2992</v>
      </c>
      <c r="V5369" s="147" t="s">
        <v>4053</v>
      </c>
    </row>
    <row r="5370" spans="16:22" x14ac:dyDescent="0.25">
      <c r="P5370" s="147" t="s">
        <v>962</v>
      </c>
      <c r="Q5370" s="147">
        <v>203</v>
      </c>
      <c r="R5370" s="147"/>
      <c r="S5370" s="147" t="s">
        <v>2995</v>
      </c>
      <c r="T5370" s="147">
        <v>0</v>
      </c>
      <c r="U5370" s="147" t="s">
        <v>2996</v>
      </c>
      <c r="V5370" s="147" t="s">
        <v>4053</v>
      </c>
    </row>
    <row r="5371" spans="16:22" x14ac:dyDescent="0.25">
      <c r="P5371" s="147" t="s">
        <v>962</v>
      </c>
      <c r="Q5371" s="147">
        <v>203</v>
      </c>
      <c r="R5371" s="147"/>
      <c r="S5371" s="147" t="s">
        <v>1298</v>
      </c>
      <c r="T5371" s="147">
        <v>0</v>
      </c>
      <c r="U5371" s="147" t="s">
        <v>1299</v>
      </c>
      <c r="V5371" s="147" t="s">
        <v>4053</v>
      </c>
    </row>
    <row r="5372" spans="16:22" x14ac:dyDescent="0.25">
      <c r="P5372" s="147" t="s">
        <v>962</v>
      </c>
      <c r="Q5372" s="147">
        <v>203</v>
      </c>
      <c r="R5372" s="147"/>
      <c r="S5372" s="147" t="s">
        <v>1300</v>
      </c>
      <c r="T5372" s="147">
        <v>0</v>
      </c>
      <c r="U5372" s="147" t="s">
        <v>1301</v>
      </c>
      <c r="V5372" s="147" t="s">
        <v>4053</v>
      </c>
    </row>
    <row r="5373" spans="16:22" x14ac:dyDescent="0.25">
      <c r="P5373" s="147" t="s">
        <v>962</v>
      </c>
      <c r="Q5373" s="147">
        <v>203</v>
      </c>
      <c r="R5373" s="147"/>
      <c r="S5373" s="147" t="s">
        <v>1302</v>
      </c>
      <c r="T5373" s="147">
        <v>0</v>
      </c>
      <c r="U5373" s="147" t="s">
        <v>1303</v>
      </c>
      <c r="V5373" s="147" t="s">
        <v>4053</v>
      </c>
    </row>
    <row r="5374" spans="16:22" x14ac:dyDescent="0.25">
      <c r="P5374" s="147" t="s">
        <v>962</v>
      </c>
      <c r="Q5374" s="147">
        <v>203</v>
      </c>
      <c r="R5374" s="147"/>
      <c r="S5374" s="147" t="s">
        <v>1304</v>
      </c>
      <c r="T5374" s="147">
        <v>0</v>
      </c>
      <c r="U5374" s="147" t="s">
        <v>1305</v>
      </c>
      <c r="V5374" s="147" t="s">
        <v>4053</v>
      </c>
    </row>
    <row r="5375" spans="16:22" x14ac:dyDescent="0.25">
      <c r="P5375" s="147" t="s">
        <v>962</v>
      </c>
      <c r="Q5375" s="147">
        <v>203</v>
      </c>
      <c r="R5375" s="147"/>
      <c r="S5375" s="147" t="s">
        <v>3236</v>
      </c>
      <c r="T5375" s="147">
        <v>0</v>
      </c>
      <c r="U5375" s="147" t="s">
        <v>3237</v>
      </c>
      <c r="V5375" s="147" t="s">
        <v>4053</v>
      </c>
    </row>
    <row r="5376" spans="16:22" x14ac:dyDescent="0.25">
      <c r="P5376" s="147" t="s">
        <v>962</v>
      </c>
      <c r="Q5376" s="147">
        <v>203</v>
      </c>
      <c r="R5376" s="147"/>
      <c r="S5376" s="147" t="s">
        <v>3238</v>
      </c>
      <c r="T5376" s="147">
        <v>0</v>
      </c>
      <c r="U5376" s="147" t="s">
        <v>3239</v>
      </c>
      <c r="V5376" s="147" t="s">
        <v>4053</v>
      </c>
    </row>
    <row r="5377" spans="16:22" x14ac:dyDescent="0.25">
      <c r="P5377" s="147" t="s">
        <v>962</v>
      </c>
      <c r="Q5377" s="147">
        <v>203</v>
      </c>
      <c r="R5377" s="147"/>
      <c r="S5377" s="147" t="s">
        <v>3240</v>
      </c>
      <c r="T5377" s="147">
        <v>0</v>
      </c>
      <c r="U5377" s="147" t="s">
        <v>3241</v>
      </c>
      <c r="V5377" s="147" t="s">
        <v>4053</v>
      </c>
    </row>
    <row r="5378" spans="16:22" x14ac:dyDescent="0.25">
      <c r="P5378" s="147" t="s">
        <v>962</v>
      </c>
      <c r="Q5378" s="147">
        <v>203</v>
      </c>
      <c r="R5378" s="147"/>
      <c r="S5378" s="147" t="s">
        <v>3242</v>
      </c>
      <c r="T5378" s="147">
        <v>0</v>
      </c>
      <c r="U5378" s="147" t="s">
        <v>3243</v>
      </c>
      <c r="V5378" s="147" t="s">
        <v>4053</v>
      </c>
    </row>
    <row r="5379" spans="16:22" x14ac:dyDescent="0.25">
      <c r="P5379" s="147" t="s">
        <v>962</v>
      </c>
      <c r="Q5379" s="147">
        <v>203</v>
      </c>
      <c r="R5379" s="147"/>
      <c r="S5379" s="147" t="s">
        <v>3244</v>
      </c>
      <c r="T5379" s="147">
        <v>0</v>
      </c>
      <c r="U5379" s="147" t="s">
        <v>3245</v>
      </c>
      <c r="V5379" s="147" t="s">
        <v>4053</v>
      </c>
    </row>
    <row r="5380" spans="16:22" x14ac:dyDescent="0.25">
      <c r="P5380" s="147" t="s">
        <v>962</v>
      </c>
      <c r="Q5380" s="147">
        <v>203</v>
      </c>
      <c r="R5380" s="147"/>
      <c r="S5380" s="147" t="s">
        <v>3246</v>
      </c>
      <c r="T5380" s="147">
        <v>0</v>
      </c>
      <c r="U5380" s="147" t="s">
        <v>3247</v>
      </c>
      <c r="V5380" s="147" t="s">
        <v>4053</v>
      </c>
    </row>
    <row r="5381" spans="16:22" x14ac:dyDescent="0.25">
      <c r="P5381" s="147" t="s">
        <v>962</v>
      </c>
      <c r="Q5381" s="147">
        <v>203</v>
      </c>
      <c r="R5381" s="147"/>
      <c r="S5381" s="147" t="s">
        <v>3248</v>
      </c>
      <c r="T5381" s="147">
        <v>0</v>
      </c>
      <c r="U5381" s="147" t="s">
        <v>3249</v>
      </c>
      <c r="V5381" s="147" t="s">
        <v>4053</v>
      </c>
    </row>
    <row r="5382" spans="16:22" x14ac:dyDescent="0.25">
      <c r="P5382" s="147" t="s">
        <v>962</v>
      </c>
      <c r="Q5382" s="147">
        <v>203</v>
      </c>
      <c r="R5382" s="147"/>
      <c r="S5382" s="147" t="s">
        <v>3250</v>
      </c>
      <c r="T5382" s="147">
        <v>0</v>
      </c>
      <c r="U5382" s="147" t="s">
        <v>3251</v>
      </c>
      <c r="V5382" s="147" t="s">
        <v>4053</v>
      </c>
    </row>
    <row r="5383" spans="16:22" x14ac:dyDescent="0.25">
      <c r="P5383" s="147" t="s">
        <v>962</v>
      </c>
      <c r="Q5383" s="147">
        <v>203</v>
      </c>
      <c r="R5383" s="147"/>
      <c r="S5383" s="147" t="s">
        <v>3252</v>
      </c>
      <c r="T5383" s="147">
        <v>0</v>
      </c>
      <c r="U5383" s="147" t="s">
        <v>3253</v>
      </c>
      <c r="V5383" s="147" t="s">
        <v>4053</v>
      </c>
    </row>
    <row r="5384" spans="16:22" x14ac:dyDescent="0.25">
      <c r="P5384" s="147" t="s">
        <v>962</v>
      </c>
      <c r="Q5384" s="147">
        <v>203</v>
      </c>
      <c r="R5384" s="147"/>
      <c r="S5384" s="147" t="s">
        <v>3254</v>
      </c>
      <c r="T5384" s="147">
        <v>0</v>
      </c>
      <c r="U5384" s="147" t="s">
        <v>3255</v>
      </c>
      <c r="V5384" s="147" t="s">
        <v>4053</v>
      </c>
    </row>
    <row r="5385" spans="16:22" x14ac:dyDescent="0.25">
      <c r="P5385" s="147" t="s">
        <v>962</v>
      </c>
      <c r="Q5385" s="147">
        <v>203</v>
      </c>
      <c r="R5385" s="147"/>
      <c r="S5385" s="147" t="s">
        <v>1306</v>
      </c>
      <c r="T5385" s="147">
        <v>0</v>
      </c>
      <c r="U5385" s="147" t="s">
        <v>1307</v>
      </c>
      <c r="V5385" s="147" t="s">
        <v>4053</v>
      </c>
    </row>
    <row r="5386" spans="16:22" x14ac:dyDescent="0.25">
      <c r="P5386" s="147" t="s">
        <v>962</v>
      </c>
      <c r="Q5386" s="147">
        <v>203</v>
      </c>
      <c r="R5386" s="147"/>
      <c r="S5386" s="147" t="s">
        <v>1308</v>
      </c>
      <c r="T5386" s="147">
        <v>0</v>
      </c>
      <c r="U5386" s="147" t="s">
        <v>1309</v>
      </c>
      <c r="V5386" s="147" t="s">
        <v>4053</v>
      </c>
    </row>
    <row r="5387" spans="16:22" x14ac:dyDescent="0.25">
      <c r="P5387" s="147" t="s">
        <v>962</v>
      </c>
      <c r="Q5387" s="147">
        <v>203</v>
      </c>
      <c r="R5387" s="147"/>
      <c r="S5387" s="147" t="s">
        <v>1310</v>
      </c>
      <c r="T5387" s="147">
        <v>0</v>
      </c>
      <c r="U5387" s="147" t="s">
        <v>1311</v>
      </c>
      <c r="V5387" s="147" t="s">
        <v>4053</v>
      </c>
    </row>
    <row r="5388" spans="16:22" x14ac:dyDescent="0.25">
      <c r="P5388" s="147" t="s">
        <v>962</v>
      </c>
      <c r="Q5388" s="147">
        <v>203</v>
      </c>
      <c r="R5388" s="147"/>
      <c r="S5388" s="147" t="s">
        <v>1312</v>
      </c>
      <c r="T5388" s="147">
        <v>0</v>
      </c>
      <c r="U5388" s="147" t="s">
        <v>1313</v>
      </c>
      <c r="V5388" s="147" t="s">
        <v>4053</v>
      </c>
    </row>
    <row r="5389" spans="16:22" x14ac:dyDescent="0.25">
      <c r="P5389" s="147" t="s">
        <v>962</v>
      </c>
      <c r="Q5389" s="147">
        <v>203</v>
      </c>
      <c r="R5389" s="147"/>
      <c r="S5389" s="147" t="s">
        <v>1314</v>
      </c>
      <c r="T5389" s="147">
        <v>0</v>
      </c>
      <c r="U5389" s="147" t="s">
        <v>1315</v>
      </c>
      <c r="V5389" s="147" t="s">
        <v>4053</v>
      </c>
    </row>
    <row r="5390" spans="16:22" x14ac:dyDescent="0.25">
      <c r="P5390" s="147" t="s">
        <v>962</v>
      </c>
      <c r="Q5390" s="147">
        <v>203</v>
      </c>
      <c r="R5390" s="147"/>
      <c r="S5390" s="147" t="s">
        <v>1316</v>
      </c>
      <c r="T5390" s="147">
        <v>0</v>
      </c>
      <c r="U5390" s="147" t="s">
        <v>1317</v>
      </c>
      <c r="V5390" s="147" t="s">
        <v>4053</v>
      </c>
    </row>
    <row r="5391" spans="16:22" x14ac:dyDescent="0.25">
      <c r="P5391" s="147" t="s">
        <v>962</v>
      </c>
      <c r="Q5391" s="147">
        <v>203</v>
      </c>
      <c r="R5391" s="147"/>
      <c r="S5391" s="147" t="s">
        <v>1318</v>
      </c>
      <c r="T5391" s="147">
        <v>0</v>
      </c>
      <c r="U5391" s="147" t="s">
        <v>1319</v>
      </c>
      <c r="V5391" s="147" t="s">
        <v>4053</v>
      </c>
    </row>
    <row r="5392" spans="16:22" x14ac:dyDescent="0.25">
      <c r="P5392" s="147" t="s">
        <v>962</v>
      </c>
      <c r="Q5392" s="147">
        <v>203</v>
      </c>
      <c r="R5392" s="147"/>
      <c r="S5392" s="147" t="s">
        <v>1320</v>
      </c>
      <c r="T5392" s="147">
        <v>0</v>
      </c>
      <c r="U5392" s="147" t="s">
        <v>1321</v>
      </c>
      <c r="V5392" s="147" t="s">
        <v>4053</v>
      </c>
    </row>
    <row r="5393" spans="16:22" x14ac:dyDescent="0.25">
      <c r="P5393" s="147" t="s">
        <v>962</v>
      </c>
      <c r="Q5393" s="147">
        <v>203</v>
      </c>
      <c r="R5393" s="147"/>
      <c r="S5393" s="147" t="s">
        <v>1322</v>
      </c>
      <c r="T5393" s="147">
        <v>0</v>
      </c>
      <c r="U5393" s="147" t="s">
        <v>1323</v>
      </c>
      <c r="V5393" s="147" t="s">
        <v>4053</v>
      </c>
    </row>
    <row r="5394" spans="16:22" x14ac:dyDescent="0.25">
      <c r="P5394" s="147" t="s">
        <v>962</v>
      </c>
      <c r="Q5394" s="147">
        <v>203</v>
      </c>
      <c r="R5394" s="147"/>
      <c r="S5394" s="147" t="s">
        <v>1324</v>
      </c>
      <c r="T5394" s="147">
        <v>0</v>
      </c>
      <c r="U5394" s="147" t="s">
        <v>1325</v>
      </c>
      <c r="V5394" s="147" t="s">
        <v>4053</v>
      </c>
    </row>
    <row r="5395" spans="16:22" x14ac:dyDescent="0.25">
      <c r="P5395" s="147" t="s">
        <v>962</v>
      </c>
      <c r="Q5395" s="147">
        <v>203</v>
      </c>
      <c r="R5395" s="147"/>
      <c r="S5395" s="147" t="s">
        <v>1326</v>
      </c>
      <c r="T5395" s="147">
        <v>0</v>
      </c>
      <c r="U5395" s="147" t="s">
        <v>1327</v>
      </c>
      <c r="V5395" s="147" t="s">
        <v>4053</v>
      </c>
    </row>
    <row r="5396" spans="16:22" x14ac:dyDescent="0.25">
      <c r="P5396" s="147" t="s">
        <v>962</v>
      </c>
      <c r="Q5396" s="147">
        <v>203</v>
      </c>
      <c r="R5396" s="147"/>
      <c r="S5396" s="147" t="s">
        <v>1328</v>
      </c>
      <c r="T5396" s="147">
        <v>0</v>
      </c>
      <c r="U5396" s="147" t="s">
        <v>1329</v>
      </c>
      <c r="V5396" s="147" t="s">
        <v>4053</v>
      </c>
    </row>
    <row r="5397" spans="16:22" x14ac:dyDescent="0.25">
      <c r="P5397" s="147" t="s">
        <v>962</v>
      </c>
      <c r="Q5397" s="147">
        <v>203</v>
      </c>
      <c r="R5397" s="147"/>
      <c r="S5397" s="147" t="s">
        <v>1330</v>
      </c>
      <c r="T5397" s="147">
        <v>0</v>
      </c>
      <c r="U5397" s="147" t="s">
        <v>1331</v>
      </c>
      <c r="V5397" s="147" t="s">
        <v>4053</v>
      </c>
    </row>
    <row r="5398" spans="16:22" x14ac:dyDescent="0.25">
      <c r="P5398" s="147" t="s">
        <v>962</v>
      </c>
      <c r="Q5398" s="147">
        <v>203</v>
      </c>
      <c r="R5398" s="147"/>
      <c r="S5398" s="147" t="s">
        <v>1332</v>
      </c>
      <c r="T5398" s="147">
        <v>0</v>
      </c>
      <c r="U5398" s="147" t="s">
        <v>1333</v>
      </c>
      <c r="V5398" s="147" t="s">
        <v>4053</v>
      </c>
    </row>
    <row r="5399" spans="16:22" x14ac:dyDescent="0.25">
      <c r="P5399" s="147" t="s">
        <v>962</v>
      </c>
      <c r="Q5399" s="147">
        <v>203</v>
      </c>
      <c r="R5399" s="147"/>
      <c r="S5399" s="147" t="s">
        <v>1334</v>
      </c>
      <c r="T5399" s="147">
        <v>0</v>
      </c>
      <c r="U5399" s="147" t="s">
        <v>1335</v>
      </c>
      <c r="V5399" s="147" t="s">
        <v>4053</v>
      </c>
    </row>
    <row r="5400" spans="16:22" x14ac:dyDescent="0.25">
      <c r="P5400" s="147" t="s">
        <v>962</v>
      </c>
      <c r="Q5400" s="147">
        <v>203</v>
      </c>
      <c r="R5400" s="147"/>
      <c r="S5400" s="147" t="s">
        <v>1336</v>
      </c>
      <c r="T5400" s="147">
        <v>0</v>
      </c>
      <c r="U5400" s="147" t="s">
        <v>1337</v>
      </c>
      <c r="V5400" s="147" t="s">
        <v>4053</v>
      </c>
    </row>
    <row r="5401" spans="16:22" x14ac:dyDescent="0.25">
      <c r="P5401" s="147" t="s">
        <v>962</v>
      </c>
      <c r="Q5401" s="147">
        <v>203</v>
      </c>
      <c r="R5401" s="147"/>
      <c r="S5401" s="147" t="s">
        <v>1338</v>
      </c>
      <c r="T5401" s="147">
        <v>0</v>
      </c>
      <c r="U5401" s="147" t="s">
        <v>1339</v>
      </c>
      <c r="V5401" s="147" t="s">
        <v>4053</v>
      </c>
    </row>
    <row r="5402" spans="16:22" x14ac:dyDescent="0.25">
      <c r="P5402" s="147" t="s">
        <v>962</v>
      </c>
      <c r="Q5402" s="147">
        <v>203</v>
      </c>
      <c r="R5402" s="147"/>
      <c r="S5402" s="147" t="s">
        <v>1340</v>
      </c>
      <c r="T5402" s="147">
        <v>0</v>
      </c>
      <c r="U5402" s="147" t="s">
        <v>1341</v>
      </c>
      <c r="V5402" s="147" t="s">
        <v>4053</v>
      </c>
    </row>
    <row r="5403" spans="16:22" x14ac:dyDescent="0.25">
      <c r="P5403" s="147" t="s">
        <v>962</v>
      </c>
      <c r="Q5403" s="147">
        <v>203</v>
      </c>
      <c r="R5403" s="147"/>
      <c r="S5403" s="147" t="s">
        <v>1342</v>
      </c>
      <c r="T5403" s="147">
        <v>0</v>
      </c>
      <c r="U5403" s="147" t="s">
        <v>1343</v>
      </c>
      <c r="V5403" s="147" t="s">
        <v>4053</v>
      </c>
    </row>
    <row r="5404" spans="16:22" x14ac:dyDescent="0.25">
      <c r="P5404" s="147" t="s">
        <v>962</v>
      </c>
      <c r="Q5404" s="147">
        <v>203</v>
      </c>
      <c r="R5404" s="147"/>
      <c r="S5404" s="147" t="s">
        <v>1344</v>
      </c>
      <c r="T5404" s="147">
        <v>0</v>
      </c>
      <c r="U5404" s="147" t="s">
        <v>1345</v>
      </c>
      <c r="V5404" s="147" t="s">
        <v>4053</v>
      </c>
    </row>
    <row r="5405" spans="16:22" x14ac:dyDescent="0.25">
      <c r="P5405" s="147" t="s">
        <v>962</v>
      </c>
      <c r="Q5405" s="147">
        <v>203</v>
      </c>
      <c r="R5405" s="147"/>
      <c r="S5405" s="147" t="s">
        <v>1346</v>
      </c>
      <c r="T5405" s="147">
        <v>0</v>
      </c>
      <c r="U5405" s="147" t="s">
        <v>1347</v>
      </c>
      <c r="V5405" s="147" t="s">
        <v>4053</v>
      </c>
    </row>
    <row r="5406" spans="16:22" x14ac:dyDescent="0.25">
      <c r="P5406" s="147" t="s">
        <v>962</v>
      </c>
      <c r="Q5406" s="147">
        <v>203</v>
      </c>
      <c r="R5406" s="147"/>
      <c r="S5406" s="147" t="s">
        <v>1348</v>
      </c>
      <c r="T5406" s="147">
        <v>0</v>
      </c>
      <c r="U5406" s="147" t="s">
        <v>1349</v>
      </c>
      <c r="V5406" s="147" t="s">
        <v>4053</v>
      </c>
    </row>
    <row r="5407" spans="16:22" x14ac:dyDescent="0.25">
      <c r="P5407" s="147" t="s">
        <v>962</v>
      </c>
      <c r="Q5407" s="147">
        <v>203</v>
      </c>
      <c r="R5407" s="147"/>
      <c r="S5407" s="147" t="s">
        <v>1350</v>
      </c>
      <c r="T5407" s="147">
        <v>0</v>
      </c>
      <c r="U5407" s="147" t="s">
        <v>1351</v>
      </c>
      <c r="V5407" s="147" t="s">
        <v>4053</v>
      </c>
    </row>
    <row r="5408" spans="16:22" x14ac:dyDescent="0.25">
      <c r="P5408" s="147" t="s">
        <v>962</v>
      </c>
      <c r="Q5408" s="147">
        <v>203</v>
      </c>
      <c r="R5408" s="147"/>
      <c r="S5408" s="147" t="s">
        <v>1352</v>
      </c>
      <c r="T5408" s="147">
        <v>0</v>
      </c>
      <c r="U5408" s="147" t="s">
        <v>1353</v>
      </c>
      <c r="V5408" s="147" t="s">
        <v>4053</v>
      </c>
    </row>
    <row r="5409" spans="16:22" x14ac:dyDescent="0.25">
      <c r="P5409" s="147" t="s">
        <v>962</v>
      </c>
      <c r="Q5409" s="147">
        <v>203</v>
      </c>
      <c r="R5409" s="147"/>
      <c r="S5409" s="147" t="s">
        <v>1354</v>
      </c>
      <c r="T5409" s="147">
        <v>0</v>
      </c>
      <c r="U5409" s="147" t="s">
        <v>1355</v>
      </c>
      <c r="V5409" s="147" t="s">
        <v>4053</v>
      </c>
    </row>
    <row r="5410" spans="16:22" x14ac:dyDescent="0.25">
      <c r="P5410" s="147" t="s">
        <v>962</v>
      </c>
      <c r="Q5410" s="147">
        <v>203</v>
      </c>
      <c r="R5410" s="147"/>
      <c r="S5410" s="147" t="s">
        <v>1356</v>
      </c>
      <c r="T5410" s="147">
        <v>0</v>
      </c>
      <c r="U5410" s="147" t="s">
        <v>1357</v>
      </c>
      <c r="V5410" s="147" t="s">
        <v>4053</v>
      </c>
    </row>
    <row r="5411" spans="16:22" x14ac:dyDescent="0.25">
      <c r="P5411" s="147" t="s">
        <v>962</v>
      </c>
      <c r="Q5411" s="147">
        <v>203</v>
      </c>
      <c r="R5411" s="147"/>
      <c r="S5411" s="147" t="s">
        <v>1358</v>
      </c>
      <c r="T5411" s="147">
        <v>0</v>
      </c>
      <c r="U5411" s="147" t="s">
        <v>1359</v>
      </c>
      <c r="V5411" s="147" t="s">
        <v>4053</v>
      </c>
    </row>
    <row r="5412" spans="16:22" x14ac:dyDescent="0.25">
      <c r="P5412" s="147" t="s">
        <v>962</v>
      </c>
      <c r="Q5412" s="147">
        <v>203</v>
      </c>
      <c r="R5412" s="147"/>
      <c r="S5412" s="147" t="s">
        <v>2740</v>
      </c>
      <c r="T5412" s="147">
        <v>0</v>
      </c>
      <c r="U5412" s="147" t="s">
        <v>2741</v>
      </c>
      <c r="V5412" s="147" t="s">
        <v>4053</v>
      </c>
    </row>
    <row r="5413" spans="16:22" x14ac:dyDescent="0.25">
      <c r="P5413" s="147" t="s">
        <v>962</v>
      </c>
      <c r="Q5413" s="147">
        <v>203</v>
      </c>
      <c r="R5413" s="147"/>
      <c r="S5413" s="147" t="s">
        <v>1360</v>
      </c>
      <c r="T5413" s="147">
        <v>0</v>
      </c>
      <c r="U5413" s="147" t="s">
        <v>1361</v>
      </c>
      <c r="V5413" s="147" t="s">
        <v>4053</v>
      </c>
    </row>
    <row r="5414" spans="16:22" x14ac:dyDescent="0.25">
      <c r="P5414" s="147" t="s">
        <v>962</v>
      </c>
      <c r="Q5414" s="147">
        <v>203</v>
      </c>
      <c r="R5414" s="147"/>
      <c r="S5414" s="147" t="s">
        <v>1362</v>
      </c>
      <c r="T5414" s="147">
        <v>0</v>
      </c>
      <c r="U5414" s="147" t="s">
        <v>1363</v>
      </c>
      <c r="V5414" s="147" t="s">
        <v>4053</v>
      </c>
    </row>
    <row r="5415" spans="16:22" x14ac:dyDescent="0.25">
      <c r="P5415" s="147" t="s">
        <v>962</v>
      </c>
      <c r="Q5415" s="147">
        <v>203</v>
      </c>
      <c r="R5415" s="147"/>
      <c r="S5415" s="147" t="s">
        <v>1364</v>
      </c>
      <c r="T5415" s="147">
        <v>0</v>
      </c>
      <c r="U5415" s="147" t="s">
        <v>1365</v>
      </c>
      <c r="V5415" s="147" t="s">
        <v>4053</v>
      </c>
    </row>
    <row r="5416" spans="16:22" x14ac:dyDescent="0.25">
      <c r="P5416" s="147" t="s">
        <v>962</v>
      </c>
      <c r="Q5416" s="147">
        <v>203</v>
      </c>
      <c r="R5416" s="147"/>
      <c r="S5416" s="147" t="s">
        <v>1366</v>
      </c>
      <c r="T5416" s="147">
        <v>0</v>
      </c>
      <c r="U5416" s="147" t="s">
        <v>1367</v>
      </c>
      <c r="V5416" s="147" t="s">
        <v>4053</v>
      </c>
    </row>
    <row r="5417" spans="16:22" x14ac:dyDescent="0.25">
      <c r="P5417" s="147" t="s">
        <v>962</v>
      </c>
      <c r="Q5417" s="147">
        <v>203</v>
      </c>
      <c r="R5417" s="147"/>
      <c r="S5417" s="147" t="s">
        <v>1368</v>
      </c>
      <c r="T5417" s="147">
        <v>0</v>
      </c>
      <c r="U5417" s="147" t="s">
        <v>1369</v>
      </c>
      <c r="V5417" s="147" t="s">
        <v>4053</v>
      </c>
    </row>
    <row r="5418" spans="16:22" x14ac:dyDescent="0.25">
      <c r="P5418" s="147" t="s">
        <v>962</v>
      </c>
      <c r="Q5418" s="147">
        <v>203</v>
      </c>
      <c r="R5418" s="147"/>
      <c r="S5418" s="147" t="s">
        <v>1370</v>
      </c>
      <c r="T5418" s="147">
        <v>0</v>
      </c>
      <c r="U5418" s="147" t="s">
        <v>1371</v>
      </c>
      <c r="V5418" s="147" t="s">
        <v>4053</v>
      </c>
    </row>
    <row r="5419" spans="16:22" x14ac:dyDescent="0.25">
      <c r="P5419" s="147" t="s">
        <v>962</v>
      </c>
      <c r="Q5419" s="147">
        <v>203</v>
      </c>
      <c r="R5419" s="147"/>
      <c r="S5419" s="147" t="s">
        <v>1372</v>
      </c>
      <c r="T5419" s="147">
        <v>0</v>
      </c>
      <c r="U5419" s="147" t="s">
        <v>1373</v>
      </c>
      <c r="V5419" s="147" t="s">
        <v>4053</v>
      </c>
    </row>
    <row r="5420" spans="16:22" x14ac:dyDescent="0.25">
      <c r="P5420" s="147" t="s">
        <v>962</v>
      </c>
      <c r="Q5420" s="147">
        <v>203</v>
      </c>
      <c r="R5420" s="147"/>
      <c r="S5420" s="147" t="s">
        <v>1374</v>
      </c>
      <c r="T5420" s="147">
        <v>0</v>
      </c>
      <c r="U5420" s="147" t="s">
        <v>1375</v>
      </c>
      <c r="V5420" s="147" t="s">
        <v>4053</v>
      </c>
    </row>
    <row r="5421" spans="16:22" x14ac:dyDescent="0.25">
      <c r="P5421" s="147" t="s">
        <v>962</v>
      </c>
      <c r="Q5421" s="147">
        <v>203</v>
      </c>
      <c r="R5421" s="147"/>
      <c r="S5421" s="147" t="s">
        <v>1376</v>
      </c>
      <c r="T5421" s="147">
        <v>0</v>
      </c>
      <c r="U5421" s="147" t="s">
        <v>1377</v>
      </c>
      <c r="V5421" s="147" t="s">
        <v>4053</v>
      </c>
    </row>
    <row r="5422" spans="16:22" x14ac:dyDescent="0.25">
      <c r="P5422" s="147" t="s">
        <v>962</v>
      </c>
      <c r="Q5422" s="147">
        <v>203</v>
      </c>
      <c r="R5422" s="147"/>
      <c r="S5422" s="147" t="s">
        <v>4054</v>
      </c>
      <c r="T5422" s="147">
        <v>0</v>
      </c>
      <c r="U5422" s="147" t="s">
        <v>4055</v>
      </c>
      <c r="V5422" s="147" t="s">
        <v>4053</v>
      </c>
    </row>
    <row r="5423" spans="16:22" x14ac:dyDescent="0.25">
      <c r="P5423" s="147" t="s">
        <v>962</v>
      </c>
      <c r="Q5423" s="147">
        <v>203</v>
      </c>
      <c r="R5423" s="147"/>
      <c r="S5423" s="147" t="s">
        <v>1378</v>
      </c>
      <c r="T5423" s="147">
        <v>0</v>
      </c>
      <c r="U5423" s="147" t="s">
        <v>1379</v>
      </c>
      <c r="V5423" s="147" t="s">
        <v>4053</v>
      </c>
    </row>
    <row r="5424" spans="16:22" x14ac:dyDescent="0.25">
      <c r="P5424" s="147" t="s">
        <v>962</v>
      </c>
      <c r="Q5424" s="147">
        <v>203</v>
      </c>
      <c r="R5424" s="147"/>
      <c r="S5424" s="147" t="s">
        <v>1382</v>
      </c>
      <c r="T5424" s="147">
        <v>0</v>
      </c>
      <c r="U5424" s="147" t="s">
        <v>1383</v>
      </c>
      <c r="V5424" s="147" t="s">
        <v>4053</v>
      </c>
    </row>
    <row r="5425" spans="16:22" x14ac:dyDescent="0.25">
      <c r="P5425" s="147" t="s">
        <v>962</v>
      </c>
      <c r="Q5425" s="147">
        <v>203</v>
      </c>
      <c r="R5425" s="147"/>
      <c r="S5425" s="147" t="s">
        <v>1384</v>
      </c>
      <c r="T5425" s="147">
        <v>0</v>
      </c>
      <c r="U5425" s="147" t="s">
        <v>1385</v>
      </c>
      <c r="V5425" s="147" t="s">
        <v>4053</v>
      </c>
    </row>
    <row r="5426" spans="16:22" x14ac:dyDescent="0.25">
      <c r="P5426" s="147" t="s">
        <v>962</v>
      </c>
      <c r="Q5426" s="147">
        <v>203</v>
      </c>
      <c r="R5426" s="147"/>
      <c r="S5426" s="147" t="s">
        <v>1386</v>
      </c>
      <c r="T5426" s="147">
        <v>0</v>
      </c>
      <c r="U5426" s="147" t="s">
        <v>1387</v>
      </c>
      <c r="V5426" s="147" t="s">
        <v>4053</v>
      </c>
    </row>
    <row r="5427" spans="16:22" x14ac:dyDescent="0.25">
      <c r="P5427" s="147" t="s">
        <v>962</v>
      </c>
      <c r="Q5427" s="147">
        <v>203</v>
      </c>
      <c r="R5427" s="147"/>
      <c r="S5427" s="147" t="s">
        <v>4056</v>
      </c>
      <c r="T5427" s="147">
        <v>0</v>
      </c>
      <c r="U5427" s="147" t="s">
        <v>4057</v>
      </c>
      <c r="V5427" s="147" t="s">
        <v>4053</v>
      </c>
    </row>
    <row r="5428" spans="16:22" x14ac:dyDescent="0.25">
      <c r="P5428" s="147" t="s">
        <v>962</v>
      </c>
      <c r="Q5428" s="147">
        <v>203</v>
      </c>
      <c r="R5428" s="147"/>
      <c r="S5428" s="147" t="s">
        <v>3506</v>
      </c>
      <c r="T5428" s="147">
        <v>0</v>
      </c>
      <c r="U5428" s="147" t="s">
        <v>3507</v>
      </c>
      <c r="V5428" s="147" t="s">
        <v>4053</v>
      </c>
    </row>
    <row r="5429" spans="16:22" x14ac:dyDescent="0.25">
      <c r="P5429" s="147" t="s">
        <v>962</v>
      </c>
      <c r="Q5429" s="147">
        <v>203</v>
      </c>
      <c r="R5429" s="147"/>
      <c r="S5429" s="147" t="s">
        <v>2758</v>
      </c>
      <c r="T5429" s="147">
        <v>0</v>
      </c>
      <c r="U5429" s="147" t="s">
        <v>2759</v>
      </c>
      <c r="V5429" s="147" t="s">
        <v>4053</v>
      </c>
    </row>
    <row r="5430" spans="16:22" x14ac:dyDescent="0.25">
      <c r="P5430" s="147" t="s">
        <v>962</v>
      </c>
      <c r="Q5430" s="147">
        <v>203</v>
      </c>
      <c r="R5430" s="147"/>
      <c r="S5430" s="147" t="s">
        <v>1396</v>
      </c>
      <c r="T5430" s="147">
        <v>0</v>
      </c>
      <c r="U5430" s="147" t="s">
        <v>1397</v>
      </c>
      <c r="V5430" s="147" t="s">
        <v>4053</v>
      </c>
    </row>
    <row r="5431" spans="16:22" x14ac:dyDescent="0.25">
      <c r="P5431" s="147" t="s">
        <v>962</v>
      </c>
      <c r="Q5431" s="147">
        <v>203</v>
      </c>
      <c r="R5431" s="147"/>
      <c r="S5431" s="147" t="s">
        <v>1398</v>
      </c>
      <c r="T5431" s="147">
        <v>0</v>
      </c>
      <c r="U5431" s="147" t="s">
        <v>1399</v>
      </c>
      <c r="V5431" s="147" t="s">
        <v>4053</v>
      </c>
    </row>
    <row r="5432" spans="16:22" x14ac:dyDescent="0.25">
      <c r="P5432" s="147" t="s">
        <v>962</v>
      </c>
      <c r="Q5432" s="147">
        <v>203</v>
      </c>
      <c r="R5432" s="147"/>
      <c r="S5432" s="147" t="s">
        <v>1400</v>
      </c>
      <c r="T5432" s="147">
        <v>0</v>
      </c>
      <c r="U5432" s="147" t="s">
        <v>1401</v>
      </c>
      <c r="V5432" s="147" t="s">
        <v>4053</v>
      </c>
    </row>
    <row r="5433" spans="16:22" x14ac:dyDescent="0.25">
      <c r="P5433" s="147" t="s">
        <v>962</v>
      </c>
      <c r="Q5433" s="147">
        <v>203</v>
      </c>
      <c r="R5433" s="147"/>
      <c r="S5433" s="147" t="s">
        <v>3256</v>
      </c>
      <c r="T5433" s="147">
        <v>0</v>
      </c>
      <c r="U5433" s="147" t="s">
        <v>3257</v>
      </c>
      <c r="V5433" s="147" t="s">
        <v>4053</v>
      </c>
    </row>
    <row r="5434" spans="16:22" x14ac:dyDescent="0.25">
      <c r="P5434" s="147" t="s">
        <v>962</v>
      </c>
      <c r="Q5434" s="147">
        <v>203</v>
      </c>
      <c r="R5434" s="147"/>
      <c r="S5434" s="147" t="s">
        <v>3258</v>
      </c>
      <c r="T5434" s="147">
        <v>0</v>
      </c>
      <c r="U5434" s="147" t="s">
        <v>3259</v>
      </c>
      <c r="V5434" s="147" t="s">
        <v>4053</v>
      </c>
    </row>
    <row r="5435" spans="16:22" x14ac:dyDescent="0.25">
      <c r="P5435" s="147" t="s">
        <v>962</v>
      </c>
      <c r="Q5435" s="147">
        <v>203</v>
      </c>
      <c r="R5435" s="147"/>
      <c r="S5435" s="147" t="s">
        <v>3260</v>
      </c>
      <c r="T5435" s="147">
        <v>0</v>
      </c>
      <c r="U5435" s="147" t="s">
        <v>3261</v>
      </c>
      <c r="V5435" s="147" t="s">
        <v>4053</v>
      </c>
    </row>
    <row r="5436" spans="16:22" x14ac:dyDescent="0.25">
      <c r="P5436" s="147" t="s">
        <v>962</v>
      </c>
      <c r="Q5436" s="147">
        <v>203</v>
      </c>
      <c r="R5436" s="147"/>
      <c r="S5436" s="147" t="s">
        <v>3262</v>
      </c>
      <c r="T5436" s="147">
        <v>0</v>
      </c>
      <c r="U5436" s="147" t="s">
        <v>3263</v>
      </c>
      <c r="V5436" s="147" t="s">
        <v>4053</v>
      </c>
    </row>
    <row r="5437" spans="16:22" x14ac:dyDescent="0.25">
      <c r="P5437" s="147" t="s">
        <v>962</v>
      </c>
      <c r="Q5437" s="147">
        <v>203</v>
      </c>
      <c r="R5437" s="147"/>
      <c r="S5437" s="147" t="s">
        <v>3264</v>
      </c>
      <c r="T5437" s="147">
        <v>0</v>
      </c>
      <c r="U5437" s="147" t="s">
        <v>3265</v>
      </c>
      <c r="V5437" s="147" t="s">
        <v>4053</v>
      </c>
    </row>
    <row r="5438" spans="16:22" x14ac:dyDescent="0.25">
      <c r="P5438" s="147" t="s">
        <v>962</v>
      </c>
      <c r="Q5438" s="147">
        <v>203</v>
      </c>
      <c r="R5438" s="147"/>
      <c r="S5438" s="147" t="s">
        <v>3266</v>
      </c>
      <c r="T5438" s="147">
        <v>0</v>
      </c>
      <c r="U5438" s="147" t="s">
        <v>3267</v>
      </c>
      <c r="V5438" s="147" t="s">
        <v>4053</v>
      </c>
    </row>
    <row r="5439" spans="16:22" x14ac:dyDescent="0.25">
      <c r="P5439" s="147" t="s">
        <v>962</v>
      </c>
      <c r="Q5439" s="147">
        <v>203</v>
      </c>
      <c r="R5439" s="147"/>
      <c r="S5439" s="147" t="s">
        <v>3268</v>
      </c>
      <c r="T5439" s="147">
        <v>0</v>
      </c>
      <c r="U5439" s="147" t="s">
        <v>3269</v>
      </c>
      <c r="V5439" s="147" t="s">
        <v>4053</v>
      </c>
    </row>
    <row r="5440" spans="16:22" x14ac:dyDescent="0.25">
      <c r="P5440" s="147" t="s">
        <v>962</v>
      </c>
      <c r="Q5440" s="147">
        <v>203</v>
      </c>
      <c r="R5440" s="147"/>
      <c r="S5440" s="147" t="s">
        <v>3270</v>
      </c>
      <c r="T5440" s="147">
        <v>0</v>
      </c>
      <c r="U5440" s="147" t="s">
        <v>3271</v>
      </c>
      <c r="V5440" s="147" t="s">
        <v>4053</v>
      </c>
    </row>
    <row r="5441" spans="16:22" x14ac:dyDescent="0.25">
      <c r="P5441" s="147" t="s">
        <v>962</v>
      </c>
      <c r="Q5441" s="147">
        <v>203</v>
      </c>
      <c r="R5441" s="147"/>
      <c r="S5441" s="147" t="s">
        <v>3272</v>
      </c>
      <c r="T5441" s="147">
        <v>0</v>
      </c>
      <c r="U5441" s="147" t="s">
        <v>3273</v>
      </c>
      <c r="V5441" s="147" t="s">
        <v>4053</v>
      </c>
    </row>
    <row r="5442" spans="16:22" x14ac:dyDescent="0.25">
      <c r="P5442" s="147" t="s">
        <v>962</v>
      </c>
      <c r="Q5442" s="147">
        <v>203</v>
      </c>
      <c r="R5442" s="147"/>
      <c r="S5442" s="147" t="s">
        <v>3274</v>
      </c>
      <c r="T5442" s="147">
        <v>0</v>
      </c>
      <c r="U5442" s="147" t="s">
        <v>3275</v>
      </c>
      <c r="V5442" s="147" t="s">
        <v>4053</v>
      </c>
    </row>
    <row r="5443" spans="16:22" x14ac:dyDescent="0.25">
      <c r="P5443" s="147" t="s">
        <v>962</v>
      </c>
      <c r="Q5443" s="147">
        <v>203</v>
      </c>
      <c r="R5443" s="147"/>
      <c r="S5443" s="147" t="s">
        <v>3276</v>
      </c>
      <c r="T5443" s="147">
        <v>0</v>
      </c>
      <c r="U5443" s="147" t="s">
        <v>3277</v>
      </c>
      <c r="V5443" s="147" t="s">
        <v>4053</v>
      </c>
    </row>
    <row r="5444" spans="16:22" x14ac:dyDescent="0.25">
      <c r="P5444" s="147" t="s">
        <v>962</v>
      </c>
      <c r="Q5444" s="147">
        <v>203</v>
      </c>
      <c r="R5444" s="147"/>
      <c r="S5444" s="147" t="s">
        <v>3278</v>
      </c>
      <c r="T5444" s="147">
        <v>0</v>
      </c>
      <c r="U5444" s="147" t="s">
        <v>3279</v>
      </c>
      <c r="V5444" s="147" t="s">
        <v>4053</v>
      </c>
    </row>
    <row r="5445" spans="16:22" x14ac:dyDescent="0.25">
      <c r="P5445" s="147" t="s">
        <v>962</v>
      </c>
      <c r="Q5445" s="147">
        <v>203</v>
      </c>
      <c r="R5445" s="147"/>
      <c r="S5445" s="147" t="s">
        <v>3280</v>
      </c>
      <c r="T5445" s="147">
        <v>0</v>
      </c>
      <c r="U5445" s="147" t="s">
        <v>3281</v>
      </c>
      <c r="V5445" s="147" t="s">
        <v>4053</v>
      </c>
    </row>
    <row r="5446" spans="16:22" x14ac:dyDescent="0.25">
      <c r="P5446" s="147" t="s">
        <v>962</v>
      </c>
      <c r="Q5446" s="147">
        <v>203</v>
      </c>
      <c r="R5446" s="147"/>
      <c r="S5446" s="147" t="s">
        <v>3282</v>
      </c>
      <c r="T5446" s="147">
        <v>0</v>
      </c>
      <c r="U5446" s="147" t="s">
        <v>3283</v>
      </c>
      <c r="V5446" s="147" t="s">
        <v>4053</v>
      </c>
    </row>
    <row r="5447" spans="16:22" x14ac:dyDescent="0.25">
      <c r="P5447" s="147" t="s">
        <v>962</v>
      </c>
      <c r="Q5447" s="147">
        <v>203</v>
      </c>
      <c r="R5447" s="147"/>
      <c r="S5447" s="147" t="s">
        <v>3284</v>
      </c>
      <c r="T5447" s="147">
        <v>0</v>
      </c>
      <c r="U5447" s="147" t="s">
        <v>3285</v>
      </c>
      <c r="V5447" s="147" t="s">
        <v>4053</v>
      </c>
    </row>
    <row r="5448" spans="16:22" x14ac:dyDescent="0.25">
      <c r="P5448" s="147" t="s">
        <v>962</v>
      </c>
      <c r="Q5448" s="147">
        <v>203</v>
      </c>
      <c r="R5448" s="147"/>
      <c r="S5448" s="147" t="s">
        <v>3286</v>
      </c>
      <c r="T5448" s="147">
        <v>0</v>
      </c>
      <c r="U5448" s="147" t="s">
        <v>3287</v>
      </c>
      <c r="V5448" s="147" t="s">
        <v>4053</v>
      </c>
    </row>
    <row r="5449" spans="16:22" x14ac:dyDescent="0.25">
      <c r="P5449" s="147" t="s">
        <v>962</v>
      </c>
      <c r="Q5449" s="147">
        <v>203</v>
      </c>
      <c r="R5449" s="147"/>
      <c r="S5449" s="147" t="s">
        <v>3288</v>
      </c>
      <c r="T5449" s="147">
        <v>0</v>
      </c>
      <c r="U5449" s="147" t="s">
        <v>3289</v>
      </c>
      <c r="V5449" s="147" t="s">
        <v>4053</v>
      </c>
    </row>
    <row r="5450" spans="16:22" x14ac:dyDescent="0.25">
      <c r="P5450" s="147" t="s">
        <v>962</v>
      </c>
      <c r="Q5450" s="147">
        <v>203</v>
      </c>
      <c r="R5450" s="147"/>
      <c r="S5450" s="147" t="s">
        <v>3290</v>
      </c>
      <c r="T5450" s="147">
        <v>0</v>
      </c>
      <c r="U5450" s="147" t="s">
        <v>3291</v>
      </c>
      <c r="V5450" s="147" t="s">
        <v>4053</v>
      </c>
    </row>
    <row r="5451" spans="16:22" x14ac:dyDescent="0.25">
      <c r="P5451" s="147" t="s">
        <v>962</v>
      </c>
      <c r="Q5451" s="147">
        <v>203</v>
      </c>
      <c r="R5451" s="147"/>
      <c r="S5451" s="147" t="s">
        <v>3292</v>
      </c>
      <c r="T5451" s="147">
        <v>0</v>
      </c>
      <c r="U5451" s="147" t="s">
        <v>3293</v>
      </c>
      <c r="V5451" s="147" t="s">
        <v>4053</v>
      </c>
    </row>
    <row r="5452" spans="16:22" x14ac:dyDescent="0.25">
      <c r="P5452" s="147" t="s">
        <v>962</v>
      </c>
      <c r="Q5452" s="147">
        <v>203</v>
      </c>
      <c r="R5452" s="147"/>
      <c r="S5452" s="147" t="s">
        <v>3294</v>
      </c>
      <c r="T5452" s="147">
        <v>0</v>
      </c>
      <c r="U5452" s="147" t="s">
        <v>3295</v>
      </c>
      <c r="V5452" s="147" t="s">
        <v>4053</v>
      </c>
    </row>
    <row r="5453" spans="16:22" x14ac:dyDescent="0.25">
      <c r="P5453" s="147" t="s">
        <v>962</v>
      </c>
      <c r="Q5453" s="147">
        <v>203</v>
      </c>
      <c r="R5453" s="147"/>
      <c r="S5453" s="147" t="s">
        <v>3296</v>
      </c>
      <c r="T5453" s="147">
        <v>0</v>
      </c>
      <c r="U5453" s="147" t="s">
        <v>3297</v>
      </c>
      <c r="V5453" s="147" t="s">
        <v>4053</v>
      </c>
    </row>
    <row r="5454" spans="16:22" x14ac:dyDescent="0.25">
      <c r="P5454" s="147" t="s">
        <v>962</v>
      </c>
      <c r="Q5454" s="147">
        <v>203</v>
      </c>
      <c r="R5454" s="147"/>
      <c r="S5454" s="147" t="s">
        <v>3298</v>
      </c>
      <c r="T5454" s="147">
        <v>0</v>
      </c>
      <c r="U5454" s="147" t="s">
        <v>3299</v>
      </c>
      <c r="V5454" s="147" t="s">
        <v>4053</v>
      </c>
    </row>
    <row r="5455" spans="16:22" x14ac:dyDescent="0.25">
      <c r="P5455" s="147" t="s">
        <v>962</v>
      </c>
      <c r="Q5455" s="147">
        <v>203</v>
      </c>
      <c r="R5455" s="147"/>
      <c r="S5455" s="147" t="s">
        <v>1402</v>
      </c>
      <c r="T5455" s="147">
        <v>0</v>
      </c>
      <c r="U5455" s="147" t="s">
        <v>1403</v>
      </c>
      <c r="V5455" s="147" t="s">
        <v>4053</v>
      </c>
    </row>
    <row r="5456" spans="16:22" x14ac:dyDescent="0.25">
      <c r="P5456" s="147" t="s">
        <v>962</v>
      </c>
      <c r="Q5456" s="147">
        <v>203</v>
      </c>
      <c r="R5456" s="147"/>
      <c r="S5456" s="147" t="s">
        <v>1404</v>
      </c>
      <c r="T5456" s="147">
        <v>0</v>
      </c>
      <c r="U5456" s="147" t="s">
        <v>1405</v>
      </c>
      <c r="V5456" s="147" t="s">
        <v>4053</v>
      </c>
    </row>
    <row r="5457" spans="16:22" x14ac:dyDescent="0.25">
      <c r="P5457" s="147" t="s">
        <v>962</v>
      </c>
      <c r="Q5457" s="147">
        <v>203</v>
      </c>
      <c r="R5457" s="147"/>
      <c r="S5457" s="147" t="s">
        <v>1406</v>
      </c>
      <c r="T5457" s="147">
        <v>0</v>
      </c>
      <c r="U5457" s="147" t="s">
        <v>1407</v>
      </c>
      <c r="V5457" s="147" t="s">
        <v>4053</v>
      </c>
    </row>
    <row r="5458" spans="16:22" x14ac:dyDescent="0.25">
      <c r="P5458" s="147" t="s">
        <v>962</v>
      </c>
      <c r="Q5458" s="147">
        <v>203</v>
      </c>
      <c r="R5458" s="147"/>
      <c r="S5458" s="147" t="s">
        <v>1408</v>
      </c>
      <c r="T5458" s="147">
        <v>0</v>
      </c>
      <c r="U5458" s="147" t="s">
        <v>1409</v>
      </c>
      <c r="V5458" s="147" t="s">
        <v>4053</v>
      </c>
    </row>
    <row r="5459" spans="16:22" x14ac:dyDescent="0.25">
      <c r="P5459" s="147" t="s">
        <v>962</v>
      </c>
      <c r="Q5459" s="147">
        <v>203</v>
      </c>
      <c r="R5459" s="147"/>
      <c r="S5459" s="147" t="s">
        <v>1410</v>
      </c>
      <c r="T5459" s="147">
        <v>0</v>
      </c>
      <c r="U5459" s="147" t="s">
        <v>1411</v>
      </c>
      <c r="V5459" s="147" t="s">
        <v>4053</v>
      </c>
    </row>
    <row r="5460" spans="16:22" x14ac:dyDescent="0.25">
      <c r="P5460" s="147" t="s">
        <v>962</v>
      </c>
      <c r="Q5460" s="147">
        <v>203</v>
      </c>
      <c r="R5460" s="147"/>
      <c r="S5460" s="147" t="s">
        <v>1412</v>
      </c>
      <c r="T5460" s="147">
        <v>0</v>
      </c>
      <c r="U5460" s="147" t="s">
        <v>1413</v>
      </c>
      <c r="V5460" s="147" t="s">
        <v>4053</v>
      </c>
    </row>
    <row r="5461" spans="16:22" x14ac:dyDescent="0.25">
      <c r="P5461" s="147" t="s">
        <v>962</v>
      </c>
      <c r="Q5461" s="147">
        <v>203</v>
      </c>
      <c r="R5461" s="147"/>
      <c r="S5461" s="147" t="s">
        <v>1414</v>
      </c>
      <c r="T5461" s="147">
        <v>0</v>
      </c>
      <c r="U5461" s="147" t="s">
        <v>1415</v>
      </c>
      <c r="V5461" s="147" t="s">
        <v>4053</v>
      </c>
    </row>
    <row r="5462" spans="16:22" x14ac:dyDescent="0.25">
      <c r="P5462" s="147" t="s">
        <v>962</v>
      </c>
      <c r="Q5462" s="147">
        <v>203</v>
      </c>
      <c r="R5462" s="147"/>
      <c r="S5462" s="147" t="s">
        <v>2483</v>
      </c>
      <c r="T5462" s="147">
        <v>0</v>
      </c>
      <c r="U5462" s="147" t="s">
        <v>2484</v>
      </c>
      <c r="V5462" s="147" t="s">
        <v>4053</v>
      </c>
    </row>
    <row r="5463" spans="16:22" x14ac:dyDescent="0.25">
      <c r="P5463" s="147" t="s">
        <v>962</v>
      </c>
      <c r="Q5463" s="147">
        <v>203</v>
      </c>
      <c r="R5463" s="147"/>
      <c r="S5463" s="147" t="s">
        <v>2485</v>
      </c>
      <c r="T5463" s="147">
        <v>0</v>
      </c>
      <c r="U5463" s="147" t="s">
        <v>2486</v>
      </c>
      <c r="V5463" s="147" t="s">
        <v>4053</v>
      </c>
    </row>
    <row r="5464" spans="16:22" x14ac:dyDescent="0.25">
      <c r="P5464" s="147" t="s">
        <v>962</v>
      </c>
      <c r="Q5464" s="147">
        <v>203</v>
      </c>
      <c r="R5464" s="147"/>
      <c r="S5464" s="147" t="s">
        <v>2487</v>
      </c>
      <c r="T5464" s="147">
        <v>0</v>
      </c>
      <c r="U5464" s="147" t="s">
        <v>2488</v>
      </c>
      <c r="V5464" s="147" t="s">
        <v>4053</v>
      </c>
    </row>
    <row r="5465" spans="16:22" x14ac:dyDescent="0.25">
      <c r="P5465" s="147" t="s">
        <v>962</v>
      </c>
      <c r="Q5465" s="147">
        <v>203</v>
      </c>
      <c r="R5465" s="147"/>
      <c r="S5465" s="147" t="s">
        <v>1416</v>
      </c>
      <c r="T5465" s="147">
        <v>0</v>
      </c>
      <c r="U5465" s="147" t="s">
        <v>1417</v>
      </c>
      <c r="V5465" s="147" t="s">
        <v>4053</v>
      </c>
    </row>
    <row r="5466" spans="16:22" x14ac:dyDescent="0.25">
      <c r="P5466" s="147" t="s">
        <v>962</v>
      </c>
      <c r="Q5466" s="147">
        <v>203</v>
      </c>
      <c r="R5466" s="147"/>
      <c r="S5466" s="147" t="s">
        <v>1418</v>
      </c>
      <c r="T5466" s="147">
        <v>0</v>
      </c>
      <c r="U5466" s="147" t="s">
        <v>1419</v>
      </c>
      <c r="V5466" s="147" t="s">
        <v>4053</v>
      </c>
    </row>
    <row r="5467" spans="16:22" x14ac:dyDescent="0.25">
      <c r="P5467" s="147" t="s">
        <v>962</v>
      </c>
      <c r="Q5467" s="147">
        <v>203</v>
      </c>
      <c r="R5467" s="147"/>
      <c r="S5467" s="147" t="s">
        <v>1420</v>
      </c>
      <c r="T5467" s="147">
        <v>0</v>
      </c>
      <c r="U5467" s="147" t="s">
        <v>1421</v>
      </c>
      <c r="V5467" s="147" t="s">
        <v>4053</v>
      </c>
    </row>
    <row r="5468" spans="16:22" x14ac:dyDescent="0.25">
      <c r="P5468" s="147" t="s">
        <v>962</v>
      </c>
      <c r="Q5468" s="147">
        <v>203</v>
      </c>
      <c r="R5468" s="147"/>
      <c r="S5468" s="147" t="s">
        <v>1422</v>
      </c>
      <c r="T5468" s="147">
        <v>0</v>
      </c>
      <c r="U5468" s="147" t="s">
        <v>1423</v>
      </c>
      <c r="V5468" s="147" t="s">
        <v>4053</v>
      </c>
    </row>
    <row r="5469" spans="16:22" x14ac:dyDescent="0.25">
      <c r="P5469" s="147" t="s">
        <v>962</v>
      </c>
      <c r="Q5469" s="147">
        <v>203</v>
      </c>
      <c r="R5469" s="147"/>
      <c r="S5469" s="147" t="s">
        <v>1426</v>
      </c>
      <c r="T5469" s="147">
        <v>0</v>
      </c>
      <c r="U5469" s="147" t="s">
        <v>1427</v>
      </c>
      <c r="V5469" s="147" t="s">
        <v>4053</v>
      </c>
    </row>
    <row r="5470" spans="16:22" x14ac:dyDescent="0.25">
      <c r="P5470" s="147" t="s">
        <v>962</v>
      </c>
      <c r="Q5470" s="147">
        <v>203</v>
      </c>
      <c r="R5470" s="147"/>
      <c r="S5470" s="147" t="s">
        <v>1432</v>
      </c>
      <c r="T5470" s="147">
        <v>0</v>
      </c>
      <c r="U5470" s="147" t="s">
        <v>1433</v>
      </c>
      <c r="V5470" s="147" t="s">
        <v>4053</v>
      </c>
    </row>
    <row r="5471" spans="16:22" x14ac:dyDescent="0.25">
      <c r="P5471" s="147" t="s">
        <v>962</v>
      </c>
      <c r="Q5471" s="147">
        <v>203</v>
      </c>
      <c r="R5471" s="147"/>
      <c r="S5471" s="147" t="s">
        <v>1434</v>
      </c>
      <c r="T5471" s="147">
        <v>0</v>
      </c>
      <c r="U5471" s="147" t="s">
        <v>1435</v>
      </c>
      <c r="V5471" s="147" t="s">
        <v>4053</v>
      </c>
    </row>
    <row r="5472" spans="16:22" x14ac:dyDescent="0.25">
      <c r="P5472" s="147" t="s">
        <v>962</v>
      </c>
      <c r="Q5472" s="147">
        <v>203</v>
      </c>
      <c r="R5472" s="147"/>
      <c r="S5472" s="147" t="s">
        <v>1436</v>
      </c>
      <c r="T5472" s="147">
        <v>0</v>
      </c>
      <c r="U5472" s="147" t="s">
        <v>1437</v>
      </c>
      <c r="V5472" s="147" t="s">
        <v>4053</v>
      </c>
    </row>
    <row r="5473" spans="16:22" x14ac:dyDescent="0.25">
      <c r="P5473" s="147" t="s">
        <v>962</v>
      </c>
      <c r="Q5473" s="147">
        <v>203</v>
      </c>
      <c r="R5473" s="147"/>
      <c r="S5473" s="147" t="s">
        <v>1438</v>
      </c>
      <c r="T5473" s="147">
        <v>0</v>
      </c>
      <c r="U5473" s="147" t="s">
        <v>1439</v>
      </c>
      <c r="V5473" s="147" t="s">
        <v>4053</v>
      </c>
    </row>
    <row r="5474" spans="16:22" x14ac:dyDescent="0.25">
      <c r="P5474" s="147" t="s">
        <v>962</v>
      </c>
      <c r="Q5474" s="147">
        <v>203</v>
      </c>
      <c r="R5474" s="147"/>
      <c r="S5474" s="147" t="s">
        <v>3617</v>
      </c>
      <c r="T5474" s="147">
        <v>0</v>
      </c>
      <c r="U5474" s="147" t="s">
        <v>3618</v>
      </c>
      <c r="V5474" s="147" t="s">
        <v>4053</v>
      </c>
    </row>
    <row r="5475" spans="16:22" x14ac:dyDescent="0.25">
      <c r="P5475" s="147" t="s">
        <v>962</v>
      </c>
      <c r="Q5475" s="147">
        <v>203</v>
      </c>
      <c r="R5475" s="147"/>
      <c r="S5475" s="147" t="s">
        <v>1442</v>
      </c>
      <c r="T5475" s="147">
        <v>0</v>
      </c>
      <c r="U5475" s="147" t="s">
        <v>1443</v>
      </c>
      <c r="V5475" s="147" t="s">
        <v>4053</v>
      </c>
    </row>
    <row r="5476" spans="16:22" x14ac:dyDescent="0.25">
      <c r="P5476" s="147" t="s">
        <v>962</v>
      </c>
      <c r="Q5476" s="147">
        <v>203</v>
      </c>
      <c r="R5476" s="147"/>
      <c r="S5476" s="147" t="s">
        <v>1444</v>
      </c>
      <c r="T5476" s="147">
        <v>0</v>
      </c>
      <c r="U5476" s="147" t="s">
        <v>1445</v>
      </c>
      <c r="V5476" s="147" t="s">
        <v>4053</v>
      </c>
    </row>
    <row r="5477" spans="16:22" x14ac:dyDescent="0.25">
      <c r="P5477" s="147" t="s">
        <v>962</v>
      </c>
      <c r="Q5477" s="147">
        <v>203</v>
      </c>
      <c r="R5477" s="147"/>
      <c r="S5477" s="147" t="s">
        <v>1446</v>
      </c>
      <c r="T5477" s="147">
        <v>0</v>
      </c>
      <c r="U5477" s="147" t="s">
        <v>1447</v>
      </c>
      <c r="V5477" s="147" t="s">
        <v>4053</v>
      </c>
    </row>
    <row r="5478" spans="16:22" x14ac:dyDescent="0.25">
      <c r="P5478" s="147" t="s">
        <v>962</v>
      </c>
      <c r="Q5478" s="147">
        <v>203</v>
      </c>
      <c r="R5478" s="147"/>
      <c r="S5478" s="147" t="s">
        <v>3833</v>
      </c>
      <c r="T5478" s="147">
        <v>0</v>
      </c>
      <c r="U5478" s="147" t="s">
        <v>3834</v>
      </c>
      <c r="V5478" s="147" t="s">
        <v>4053</v>
      </c>
    </row>
    <row r="5479" spans="16:22" x14ac:dyDescent="0.25">
      <c r="P5479" s="147" t="s">
        <v>962</v>
      </c>
      <c r="Q5479" s="147">
        <v>203</v>
      </c>
      <c r="R5479" s="147"/>
      <c r="S5479" s="147" t="s">
        <v>3619</v>
      </c>
      <c r="T5479" s="147">
        <v>0</v>
      </c>
      <c r="U5479" s="147" t="s">
        <v>3620</v>
      </c>
      <c r="V5479" s="147" t="s">
        <v>4053</v>
      </c>
    </row>
    <row r="5480" spans="16:22" x14ac:dyDescent="0.25">
      <c r="P5480" s="147" t="s">
        <v>962</v>
      </c>
      <c r="Q5480" s="147">
        <v>203</v>
      </c>
      <c r="R5480" s="147"/>
      <c r="S5480" s="147" t="s">
        <v>3621</v>
      </c>
      <c r="T5480" s="147">
        <v>0</v>
      </c>
      <c r="U5480" s="147" t="s">
        <v>3622</v>
      </c>
      <c r="V5480" s="147" t="s">
        <v>4053</v>
      </c>
    </row>
    <row r="5481" spans="16:22" x14ac:dyDescent="0.25">
      <c r="P5481" s="147" t="s">
        <v>962</v>
      </c>
      <c r="Q5481" s="147">
        <v>203</v>
      </c>
      <c r="R5481" s="147"/>
      <c r="S5481" s="147" t="s">
        <v>1448</v>
      </c>
      <c r="T5481" s="147">
        <v>0</v>
      </c>
      <c r="U5481" s="147" t="s">
        <v>1449</v>
      </c>
      <c r="V5481" s="147" t="s">
        <v>4053</v>
      </c>
    </row>
    <row r="5482" spans="16:22" x14ac:dyDescent="0.25">
      <c r="P5482" s="147" t="s">
        <v>962</v>
      </c>
      <c r="Q5482" s="147">
        <v>203</v>
      </c>
      <c r="R5482" s="147"/>
      <c r="S5482" s="147" t="s">
        <v>2762</v>
      </c>
      <c r="T5482" s="147">
        <v>0</v>
      </c>
      <c r="U5482" s="147" t="s">
        <v>2763</v>
      </c>
      <c r="V5482" s="147" t="s">
        <v>4053</v>
      </c>
    </row>
    <row r="5483" spans="16:22" x14ac:dyDescent="0.25">
      <c r="P5483" s="147" t="s">
        <v>962</v>
      </c>
      <c r="Q5483" s="147">
        <v>203</v>
      </c>
      <c r="R5483" s="147"/>
      <c r="S5483" s="147" t="s">
        <v>1452</v>
      </c>
      <c r="T5483" s="147">
        <v>0</v>
      </c>
      <c r="U5483" s="147" t="s">
        <v>1453</v>
      </c>
      <c r="V5483" s="147" t="s">
        <v>4053</v>
      </c>
    </row>
    <row r="5484" spans="16:22" x14ac:dyDescent="0.25">
      <c r="P5484" s="147" t="s">
        <v>962</v>
      </c>
      <c r="Q5484" s="147">
        <v>203</v>
      </c>
      <c r="R5484" s="147"/>
      <c r="S5484" s="147" t="s">
        <v>2764</v>
      </c>
      <c r="T5484" s="147">
        <v>0</v>
      </c>
      <c r="U5484" s="147" t="s">
        <v>2765</v>
      </c>
      <c r="V5484" s="147" t="s">
        <v>4053</v>
      </c>
    </row>
    <row r="5485" spans="16:22" x14ac:dyDescent="0.25">
      <c r="P5485" s="147" t="s">
        <v>962</v>
      </c>
      <c r="Q5485" s="147">
        <v>203</v>
      </c>
      <c r="R5485" s="147"/>
      <c r="S5485" s="147" t="s">
        <v>1454</v>
      </c>
      <c r="T5485" s="147">
        <v>0</v>
      </c>
      <c r="U5485" s="147" t="s">
        <v>1455</v>
      </c>
      <c r="V5485" s="147" t="s">
        <v>4053</v>
      </c>
    </row>
    <row r="5486" spans="16:22" x14ac:dyDescent="0.25">
      <c r="P5486" s="147" t="s">
        <v>962</v>
      </c>
      <c r="Q5486" s="147">
        <v>203</v>
      </c>
      <c r="R5486" s="147"/>
      <c r="S5486" s="147" t="s">
        <v>1458</v>
      </c>
      <c r="T5486" s="147">
        <v>0</v>
      </c>
      <c r="U5486" s="147" t="s">
        <v>1459</v>
      </c>
      <c r="V5486" s="147" t="s">
        <v>4053</v>
      </c>
    </row>
    <row r="5487" spans="16:22" x14ac:dyDescent="0.25">
      <c r="P5487" s="147" t="s">
        <v>962</v>
      </c>
      <c r="Q5487" s="147">
        <v>203</v>
      </c>
      <c r="R5487" s="147"/>
      <c r="S5487" s="147" t="s">
        <v>1460</v>
      </c>
      <c r="T5487" s="147">
        <v>0</v>
      </c>
      <c r="U5487" s="147" t="s">
        <v>1461</v>
      </c>
      <c r="V5487" s="147" t="s">
        <v>4053</v>
      </c>
    </row>
    <row r="5488" spans="16:22" x14ac:dyDescent="0.25">
      <c r="P5488" s="147" t="s">
        <v>962</v>
      </c>
      <c r="Q5488" s="147">
        <v>203</v>
      </c>
      <c r="R5488" s="147"/>
      <c r="S5488" s="147" t="s">
        <v>1462</v>
      </c>
      <c r="T5488" s="147">
        <v>0</v>
      </c>
      <c r="U5488" s="147" t="s">
        <v>1463</v>
      </c>
      <c r="V5488" s="147" t="s">
        <v>4053</v>
      </c>
    </row>
    <row r="5489" spans="16:22" x14ac:dyDescent="0.25">
      <c r="P5489" s="147" t="s">
        <v>962</v>
      </c>
      <c r="Q5489" s="147">
        <v>203</v>
      </c>
      <c r="R5489" s="147"/>
      <c r="S5489" s="147" t="s">
        <v>1464</v>
      </c>
      <c r="T5489" s="147">
        <v>0</v>
      </c>
      <c r="U5489" s="147" t="s">
        <v>1465</v>
      </c>
      <c r="V5489" s="147" t="s">
        <v>4053</v>
      </c>
    </row>
    <row r="5490" spans="16:22" x14ac:dyDescent="0.25">
      <c r="P5490" s="147" t="s">
        <v>962</v>
      </c>
      <c r="Q5490" s="147">
        <v>203</v>
      </c>
      <c r="R5490" s="147"/>
      <c r="S5490" s="147" t="s">
        <v>1466</v>
      </c>
      <c r="T5490" s="147">
        <v>0</v>
      </c>
      <c r="U5490" s="147" t="s">
        <v>1467</v>
      </c>
      <c r="V5490" s="147" t="s">
        <v>4053</v>
      </c>
    </row>
    <row r="5491" spans="16:22" x14ac:dyDescent="0.25">
      <c r="P5491" s="147" t="s">
        <v>962</v>
      </c>
      <c r="Q5491" s="147">
        <v>203</v>
      </c>
      <c r="R5491" s="147"/>
      <c r="S5491" s="147" t="s">
        <v>1468</v>
      </c>
      <c r="T5491" s="147">
        <v>0</v>
      </c>
      <c r="U5491" s="147" t="s">
        <v>1469</v>
      </c>
      <c r="V5491" s="147" t="s">
        <v>4053</v>
      </c>
    </row>
    <row r="5492" spans="16:22" x14ac:dyDescent="0.25">
      <c r="P5492" s="147" t="s">
        <v>962</v>
      </c>
      <c r="Q5492" s="147">
        <v>203</v>
      </c>
      <c r="R5492" s="147"/>
      <c r="S5492" s="147" t="s">
        <v>1470</v>
      </c>
      <c r="T5492" s="147">
        <v>0</v>
      </c>
      <c r="U5492" s="147" t="s">
        <v>1471</v>
      </c>
      <c r="V5492" s="147" t="s">
        <v>4053</v>
      </c>
    </row>
    <row r="5493" spans="16:22" x14ac:dyDescent="0.25">
      <c r="P5493" s="147" t="s">
        <v>962</v>
      </c>
      <c r="Q5493" s="147">
        <v>203</v>
      </c>
      <c r="R5493" s="147"/>
      <c r="S5493" s="147" t="s">
        <v>1472</v>
      </c>
      <c r="T5493" s="147">
        <v>0</v>
      </c>
      <c r="U5493" s="147" t="s">
        <v>1473</v>
      </c>
      <c r="V5493" s="147" t="s">
        <v>4053</v>
      </c>
    </row>
    <row r="5494" spans="16:22" x14ac:dyDescent="0.25">
      <c r="P5494" s="147" t="s">
        <v>962</v>
      </c>
      <c r="Q5494" s="147">
        <v>203</v>
      </c>
      <c r="R5494" s="147"/>
      <c r="S5494" s="147" t="s">
        <v>1474</v>
      </c>
      <c r="T5494" s="147">
        <v>0</v>
      </c>
      <c r="U5494" s="147" t="s">
        <v>1475</v>
      </c>
      <c r="V5494" s="147" t="s">
        <v>4053</v>
      </c>
    </row>
    <row r="5495" spans="16:22" x14ac:dyDescent="0.25">
      <c r="P5495" s="147" t="s">
        <v>962</v>
      </c>
      <c r="Q5495" s="147">
        <v>203</v>
      </c>
      <c r="R5495" s="147"/>
      <c r="S5495" s="147" t="s">
        <v>1476</v>
      </c>
      <c r="T5495" s="147">
        <v>0</v>
      </c>
      <c r="U5495" s="147" t="s">
        <v>1477</v>
      </c>
      <c r="V5495" s="147" t="s">
        <v>4053</v>
      </c>
    </row>
    <row r="5496" spans="16:22" x14ac:dyDescent="0.25">
      <c r="P5496" s="147" t="s">
        <v>962</v>
      </c>
      <c r="Q5496" s="147">
        <v>203</v>
      </c>
      <c r="R5496" s="147"/>
      <c r="S5496" s="147" t="s">
        <v>1478</v>
      </c>
      <c r="T5496" s="147">
        <v>0</v>
      </c>
      <c r="U5496" s="147" t="s">
        <v>1479</v>
      </c>
      <c r="V5496" s="147" t="s">
        <v>4053</v>
      </c>
    </row>
    <row r="5497" spans="16:22" x14ac:dyDescent="0.25">
      <c r="P5497" s="147" t="s">
        <v>962</v>
      </c>
      <c r="Q5497" s="147">
        <v>203</v>
      </c>
      <c r="R5497" s="147"/>
      <c r="S5497" s="147" t="s">
        <v>1480</v>
      </c>
      <c r="T5497" s="147">
        <v>0</v>
      </c>
      <c r="U5497" s="147" t="s">
        <v>1481</v>
      </c>
      <c r="V5497" s="147" t="s">
        <v>4053</v>
      </c>
    </row>
    <row r="5498" spans="16:22" x14ac:dyDescent="0.25">
      <c r="P5498" s="147" t="s">
        <v>962</v>
      </c>
      <c r="Q5498" s="147">
        <v>203</v>
      </c>
      <c r="R5498" s="147"/>
      <c r="S5498" s="147" t="s">
        <v>1482</v>
      </c>
      <c r="T5498" s="147">
        <v>0</v>
      </c>
      <c r="U5498" s="147" t="s">
        <v>1483</v>
      </c>
      <c r="V5498" s="147" t="s">
        <v>4053</v>
      </c>
    </row>
    <row r="5499" spans="16:22" x14ac:dyDescent="0.25">
      <c r="P5499" s="147" t="s">
        <v>962</v>
      </c>
      <c r="Q5499" s="147">
        <v>203</v>
      </c>
      <c r="R5499" s="147"/>
      <c r="S5499" s="147" t="s">
        <v>1484</v>
      </c>
      <c r="T5499" s="147">
        <v>0</v>
      </c>
      <c r="U5499" s="147" t="s">
        <v>1485</v>
      </c>
      <c r="V5499" s="147" t="s">
        <v>4053</v>
      </c>
    </row>
    <row r="5500" spans="16:22" x14ac:dyDescent="0.25">
      <c r="P5500" s="147" t="s">
        <v>962</v>
      </c>
      <c r="Q5500" s="147">
        <v>203</v>
      </c>
      <c r="R5500" s="147"/>
      <c r="S5500" s="147" t="s">
        <v>1486</v>
      </c>
      <c r="T5500" s="147">
        <v>0</v>
      </c>
      <c r="U5500" s="147" t="s">
        <v>1487</v>
      </c>
      <c r="V5500" s="147" t="s">
        <v>4053</v>
      </c>
    </row>
    <row r="5501" spans="16:22" x14ac:dyDescent="0.25">
      <c r="P5501" s="147" t="s">
        <v>962</v>
      </c>
      <c r="Q5501" s="147">
        <v>203</v>
      </c>
      <c r="R5501" s="147"/>
      <c r="S5501" s="147" t="s">
        <v>1488</v>
      </c>
      <c r="T5501" s="147">
        <v>0</v>
      </c>
      <c r="U5501" s="147" t="s">
        <v>1489</v>
      </c>
      <c r="V5501" s="147" t="s">
        <v>4053</v>
      </c>
    </row>
    <row r="5502" spans="16:22" x14ac:dyDescent="0.25">
      <c r="P5502" s="147" t="s">
        <v>962</v>
      </c>
      <c r="Q5502" s="147">
        <v>203</v>
      </c>
      <c r="R5502" s="147"/>
      <c r="S5502" s="147" t="s">
        <v>1490</v>
      </c>
      <c r="T5502" s="147">
        <v>0</v>
      </c>
      <c r="U5502" s="147" t="s">
        <v>1491</v>
      </c>
      <c r="V5502" s="147" t="s">
        <v>4053</v>
      </c>
    </row>
    <row r="5503" spans="16:22" x14ac:dyDescent="0.25">
      <c r="P5503" s="147" t="s">
        <v>962</v>
      </c>
      <c r="Q5503" s="147">
        <v>203</v>
      </c>
      <c r="R5503" s="147"/>
      <c r="S5503" s="147" t="s">
        <v>1492</v>
      </c>
      <c r="T5503" s="147">
        <v>0</v>
      </c>
      <c r="U5503" s="147" t="s">
        <v>1493</v>
      </c>
      <c r="V5503" s="147" t="s">
        <v>4053</v>
      </c>
    </row>
    <row r="5504" spans="16:22" x14ac:dyDescent="0.25">
      <c r="P5504" s="147" t="s">
        <v>962</v>
      </c>
      <c r="Q5504" s="147">
        <v>203</v>
      </c>
      <c r="R5504" s="147"/>
      <c r="S5504" s="147" t="s">
        <v>1494</v>
      </c>
      <c r="T5504" s="147">
        <v>0</v>
      </c>
      <c r="U5504" s="147" t="s">
        <v>1495</v>
      </c>
      <c r="V5504" s="147" t="s">
        <v>4053</v>
      </c>
    </row>
    <row r="5505" spans="16:22" x14ac:dyDescent="0.25">
      <c r="P5505" s="147" t="s">
        <v>962</v>
      </c>
      <c r="Q5505" s="147">
        <v>203</v>
      </c>
      <c r="R5505" s="147"/>
      <c r="S5505" s="147" t="s">
        <v>1496</v>
      </c>
      <c r="T5505" s="147">
        <v>0</v>
      </c>
      <c r="U5505" s="147" t="s">
        <v>1497</v>
      </c>
      <c r="V5505" s="147" t="s">
        <v>4053</v>
      </c>
    </row>
    <row r="5506" spans="16:22" x14ac:dyDescent="0.25">
      <c r="P5506" s="147" t="s">
        <v>962</v>
      </c>
      <c r="Q5506" s="147">
        <v>203</v>
      </c>
      <c r="R5506" s="147"/>
      <c r="S5506" s="147" t="s">
        <v>1498</v>
      </c>
      <c r="T5506" s="147">
        <v>0</v>
      </c>
      <c r="U5506" s="147" t="s">
        <v>1499</v>
      </c>
      <c r="V5506" s="147" t="s">
        <v>4053</v>
      </c>
    </row>
    <row r="5507" spans="16:22" x14ac:dyDescent="0.25">
      <c r="P5507" s="147" t="s">
        <v>962</v>
      </c>
      <c r="Q5507" s="147">
        <v>203</v>
      </c>
      <c r="R5507" s="147"/>
      <c r="S5507" s="147" t="s">
        <v>1500</v>
      </c>
      <c r="T5507" s="147">
        <v>0</v>
      </c>
      <c r="U5507" s="147" t="s">
        <v>1501</v>
      </c>
      <c r="V5507" s="147" t="s">
        <v>4053</v>
      </c>
    </row>
    <row r="5508" spans="16:22" x14ac:dyDescent="0.25">
      <c r="P5508" s="147" t="s">
        <v>962</v>
      </c>
      <c r="Q5508" s="147">
        <v>203</v>
      </c>
      <c r="R5508" s="147"/>
      <c r="S5508" s="147" t="s">
        <v>1502</v>
      </c>
      <c r="T5508" s="147">
        <v>0</v>
      </c>
      <c r="U5508" s="147" t="s">
        <v>1503</v>
      </c>
      <c r="V5508" s="147" t="s">
        <v>4053</v>
      </c>
    </row>
    <row r="5509" spans="16:22" x14ac:dyDescent="0.25">
      <c r="P5509" s="147" t="s">
        <v>962</v>
      </c>
      <c r="Q5509" s="147">
        <v>203</v>
      </c>
      <c r="R5509" s="147"/>
      <c r="S5509" s="147" t="s">
        <v>1504</v>
      </c>
      <c r="T5509" s="147">
        <v>0</v>
      </c>
      <c r="U5509" s="147" t="s">
        <v>1505</v>
      </c>
      <c r="V5509" s="147" t="s">
        <v>4053</v>
      </c>
    </row>
    <row r="5510" spans="16:22" x14ac:dyDescent="0.25">
      <c r="P5510" s="147" t="s">
        <v>962</v>
      </c>
      <c r="Q5510" s="147">
        <v>203</v>
      </c>
      <c r="R5510" s="147"/>
      <c r="S5510" s="147" t="s">
        <v>1506</v>
      </c>
      <c r="T5510" s="147">
        <v>0</v>
      </c>
      <c r="U5510" s="147" t="s">
        <v>1507</v>
      </c>
      <c r="V5510" s="147" t="s">
        <v>4053</v>
      </c>
    </row>
    <row r="5511" spans="16:22" x14ac:dyDescent="0.25">
      <c r="P5511" s="147" t="s">
        <v>962</v>
      </c>
      <c r="Q5511" s="147">
        <v>203</v>
      </c>
      <c r="R5511" s="147"/>
      <c r="S5511" s="147" t="s">
        <v>1508</v>
      </c>
      <c r="T5511" s="147">
        <v>0</v>
      </c>
      <c r="U5511" s="147" t="s">
        <v>1509</v>
      </c>
      <c r="V5511" s="147" t="s">
        <v>4053</v>
      </c>
    </row>
    <row r="5512" spans="16:22" x14ac:dyDescent="0.25">
      <c r="P5512" s="147" t="s">
        <v>962</v>
      </c>
      <c r="Q5512" s="147">
        <v>203</v>
      </c>
      <c r="R5512" s="147"/>
      <c r="S5512" s="147" t="s">
        <v>1510</v>
      </c>
      <c r="T5512" s="147">
        <v>0</v>
      </c>
      <c r="U5512" s="147" t="s">
        <v>1511</v>
      </c>
      <c r="V5512" s="147" t="s">
        <v>4053</v>
      </c>
    </row>
    <row r="5513" spans="16:22" x14ac:dyDescent="0.25">
      <c r="P5513" s="147" t="s">
        <v>962</v>
      </c>
      <c r="Q5513" s="147">
        <v>203</v>
      </c>
      <c r="R5513" s="147"/>
      <c r="S5513" s="147" t="s">
        <v>1512</v>
      </c>
      <c r="T5513" s="147">
        <v>0</v>
      </c>
      <c r="U5513" s="147" t="s">
        <v>1513</v>
      </c>
      <c r="V5513" s="147" t="s">
        <v>4053</v>
      </c>
    </row>
    <row r="5514" spans="16:22" x14ac:dyDescent="0.25">
      <c r="P5514" s="147" t="s">
        <v>962</v>
      </c>
      <c r="Q5514" s="147">
        <v>203</v>
      </c>
      <c r="R5514" s="147"/>
      <c r="S5514" s="147" t="s">
        <v>1514</v>
      </c>
      <c r="T5514" s="147">
        <v>0</v>
      </c>
      <c r="U5514" s="147" t="s">
        <v>1515</v>
      </c>
      <c r="V5514" s="147" t="s">
        <v>4053</v>
      </c>
    </row>
    <row r="5515" spans="16:22" x14ac:dyDescent="0.25">
      <c r="P5515" s="147" t="s">
        <v>962</v>
      </c>
      <c r="Q5515" s="147">
        <v>203</v>
      </c>
      <c r="R5515" s="147"/>
      <c r="S5515" s="147" t="s">
        <v>1516</v>
      </c>
      <c r="T5515" s="147">
        <v>0</v>
      </c>
      <c r="U5515" s="147" t="s">
        <v>1517</v>
      </c>
      <c r="V5515" s="147" t="s">
        <v>4053</v>
      </c>
    </row>
    <row r="5516" spans="16:22" x14ac:dyDescent="0.25">
      <c r="P5516" s="147" t="s">
        <v>962</v>
      </c>
      <c r="Q5516" s="147">
        <v>203</v>
      </c>
      <c r="R5516" s="147"/>
      <c r="S5516" s="147" t="s">
        <v>1518</v>
      </c>
      <c r="T5516" s="147">
        <v>0</v>
      </c>
      <c r="U5516" s="147" t="s">
        <v>1519</v>
      </c>
      <c r="V5516" s="147" t="s">
        <v>4053</v>
      </c>
    </row>
    <row r="5517" spans="16:22" x14ac:dyDescent="0.25">
      <c r="P5517" s="147" t="s">
        <v>962</v>
      </c>
      <c r="Q5517" s="147">
        <v>203</v>
      </c>
      <c r="R5517" s="147"/>
      <c r="S5517" s="147" t="s">
        <v>1520</v>
      </c>
      <c r="T5517" s="147">
        <v>0</v>
      </c>
      <c r="U5517" s="147" t="s">
        <v>1521</v>
      </c>
      <c r="V5517" s="147" t="s">
        <v>4053</v>
      </c>
    </row>
    <row r="5518" spans="16:22" x14ac:dyDescent="0.25">
      <c r="P5518" s="147" t="s">
        <v>962</v>
      </c>
      <c r="Q5518" s="147">
        <v>203</v>
      </c>
      <c r="R5518" s="147"/>
      <c r="S5518" s="147" t="s">
        <v>1522</v>
      </c>
      <c r="T5518" s="147">
        <v>0</v>
      </c>
      <c r="U5518" s="147" t="s">
        <v>1523</v>
      </c>
      <c r="V5518" s="147" t="s">
        <v>4053</v>
      </c>
    </row>
    <row r="5519" spans="16:22" x14ac:dyDescent="0.25">
      <c r="P5519" s="147" t="s">
        <v>962</v>
      </c>
      <c r="Q5519" s="147">
        <v>203</v>
      </c>
      <c r="R5519" s="147"/>
      <c r="S5519" s="147" t="s">
        <v>1524</v>
      </c>
      <c r="T5519" s="147">
        <v>0</v>
      </c>
      <c r="U5519" s="147" t="s">
        <v>1525</v>
      </c>
      <c r="V5519" s="147" t="s">
        <v>4053</v>
      </c>
    </row>
    <row r="5520" spans="16:22" x14ac:dyDescent="0.25">
      <c r="P5520" s="147" t="s">
        <v>962</v>
      </c>
      <c r="Q5520" s="147">
        <v>203</v>
      </c>
      <c r="R5520" s="147"/>
      <c r="S5520" s="147" t="s">
        <v>4058</v>
      </c>
      <c r="T5520" s="147">
        <v>0</v>
      </c>
      <c r="U5520" s="147" t="s">
        <v>4059</v>
      </c>
      <c r="V5520" s="147" t="s">
        <v>4053</v>
      </c>
    </row>
    <row r="5521" spans="16:22" x14ac:dyDescent="0.25">
      <c r="P5521" s="147" t="s">
        <v>962</v>
      </c>
      <c r="Q5521" s="147">
        <v>203</v>
      </c>
      <c r="R5521" s="147"/>
      <c r="S5521" s="147" t="s">
        <v>4060</v>
      </c>
      <c r="T5521" s="147">
        <v>0</v>
      </c>
      <c r="U5521" s="147" t="s">
        <v>4061</v>
      </c>
      <c r="V5521" s="147" t="s">
        <v>4053</v>
      </c>
    </row>
    <row r="5522" spans="16:22" x14ac:dyDescent="0.25">
      <c r="P5522" s="147" t="s">
        <v>962</v>
      </c>
      <c r="Q5522" s="147">
        <v>203</v>
      </c>
      <c r="R5522" s="147"/>
      <c r="S5522" s="147" t="s">
        <v>4062</v>
      </c>
      <c r="T5522" s="147">
        <v>0</v>
      </c>
      <c r="U5522" s="147" t="s">
        <v>4063</v>
      </c>
      <c r="V5522" s="147" t="s">
        <v>4053</v>
      </c>
    </row>
    <row r="5523" spans="16:22" x14ac:dyDescent="0.25">
      <c r="P5523" s="147" t="s">
        <v>962</v>
      </c>
      <c r="Q5523" s="147">
        <v>203</v>
      </c>
      <c r="R5523" s="147"/>
      <c r="S5523" s="147" t="s">
        <v>4064</v>
      </c>
      <c r="T5523" s="147">
        <v>0</v>
      </c>
      <c r="U5523" s="147" t="s">
        <v>4065</v>
      </c>
      <c r="V5523" s="147" t="s">
        <v>4053</v>
      </c>
    </row>
    <row r="5524" spans="16:22" x14ac:dyDescent="0.25">
      <c r="P5524" s="147" t="s">
        <v>962</v>
      </c>
      <c r="Q5524" s="147">
        <v>203</v>
      </c>
      <c r="R5524" s="147"/>
      <c r="S5524" s="147" t="s">
        <v>4066</v>
      </c>
      <c r="T5524" s="147">
        <v>0</v>
      </c>
      <c r="U5524" s="147" t="s">
        <v>4067</v>
      </c>
      <c r="V5524" s="147" t="s">
        <v>4053</v>
      </c>
    </row>
    <row r="5525" spans="16:22" x14ac:dyDescent="0.25">
      <c r="P5525" s="147" t="s">
        <v>962</v>
      </c>
      <c r="Q5525" s="147">
        <v>203</v>
      </c>
      <c r="R5525" s="147"/>
      <c r="S5525" s="147" t="s">
        <v>4068</v>
      </c>
      <c r="T5525" s="147">
        <v>0</v>
      </c>
      <c r="U5525" s="147" t="s">
        <v>4069</v>
      </c>
      <c r="V5525" s="147" t="s">
        <v>4053</v>
      </c>
    </row>
    <row r="5526" spans="16:22" x14ac:dyDescent="0.25">
      <c r="P5526" s="147" t="s">
        <v>962</v>
      </c>
      <c r="Q5526" s="147">
        <v>203</v>
      </c>
      <c r="R5526" s="147"/>
      <c r="S5526" s="147" t="s">
        <v>4070</v>
      </c>
      <c r="T5526" s="147">
        <v>0</v>
      </c>
      <c r="U5526" s="147" t="s">
        <v>4071</v>
      </c>
      <c r="V5526" s="147" t="s">
        <v>4053</v>
      </c>
    </row>
    <row r="5527" spans="16:22" x14ac:dyDescent="0.25">
      <c r="P5527" s="147" t="s">
        <v>962</v>
      </c>
      <c r="Q5527" s="147">
        <v>203</v>
      </c>
      <c r="R5527" s="147"/>
      <c r="S5527" s="147" t="s">
        <v>4072</v>
      </c>
      <c r="T5527" s="147">
        <v>0</v>
      </c>
      <c r="U5527" s="147" t="s">
        <v>4073</v>
      </c>
      <c r="V5527" s="147" t="s">
        <v>4053</v>
      </c>
    </row>
    <row r="5528" spans="16:22" x14ac:dyDescent="0.25">
      <c r="P5528" s="147" t="s">
        <v>962</v>
      </c>
      <c r="Q5528" s="147">
        <v>203</v>
      </c>
      <c r="R5528" s="147"/>
      <c r="S5528" s="147" t="s">
        <v>4074</v>
      </c>
      <c r="T5528" s="147">
        <v>0</v>
      </c>
      <c r="U5528" s="147" t="s">
        <v>4075</v>
      </c>
      <c r="V5528" s="147" t="s">
        <v>4053</v>
      </c>
    </row>
    <row r="5529" spans="16:22" x14ac:dyDescent="0.25">
      <c r="P5529" s="147" t="s">
        <v>962</v>
      </c>
      <c r="Q5529" s="147">
        <v>203</v>
      </c>
      <c r="R5529" s="147"/>
      <c r="S5529" s="147" t="s">
        <v>1532</v>
      </c>
      <c r="T5529" s="147">
        <v>0</v>
      </c>
      <c r="U5529" s="147" t="s">
        <v>1533</v>
      </c>
      <c r="V5529" s="147" t="s">
        <v>4053</v>
      </c>
    </row>
    <row r="5530" spans="16:22" x14ac:dyDescent="0.25">
      <c r="P5530" s="147" t="s">
        <v>962</v>
      </c>
      <c r="Q5530" s="147">
        <v>203</v>
      </c>
      <c r="R5530" s="147"/>
      <c r="S5530" s="147" t="s">
        <v>1534</v>
      </c>
      <c r="T5530" s="147">
        <v>0</v>
      </c>
      <c r="U5530" s="147" t="s">
        <v>1535</v>
      </c>
      <c r="V5530" s="147" t="s">
        <v>4053</v>
      </c>
    </row>
    <row r="5531" spans="16:22" x14ac:dyDescent="0.25">
      <c r="P5531" s="147" t="s">
        <v>962</v>
      </c>
      <c r="Q5531" s="147">
        <v>203</v>
      </c>
      <c r="R5531" s="147"/>
      <c r="S5531" s="147" t="s">
        <v>3512</v>
      </c>
      <c r="T5531" s="147">
        <v>0</v>
      </c>
      <c r="U5531" s="147" t="s">
        <v>3513</v>
      </c>
      <c r="V5531" s="147" t="s">
        <v>4053</v>
      </c>
    </row>
    <row r="5532" spans="16:22" x14ac:dyDescent="0.25">
      <c r="P5532" s="147" t="s">
        <v>962</v>
      </c>
      <c r="Q5532" s="147">
        <v>203</v>
      </c>
      <c r="R5532" s="147"/>
      <c r="S5532" s="147" t="s">
        <v>2766</v>
      </c>
      <c r="T5532" s="147">
        <v>0</v>
      </c>
      <c r="U5532" s="147" t="s">
        <v>2767</v>
      </c>
      <c r="V5532" s="147" t="s">
        <v>4053</v>
      </c>
    </row>
    <row r="5533" spans="16:22" x14ac:dyDescent="0.25">
      <c r="P5533" s="147" t="s">
        <v>962</v>
      </c>
      <c r="Q5533" s="147">
        <v>203</v>
      </c>
      <c r="R5533" s="147"/>
      <c r="S5533" s="147" t="s">
        <v>2768</v>
      </c>
      <c r="T5533" s="147">
        <v>0</v>
      </c>
      <c r="U5533" s="147" t="s">
        <v>2769</v>
      </c>
      <c r="V5533" s="147" t="s">
        <v>4053</v>
      </c>
    </row>
    <row r="5534" spans="16:22" x14ac:dyDescent="0.25">
      <c r="P5534" s="147" t="s">
        <v>962</v>
      </c>
      <c r="Q5534" s="147">
        <v>203</v>
      </c>
      <c r="R5534" s="147"/>
      <c r="S5534" s="147" t="s">
        <v>2770</v>
      </c>
      <c r="T5534" s="147">
        <v>0</v>
      </c>
      <c r="U5534" s="147" t="s">
        <v>2771</v>
      </c>
      <c r="V5534" s="147" t="s">
        <v>4053</v>
      </c>
    </row>
    <row r="5535" spans="16:22" x14ac:dyDescent="0.25">
      <c r="P5535" s="147" t="s">
        <v>962</v>
      </c>
      <c r="Q5535" s="147">
        <v>203</v>
      </c>
      <c r="R5535" s="147"/>
      <c r="S5535" s="147" t="s">
        <v>1536</v>
      </c>
      <c r="T5535" s="147">
        <v>0</v>
      </c>
      <c r="U5535" s="147" t="s">
        <v>1537</v>
      </c>
      <c r="V5535" s="147" t="s">
        <v>4053</v>
      </c>
    </row>
    <row r="5536" spans="16:22" x14ac:dyDescent="0.25">
      <c r="P5536" s="147" t="s">
        <v>962</v>
      </c>
      <c r="Q5536" s="147">
        <v>203</v>
      </c>
      <c r="R5536" s="147"/>
      <c r="S5536" s="147" t="s">
        <v>1538</v>
      </c>
      <c r="T5536" s="147">
        <v>0</v>
      </c>
      <c r="U5536" s="147" t="s">
        <v>1539</v>
      </c>
      <c r="V5536" s="147" t="s">
        <v>4053</v>
      </c>
    </row>
    <row r="5537" spans="16:22" x14ac:dyDescent="0.25">
      <c r="P5537" s="147" t="s">
        <v>962</v>
      </c>
      <c r="Q5537" s="147">
        <v>203</v>
      </c>
      <c r="R5537" s="147"/>
      <c r="S5537" s="147" t="s">
        <v>1540</v>
      </c>
      <c r="T5537" s="147">
        <v>0</v>
      </c>
      <c r="U5537" s="147" t="s">
        <v>1541</v>
      </c>
      <c r="V5537" s="147" t="s">
        <v>4053</v>
      </c>
    </row>
    <row r="5538" spans="16:22" x14ac:dyDescent="0.25">
      <c r="P5538" s="147" t="s">
        <v>962</v>
      </c>
      <c r="Q5538" s="147">
        <v>203</v>
      </c>
      <c r="R5538" s="147"/>
      <c r="S5538" s="147" t="s">
        <v>1542</v>
      </c>
      <c r="T5538" s="147">
        <v>0</v>
      </c>
      <c r="U5538" s="147" t="s">
        <v>1543</v>
      </c>
      <c r="V5538" s="147" t="s">
        <v>4053</v>
      </c>
    </row>
    <row r="5539" spans="16:22" x14ac:dyDescent="0.25">
      <c r="P5539" s="147" t="s">
        <v>962</v>
      </c>
      <c r="Q5539" s="147">
        <v>203</v>
      </c>
      <c r="R5539" s="147"/>
      <c r="S5539" s="147" t="s">
        <v>1544</v>
      </c>
      <c r="T5539" s="147">
        <v>0</v>
      </c>
      <c r="U5539" s="147" t="s">
        <v>1545</v>
      </c>
      <c r="V5539" s="147" t="s">
        <v>4053</v>
      </c>
    </row>
    <row r="5540" spans="16:22" x14ac:dyDescent="0.25">
      <c r="P5540" s="147" t="s">
        <v>962</v>
      </c>
      <c r="Q5540" s="147">
        <v>203</v>
      </c>
      <c r="R5540" s="147"/>
      <c r="S5540" s="147" t="s">
        <v>1546</v>
      </c>
      <c r="T5540" s="147">
        <v>0</v>
      </c>
      <c r="U5540" s="147" t="s">
        <v>1547</v>
      </c>
      <c r="V5540" s="147" t="s">
        <v>4053</v>
      </c>
    </row>
    <row r="5541" spans="16:22" x14ac:dyDescent="0.25">
      <c r="P5541" s="147" t="s">
        <v>962</v>
      </c>
      <c r="Q5541" s="147">
        <v>203</v>
      </c>
      <c r="R5541" s="147"/>
      <c r="S5541" s="147" t="s">
        <v>1548</v>
      </c>
      <c r="T5541" s="147">
        <v>0</v>
      </c>
      <c r="U5541" s="147" t="s">
        <v>1549</v>
      </c>
      <c r="V5541" s="147" t="s">
        <v>4053</v>
      </c>
    </row>
    <row r="5542" spans="16:22" x14ac:dyDescent="0.25">
      <c r="P5542" s="147" t="s">
        <v>962</v>
      </c>
      <c r="Q5542" s="147">
        <v>203</v>
      </c>
      <c r="R5542" s="147"/>
      <c r="S5542" s="147" t="s">
        <v>1550</v>
      </c>
      <c r="T5542" s="147">
        <v>0</v>
      </c>
      <c r="U5542" s="147" t="s">
        <v>1551</v>
      </c>
      <c r="V5542" s="147" t="s">
        <v>4053</v>
      </c>
    </row>
    <row r="5543" spans="16:22" x14ac:dyDescent="0.25">
      <c r="P5543" s="147" t="s">
        <v>962</v>
      </c>
      <c r="Q5543" s="147">
        <v>203</v>
      </c>
      <c r="R5543" s="147"/>
      <c r="S5543" s="147" t="s">
        <v>1552</v>
      </c>
      <c r="T5543" s="147">
        <v>0</v>
      </c>
      <c r="U5543" s="147" t="s">
        <v>1553</v>
      </c>
      <c r="V5543" s="147" t="s">
        <v>4053</v>
      </c>
    </row>
    <row r="5544" spans="16:22" x14ac:dyDescent="0.25">
      <c r="P5544" s="147" t="s">
        <v>962</v>
      </c>
      <c r="Q5544" s="147">
        <v>203</v>
      </c>
      <c r="R5544" s="147"/>
      <c r="S5544" s="147" t="s">
        <v>1554</v>
      </c>
      <c r="T5544" s="147">
        <v>0</v>
      </c>
      <c r="U5544" s="147" t="s">
        <v>1555</v>
      </c>
      <c r="V5544" s="147" t="s">
        <v>4053</v>
      </c>
    </row>
    <row r="5545" spans="16:22" x14ac:dyDescent="0.25">
      <c r="P5545" s="147" t="s">
        <v>962</v>
      </c>
      <c r="Q5545" s="147">
        <v>203</v>
      </c>
      <c r="R5545" s="147"/>
      <c r="S5545" s="147" t="s">
        <v>1556</v>
      </c>
      <c r="T5545" s="147">
        <v>0</v>
      </c>
      <c r="U5545" s="147" t="s">
        <v>1557</v>
      </c>
      <c r="V5545" s="147" t="s">
        <v>4053</v>
      </c>
    </row>
    <row r="5546" spans="16:22" x14ac:dyDescent="0.25">
      <c r="P5546" s="147" t="s">
        <v>962</v>
      </c>
      <c r="Q5546" s="147">
        <v>203</v>
      </c>
      <c r="R5546" s="147"/>
      <c r="S5546" s="147" t="s">
        <v>1558</v>
      </c>
      <c r="T5546" s="147">
        <v>0</v>
      </c>
      <c r="U5546" s="147" t="s">
        <v>1559</v>
      </c>
      <c r="V5546" s="147" t="s">
        <v>4053</v>
      </c>
    </row>
    <row r="5547" spans="16:22" x14ac:dyDescent="0.25">
      <c r="P5547" s="147" t="s">
        <v>962</v>
      </c>
      <c r="Q5547" s="147">
        <v>203</v>
      </c>
      <c r="R5547" s="147"/>
      <c r="S5547" s="147" t="s">
        <v>1560</v>
      </c>
      <c r="T5547" s="147">
        <v>0</v>
      </c>
      <c r="U5547" s="147" t="s">
        <v>1561</v>
      </c>
      <c r="V5547" s="147" t="s">
        <v>4053</v>
      </c>
    </row>
    <row r="5548" spans="16:22" x14ac:dyDescent="0.25">
      <c r="P5548" s="147" t="s">
        <v>962</v>
      </c>
      <c r="Q5548" s="147">
        <v>203</v>
      </c>
      <c r="R5548" s="147"/>
      <c r="S5548" s="147" t="s">
        <v>1562</v>
      </c>
      <c r="T5548" s="147">
        <v>0</v>
      </c>
      <c r="U5548" s="147" t="s">
        <v>1563</v>
      </c>
      <c r="V5548" s="147" t="s">
        <v>4053</v>
      </c>
    </row>
    <row r="5549" spans="16:22" x14ac:dyDescent="0.25">
      <c r="P5549" s="147" t="s">
        <v>962</v>
      </c>
      <c r="Q5549" s="147">
        <v>203</v>
      </c>
      <c r="R5549" s="147"/>
      <c r="S5549" s="147" t="s">
        <v>1564</v>
      </c>
      <c r="T5549" s="147">
        <v>0</v>
      </c>
      <c r="U5549" s="147" t="s">
        <v>1565</v>
      </c>
      <c r="V5549" s="147" t="s">
        <v>4053</v>
      </c>
    </row>
    <row r="5550" spans="16:22" x14ac:dyDescent="0.25">
      <c r="P5550" s="147" t="s">
        <v>962</v>
      </c>
      <c r="Q5550" s="147">
        <v>203</v>
      </c>
      <c r="R5550" s="147"/>
      <c r="S5550" s="147" t="s">
        <v>1566</v>
      </c>
      <c r="T5550" s="147">
        <v>0</v>
      </c>
      <c r="U5550" s="147" t="s">
        <v>1567</v>
      </c>
      <c r="V5550" s="147" t="s">
        <v>4053</v>
      </c>
    </row>
    <row r="5551" spans="16:22" x14ac:dyDescent="0.25">
      <c r="P5551" s="147" t="s">
        <v>962</v>
      </c>
      <c r="Q5551" s="147">
        <v>203</v>
      </c>
      <c r="R5551" s="147"/>
      <c r="S5551" s="147" t="s">
        <v>1568</v>
      </c>
      <c r="T5551" s="147">
        <v>0</v>
      </c>
      <c r="U5551" s="147" t="s">
        <v>1569</v>
      </c>
      <c r="V5551" s="147" t="s">
        <v>4053</v>
      </c>
    </row>
    <row r="5552" spans="16:22" x14ac:dyDescent="0.25">
      <c r="P5552" s="147" t="s">
        <v>962</v>
      </c>
      <c r="Q5552" s="147">
        <v>203</v>
      </c>
      <c r="R5552" s="147"/>
      <c r="S5552" s="147" t="s">
        <v>1570</v>
      </c>
      <c r="T5552" s="147">
        <v>0</v>
      </c>
      <c r="U5552" s="147" t="s">
        <v>1571</v>
      </c>
      <c r="V5552" s="147" t="s">
        <v>4053</v>
      </c>
    </row>
    <row r="5553" spans="16:22" x14ac:dyDescent="0.25">
      <c r="P5553" s="147" t="s">
        <v>962</v>
      </c>
      <c r="Q5553" s="147">
        <v>203</v>
      </c>
      <c r="R5553" s="147"/>
      <c r="S5553" s="147" t="s">
        <v>1572</v>
      </c>
      <c r="T5553" s="147">
        <v>0</v>
      </c>
      <c r="U5553" s="147" t="s">
        <v>1573</v>
      </c>
      <c r="V5553" s="147" t="s">
        <v>4053</v>
      </c>
    </row>
    <row r="5554" spans="16:22" x14ac:dyDescent="0.25">
      <c r="P5554" s="147" t="s">
        <v>962</v>
      </c>
      <c r="Q5554" s="147">
        <v>203</v>
      </c>
      <c r="R5554" s="147"/>
      <c r="S5554" s="147" t="s">
        <v>1574</v>
      </c>
      <c r="T5554" s="147">
        <v>0</v>
      </c>
      <c r="U5554" s="147" t="s">
        <v>1575</v>
      </c>
      <c r="V5554" s="147" t="s">
        <v>4053</v>
      </c>
    </row>
    <row r="5555" spans="16:22" x14ac:dyDescent="0.25">
      <c r="P5555" s="147" t="s">
        <v>962</v>
      </c>
      <c r="Q5555" s="147">
        <v>203</v>
      </c>
      <c r="R5555" s="147"/>
      <c r="S5555" s="147" t="s">
        <v>1576</v>
      </c>
      <c r="T5555" s="147">
        <v>0</v>
      </c>
      <c r="U5555" s="147" t="s">
        <v>1577</v>
      </c>
      <c r="V5555" s="147" t="s">
        <v>4053</v>
      </c>
    </row>
    <row r="5556" spans="16:22" x14ac:dyDescent="0.25">
      <c r="P5556" s="147" t="s">
        <v>962</v>
      </c>
      <c r="Q5556" s="147">
        <v>203</v>
      </c>
      <c r="R5556" s="147"/>
      <c r="S5556" s="147" t="s">
        <v>1578</v>
      </c>
      <c r="T5556" s="147">
        <v>0</v>
      </c>
      <c r="U5556" s="147" t="s">
        <v>1579</v>
      </c>
      <c r="V5556" s="147" t="s">
        <v>4053</v>
      </c>
    </row>
    <row r="5557" spans="16:22" x14ac:dyDescent="0.25">
      <c r="P5557" s="147" t="s">
        <v>962</v>
      </c>
      <c r="Q5557" s="147">
        <v>203</v>
      </c>
      <c r="R5557" s="147"/>
      <c r="S5557" s="147" t="s">
        <v>1580</v>
      </c>
      <c r="T5557" s="147">
        <v>0</v>
      </c>
      <c r="U5557" s="147" t="s">
        <v>1581</v>
      </c>
      <c r="V5557" s="147" t="s">
        <v>4053</v>
      </c>
    </row>
    <row r="5558" spans="16:22" x14ac:dyDescent="0.25">
      <c r="P5558" s="147" t="s">
        <v>962</v>
      </c>
      <c r="Q5558" s="147">
        <v>203</v>
      </c>
      <c r="R5558" s="147"/>
      <c r="S5558" s="147" t="s">
        <v>1582</v>
      </c>
      <c r="T5558" s="147">
        <v>0</v>
      </c>
      <c r="U5558" s="147" t="s">
        <v>1583</v>
      </c>
      <c r="V5558" s="147" t="s">
        <v>4053</v>
      </c>
    </row>
    <row r="5559" spans="16:22" x14ac:dyDescent="0.25">
      <c r="P5559" s="147" t="s">
        <v>962</v>
      </c>
      <c r="Q5559" s="147">
        <v>203</v>
      </c>
      <c r="R5559" s="147"/>
      <c r="S5559" s="147" t="s">
        <v>1584</v>
      </c>
      <c r="T5559" s="147">
        <v>0</v>
      </c>
      <c r="U5559" s="147" t="s">
        <v>1585</v>
      </c>
      <c r="V5559" s="147" t="s">
        <v>4053</v>
      </c>
    </row>
    <row r="5560" spans="16:22" x14ac:dyDescent="0.25">
      <c r="P5560" s="147" t="s">
        <v>962</v>
      </c>
      <c r="Q5560" s="147">
        <v>203</v>
      </c>
      <c r="R5560" s="147"/>
      <c r="S5560" s="147" t="s">
        <v>1586</v>
      </c>
      <c r="T5560" s="147">
        <v>0</v>
      </c>
      <c r="U5560" s="147" t="s">
        <v>1587</v>
      </c>
      <c r="V5560" s="147" t="s">
        <v>4053</v>
      </c>
    </row>
    <row r="5561" spans="16:22" x14ac:dyDescent="0.25">
      <c r="P5561" s="147" t="s">
        <v>962</v>
      </c>
      <c r="Q5561" s="147">
        <v>203</v>
      </c>
      <c r="R5561" s="147"/>
      <c r="S5561" s="147" t="s">
        <v>1588</v>
      </c>
      <c r="T5561" s="147">
        <v>0</v>
      </c>
      <c r="U5561" s="147" t="s">
        <v>1589</v>
      </c>
      <c r="V5561" s="147" t="s">
        <v>4053</v>
      </c>
    </row>
    <row r="5562" spans="16:22" x14ac:dyDescent="0.25">
      <c r="P5562" s="147" t="s">
        <v>962</v>
      </c>
      <c r="Q5562" s="147">
        <v>203</v>
      </c>
      <c r="R5562" s="147"/>
      <c r="S5562" s="147" t="s">
        <v>1590</v>
      </c>
      <c r="T5562" s="147">
        <v>0</v>
      </c>
      <c r="U5562" s="147" t="s">
        <v>1591</v>
      </c>
      <c r="V5562" s="147" t="s">
        <v>4053</v>
      </c>
    </row>
    <row r="5563" spans="16:22" x14ac:dyDescent="0.25">
      <c r="P5563" s="147" t="s">
        <v>962</v>
      </c>
      <c r="Q5563" s="147">
        <v>203</v>
      </c>
      <c r="R5563" s="147"/>
      <c r="S5563" s="147" t="s">
        <v>1592</v>
      </c>
      <c r="T5563" s="147">
        <v>0</v>
      </c>
      <c r="U5563" s="147" t="s">
        <v>1593</v>
      </c>
      <c r="V5563" s="147" t="s">
        <v>4053</v>
      </c>
    </row>
    <row r="5564" spans="16:22" x14ac:dyDescent="0.25">
      <c r="P5564" s="147" t="s">
        <v>962</v>
      </c>
      <c r="Q5564" s="147">
        <v>203</v>
      </c>
      <c r="R5564" s="147"/>
      <c r="S5564" s="147" t="s">
        <v>1594</v>
      </c>
      <c r="T5564" s="147">
        <v>0</v>
      </c>
      <c r="U5564" s="147" t="s">
        <v>1595</v>
      </c>
      <c r="V5564" s="147" t="s">
        <v>4053</v>
      </c>
    </row>
    <row r="5565" spans="16:22" x14ac:dyDescent="0.25">
      <c r="P5565" s="147" t="s">
        <v>962</v>
      </c>
      <c r="Q5565" s="147">
        <v>203</v>
      </c>
      <c r="R5565" s="147"/>
      <c r="S5565" s="147" t="s">
        <v>1596</v>
      </c>
      <c r="T5565" s="147">
        <v>0</v>
      </c>
      <c r="U5565" s="147" t="s">
        <v>1597</v>
      </c>
      <c r="V5565" s="147" t="s">
        <v>4053</v>
      </c>
    </row>
    <row r="5566" spans="16:22" x14ac:dyDescent="0.25">
      <c r="P5566" s="147" t="s">
        <v>962</v>
      </c>
      <c r="Q5566" s="147">
        <v>203</v>
      </c>
      <c r="R5566" s="147"/>
      <c r="S5566" s="147" t="s">
        <v>1598</v>
      </c>
      <c r="T5566" s="147">
        <v>0</v>
      </c>
      <c r="U5566" s="147" t="s">
        <v>1599</v>
      </c>
      <c r="V5566" s="147" t="s">
        <v>4053</v>
      </c>
    </row>
    <row r="5567" spans="16:22" x14ac:dyDescent="0.25">
      <c r="P5567" s="147" t="s">
        <v>962</v>
      </c>
      <c r="Q5567" s="147">
        <v>203</v>
      </c>
      <c r="R5567" s="147"/>
      <c r="S5567" s="147" t="s">
        <v>1600</v>
      </c>
      <c r="T5567" s="147">
        <v>0</v>
      </c>
      <c r="U5567" s="147" t="s">
        <v>1601</v>
      </c>
      <c r="V5567" s="147" t="s">
        <v>4053</v>
      </c>
    </row>
    <row r="5568" spans="16:22" x14ac:dyDescent="0.25">
      <c r="P5568" s="147" t="s">
        <v>962</v>
      </c>
      <c r="Q5568" s="147">
        <v>203</v>
      </c>
      <c r="R5568" s="147"/>
      <c r="S5568" s="147" t="s">
        <v>1602</v>
      </c>
      <c r="T5568" s="147">
        <v>0</v>
      </c>
      <c r="U5568" s="147" t="s">
        <v>1603</v>
      </c>
      <c r="V5568" s="147" t="s">
        <v>4053</v>
      </c>
    </row>
    <row r="5569" spans="16:22" x14ac:dyDescent="0.25">
      <c r="P5569" s="147" t="s">
        <v>962</v>
      </c>
      <c r="Q5569" s="147">
        <v>203</v>
      </c>
      <c r="R5569" s="147"/>
      <c r="S5569" s="147" t="s">
        <v>1604</v>
      </c>
      <c r="T5569" s="147">
        <v>0</v>
      </c>
      <c r="U5569" s="147" t="s">
        <v>1605</v>
      </c>
      <c r="V5569" s="147" t="s">
        <v>4053</v>
      </c>
    </row>
    <row r="5570" spans="16:22" x14ac:dyDescent="0.25">
      <c r="P5570" s="147" t="s">
        <v>962</v>
      </c>
      <c r="Q5570" s="147">
        <v>203</v>
      </c>
      <c r="R5570" s="147"/>
      <c r="S5570" s="147" t="s">
        <v>1606</v>
      </c>
      <c r="T5570" s="147">
        <v>0</v>
      </c>
      <c r="U5570" s="147" t="s">
        <v>1607</v>
      </c>
      <c r="V5570" s="147" t="s">
        <v>4053</v>
      </c>
    </row>
    <row r="5571" spans="16:22" x14ac:dyDescent="0.25">
      <c r="P5571" s="147" t="s">
        <v>962</v>
      </c>
      <c r="Q5571" s="147">
        <v>203</v>
      </c>
      <c r="R5571" s="147"/>
      <c r="S5571" s="147" t="s">
        <v>3005</v>
      </c>
      <c r="T5571" s="147">
        <v>0</v>
      </c>
      <c r="U5571" s="147" t="s">
        <v>3006</v>
      </c>
      <c r="V5571" s="147" t="s">
        <v>4053</v>
      </c>
    </row>
    <row r="5572" spans="16:22" x14ac:dyDescent="0.25">
      <c r="P5572" s="147" t="s">
        <v>962</v>
      </c>
      <c r="Q5572" s="147">
        <v>203</v>
      </c>
      <c r="R5572" s="147"/>
      <c r="S5572" s="147" t="s">
        <v>1608</v>
      </c>
      <c r="T5572" s="147">
        <v>0</v>
      </c>
      <c r="U5572" s="147" t="s">
        <v>1609</v>
      </c>
      <c r="V5572" s="147" t="s">
        <v>4053</v>
      </c>
    </row>
    <row r="5573" spans="16:22" x14ac:dyDescent="0.25">
      <c r="P5573" s="147" t="s">
        <v>962</v>
      </c>
      <c r="Q5573" s="147">
        <v>203</v>
      </c>
      <c r="R5573" s="147"/>
      <c r="S5573" s="147" t="s">
        <v>1610</v>
      </c>
      <c r="T5573" s="147">
        <v>0</v>
      </c>
      <c r="U5573" s="147" t="s">
        <v>1611</v>
      </c>
      <c r="V5573" s="147" t="s">
        <v>4053</v>
      </c>
    </row>
    <row r="5574" spans="16:22" x14ac:dyDescent="0.25">
      <c r="P5574" s="147" t="s">
        <v>962</v>
      </c>
      <c r="Q5574" s="147">
        <v>203</v>
      </c>
      <c r="R5574" s="147"/>
      <c r="S5574" s="147" t="s">
        <v>1612</v>
      </c>
      <c r="T5574" s="147">
        <v>0</v>
      </c>
      <c r="U5574" s="147" t="s">
        <v>1613</v>
      </c>
      <c r="V5574" s="147" t="s">
        <v>4053</v>
      </c>
    </row>
    <row r="5575" spans="16:22" x14ac:dyDescent="0.25">
      <c r="P5575" s="147" t="s">
        <v>962</v>
      </c>
      <c r="Q5575" s="147">
        <v>203</v>
      </c>
      <c r="R5575" s="147"/>
      <c r="S5575" s="147" t="s">
        <v>1614</v>
      </c>
      <c r="T5575" s="147">
        <v>0</v>
      </c>
      <c r="U5575" s="147" t="s">
        <v>1615</v>
      </c>
      <c r="V5575" s="147" t="s">
        <v>4053</v>
      </c>
    </row>
    <row r="5576" spans="16:22" x14ac:dyDescent="0.25">
      <c r="P5576" s="147" t="s">
        <v>962</v>
      </c>
      <c r="Q5576" s="147">
        <v>203</v>
      </c>
      <c r="R5576" s="147"/>
      <c r="S5576" s="147" t="s">
        <v>1616</v>
      </c>
      <c r="T5576" s="147">
        <v>0</v>
      </c>
      <c r="U5576" s="147" t="s">
        <v>1617</v>
      </c>
      <c r="V5576" s="147" t="s">
        <v>4053</v>
      </c>
    </row>
    <row r="5577" spans="16:22" x14ac:dyDescent="0.25">
      <c r="P5577" s="147" t="s">
        <v>962</v>
      </c>
      <c r="Q5577" s="147">
        <v>203</v>
      </c>
      <c r="R5577" s="147"/>
      <c r="S5577" s="147" t="s">
        <v>3835</v>
      </c>
      <c r="T5577" s="147">
        <v>0</v>
      </c>
      <c r="U5577" s="147" t="s">
        <v>3836</v>
      </c>
      <c r="V5577" s="147" t="s">
        <v>4053</v>
      </c>
    </row>
    <row r="5578" spans="16:22" x14ac:dyDescent="0.25">
      <c r="P5578" s="147" t="s">
        <v>962</v>
      </c>
      <c r="Q5578" s="147">
        <v>203</v>
      </c>
      <c r="R5578" s="147"/>
      <c r="S5578" s="147" t="s">
        <v>3837</v>
      </c>
      <c r="T5578" s="147">
        <v>0</v>
      </c>
      <c r="U5578" s="147" t="s">
        <v>3838</v>
      </c>
      <c r="V5578" s="147" t="s">
        <v>4053</v>
      </c>
    </row>
    <row r="5579" spans="16:22" x14ac:dyDescent="0.25">
      <c r="P5579" s="147" t="s">
        <v>962</v>
      </c>
      <c r="Q5579" s="147">
        <v>203</v>
      </c>
      <c r="R5579" s="147"/>
      <c r="S5579" s="147" t="s">
        <v>3839</v>
      </c>
      <c r="T5579" s="147">
        <v>0</v>
      </c>
      <c r="U5579" s="147" t="s">
        <v>3840</v>
      </c>
      <c r="V5579" s="147" t="s">
        <v>4053</v>
      </c>
    </row>
    <row r="5580" spans="16:22" x14ac:dyDescent="0.25">
      <c r="P5580" s="147" t="s">
        <v>962</v>
      </c>
      <c r="Q5580" s="147">
        <v>203</v>
      </c>
      <c r="R5580" s="147"/>
      <c r="S5580" s="147" t="s">
        <v>1618</v>
      </c>
      <c r="T5580" s="147">
        <v>0</v>
      </c>
      <c r="U5580" s="147" t="s">
        <v>1619</v>
      </c>
      <c r="V5580" s="147" t="s">
        <v>4053</v>
      </c>
    </row>
    <row r="5581" spans="16:22" x14ac:dyDescent="0.25">
      <c r="P5581" s="147" t="s">
        <v>962</v>
      </c>
      <c r="Q5581" s="147">
        <v>203</v>
      </c>
      <c r="R5581" s="147"/>
      <c r="S5581" s="147" t="s">
        <v>1622</v>
      </c>
      <c r="T5581" s="147">
        <v>0</v>
      </c>
      <c r="U5581" s="147" t="s">
        <v>1623</v>
      </c>
      <c r="V5581" s="147" t="s">
        <v>4053</v>
      </c>
    </row>
    <row r="5582" spans="16:22" x14ac:dyDescent="0.25">
      <c r="P5582" s="147" t="s">
        <v>962</v>
      </c>
      <c r="Q5582" s="147">
        <v>203</v>
      </c>
      <c r="R5582" s="147"/>
      <c r="S5582" s="147" t="s">
        <v>3308</v>
      </c>
      <c r="T5582" s="147">
        <v>0</v>
      </c>
      <c r="U5582" s="147" t="s">
        <v>3309</v>
      </c>
      <c r="V5582" s="147" t="s">
        <v>4053</v>
      </c>
    </row>
    <row r="5583" spans="16:22" x14ac:dyDescent="0.25">
      <c r="P5583" s="147" t="s">
        <v>962</v>
      </c>
      <c r="Q5583" s="147">
        <v>203</v>
      </c>
      <c r="R5583" s="147"/>
      <c r="S5583" s="147" t="s">
        <v>3841</v>
      </c>
      <c r="T5583" s="147">
        <v>0</v>
      </c>
      <c r="U5583" s="147" t="s">
        <v>3842</v>
      </c>
      <c r="V5583" s="147" t="s">
        <v>4053</v>
      </c>
    </row>
    <row r="5584" spans="16:22" x14ac:dyDescent="0.25">
      <c r="P5584" s="147" t="s">
        <v>962</v>
      </c>
      <c r="Q5584" s="147">
        <v>203</v>
      </c>
      <c r="R5584" s="147"/>
      <c r="S5584" s="147" t="s">
        <v>1626</v>
      </c>
      <c r="T5584" s="147">
        <v>0</v>
      </c>
      <c r="U5584" s="147" t="s">
        <v>1627</v>
      </c>
      <c r="V5584" s="147" t="s">
        <v>4053</v>
      </c>
    </row>
    <row r="5585" spans="16:22" x14ac:dyDescent="0.25">
      <c r="P5585" s="147" t="s">
        <v>962</v>
      </c>
      <c r="Q5585" s="147">
        <v>203</v>
      </c>
      <c r="R5585" s="147"/>
      <c r="S5585" s="147" t="s">
        <v>3310</v>
      </c>
      <c r="T5585" s="147">
        <v>0</v>
      </c>
      <c r="U5585" s="147" t="s">
        <v>3311</v>
      </c>
      <c r="V5585" s="147" t="s">
        <v>4053</v>
      </c>
    </row>
    <row r="5586" spans="16:22" x14ac:dyDescent="0.25">
      <c r="P5586" s="147" t="s">
        <v>962</v>
      </c>
      <c r="Q5586" s="147">
        <v>203</v>
      </c>
      <c r="R5586" s="147"/>
      <c r="S5586" s="147" t="s">
        <v>3312</v>
      </c>
      <c r="T5586" s="147">
        <v>0</v>
      </c>
      <c r="U5586" s="147" t="s">
        <v>3313</v>
      </c>
      <c r="V5586" s="147" t="s">
        <v>4053</v>
      </c>
    </row>
    <row r="5587" spans="16:22" x14ac:dyDescent="0.25">
      <c r="P5587" s="147" t="s">
        <v>962</v>
      </c>
      <c r="Q5587" s="147">
        <v>203</v>
      </c>
      <c r="R5587" s="147"/>
      <c r="S5587" s="147" t="s">
        <v>3314</v>
      </c>
      <c r="T5587" s="147">
        <v>0</v>
      </c>
      <c r="U5587" s="147" t="s">
        <v>3315</v>
      </c>
      <c r="V5587" s="147" t="s">
        <v>4053</v>
      </c>
    </row>
    <row r="5588" spans="16:22" x14ac:dyDescent="0.25">
      <c r="P5588" s="147" t="s">
        <v>962</v>
      </c>
      <c r="Q5588" s="147">
        <v>203</v>
      </c>
      <c r="R5588" s="147"/>
      <c r="S5588" s="147" t="s">
        <v>1628</v>
      </c>
      <c r="T5588" s="147">
        <v>0</v>
      </c>
      <c r="U5588" s="147" t="s">
        <v>1629</v>
      </c>
      <c r="V5588" s="147" t="s">
        <v>4053</v>
      </c>
    </row>
    <row r="5589" spans="16:22" x14ac:dyDescent="0.25">
      <c r="P5589" s="147" t="s">
        <v>962</v>
      </c>
      <c r="Q5589" s="147">
        <v>203</v>
      </c>
      <c r="R5589" s="147"/>
      <c r="S5589" s="147" t="s">
        <v>1630</v>
      </c>
      <c r="T5589" s="147">
        <v>0</v>
      </c>
      <c r="U5589" s="147" t="s">
        <v>1631</v>
      </c>
      <c r="V5589" s="147" t="s">
        <v>4053</v>
      </c>
    </row>
    <row r="5590" spans="16:22" x14ac:dyDescent="0.25">
      <c r="P5590" s="147" t="s">
        <v>962</v>
      </c>
      <c r="Q5590" s="147">
        <v>203</v>
      </c>
      <c r="R5590" s="147"/>
      <c r="S5590" s="147" t="s">
        <v>1634</v>
      </c>
      <c r="T5590" s="147">
        <v>0</v>
      </c>
      <c r="U5590" s="147" t="s">
        <v>1635</v>
      </c>
      <c r="V5590" s="147" t="s">
        <v>4053</v>
      </c>
    </row>
    <row r="5591" spans="16:22" x14ac:dyDescent="0.25">
      <c r="P5591" s="147" t="s">
        <v>962</v>
      </c>
      <c r="Q5591" s="147">
        <v>203</v>
      </c>
      <c r="R5591" s="147"/>
      <c r="S5591" s="147" t="s">
        <v>1642</v>
      </c>
      <c r="T5591" s="147">
        <v>0</v>
      </c>
      <c r="U5591" s="147" t="s">
        <v>1643</v>
      </c>
      <c r="V5591" s="147" t="s">
        <v>4053</v>
      </c>
    </row>
    <row r="5592" spans="16:22" x14ac:dyDescent="0.25">
      <c r="P5592" s="147" t="s">
        <v>962</v>
      </c>
      <c r="Q5592" s="147">
        <v>203</v>
      </c>
      <c r="R5592" s="147"/>
      <c r="S5592" s="147" t="s">
        <v>1644</v>
      </c>
      <c r="T5592" s="147">
        <v>0</v>
      </c>
      <c r="U5592" s="147" t="s">
        <v>1645</v>
      </c>
      <c r="V5592" s="147" t="s">
        <v>4053</v>
      </c>
    </row>
    <row r="5593" spans="16:22" x14ac:dyDescent="0.25">
      <c r="P5593" s="147" t="s">
        <v>962</v>
      </c>
      <c r="Q5593" s="147">
        <v>203</v>
      </c>
      <c r="R5593" s="147"/>
      <c r="S5593" s="147" t="s">
        <v>1646</v>
      </c>
      <c r="T5593" s="147">
        <v>0</v>
      </c>
      <c r="U5593" s="147" t="s">
        <v>1647</v>
      </c>
      <c r="V5593" s="147" t="s">
        <v>4053</v>
      </c>
    </row>
    <row r="5594" spans="16:22" x14ac:dyDescent="0.25">
      <c r="P5594" s="147" t="s">
        <v>962</v>
      </c>
      <c r="Q5594" s="147">
        <v>203</v>
      </c>
      <c r="R5594" s="147"/>
      <c r="S5594" s="147" t="s">
        <v>1648</v>
      </c>
      <c r="T5594" s="147">
        <v>0</v>
      </c>
      <c r="U5594" s="147" t="s">
        <v>1649</v>
      </c>
      <c r="V5594" s="147" t="s">
        <v>4053</v>
      </c>
    </row>
    <row r="5595" spans="16:22" x14ac:dyDescent="0.25">
      <c r="P5595" s="147" t="s">
        <v>962</v>
      </c>
      <c r="Q5595" s="147">
        <v>203</v>
      </c>
      <c r="R5595" s="147"/>
      <c r="S5595" s="147" t="s">
        <v>1650</v>
      </c>
      <c r="T5595" s="147">
        <v>0</v>
      </c>
      <c r="U5595" s="147" t="s">
        <v>1651</v>
      </c>
      <c r="V5595" s="147" t="s">
        <v>4053</v>
      </c>
    </row>
    <row r="5596" spans="16:22" x14ac:dyDescent="0.25">
      <c r="P5596" s="147" t="s">
        <v>962</v>
      </c>
      <c r="Q5596" s="147">
        <v>203</v>
      </c>
      <c r="R5596" s="147"/>
      <c r="S5596" s="147" t="s">
        <v>1652</v>
      </c>
      <c r="T5596" s="147">
        <v>0</v>
      </c>
      <c r="U5596" s="147" t="s">
        <v>1653</v>
      </c>
      <c r="V5596" s="147" t="s">
        <v>4053</v>
      </c>
    </row>
    <row r="5597" spans="16:22" x14ac:dyDescent="0.25">
      <c r="P5597" s="147" t="s">
        <v>962</v>
      </c>
      <c r="Q5597" s="147">
        <v>203</v>
      </c>
      <c r="R5597" s="147"/>
      <c r="S5597" s="147" t="s">
        <v>4076</v>
      </c>
      <c r="T5597" s="147">
        <v>0</v>
      </c>
      <c r="U5597" s="147" t="s">
        <v>4077</v>
      </c>
      <c r="V5597" s="147" t="s">
        <v>4053</v>
      </c>
    </row>
    <row r="5598" spans="16:22" x14ac:dyDescent="0.25">
      <c r="P5598" s="147" t="s">
        <v>962</v>
      </c>
      <c r="Q5598" s="147">
        <v>203</v>
      </c>
      <c r="R5598" s="147"/>
      <c r="S5598" s="147" t="s">
        <v>4078</v>
      </c>
      <c r="T5598" s="147">
        <v>0</v>
      </c>
      <c r="U5598" s="147" t="s">
        <v>4079</v>
      </c>
      <c r="V5598" s="147" t="s">
        <v>4053</v>
      </c>
    </row>
    <row r="5599" spans="16:22" x14ac:dyDescent="0.25">
      <c r="P5599" s="147" t="s">
        <v>962</v>
      </c>
      <c r="Q5599" s="147">
        <v>203</v>
      </c>
      <c r="R5599" s="147"/>
      <c r="S5599" s="147" t="s">
        <v>1658</v>
      </c>
      <c r="T5599" s="147">
        <v>0</v>
      </c>
      <c r="U5599" s="147" t="s">
        <v>1659</v>
      </c>
      <c r="V5599" s="147" t="s">
        <v>4053</v>
      </c>
    </row>
    <row r="5600" spans="16:22" x14ac:dyDescent="0.25">
      <c r="P5600" s="147" t="s">
        <v>962</v>
      </c>
      <c r="Q5600" s="147">
        <v>203</v>
      </c>
      <c r="R5600" s="147"/>
      <c r="S5600" s="147" t="s">
        <v>2776</v>
      </c>
      <c r="T5600" s="147">
        <v>0</v>
      </c>
      <c r="U5600" s="147" t="s">
        <v>2777</v>
      </c>
      <c r="V5600" s="147" t="s">
        <v>4053</v>
      </c>
    </row>
    <row r="5601" spans="16:22" x14ac:dyDescent="0.25">
      <c r="P5601" s="147" t="s">
        <v>962</v>
      </c>
      <c r="Q5601" s="147">
        <v>203</v>
      </c>
      <c r="R5601" s="147"/>
      <c r="S5601" s="147" t="s">
        <v>1662</v>
      </c>
      <c r="T5601" s="147">
        <v>0</v>
      </c>
      <c r="U5601" s="147" t="s">
        <v>1663</v>
      </c>
      <c r="V5601" s="147" t="s">
        <v>4053</v>
      </c>
    </row>
    <row r="5602" spans="16:22" x14ac:dyDescent="0.25">
      <c r="P5602" s="147" t="s">
        <v>962</v>
      </c>
      <c r="Q5602" s="147">
        <v>203</v>
      </c>
      <c r="R5602" s="147"/>
      <c r="S5602" s="147" t="s">
        <v>1664</v>
      </c>
      <c r="T5602" s="147">
        <v>0</v>
      </c>
      <c r="U5602" s="147" t="s">
        <v>1665</v>
      </c>
      <c r="V5602" s="147" t="s">
        <v>4053</v>
      </c>
    </row>
    <row r="5603" spans="16:22" x14ac:dyDescent="0.25">
      <c r="P5603" s="147" t="s">
        <v>962</v>
      </c>
      <c r="Q5603" s="147">
        <v>203</v>
      </c>
      <c r="R5603" s="147"/>
      <c r="S5603" s="147" t="s">
        <v>3320</v>
      </c>
      <c r="T5603" s="147">
        <v>0</v>
      </c>
      <c r="U5603" s="147" t="s">
        <v>3321</v>
      </c>
      <c r="V5603" s="147" t="s">
        <v>4053</v>
      </c>
    </row>
    <row r="5604" spans="16:22" x14ac:dyDescent="0.25">
      <c r="P5604" s="147" t="s">
        <v>962</v>
      </c>
      <c r="Q5604" s="147">
        <v>203</v>
      </c>
      <c r="R5604" s="147"/>
      <c r="S5604" s="147" t="s">
        <v>1670</v>
      </c>
      <c r="T5604" s="147">
        <v>0</v>
      </c>
      <c r="U5604" s="147" t="s">
        <v>1671</v>
      </c>
      <c r="V5604" s="147" t="s">
        <v>4053</v>
      </c>
    </row>
    <row r="5605" spans="16:22" x14ac:dyDescent="0.25">
      <c r="P5605" s="147" t="s">
        <v>962</v>
      </c>
      <c r="Q5605" s="147">
        <v>203</v>
      </c>
      <c r="R5605" s="147"/>
      <c r="S5605" s="147" t="s">
        <v>2493</v>
      </c>
      <c r="T5605" s="147">
        <v>0</v>
      </c>
      <c r="U5605" s="147" t="s">
        <v>2494</v>
      </c>
      <c r="V5605" s="147" t="s">
        <v>4053</v>
      </c>
    </row>
    <row r="5606" spans="16:22" x14ac:dyDescent="0.25">
      <c r="P5606" s="147" t="s">
        <v>962</v>
      </c>
      <c r="Q5606" s="147">
        <v>203</v>
      </c>
      <c r="R5606" s="147"/>
      <c r="S5606" s="147" t="s">
        <v>2784</v>
      </c>
      <c r="T5606" s="147">
        <v>0</v>
      </c>
      <c r="U5606" s="147" t="s">
        <v>2785</v>
      </c>
      <c r="V5606" s="147" t="s">
        <v>4053</v>
      </c>
    </row>
    <row r="5607" spans="16:22" x14ac:dyDescent="0.25">
      <c r="P5607" s="147" t="s">
        <v>962</v>
      </c>
      <c r="Q5607" s="147">
        <v>203</v>
      </c>
      <c r="R5607" s="147"/>
      <c r="S5607" s="147" t="s">
        <v>1676</v>
      </c>
      <c r="T5607" s="147">
        <v>0</v>
      </c>
      <c r="U5607" s="147" t="s">
        <v>1677</v>
      </c>
      <c r="V5607" s="147" t="s">
        <v>4053</v>
      </c>
    </row>
    <row r="5608" spans="16:22" x14ac:dyDescent="0.25">
      <c r="P5608" s="147" t="s">
        <v>962</v>
      </c>
      <c r="Q5608" s="147">
        <v>203</v>
      </c>
      <c r="R5608" s="147"/>
      <c r="S5608" s="147" t="s">
        <v>3514</v>
      </c>
      <c r="T5608" s="147">
        <v>0</v>
      </c>
      <c r="U5608" s="147" t="s">
        <v>3515</v>
      </c>
      <c r="V5608" s="147" t="s">
        <v>4053</v>
      </c>
    </row>
    <row r="5609" spans="16:22" x14ac:dyDescent="0.25">
      <c r="P5609" s="147" t="s">
        <v>962</v>
      </c>
      <c r="Q5609" s="147">
        <v>203</v>
      </c>
      <c r="R5609" s="147"/>
      <c r="S5609" s="147" t="s">
        <v>1678</v>
      </c>
      <c r="T5609" s="147">
        <v>0</v>
      </c>
      <c r="U5609" s="147" t="s">
        <v>1679</v>
      </c>
      <c r="V5609" s="147" t="s">
        <v>4053</v>
      </c>
    </row>
    <row r="5610" spans="16:22" x14ac:dyDescent="0.25">
      <c r="P5610" s="147" t="s">
        <v>962</v>
      </c>
      <c r="Q5610" s="147">
        <v>203</v>
      </c>
      <c r="R5610" s="147"/>
      <c r="S5610" s="147" t="s">
        <v>3516</v>
      </c>
      <c r="T5610" s="147">
        <v>0</v>
      </c>
      <c r="U5610" s="147" t="s">
        <v>3517</v>
      </c>
      <c r="V5610" s="147" t="s">
        <v>4053</v>
      </c>
    </row>
    <row r="5611" spans="16:22" x14ac:dyDescent="0.25">
      <c r="P5611" s="147" t="s">
        <v>962</v>
      </c>
      <c r="Q5611" s="147">
        <v>203</v>
      </c>
      <c r="R5611" s="147"/>
      <c r="S5611" s="147" t="s">
        <v>3326</v>
      </c>
      <c r="T5611" s="147">
        <v>0</v>
      </c>
      <c r="U5611" s="147" t="s">
        <v>3327</v>
      </c>
      <c r="V5611" s="147" t="s">
        <v>4053</v>
      </c>
    </row>
    <row r="5612" spans="16:22" x14ac:dyDescent="0.25">
      <c r="P5612" s="147" t="s">
        <v>962</v>
      </c>
      <c r="Q5612" s="147">
        <v>203</v>
      </c>
      <c r="R5612" s="147"/>
      <c r="S5612" s="147" t="s">
        <v>1680</v>
      </c>
      <c r="T5612" s="147">
        <v>0</v>
      </c>
      <c r="U5612" s="147" t="s">
        <v>1681</v>
      </c>
      <c r="V5612" s="147" t="s">
        <v>4053</v>
      </c>
    </row>
    <row r="5613" spans="16:22" x14ac:dyDescent="0.25">
      <c r="P5613" s="147" t="s">
        <v>962</v>
      </c>
      <c r="Q5613" s="147">
        <v>203</v>
      </c>
      <c r="R5613" s="147"/>
      <c r="S5613" s="147" t="s">
        <v>1682</v>
      </c>
      <c r="T5613" s="147">
        <v>0</v>
      </c>
      <c r="U5613" s="147" t="s">
        <v>1683</v>
      </c>
      <c r="V5613" s="147" t="s">
        <v>4053</v>
      </c>
    </row>
    <row r="5614" spans="16:22" x14ac:dyDescent="0.25">
      <c r="P5614" s="147" t="s">
        <v>962</v>
      </c>
      <c r="Q5614" s="147">
        <v>203</v>
      </c>
      <c r="R5614" s="147"/>
      <c r="S5614" s="147" t="s">
        <v>3328</v>
      </c>
      <c r="T5614" s="147">
        <v>0</v>
      </c>
      <c r="U5614" s="147" t="s">
        <v>3329</v>
      </c>
      <c r="V5614" s="147" t="s">
        <v>4053</v>
      </c>
    </row>
    <row r="5615" spans="16:22" x14ac:dyDescent="0.25">
      <c r="P5615" s="147" t="s">
        <v>962</v>
      </c>
      <c r="Q5615" s="147">
        <v>203</v>
      </c>
      <c r="R5615" s="147"/>
      <c r="S5615" s="147" t="s">
        <v>3332</v>
      </c>
      <c r="T5615" s="147">
        <v>0</v>
      </c>
      <c r="U5615" s="147" t="s">
        <v>3333</v>
      </c>
      <c r="V5615" s="147" t="s">
        <v>4053</v>
      </c>
    </row>
    <row r="5616" spans="16:22" x14ac:dyDescent="0.25">
      <c r="P5616" s="147" t="s">
        <v>962</v>
      </c>
      <c r="Q5616" s="147">
        <v>203</v>
      </c>
      <c r="R5616" s="147"/>
      <c r="S5616" s="147" t="s">
        <v>2788</v>
      </c>
      <c r="T5616" s="147">
        <v>0</v>
      </c>
      <c r="U5616" s="147" t="s">
        <v>2789</v>
      </c>
      <c r="V5616" s="147" t="s">
        <v>4053</v>
      </c>
    </row>
    <row r="5617" spans="16:22" x14ac:dyDescent="0.25">
      <c r="P5617" s="147" t="s">
        <v>962</v>
      </c>
      <c r="Q5617" s="147">
        <v>203</v>
      </c>
      <c r="R5617" s="147"/>
      <c r="S5617" s="147" t="s">
        <v>3720</v>
      </c>
      <c r="T5617" s="147">
        <v>0</v>
      </c>
      <c r="U5617" s="147" t="s">
        <v>3721</v>
      </c>
      <c r="V5617" s="147" t="s">
        <v>4053</v>
      </c>
    </row>
    <row r="5618" spans="16:22" x14ac:dyDescent="0.25">
      <c r="P5618" s="147" t="s">
        <v>962</v>
      </c>
      <c r="Q5618" s="147">
        <v>203</v>
      </c>
      <c r="R5618" s="147"/>
      <c r="S5618" s="147" t="s">
        <v>3029</v>
      </c>
      <c r="T5618" s="147">
        <v>0</v>
      </c>
      <c r="U5618" s="147" t="s">
        <v>3030</v>
      </c>
      <c r="V5618" s="147" t="s">
        <v>4053</v>
      </c>
    </row>
    <row r="5619" spans="16:22" x14ac:dyDescent="0.25">
      <c r="P5619" s="147" t="s">
        <v>962</v>
      </c>
      <c r="Q5619" s="147">
        <v>203</v>
      </c>
      <c r="R5619" s="147"/>
      <c r="S5619" s="147" t="s">
        <v>1686</v>
      </c>
      <c r="T5619" s="147">
        <v>0</v>
      </c>
      <c r="U5619" s="147" t="s">
        <v>1687</v>
      </c>
      <c r="V5619" s="147" t="s">
        <v>4053</v>
      </c>
    </row>
    <row r="5620" spans="16:22" x14ac:dyDescent="0.25">
      <c r="P5620" s="147" t="s">
        <v>962</v>
      </c>
      <c r="Q5620" s="147">
        <v>203</v>
      </c>
      <c r="R5620" s="147"/>
      <c r="S5620" s="147" t="s">
        <v>1688</v>
      </c>
      <c r="T5620" s="147">
        <v>0</v>
      </c>
      <c r="U5620" s="147" t="s">
        <v>1689</v>
      </c>
      <c r="V5620" s="147" t="s">
        <v>4053</v>
      </c>
    </row>
    <row r="5621" spans="16:22" x14ac:dyDescent="0.25">
      <c r="P5621" s="147" t="s">
        <v>962</v>
      </c>
      <c r="Q5621" s="147">
        <v>203</v>
      </c>
      <c r="R5621" s="147"/>
      <c r="S5621" s="147" t="s">
        <v>2501</v>
      </c>
      <c r="T5621" s="147">
        <v>0</v>
      </c>
      <c r="U5621" s="147" t="s">
        <v>2502</v>
      </c>
      <c r="V5621" s="147" t="s">
        <v>4053</v>
      </c>
    </row>
    <row r="5622" spans="16:22" x14ac:dyDescent="0.25">
      <c r="P5622" s="147" t="s">
        <v>962</v>
      </c>
      <c r="Q5622" s="147">
        <v>203</v>
      </c>
      <c r="R5622" s="147"/>
      <c r="S5622" s="147" t="s">
        <v>3336</v>
      </c>
      <c r="T5622" s="147">
        <v>0</v>
      </c>
      <c r="U5622" s="147" t="s">
        <v>3337</v>
      </c>
      <c r="V5622" s="147" t="s">
        <v>4053</v>
      </c>
    </row>
    <row r="5623" spans="16:22" x14ac:dyDescent="0.25">
      <c r="P5623" s="147" t="s">
        <v>962</v>
      </c>
      <c r="Q5623" s="147">
        <v>203</v>
      </c>
      <c r="R5623" s="147"/>
      <c r="S5623" s="147" t="s">
        <v>2794</v>
      </c>
      <c r="T5623" s="147">
        <v>0</v>
      </c>
      <c r="U5623" s="147" t="s">
        <v>2795</v>
      </c>
      <c r="V5623" s="147" t="s">
        <v>4053</v>
      </c>
    </row>
    <row r="5624" spans="16:22" x14ac:dyDescent="0.25">
      <c r="P5624" s="147" t="s">
        <v>962</v>
      </c>
      <c r="Q5624" s="147">
        <v>203</v>
      </c>
      <c r="R5624" s="147"/>
      <c r="S5624" s="147" t="s">
        <v>1698</v>
      </c>
      <c r="T5624" s="147">
        <v>0</v>
      </c>
      <c r="U5624" s="147" t="s">
        <v>1699</v>
      </c>
      <c r="V5624" s="147" t="s">
        <v>4053</v>
      </c>
    </row>
    <row r="5625" spans="16:22" x14ac:dyDescent="0.25">
      <c r="P5625" s="147" t="s">
        <v>962</v>
      </c>
      <c r="Q5625" s="147">
        <v>203</v>
      </c>
      <c r="R5625" s="147"/>
      <c r="S5625" s="147" t="s">
        <v>2798</v>
      </c>
      <c r="T5625" s="147">
        <v>0</v>
      </c>
      <c r="U5625" s="147" t="s">
        <v>2799</v>
      </c>
      <c r="V5625" s="147" t="s">
        <v>4053</v>
      </c>
    </row>
    <row r="5626" spans="16:22" x14ac:dyDescent="0.25">
      <c r="P5626" s="147" t="s">
        <v>962</v>
      </c>
      <c r="Q5626" s="147">
        <v>203</v>
      </c>
      <c r="R5626" s="147"/>
      <c r="S5626" s="147" t="s">
        <v>2800</v>
      </c>
      <c r="T5626" s="147">
        <v>0</v>
      </c>
      <c r="U5626" s="147" t="s">
        <v>2801</v>
      </c>
      <c r="V5626" s="147" t="s">
        <v>4053</v>
      </c>
    </row>
    <row r="5627" spans="16:22" x14ac:dyDescent="0.25">
      <c r="P5627" s="147" t="s">
        <v>962</v>
      </c>
      <c r="Q5627" s="147">
        <v>203</v>
      </c>
      <c r="R5627" s="147"/>
      <c r="S5627" s="147" t="s">
        <v>3518</v>
      </c>
      <c r="T5627" s="147">
        <v>0</v>
      </c>
      <c r="U5627" s="147" t="s">
        <v>3519</v>
      </c>
      <c r="V5627" s="147" t="s">
        <v>4053</v>
      </c>
    </row>
    <row r="5628" spans="16:22" x14ac:dyDescent="0.25">
      <c r="P5628" s="147" t="s">
        <v>962</v>
      </c>
      <c r="Q5628" s="147">
        <v>203</v>
      </c>
      <c r="R5628" s="147"/>
      <c r="S5628" s="147" t="s">
        <v>1702</v>
      </c>
      <c r="T5628" s="147">
        <v>0</v>
      </c>
      <c r="U5628" s="147" t="s">
        <v>1703</v>
      </c>
      <c r="V5628" s="147" t="s">
        <v>4053</v>
      </c>
    </row>
    <row r="5629" spans="16:22" x14ac:dyDescent="0.25">
      <c r="P5629" s="147" t="s">
        <v>962</v>
      </c>
      <c r="Q5629" s="147">
        <v>203</v>
      </c>
      <c r="R5629" s="147"/>
      <c r="S5629" s="147" t="s">
        <v>1704</v>
      </c>
      <c r="T5629" s="147">
        <v>0</v>
      </c>
      <c r="U5629" s="147" t="s">
        <v>1705</v>
      </c>
      <c r="V5629" s="147" t="s">
        <v>4053</v>
      </c>
    </row>
    <row r="5630" spans="16:22" x14ac:dyDescent="0.25">
      <c r="P5630" s="147" t="s">
        <v>962</v>
      </c>
      <c r="Q5630" s="147">
        <v>203</v>
      </c>
      <c r="R5630" s="147"/>
      <c r="S5630" s="147" t="s">
        <v>2804</v>
      </c>
      <c r="T5630" s="147">
        <v>0</v>
      </c>
      <c r="U5630" s="147" t="s">
        <v>2805</v>
      </c>
      <c r="V5630" s="147" t="s">
        <v>4053</v>
      </c>
    </row>
    <row r="5631" spans="16:22" x14ac:dyDescent="0.25">
      <c r="P5631" s="147" t="s">
        <v>962</v>
      </c>
      <c r="Q5631" s="147">
        <v>203</v>
      </c>
      <c r="R5631" s="147"/>
      <c r="S5631" s="147" t="s">
        <v>1706</v>
      </c>
      <c r="T5631" s="147">
        <v>0</v>
      </c>
      <c r="U5631" s="147" t="s">
        <v>1707</v>
      </c>
      <c r="V5631" s="147" t="s">
        <v>4053</v>
      </c>
    </row>
    <row r="5632" spans="16:22" x14ac:dyDescent="0.25">
      <c r="P5632" s="147" t="s">
        <v>962</v>
      </c>
      <c r="Q5632" s="147">
        <v>203</v>
      </c>
      <c r="R5632" s="147"/>
      <c r="S5632" s="147" t="s">
        <v>1708</v>
      </c>
      <c r="T5632" s="147">
        <v>0</v>
      </c>
      <c r="U5632" s="147" t="s">
        <v>1709</v>
      </c>
      <c r="V5632" s="147" t="s">
        <v>4053</v>
      </c>
    </row>
    <row r="5633" spans="16:22" x14ac:dyDescent="0.25">
      <c r="P5633" s="147" t="s">
        <v>962</v>
      </c>
      <c r="Q5633" s="147">
        <v>203</v>
      </c>
      <c r="R5633" s="147"/>
      <c r="S5633" s="147" t="s">
        <v>3340</v>
      </c>
      <c r="T5633" s="147">
        <v>0</v>
      </c>
      <c r="U5633" s="147" t="s">
        <v>3341</v>
      </c>
      <c r="V5633" s="147" t="s">
        <v>4053</v>
      </c>
    </row>
    <row r="5634" spans="16:22" x14ac:dyDescent="0.25">
      <c r="P5634" s="147" t="s">
        <v>962</v>
      </c>
      <c r="Q5634" s="147">
        <v>203</v>
      </c>
      <c r="R5634" s="147"/>
      <c r="S5634" s="147" t="s">
        <v>1712</v>
      </c>
      <c r="T5634" s="147">
        <v>0</v>
      </c>
      <c r="U5634" s="147" t="s">
        <v>1713</v>
      </c>
      <c r="V5634" s="147" t="s">
        <v>4053</v>
      </c>
    </row>
    <row r="5635" spans="16:22" x14ac:dyDescent="0.25">
      <c r="P5635" s="147" t="s">
        <v>962</v>
      </c>
      <c r="Q5635" s="147">
        <v>203</v>
      </c>
      <c r="R5635" s="147"/>
      <c r="S5635" s="147" t="s">
        <v>3520</v>
      </c>
      <c r="T5635" s="147">
        <v>0</v>
      </c>
      <c r="U5635" s="147" t="s">
        <v>3521</v>
      </c>
      <c r="V5635" s="147" t="s">
        <v>4053</v>
      </c>
    </row>
    <row r="5636" spans="16:22" x14ac:dyDescent="0.25">
      <c r="P5636" s="147" t="s">
        <v>962</v>
      </c>
      <c r="Q5636" s="147">
        <v>203</v>
      </c>
      <c r="R5636" s="147"/>
      <c r="S5636" s="147" t="s">
        <v>1716</v>
      </c>
      <c r="T5636" s="147">
        <v>0</v>
      </c>
      <c r="U5636" s="147" t="s">
        <v>1717</v>
      </c>
      <c r="V5636" s="147" t="s">
        <v>4053</v>
      </c>
    </row>
    <row r="5637" spans="16:22" x14ac:dyDescent="0.25">
      <c r="P5637" s="147" t="s">
        <v>962</v>
      </c>
      <c r="Q5637" s="147">
        <v>203</v>
      </c>
      <c r="R5637" s="147"/>
      <c r="S5637" s="147" t="s">
        <v>2513</v>
      </c>
      <c r="T5637" s="147">
        <v>0</v>
      </c>
      <c r="U5637" s="147" t="s">
        <v>2514</v>
      </c>
      <c r="V5637" s="147" t="s">
        <v>4053</v>
      </c>
    </row>
    <row r="5638" spans="16:22" x14ac:dyDescent="0.25">
      <c r="P5638" s="147" t="s">
        <v>962</v>
      </c>
      <c r="Q5638" s="147">
        <v>203</v>
      </c>
      <c r="R5638" s="147"/>
      <c r="S5638" s="147" t="s">
        <v>3851</v>
      </c>
      <c r="T5638" s="147">
        <v>0</v>
      </c>
      <c r="U5638" s="147" t="s">
        <v>3852</v>
      </c>
      <c r="V5638" s="147" t="s">
        <v>4053</v>
      </c>
    </row>
    <row r="5639" spans="16:22" x14ac:dyDescent="0.25">
      <c r="P5639" s="147" t="s">
        <v>962</v>
      </c>
      <c r="Q5639" s="147">
        <v>203</v>
      </c>
      <c r="R5639" s="147"/>
      <c r="S5639" s="147" t="s">
        <v>2816</v>
      </c>
      <c r="T5639" s="147">
        <v>0</v>
      </c>
      <c r="U5639" s="147" t="s">
        <v>2817</v>
      </c>
      <c r="V5639" s="147" t="s">
        <v>4053</v>
      </c>
    </row>
    <row r="5640" spans="16:22" x14ac:dyDescent="0.25">
      <c r="P5640" s="147" t="s">
        <v>962</v>
      </c>
      <c r="Q5640" s="147">
        <v>203</v>
      </c>
      <c r="R5640" s="147"/>
      <c r="S5640" s="147" t="s">
        <v>1720</v>
      </c>
      <c r="T5640" s="147">
        <v>0</v>
      </c>
      <c r="U5640" s="147" t="s">
        <v>1721</v>
      </c>
      <c r="V5640" s="147" t="s">
        <v>4053</v>
      </c>
    </row>
    <row r="5641" spans="16:22" x14ac:dyDescent="0.25">
      <c r="P5641" s="147" t="s">
        <v>962</v>
      </c>
      <c r="Q5641" s="147">
        <v>203</v>
      </c>
      <c r="R5641" s="147"/>
      <c r="S5641" s="147" t="s">
        <v>1724</v>
      </c>
      <c r="T5641" s="147">
        <v>0</v>
      </c>
      <c r="U5641" s="147" t="s">
        <v>1725</v>
      </c>
      <c r="V5641" s="147" t="s">
        <v>4053</v>
      </c>
    </row>
    <row r="5642" spans="16:22" x14ac:dyDescent="0.25">
      <c r="P5642" s="147" t="s">
        <v>962</v>
      </c>
      <c r="Q5642" s="147">
        <v>203</v>
      </c>
      <c r="R5642" s="147"/>
      <c r="S5642" s="147" t="s">
        <v>3037</v>
      </c>
      <c r="T5642" s="147">
        <v>0</v>
      </c>
      <c r="U5642" s="147" t="s">
        <v>3038</v>
      </c>
      <c r="V5642" s="147" t="s">
        <v>4053</v>
      </c>
    </row>
    <row r="5643" spans="16:22" x14ac:dyDescent="0.25">
      <c r="P5643" s="147" t="s">
        <v>962</v>
      </c>
      <c r="Q5643" s="147">
        <v>203</v>
      </c>
      <c r="R5643" s="147"/>
      <c r="S5643" s="147" t="s">
        <v>1728</v>
      </c>
      <c r="T5643" s="147">
        <v>0</v>
      </c>
      <c r="U5643" s="147" t="s">
        <v>1729</v>
      </c>
      <c r="V5643" s="147" t="s">
        <v>4053</v>
      </c>
    </row>
    <row r="5644" spans="16:22" x14ac:dyDescent="0.25">
      <c r="P5644" s="147" t="s">
        <v>962</v>
      </c>
      <c r="Q5644" s="147">
        <v>203</v>
      </c>
      <c r="R5644" s="147"/>
      <c r="S5644" s="147" t="s">
        <v>1730</v>
      </c>
      <c r="T5644" s="147">
        <v>0</v>
      </c>
      <c r="U5644" s="147" t="s">
        <v>1731</v>
      </c>
      <c r="V5644" s="147" t="s">
        <v>4053</v>
      </c>
    </row>
    <row r="5645" spans="16:22" x14ac:dyDescent="0.25">
      <c r="P5645" s="147" t="s">
        <v>962</v>
      </c>
      <c r="Q5645" s="147">
        <v>203</v>
      </c>
      <c r="R5645" s="147"/>
      <c r="S5645" s="147" t="s">
        <v>3524</v>
      </c>
      <c r="T5645" s="147">
        <v>0</v>
      </c>
      <c r="U5645" s="147" t="s">
        <v>3525</v>
      </c>
      <c r="V5645" s="147" t="s">
        <v>4053</v>
      </c>
    </row>
    <row r="5646" spans="16:22" x14ac:dyDescent="0.25">
      <c r="P5646" s="147" t="s">
        <v>962</v>
      </c>
      <c r="Q5646" s="147">
        <v>203</v>
      </c>
      <c r="R5646" s="147"/>
      <c r="S5646" s="147" t="s">
        <v>3346</v>
      </c>
      <c r="T5646" s="147">
        <v>0</v>
      </c>
      <c r="U5646" s="147" t="s">
        <v>3347</v>
      </c>
      <c r="V5646" s="147" t="s">
        <v>4053</v>
      </c>
    </row>
    <row r="5647" spans="16:22" x14ac:dyDescent="0.25">
      <c r="P5647" s="147" t="s">
        <v>962</v>
      </c>
      <c r="Q5647" s="147">
        <v>203</v>
      </c>
      <c r="R5647" s="147"/>
      <c r="S5647" s="147" t="s">
        <v>2822</v>
      </c>
      <c r="T5647" s="147">
        <v>0</v>
      </c>
      <c r="U5647" s="147" t="s">
        <v>2823</v>
      </c>
      <c r="V5647" s="147" t="s">
        <v>4053</v>
      </c>
    </row>
    <row r="5648" spans="16:22" x14ac:dyDescent="0.25">
      <c r="P5648" s="147" t="s">
        <v>962</v>
      </c>
      <c r="Q5648" s="147">
        <v>203</v>
      </c>
      <c r="R5648" s="147"/>
      <c r="S5648" s="147" t="s">
        <v>3855</v>
      </c>
      <c r="T5648" s="147">
        <v>0</v>
      </c>
      <c r="U5648" s="147" t="s">
        <v>3856</v>
      </c>
      <c r="V5648" s="147" t="s">
        <v>4053</v>
      </c>
    </row>
    <row r="5649" spans="16:22" x14ac:dyDescent="0.25">
      <c r="P5649" s="147" t="s">
        <v>962</v>
      </c>
      <c r="Q5649" s="147">
        <v>203</v>
      </c>
      <c r="R5649" s="147"/>
      <c r="S5649" s="147" t="s">
        <v>1732</v>
      </c>
      <c r="T5649" s="147">
        <v>0</v>
      </c>
      <c r="U5649" s="147" t="s">
        <v>1733</v>
      </c>
      <c r="V5649" s="147" t="s">
        <v>4053</v>
      </c>
    </row>
    <row r="5650" spans="16:22" x14ac:dyDescent="0.25">
      <c r="P5650" s="147" t="s">
        <v>962</v>
      </c>
      <c r="Q5650" s="147">
        <v>203</v>
      </c>
      <c r="R5650" s="147"/>
      <c r="S5650" s="147" t="s">
        <v>3526</v>
      </c>
      <c r="T5650" s="147">
        <v>0</v>
      </c>
      <c r="U5650" s="147" t="s">
        <v>3527</v>
      </c>
      <c r="V5650" s="147" t="s">
        <v>4053</v>
      </c>
    </row>
    <row r="5651" spans="16:22" x14ac:dyDescent="0.25">
      <c r="P5651" s="147" t="s">
        <v>962</v>
      </c>
      <c r="Q5651" s="147">
        <v>203</v>
      </c>
      <c r="R5651" s="147"/>
      <c r="S5651" s="147" t="s">
        <v>1736</v>
      </c>
      <c r="T5651" s="147">
        <v>0</v>
      </c>
      <c r="U5651" s="147" t="s">
        <v>1737</v>
      </c>
      <c r="V5651" s="147" t="s">
        <v>4053</v>
      </c>
    </row>
    <row r="5652" spans="16:22" x14ac:dyDescent="0.25">
      <c r="P5652" s="147" t="s">
        <v>962</v>
      </c>
      <c r="Q5652" s="147">
        <v>203</v>
      </c>
      <c r="R5652" s="147"/>
      <c r="S5652" s="147" t="s">
        <v>3528</v>
      </c>
      <c r="T5652" s="147">
        <v>0</v>
      </c>
      <c r="U5652" s="147" t="s">
        <v>3529</v>
      </c>
      <c r="V5652" s="147" t="s">
        <v>4053</v>
      </c>
    </row>
    <row r="5653" spans="16:22" x14ac:dyDescent="0.25">
      <c r="P5653" s="147" t="s">
        <v>962</v>
      </c>
      <c r="Q5653" s="147">
        <v>203</v>
      </c>
      <c r="R5653" s="147"/>
      <c r="S5653" s="147" t="s">
        <v>1738</v>
      </c>
      <c r="T5653" s="147">
        <v>0</v>
      </c>
      <c r="U5653" s="147" t="s">
        <v>1739</v>
      </c>
      <c r="V5653" s="147" t="s">
        <v>4053</v>
      </c>
    </row>
    <row r="5654" spans="16:22" x14ac:dyDescent="0.25">
      <c r="P5654" s="147" t="s">
        <v>962</v>
      </c>
      <c r="Q5654" s="147">
        <v>203</v>
      </c>
      <c r="R5654" s="147"/>
      <c r="S5654" s="147" t="s">
        <v>3530</v>
      </c>
      <c r="T5654" s="147">
        <v>0</v>
      </c>
      <c r="U5654" s="147" t="s">
        <v>3531</v>
      </c>
      <c r="V5654" s="147" t="s">
        <v>4053</v>
      </c>
    </row>
    <row r="5655" spans="16:22" x14ac:dyDescent="0.25">
      <c r="P5655" s="147" t="s">
        <v>962</v>
      </c>
      <c r="Q5655" s="147">
        <v>203</v>
      </c>
      <c r="R5655" s="147"/>
      <c r="S5655" s="147" t="s">
        <v>1744</v>
      </c>
      <c r="T5655" s="147">
        <v>0</v>
      </c>
      <c r="U5655" s="147" t="s">
        <v>1745</v>
      </c>
      <c r="V5655" s="147" t="s">
        <v>4053</v>
      </c>
    </row>
    <row r="5656" spans="16:22" x14ac:dyDescent="0.25">
      <c r="P5656" s="147" t="s">
        <v>962</v>
      </c>
      <c r="Q5656" s="147">
        <v>203</v>
      </c>
      <c r="R5656" s="147"/>
      <c r="S5656" s="147" t="s">
        <v>1746</v>
      </c>
      <c r="T5656" s="147">
        <v>0</v>
      </c>
      <c r="U5656" s="147" t="s">
        <v>1747</v>
      </c>
      <c r="V5656" s="147" t="s">
        <v>4053</v>
      </c>
    </row>
    <row r="5657" spans="16:22" x14ac:dyDescent="0.25">
      <c r="P5657" s="147" t="s">
        <v>962</v>
      </c>
      <c r="Q5657" s="147">
        <v>203</v>
      </c>
      <c r="R5657" s="147"/>
      <c r="S5657" s="147" t="s">
        <v>3352</v>
      </c>
      <c r="T5657" s="147">
        <v>0</v>
      </c>
      <c r="U5657" s="147" t="s">
        <v>3353</v>
      </c>
      <c r="V5657" s="147" t="s">
        <v>4053</v>
      </c>
    </row>
    <row r="5658" spans="16:22" x14ac:dyDescent="0.25">
      <c r="P5658" s="147" t="s">
        <v>962</v>
      </c>
      <c r="Q5658" s="147">
        <v>203</v>
      </c>
      <c r="R5658" s="147"/>
      <c r="S5658" s="147" t="s">
        <v>2521</v>
      </c>
      <c r="T5658" s="147">
        <v>0</v>
      </c>
      <c r="U5658" s="147" t="s">
        <v>2522</v>
      </c>
      <c r="V5658" s="147" t="s">
        <v>4053</v>
      </c>
    </row>
    <row r="5659" spans="16:22" x14ac:dyDescent="0.25">
      <c r="P5659" s="147" t="s">
        <v>962</v>
      </c>
      <c r="Q5659" s="147">
        <v>203</v>
      </c>
      <c r="R5659" s="147"/>
      <c r="S5659" s="147" t="s">
        <v>2523</v>
      </c>
      <c r="T5659" s="147">
        <v>0</v>
      </c>
      <c r="U5659" s="147" t="s">
        <v>2524</v>
      </c>
      <c r="V5659" s="147" t="s">
        <v>4053</v>
      </c>
    </row>
    <row r="5660" spans="16:22" x14ac:dyDescent="0.25">
      <c r="P5660" s="147" t="s">
        <v>962</v>
      </c>
      <c r="Q5660" s="147">
        <v>203</v>
      </c>
      <c r="R5660" s="147"/>
      <c r="S5660" s="147" t="s">
        <v>3859</v>
      </c>
      <c r="T5660" s="147">
        <v>0</v>
      </c>
      <c r="U5660" s="147" t="s">
        <v>3860</v>
      </c>
      <c r="V5660" s="147" t="s">
        <v>4053</v>
      </c>
    </row>
    <row r="5661" spans="16:22" x14ac:dyDescent="0.25">
      <c r="P5661" s="147" t="s">
        <v>962</v>
      </c>
      <c r="Q5661" s="147">
        <v>203</v>
      </c>
      <c r="R5661" s="147"/>
      <c r="S5661" s="147" t="s">
        <v>1762</v>
      </c>
      <c r="T5661" s="147">
        <v>0</v>
      </c>
      <c r="U5661" s="147" t="s">
        <v>1763</v>
      </c>
      <c r="V5661" s="147" t="s">
        <v>4053</v>
      </c>
    </row>
    <row r="5662" spans="16:22" x14ac:dyDescent="0.25">
      <c r="P5662" s="147" t="s">
        <v>962</v>
      </c>
      <c r="Q5662" s="147">
        <v>203</v>
      </c>
      <c r="R5662" s="147"/>
      <c r="S5662" s="147" t="s">
        <v>1766</v>
      </c>
      <c r="T5662" s="147">
        <v>0</v>
      </c>
      <c r="U5662" s="147" t="s">
        <v>1767</v>
      </c>
      <c r="V5662" s="147" t="s">
        <v>4053</v>
      </c>
    </row>
    <row r="5663" spans="16:22" x14ac:dyDescent="0.25">
      <c r="P5663" s="147" t="s">
        <v>962</v>
      </c>
      <c r="Q5663" s="147">
        <v>203</v>
      </c>
      <c r="R5663" s="147"/>
      <c r="S5663" s="147" t="s">
        <v>3047</v>
      </c>
      <c r="T5663" s="147">
        <v>0</v>
      </c>
      <c r="U5663" s="147" t="s">
        <v>3048</v>
      </c>
      <c r="V5663" s="147" t="s">
        <v>4053</v>
      </c>
    </row>
    <row r="5664" spans="16:22" x14ac:dyDescent="0.25">
      <c r="P5664" s="147" t="s">
        <v>962</v>
      </c>
      <c r="Q5664" s="147">
        <v>203</v>
      </c>
      <c r="R5664" s="147"/>
      <c r="S5664" s="147" t="s">
        <v>3051</v>
      </c>
      <c r="T5664" s="147">
        <v>0</v>
      </c>
      <c r="U5664" s="147" t="s">
        <v>3052</v>
      </c>
      <c r="V5664" s="147" t="s">
        <v>4053</v>
      </c>
    </row>
    <row r="5665" spans="16:22" x14ac:dyDescent="0.25">
      <c r="P5665" s="147" t="s">
        <v>962</v>
      </c>
      <c r="Q5665" s="147">
        <v>203</v>
      </c>
      <c r="R5665" s="147"/>
      <c r="S5665" s="147" t="s">
        <v>3053</v>
      </c>
      <c r="T5665" s="147">
        <v>0</v>
      </c>
      <c r="U5665" s="147" t="s">
        <v>3054</v>
      </c>
      <c r="V5665" s="147" t="s">
        <v>4053</v>
      </c>
    </row>
    <row r="5666" spans="16:22" x14ac:dyDescent="0.25">
      <c r="P5666" s="147" t="s">
        <v>962</v>
      </c>
      <c r="Q5666" s="147">
        <v>203</v>
      </c>
      <c r="R5666" s="147"/>
      <c r="S5666" s="147" t="s">
        <v>4080</v>
      </c>
      <c r="T5666" s="147">
        <v>0</v>
      </c>
      <c r="U5666" s="147" t="s">
        <v>4081</v>
      </c>
      <c r="V5666" s="147" t="s">
        <v>4053</v>
      </c>
    </row>
    <row r="5667" spans="16:22" x14ac:dyDescent="0.25">
      <c r="P5667" s="147" t="s">
        <v>962</v>
      </c>
      <c r="Q5667" s="147">
        <v>203</v>
      </c>
      <c r="R5667" s="147"/>
      <c r="S5667" s="147" t="s">
        <v>1776</v>
      </c>
      <c r="T5667" s="147">
        <v>0</v>
      </c>
      <c r="U5667" s="147" t="s">
        <v>1777</v>
      </c>
      <c r="V5667" s="147" t="s">
        <v>4053</v>
      </c>
    </row>
    <row r="5668" spans="16:22" x14ac:dyDescent="0.25">
      <c r="P5668" s="147" t="s">
        <v>962</v>
      </c>
      <c r="Q5668" s="147">
        <v>203</v>
      </c>
      <c r="R5668" s="147"/>
      <c r="S5668" s="147" t="s">
        <v>2529</v>
      </c>
      <c r="T5668" s="147">
        <v>0</v>
      </c>
      <c r="U5668" s="147" t="s">
        <v>2530</v>
      </c>
      <c r="V5668" s="147" t="s">
        <v>4053</v>
      </c>
    </row>
    <row r="5669" spans="16:22" x14ac:dyDescent="0.25">
      <c r="P5669" s="147" t="s">
        <v>962</v>
      </c>
      <c r="Q5669" s="147">
        <v>203</v>
      </c>
      <c r="R5669" s="147"/>
      <c r="S5669" s="147" t="s">
        <v>1784</v>
      </c>
      <c r="T5669" s="147">
        <v>0</v>
      </c>
      <c r="U5669" s="147" t="s">
        <v>1785</v>
      </c>
      <c r="V5669" s="147" t="s">
        <v>4053</v>
      </c>
    </row>
    <row r="5670" spans="16:22" x14ac:dyDescent="0.25">
      <c r="P5670" s="147" t="s">
        <v>962</v>
      </c>
      <c r="Q5670" s="147">
        <v>203</v>
      </c>
      <c r="R5670" s="147"/>
      <c r="S5670" s="147" t="s">
        <v>1788</v>
      </c>
      <c r="T5670" s="147">
        <v>0</v>
      </c>
      <c r="U5670" s="147" t="s">
        <v>1789</v>
      </c>
      <c r="V5670" s="147" t="s">
        <v>4053</v>
      </c>
    </row>
    <row r="5671" spans="16:22" x14ac:dyDescent="0.25">
      <c r="P5671" s="147" t="s">
        <v>962</v>
      </c>
      <c r="Q5671" s="147">
        <v>203</v>
      </c>
      <c r="R5671" s="147"/>
      <c r="S5671" s="147" t="s">
        <v>3358</v>
      </c>
      <c r="T5671" s="147">
        <v>0</v>
      </c>
      <c r="U5671" s="147" t="s">
        <v>3359</v>
      </c>
      <c r="V5671" s="147" t="s">
        <v>4053</v>
      </c>
    </row>
    <row r="5672" spans="16:22" x14ac:dyDescent="0.25">
      <c r="P5672" s="147" t="s">
        <v>962</v>
      </c>
      <c r="Q5672" s="147">
        <v>203</v>
      </c>
      <c r="R5672" s="147"/>
      <c r="S5672" s="147" t="s">
        <v>2531</v>
      </c>
      <c r="T5672" s="147">
        <v>0</v>
      </c>
      <c r="U5672" s="147" t="s">
        <v>2532</v>
      </c>
      <c r="V5672" s="147" t="s">
        <v>4053</v>
      </c>
    </row>
    <row r="5673" spans="16:22" x14ac:dyDescent="0.25">
      <c r="P5673" s="147" t="s">
        <v>962</v>
      </c>
      <c r="Q5673" s="147">
        <v>203</v>
      </c>
      <c r="R5673" s="147"/>
      <c r="S5673" s="147" t="s">
        <v>3863</v>
      </c>
      <c r="T5673" s="147">
        <v>0</v>
      </c>
      <c r="U5673" s="147" t="s">
        <v>3864</v>
      </c>
      <c r="V5673" s="147" t="s">
        <v>4053</v>
      </c>
    </row>
    <row r="5674" spans="16:22" x14ac:dyDescent="0.25">
      <c r="P5674" s="147" t="s">
        <v>962</v>
      </c>
      <c r="Q5674" s="147">
        <v>203</v>
      </c>
      <c r="R5674" s="147"/>
      <c r="S5674" s="147" t="s">
        <v>1790</v>
      </c>
      <c r="T5674" s="147">
        <v>0</v>
      </c>
      <c r="U5674" s="147" t="s">
        <v>1791</v>
      </c>
      <c r="V5674" s="147" t="s">
        <v>4053</v>
      </c>
    </row>
    <row r="5675" spans="16:22" x14ac:dyDescent="0.25">
      <c r="P5675" s="147" t="s">
        <v>962</v>
      </c>
      <c r="Q5675" s="147">
        <v>203</v>
      </c>
      <c r="R5675" s="147"/>
      <c r="S5675" s="147" t="s">
        <v>3061</v>
      </c>
      <c r="T5675" s="147">
        <v>0</v>
      </c>
      <c r="U5675" s="147" t="s">
        <v>3062</v>
      </c>
      <c r="V5675" s="147" t="s">
        <v>4053</v>
      </c>
    </row>
    <row r="5676" spans="16:22" x14ac:dyDescent="0.25">
      <c r="P5676" s="147" t="s">
        <v>962</v>
      </c>
      <c r="Q5676" s="147">
        <v>203</v>
      </c>
      <c r="R5676" s="147"/>
      <c r="S5676" s="147" t="s">
        <v>1804</v>
      </c>
      <c r="T5676" s="147">
        <v>0</v>
      </c>
      <c r="U5676" s="147" t="s">
        <v>1805</v>
      </c>
      <c r="V5676" s="147" t="s">
        <v>4053</v>
      </c>
    </row>
    <row r="5677" spans="16:22" x14ac:dyDescent="0.25">
      <c r="P5677" s="147" t="s">
        <v>962</v>
      </c>
      <c r="Q5677" s="147">
        <v>203</v>
      </c>
      <c r="R5677" s="147"/>
      <c r="S5677" s="147" t="s">
        <v>1806</v>
      </c>
      <c r="T5677" s="147">
        <v>0</v>
      </c>
      <c r="U5677" s="147" t="s">
        <v>1807</v>
      </c>
      <c r="V5677" s="147" t="s">
        <v>4053</v>
      </c>
    </row>
    <row r="5678" spans="16:22" x14ac:dyDescent="0.25">
      <c r="P5678" s="147" t="s">
        <v>962</v>
      </c>
      <c r="Q5678" s="147">
        <v>203</v>
      </c>
      <c r="R5678" s="147"/>
      <c r="S5678" s="147" t="s">
        <v>3867</v>
      </c>
      <c r="T5678" s="147">
        <v>0</v>
      </c>
      <c r="U5678" s="147" t="s">
        <v>3868</v>
      </c>
      <c r="V5678" s="147" t="s">
        <v>4053</v>
      </c>
    </row>
    <row r="5679" spans="16:22" x14ac:dyDescent="0.25">
      <c r="P5679" s="147" t="s">
        <v>962</v>
      </c>
      <c r="Q5679" s="147">
        <v>203</v>
      </c>
      <c r="R5679" s="147"/>
      <c r="S5679" s="147" t="s">
        <v>2832</v>
      </c>
      <c r="T5679" s="147">
        <v>0</v>
      </c>
      <c r="U5679" s="147" t="s">
        <v>2833</v>
      </c>
      <c r="V5679" s="147" t="s">
        <v>4053</v>
      </c>
    </row>
    <row r="5680" spans="16:22" x14ac:dyDescent="0.25">
      <c r="P5680" s="147" t="s">
        <v>962</v>
      </c>
      <c r="Q5680" s="147">
        <v>203</v>
      </c>
      <c r="R5680" s="147"/>
      <c r="S5680" s="147" t="s">
        <v>1810</v>
      </c>
      <c r="T5680" s="147">
        <v>0</v>
      </c>
      <c r="U5680" s="147" t="s">
        <v>1811</v>
      </c>
      <c r="V5680" s="147" t="s">
        <v>4053</v>
      </c>
    </row>
    <row r="5681" spans="16:22" x14ac:dyDescent="0.25">
      <c r="P5681" s="147" t="s">
        <v>962</v>
      </c>
      <c r="Q5681" s="147">
        <v>203</v>
      </c>
      <c r="R5681" s="147"/>
      <c r="S5681" s="147" t="s">
        <v>2834</v>
      </c>
      <c r="T5681" s="147">
        <v>0</v>
      </c>
      <c r="U5681" s="147" t="s">
        <v>2835</v>
      </c>
      <c r="V5681" s="147" t="s">
        <v>4053</v>
      </c>
    </row>
    <row r="5682" spans="16:22" x14ac:dyDescent="0.25">
      <c r="P5682" s="147" t="s">
        <v>962</v>
      </c>
      <c r="Q5682" s="147">
        <v>203</v>
      </c>
      <c r="R5682" s="147"/>
      <c r="S5682" s="147" t="s">
        <v>4082</v>
      </c>
      <c r="T5682" s="147">
        <v>0</v>
      </c>
      <c r="U5682" s="147" t="s">
        <v>4083</v>
      </c>
      <c r="V5682" s="147" t="s">
        <v>4053</v>
      </c>
    </row>
    <row r="5683" spans="16:22" x14ac:dyDescent="0.25">
      <c r="P5683" s="147" t="s">
        <v>962</v>
      </c>
      <c r="Q5683" s="147">
        <v>203</v>
      </c>
      <c r="R5683" s="147"/>
      <c r="S5683" s="147" t="s">
        <v>2537</v>
      </c>
      <c r="T5683" s="147">
        <v>0</v>
      </c>
      <c r="U5683" s="147" t="s">
        <v>2538</v>
      </c>
      <c r="V5683" s="147" t="s">
        <v>4053</v>
      </c>
    </row>
    <row r="5684" spans="16:22" x14ac:dyDescent="0.25">
      <c r="P5684" s="147" t="s">
        <v>962</v>
      </c>
      <c r="Q5684" s="147">
        <v>203</v>
      </c>
      <c r="R5684" s="147"/>
      <c r="S5684" s="147" t="s">
        <v>1812</v>
      </c>
      <c r="T5684" s="147">
        <v>0</v>
      </c>
      <c r="U5684" s="147" t="s">
        <v>1813</v>
      </c>
      <c r="V5684" s="147" t="s">
        <v>4053</v>
      </c>
    </row>
    <row r="5685" spans="16:22" x14ac:dyDescent="0.25">
      <c r="P5685" s="147" t="s">
        <v>962</v>
      </c>
      <c r="Q5685" s="147">
        <v>203</v>
      </c>
      <c r="R5685" s="147"/>
      <c r="S5685" s="147" t="s">
        <v>3536</v>
      </c>
      <c r="T5685" s="147">
        <v>0</v>
      </c>
      <c r="U5685" s="147" t="s">
        <v>3537</v>
      </c>
      <c r="V5685" s="147" t="s">
        <v>4053</v>
      </c>
    </row>
    <row r="5686" spans="16:22" x14ac:dyDescent="0.25">
      <c r="P5686" s="147" t="s">
        <v>962</v>
      </c>
      <c r="Q5686" s="147">
        <v>203</v>
      </c>
      <c r="R5686" s="147"/>
      <c r="S5686" s="147" t="s">
        <v>1814</v>
      </c>
      <c r="T5686" s="147">
        <v>0</v>
      </c>
      <c r="U5686" s="147" t="s">
        <v>1815</v>
      </c>
      <c r="V5686" s="147" t="s">
        <v>4053</v>
      </c>
    </row>
    <row r="5687" spans="16:22" x14ac:dyDescent="0.25">
      <c r="P5687" s="147" t="s">
        <v>962</v>
      </c>
      <c r="Q5687" s="147">
        <v>203</v>
      </c>
      <c r="R5687" s="147"/>
      <c r="S5687" s="147" t="s">
        <v>3871</v>
      </c>
      <c r="T5687" s="147">
        <v>0</v>
      </c>
      <c r="U5687" s="147" t="s">
        <v>3872</v>
      </c>
      <c r="V5687" s="147" t="s">
        <v>4053</v>
      </c>
    </row>
    <row r="5688" spans="16:22" x14ac:dyDescent="0.25">
      <c r="P5688" s="147" t="s">
        <v>962</v>
      </c>
      <c r="Q5688" s="147">
        <v>203</v>
      </c>
      <c r="R5688" s="147"/>
      <c r="S5688" s="147" t="s">
        <v>1820</v>
      </c>
      <c r="T5688" s="147">
        <v>0</v>
      </c>
      <c r="U5688" s="147" t="s">
        <v>1821</v>
      </c>
      <c r="V5688" s="147" t="s">
        <v>4053</v>
      </c>
    </row>
    <row r="5689" spans="16:22" x14ac:dyDescent="0.25">
      <c r="P5689" s="147" t="s">
        <v>962</v>
      </c>
      <c r="Q5689" s="147">
        <v>203</v>
      </c>
      <c r="R5689" s="147"/>
      <c r="S5689" s="147" t="s">
        <v>1822</v>
      </c>
      <c r="T5689" s="147">
        <v>0</v>
      </c>
      <c r="U5689" s="147" t="s">
        <v>1823</v>
      </c>
      <c r="V5689" s="147" t="s">
        <v>4053</v>
      </c>
    </row>
    <row r="5690" spans="16:22" x14ac:dyDescent="0.25">
      <c r="P5690" s="147" t="s">
        <v>962</v>
      </c>
      <c r="Q5690" s="147">
        <v>203</v>
      </c>
      <c r="R5690" s="147"/>
      <c r="S5690" s="147" t="s">
        <v>1826</v>
      </c>
      <c r="T5690" s="147">
        <v>0</v>
      </c>
      <c r="U5690" s="147" t="s">
        <v>1827</v>
      </c>
      <c r="V5690" s="147" t="s">
        <v>4053</v>
      </c>
    </row>
    <row r="5691" spans="16:22" x14ac:dyDescent="0.25">
      <c r="P5691" s="147" t="s">
        <v>962</v>
      </c>
      <c r="Q5691" s="147">
        <v>203</v>
      </c>
      <c r="R5691" s="147"/>
      <c r="S5691" s="147" t="s">
        <v>3063</v>
      </c>
      <c r="T5691" s="147">
        <v>0</v>
      </c>
      <c r="U5691" s="147" t="s">
        <v>3064</v>
      </c>
      <c r="V5691" s="147" t="s">
        <v>4053</v>
      </c>
    </row>
    <row r="5692" spans="16:22" x14ac:dyDescent="0.25">
      <c r="P5692" s="147" t="s">
        <v>962</v>
      </c>
      <c r="Q5692" s="147">
        <v>203</v>
      </c>
      <c r="R5692" s="147"/>
      <c r="S5692" s="147" t="s">
        <v>3366</v>
      </c>
      <c r="T5692" s="147">
        <v>0</v>
      </c>
      <c r="U5692" s="147" t="s">
        <v>3367</v>
      </c>
      <c r="V5692" s="147" t="s">
        <v>4053</v>
      </c>
    </row>
    <row r="5693" spans="16:22" x14ac:dyDescent="0.25">
      <c r="P5693" s="147" t="s">
        <v>962</v>
      </c>
      <c r="Q5693" s="147">
        <v>203</v>
      </c>
      <c r="R5693" s="147"/>
      <c r="S5693" s="147" t="s">
        <v>3873</v>
      </c>
      <c r="T5693" s="147">
        <v>0</v>
      </c>
      <c r="U5693" s="147" t="s">
        <v>3874</v>
      </c>
      <c r="V5693" s="147" t="s">
        <v>4053</v>
      </c>
    </row>
    <row r="5694" spans="16:22" x14ac:dyDescent="0.25">
      <c r="P5694" s="147" t="s">
        <v>962</v>
      </c>
      <c r="Q5694" s="147">
        <v>203</v>
      </c>
      <c r="R5694" s="147"/>
      <c r="S5694" s="147" t="s">
        <v>1832</v>
      </c>
      <c r="T5694" s="147">
        <v>0</v>
      </c>
      <c r="U5694" s="147" t="s">
        <v>1833</v>
      </c>
      <c r="V5694" s="147" t="s">
        <v>4053</v>
      </c>
    </row>
    <row r="5695" spans="16:22" x14ac:dyDescent="0.25">
      <c r="P5695" s="147" t="s">
        <v>962</v>
      </c>
      <c r="Q5695" s="147">
        <v>203</v>
      </c>
      <c r="R5695" s="147"/>
      <c r="S5695" s="147" t="s">
        <v>1838</v>
      </c>
      <c r="T5695" s="147">
        <v>0</v>
      </c>
      <c r="U5695" s="147" t="s">
        <v>1839</v>
      </c>
      <c r="V5695" s="147" t="s">
        <v>4053</v>
      </c>
    </row>
    <row r="5696" spans="16:22" x14ac:dyDescent="0.25">
      <c r="P5696" s="147" t="s">
        <v>962</v>
      </c>
      <c r="Q5696" s="147">
        <v>203</v>
      </c>
      <c r="R5696" s="147"/>
      <c r="S5696" s="147" t="s">
        <v>2838</v>
      </c>
      <c r="T5696" s="147">
        <v>0</v>
      </c>
      <c r="U5696" s="147" t="s">
        <v>2839</v>
      </c>
      <c r="V5696" s="147" t="s">
        <v>4053</v>
      </c>
    </row>
    <row r="5697" spans="16:22" x14ac:dyDescent="0.25">
      <c r="P5697" s="147" t="s">
        <v>962</v>
      </c>
      <c r="Q5697" s="147">
        <v>203</v>
      </c>
      <c r="R5697" s="147"/>
      <c r="S5697" s="147" t="s">
        <v>1846</v>
      </c>
      <c r="T5697" s="147">
        <v>0</v>
      </c>
      <c r="U5697" s="147" t="s">
        <v>1847</v>
      </c>
      <c r="V5697" s="147" t="s">
        <v>4053</v>
      </c>
    </row>
    <row r="5698" spans="16:22" x14ac:dyDescent="0.25">
      <c r="P5698" s="147" t="s">
        <v>962</v>
      </c>
      <c r="Q5698" s="147">
        <v>203</v>
      </c>
      <c r="R5698" s="147"/>
      <c r="S5698" s="147" t="s">
        <v>1866</v>
      </c>
      <c r="T5698" s="147">
        <v>0</v>
      </c>
      <c r="U5698" s="147" t="s">
        <v>1867</v>
      </c>
      <c r="V5698" s="147" t="s">
        <v>4053</v>
      </c>
    </row>
    <row r="5699" spans="16:22" x14ac:dyDescent="0.25">
      <c r="P5699" s="147" t="s">
        <v>962</v>
      </c>
      <c r="Q5699" s="147">
        <v>203</v>
      </c>
      <c r="R5699" s="147"/>
      <c r="S5699" s="147" t="s">
        <v>1868</v>
      </c>
      <c r="T5699" s="147">
        <v>0</v>
      </c>
      <c r="U5699" s="147" t="s">
        <v>1869</v>
      </c>
      <c r="V5699" s="147" t="s">
        <v>4053</v>
      </c>
    </row>
    <row r="5700" spans="16:22" x14ac:dyDescent="0.25">
      <c r="P5700" s="147" t="s">
        <v>962</v>
      </c>
      <c r="Q5700" s="147">
        <v>203</v>
      </c>
      <c r="R5700" s="147"/>
      <c r="S5700" s="147" t="s">
        <v>1878</v>
      </c>
      <c r="T5700" s="147">
        <v>0</v>
      </c>
      <c r="U5700" s="147" t="s">
        <v>1879</v>
      </c>
      <c r="V5700" s="147" t="s">
        <v>4053</v>
      </c>
    </row>
    <row r="5701" spans="16:22" x14ac:dyDescent="0.25">
      <c r="P5701" s="147" t="s">
        <v>962</v>
      </c>
      <c r="Q5701" s="147">
        <v>203</v>
      </c>
      <c r="R5701" s="147"/>
      <c r="S5701" s="147" t="s">
        <v>3067</v>
      </c>
      <c r="T5701" s="147">
        <v>0</v>
      </c>
      <c r="U5701" s="147" t="s">
        <v>3068</v>
      </c>
      <c r="V5701" s="147" t="s">
        <v>4053</v>
      </c>
    </row>
    <row r="5702" spans="16:22" x14ac:dyDescent="0.25">
      <c r="P5702" s="147" t="s">
        <v>962</v>
      </c>
      <c r="Q5702" s="147">
        <v>203</v>
      </c>
      <c r="R5702" s="147"/>
      <c r="S5702" s="147" t="s">
        <v>2850</v>
      </c>
      <c r="T5702" s="147">
        <v>0</v>
      </c>
      <c r="U5702" s="147" t="s">
        <v>2851</v>
      </c>
      <c r="V5702" s="147" t="s">
        <v>4053</v>
      </c>
    </row>
    <row r="5703" spans="16:22" x14ac:dyDescent="0.25">
      <c r="P5703" s="147" t="s">
        <v>962</v>
      </c>
      <c r="Q5703" s="147">
        <v>203</v>
      </c>
      <c r="R5703" s="147"/>
      <c r="S5703" s="147" t="s">
        <v>1886</v>
      </c>
      <c r="T5703" s="147">
        <v>0</v>
      </c>
      <c r="U5703" s="147" t="s">
        <v>1887</v>
      </c>
      <c r="V5703" s="147" t="s">
        <v>4053</v>
      </c>
    </row>
    <row r="5704" spans="16:22" x14ac:dyDescent="0.25">
      <c r="P5704" s="147" t="s">
        <v>962</v>
      </c>
      <c r="Q5704" s="147">
        <v>203</v>
      </c>
      <c r="R5704" s="147"/>
      <c r="S5704" s="147" t="s">
        <v>1888</v>
      </c>
      <c r="T5704" s="147">
        <v>0</v>
      </c>
      <c r="U5704" s="147" t="s">
        <v>1889</v>
      </c>
      <c r="V5704" s="147" t="s">
        <v>4053</v>
      </c>
    </row>
    <row r="5705" spans="16:22" x14ac:dyDescent="0.25">
      <c r="P5705" s="147" t="s">
        <v>962</v>
      </c>
      <c r="Q5705" s="147">
        <v>203</v>
      </c>
      <c r="R5705" s="147"/>
      <c r="S5705" s="147" t="s">
        <v>1892</v>
      </c>
      <c r="T5705" s="147">
        <v>0</v>
      </c>
      <c r="U5705" s="147" t="s">
        <v>1893</v>
      </c>
      <c r="V5705" s="147" t="s">
        <v>4053</v>
      </c>
    </row>
    <row r="5706" spans="16:22" x14ac:dyDescent="0.25">
      <c r="P5706" s="147" t="s">
        <v>962</v>
      </c>
      <c r="Q5706" s="147">
        <v>203</v>
      </c>
      <c r="R5706" s="147"/>
      <c r="S5706" s="147" t="s">
        <v>1894</v>
      </c>
      <c r="T5706" s="147">
        <v>0</v>
      </c>
      <c r="U5706" s="147" t="s">
        <v>1895</v>
      </c>
      <c r="V5706" s="147" t="s">
        <v>4053</v>
      </c>
    </row>
    <row r="5707" spans="16:22" x14ac:dyDescent="0.25">
      <c r="P5707" s="147" t="s">
        <v>962</v>
      </c>
      <c r="Q5707" s="147">
        <v>203</v>
      </c>
      <c r="R5707" s="147"/>
      <c r="S5707" s="147" t="s">
        <v>1896</v>
      </c>
      <c r="T5707" s="147">
        <v>0</v>
      </c>
      <c r="U5707" s="147" t="s">
        <v>1897</v>
      </c>
      <c r="V5707" s="147" t="s">
        <v>4053</v>
      </c>
    </row>
    <row r="5708" spans="16:22" x14ac:dyDescent="0.25">
      <c r="P5708" s="147" t="s">
        <v>962</v>
      </c>
      <c r="Q5708" s="147">
        <v>203</v>
      </c>
      <c r="R5708" s="147"/>
      <c r="S5708" s="147" t="s">
        <v>2854</v>
      </c>
      <c r="T5708" s="147">
        <v>0</v>
      </c>
      <c r="U5708" s="147" t="s">
        <v>2855</v>
      </c>
      <c r="V5708" s="147" t="s">
        <v>4053</v>
      </c>
    </row>
    <row r="5709" spans="16:22" x14ac:dyDescent="0.25">
      <c r="P5709" s="147" t="s">
        <v>962</v>
      </c>
      <c r="Q5709" s="147">
        <v>203</v>
      </c>
      <c r="R5709" s="147"/>
      <c r="S5709" s="147" t="s">
        <v>2856</v>
      </c>
      <c r="T5709" s="147">
        <v>0</v>
      </c>
      <c r="U5709" s="147" t="s">
        <v>2857</v>
      </c>
      <c r="V5709" s="147" t="s">
        <v>4053</v>
      </c>
    </row>
    <row r="5710" spans="16:22" x14ac:dyDescent="0.25">
      <c r="P5710" s="147" t="s">
        <v>962</v>
      </c>
      <c r="Q5710" s="147">
        <v>203</v>
      </c>
      <c r="R5710" s="147"/>
      <c r="S5710" s="147" t="s">
        <v>3071</v>
      </c>
      <c r="T5710" s="147">
        <v>0</v>
      </c>
      <c r="U5710" s="147" t="s">
        <v>3072</v>
      </c>
      <c r="V5710" s="147" t="s">
        <v>4053</v>
      </c>
    </row>
    <row r="5711" spans="16:22" x14ac:dyDescent="0.25">
      <c r="P5711" s="147" t="s">
        <v>962</v>
      </c>
      <c r="Q5711" s="147">
        <v>203</v>
      </c>
      <c r="R5711" s="147"/>
      <c r="S5711" s="147" t="s">
        <v>1898</v>
      </c>
      <c r="T5711" s="147">
        <v>0</v>
      </c>
      <c r="U5711" s="147" t="s">
        <v>1899</v>
      </c>
      <c r="V5711" s="147" t="s">
        <v>4053</v>
      </c>
    </row>
    <row r="5712" spans="16:22" x14ac:dyDescent="0.25">
      <c r="P5712" s="147" t="s">
        <v>962</v>
      </c>
      <c r="Q5712" s="147">
        <v>203</v>
      </c>
      <c r="R5712" s="147"/>
      <c r="S5712" s="147" t="s">
        <v>1900</v>
      </c>
      <c r="T5712" s="147">
        <v>0</v>
      </c>
      <c r="U5712" s="147" t="s">
        <v>1901</v>
      </c>
      <c r="V5712" s="147" t="s">
        <v>4053</v>
      </c>
    </row>
    <row r="5713" spans="16:22" x14ac:dyDescent="0.25">
      <c r="P5713" s="147" t="s">
        <v>962</v>
      </c>
      <c r="Q5713" s="147">
        <v>203</v>
      </c>
      <c r="R5713" s="147"/>
      <c r="S5713" s="147" t="s">
        <v>1902</v>
      </c>
      <c r="T5713" s="147">
        <v>0</v>
      </c>
      <c r="U5713" s="147" t="s">
        <v>1903</v>
      </c>
      <c r="V5713" s="147" t="s">
        <v>4053</v>
      </c>
    </row>
    <row r="5714" spans="16:22" x14ac:dyDescent="0.25">
      <c r="P5714" s="147" t="s">
        <v>962</v>
      </c>
      <c r="Q5714" s="147">
        <v>203</v>
      </c>
      <c r="R5714" s="147"/>
      <c r="S5714" s="147" t="s">
        <v>3885</v>
      </c>
      <c r="T5714" s="147">
        <v>0</v>
      </c>
      <c r="U5714" s="147" t="s">
        <v>3886</v>
      </c>
      <c r="V5714" s="147" t="s">
        <v>4053</v>
      </c>
    </row>
    <row r="5715" spans="16:22" x14ac:dyDescent="0.25">
      <c r="P5715" s="147" t="s">
        <v>962</v>
      </c>
      <c r="Q5715" s="147">
        <v>203</v>
      </c>
      <c r="R5715" s="147"/>
      <c r="S5715" s="147" t="s">
        <v>3887</v>
      </c>
      <c r="T5715" s="147">
        <v>0</v>
      </c>
      <c r="U5715" s="147" t="s">
        <v>3888</v>
      </c>
      <c r="V5715" s="147" t="s">
        <v>4053</v>
      </c>
    </row>
    <row r="5716" spans="16:22" x14ac:dyDescent="0.25">
      <c r="P5716" s="147" t="s">
        <v>962</v>
      </c>
      <c r="Q5716" s="147">
        <v>203</v>
      </c>
      <c r="R5716" s="147"/>
      <c r="S5716" s="147" t="s">
        <v>1904</v>
      </c>
      <c r="T5716" s="147">
        <v>0</v>
      </c>
      <c r="U5716" s="147" t="s">
        <v>1905</v>
      </c>
      <c r="V5716" s="147" t="s">
        <v>4053</v>
      </c>
    </row>
    <row r="5717" spans="16:22" x14ac:dyDescent="0.25">
      <c r="P5717" s="147" t="s">
        <v>962</v>
      </c>
      <c r="Q5717" s="147">
        <v>203</v>
      </c>
      <c r="R5717" s="147"/>
      <c r="S5717" s="147" t="s">
        <v>4084</v>
      </c>
      <c r="T5717" s="147">
        <v>0</v>
      </c>
      <c r="U5717" s="147" t="s">
        <v>4085</v>
      </c>
      <c r="V5717" s="147" t="s">
        <v>4053</v>
      </c>
    </row>
    <row r="5718" spans="16:22" x14ac:dyDescent="0.25">
      <c r="P5718" s="147" t="s">
        <v>962</v>
      </c>
      <c r="Q5718" s="147">
        <v>203</v>
      </c>
      <c r="R5718" s="147"/>
      <c r="S5718" s="147" t="s">
        <v>3889</v>
      </c>
      <c r="T5718" s="147">
        <v>0</v>
      </c>
      <c r="U5718" s="147" t="s">
        <v>3890</v>
      </c>
      <c r="V5718" s="147" t="s">
        <v>4053</v>
      </c>
    </row>
    <row r="5719" spans="16:22" x14ac:dyDescent="0.25">
      <c r="P5719" s="147" t="s">
        <v>962</v>
      </c>
      <c r="Q5719" s="147">
        <v>203</v>
      </c>
      <c r="R5719" s="147"/>
      <c r="S5719" s="147" t="s">
        <v>1906</v>
      </c>
      <c r="T5719" s="147">
        <v>0</v>
      </c>
      <c r="U5719" s="147" t="s">
        <v>1907</v>
      </c>
      <c r="V5719" s="147" t="s">
        <v>4053</v>
      </c>
    </row>
    <row r="5720" spans="16:22" x14ac:dyDescent="0.25">
      <c r="P5720" s="147" t="s">
        <v>962</v>
      </c>
      <c r="Q5720" s="147">
        <v>203</v>
      </c>
      <c r="R5720" s="147"/>
      <c r="S5720" s="147" t="s">
        <v>3378</v>
      </c>
      <c r="T5720" s="147">
        <v>0</v>
      </c>
      <c r="U5720" s="147" t="s">
        <v>3379</v>
      </c>
      <c r="V5720" s="147" t="s">
        <v>4053</v>
      </c>
    </row>
    <row r="5721" spans="16:22" x14ac:dyDescent="0.25">
      <c r="P5721" s="147" t="s">
        <v>962</v>
      </c>
      <c r="Q5721" s="147">
        <v>203</v>
      </c>
      <c r="R5721" s="147"/>
      <c r="S5721" s="147" t="s">
        <v>3380</v>
      </c>
      <c r="T5721" s="147">
        <v>0</v>
      </c>
      <c r="U5721" s="147" t="s">
        <v>3381</v>
      </c>
      <c r="V5721" s="147" t="s">
        <v>4053</v>
      </c>
    </row>
    <row r="5722" spans="16:22" x14ac:dyDescent="0.25">
      <c r="P5722" s="147" t="s">
        <v>962</v>
      </c>
      <c r="Q5722" s="147">
        <v>203</v>
      </c>
      <c r="R5722" s="147"/>
      <c r="S5722" s="147" t="s">
        <v>1910</v>
      </c>
      <c r="T5722" s="147">
        <v>0</v>
      </c>
      <c r="U5722" s="147" t="s">
        <v>1911</v>
      </c>
      <c r="V5722" s="147" t="s">
        <v>4053</v>
      </c>
    </row>
    <row r="5723" spans="16:22" x14ac:dyDescent="0.25">
      <c r="P5723" s="147" t="s">
        <v>962</v>
      </c>
      <c r="Q5723" s="147">
        <v>203</v>
      </c>
      <c r="R5723" s="147"/>
      <c r="S5723" s="147" t="s">
        <v>4086</v>
      </c>
      <c r="T5723" s="147">
        <v>0</v>
      </c>
      <c r="U5723" s="147" t="s">
        <v>4087</v>
      </c>
      <c r="V5723" s="147" t="s">
        <v>4053</v>
      </c>
    </row>
    <row r="5724" spans="16:22" x14ac:dyDescent="0.25">
      <c r="P5724" s="147" t="s">
        <v>962</v>
      </c>
      <c r="Q5724" s="147">
        <v>203</v>
      </c>
      <c r="R5724" s="147"/>
      <c r="S5724" s="147" t="s">
        <v>3897</v>
      </c>
      <c r="T5724" s="147">
        <v>0</v>
      </c>
      <c r="U5724" s="147" t="s">
        <v>3898</v>
      </c>
      <c r="V5724" s="147" t="s">
        <v>4053</v>
      </c>
    </row>
    <row r="5725" spans="16:22" x14ac:dyDescent="0.25">
      <c r="P5725" s="147" t="s">
        <v>962</v>
      </c>
      <c r="Q5725" s="147">
        <v>203</v>
      </c>
      <c r="R5725" s="147"/>
      <c r="S5725" s="147" t="s">
        <v>2565</v>
      </c>
      <c r="T5725" s="147">
        <v>0</v>
      </c>
      <c r="U5725" s="147" t="s">
        <v>2566</v>
      </c>
      <c r="V5725" s="147" t="s">
        <v>4053</v>
      </c>
    </row>
    <row r="5726" spans="16:22" x14ac:dyDescent="0.25">
      <c r="P5726" s="147" t="s">
        <v>962</v>
      </c>
      <c r="Q5726" s="147">
        <v>203</v>
      </c>
      <c r="R5726" s="147"/>
      <c r="S5726" s="147" t="s">
        <v>1912</v>
      </c>
      <c r="T5726" s="147">
        <v>0</v>
      </c>
      <c r="U5726" s="147" t="s">
        <v>1913</v>
      </c>
      <c r="V5726" s="147" t="s">
        <v>4053</v>
      </c>
    </row>
    <row r="5727" spans="16:22" x14ac:dyDescent="0.25">
      <c r="P5727" s="147" t="s">
        <v>962</v>
      </c>
      <c r="Q5727" s="147">
        <v>203</v>
      </c>
      <c r="R5727" s="147"/>
      <c r="S5727" s="147" t="s">
        <v>3899</v>
      </c>
      <c r="T5727" s="147">
        <v>0</v>
      </c>
      <c r="U5727" s="147" t="s">
        <v>3900</v>
      </c>
      <c r="V5727" s="147" t="s">
        <v>4053</v>
      </c>
    </row>
    <row r="5728" spans="16:22" x14ac:dyDescent="0.25">
      <c r="P5728" s="147" t="s">
        <v>962</v>
      </c>
      <c r="Q5728" s="147">
        <v>203</v>
      </c>
      <c r="R5728" s="147"/>
      <c r="S5728" s="147" t="s">
        <v>3382</v>
      </c>
      <c r="T5728" s="147">
        <v>0</v>
      </c>
      <c r="U5728" s="147" t="s">
        <v>3383</v>
      </c>
      <c r="V5728" s="147" t="s">
        <v>4053</v>
      </c>
    </row>
    <row r="5729" spans="16:22" x14ac:dyDescent="0.25">
      <c r="P5729" s="147" t="s">
        <v>962</v>
      </c>
      <c r="Q5729" s="147">
        <v>203</v>
      </c>
      <c r="R5729" s="147"/>
      <c r="S5729" s="147" t="s">
        <v>3081</v>
      </c>
      <c r="T5729" s="147">
        <v>0</v>
      </c>
      <c r="U5729" s="147" t="s">
        <v>3082</v>
      </c>
      <c r="V5729" s="147" t="s">
        <v>4053</v>
      </c>
    </row>
    <row r="5730" spans="16:22" x14ac:dyDescent="0.25">
      <c r="P5730" s="147" t="s">
        <v>962</v>
      </c>
      <c r="Q5730" s="147">
        <v>203</v>
      </c>
      <c r="R5730" s="147"/>
      <c r="S5730" s="147" t="s">
        <v>3083</v>
      </c>
      <c r="T5730" s="147">
        <v>0</v>
      </c>
      <c r="U5730" s="147" t="s">
        <v>3084</v>
      </c>
      <c r="V5730" s="147" t="s">
        <v>4053</v>
      </c>
    </row>
    <row r="5731" spans="16:22" x14ac:dyDescent="0.25">
      <c r="P5731" s="147" t="s">
        <v>962</v>
      </c>
      <c r="Q5731" s="147">
        <v>203</v>
      </c>
      <c r="R5731" s="147"/>
      <c r="S5731" s="147" t="s">
        <v>3728</v>
      </c>
      <c r="T5731" s="147">
        <v>0</v>
      </c>
      <c r="U5731" s="147" t="s">
        <v>3729</v>
      </c>
      <c r="V5731" s="147" t="s">
        <v>4053</v>
      </c>
    </row>
    <row r="5732" spans="16:22" x14ac:dyDescent="0.25">
      <c r="P5732" s="147" t="s">
        <v>962</v>
      </c>
      <c r="Q5732" s="147">
        <v>203</v>
      </c>
      <c r="R5732" s="147"/>
      <c r="S5732" s="147" t="s">
        <v>3085</v>
      </c>
      <c r="T5732" s="147">
        <v>0</v>
      </c>
      <c r="U5732" s="147" t="s">
        <v>3086</v>
      </c>
      <c r="V5732" s="147" t="s">
        <v>4053</v>
      </c>
    </row>
    <row r="5733" spans="16:22" x14ac:dyDescent="0.25">
      <c r="P5733" s="147" t="s">
        <v>962</v>
      </c>
      <c r="Q5733" s="147">
        <v>203</v>
      </c>
      <c r="R5733" s="147"/>
      <c r="S5733" s="147" t="s">
        <v>2862</v>
      </c>
      <c r="T5733" s="147">
        <v>0</v>
      </c>
      <c r="U5733" s="147" t="s">
        <v>2863</v>
      </c>
      <c r="V5733" s="147" t="s">
        <v>4053</v>
      </c>
    </row>
    <row r="5734" spans="16:22" x14ac:dyDescent="0.25">
      <c r="P5734" s="147" t="s">
        <v>962</v>
      </c>
      <c r="Q5734" s="147">
        <v>203</v>
      </c>
      <c r="R5734" s="147"/>
      <c r="S5734" s="147" t="s">
        <v>1918</v>
      </c>
      <c r="T5734" s="147">
        <v>0</v>
      </c>
      <c r="U5734" s="147" t="s">
        <v>1919</v>
      </c>
      <c r="V5734" s="147" t="s">
        <v>4053</v>
      </c>
    </row>
    <row r="5735" spans="16:22" x14ac:dyDescent="0.25">
      <c r="P5735" s="147" t="s">
        <v>962</v>
      </c>
      <c r="Q5735" s="147">
        <v>203</v>
      </c>
      <c r="R5735" s="147"/>
      <c r="S5735" s="147" t="s">
        <v>1922</v>
      </c>
      <c r="T5735" s="147">
        <v>0</v>
      </c>
      <c r="U5735" s="147" t="s">
        <v>1923</v>
      </c>
      <c r="V5735" s="147" t="s">
        <v>4053</v>
      </c>
    </row>
    <row r="5736" spans="16:22" x14ac:dyDescent="0.25">
      <c r="P5736" s="147" t="s">
        <v>962</v>
      </c>
      <c r="Q5736" s="147">
        <v>203</v>
      </c>
      <c r="R5736" s="147"/>
      <c r="S5736" s="147" t="s">
        <v>3087</v>
      </c>
      <c r="T5736" s="147">
        <v>0</v>
      </c>
      <c r="U5736" s="147" t="s">
        <v>3088</v>
      </c>
      <c r="V5736" s="147" t="s">
        <v>4053</v>
      </c>
    </row>
    <row r="5737" spans="16:22" x14ac:dyDescent="0.25">
      <c r="P5737" s="147" t="s">
        <v>962</v>
      </c>
      <c r="Q5737" s="147">
        <v>203</v>
      </c>
      <c r="R5737" s="147"/>
      <c r="S5737" s="147" t="s">
        <v>2569</v>
      </c>
      <c r="T5737" s="147">
        <v>0</v>
      </c>
      <c r="U5737" s="147" t="s">
        <v>2570</v>
      </c>
      <c r="V5737" s="147" t="s">
        <v>4053</v>
      </c>
    </row>
    <row r="5738" spans="16:22" x14ac:dyDescent="0.25">
      <c r="P5738" s="147" t="s">
        <v>962</v>
      </c>
      <c r="Q5738" s="147">
        <v>203</v>
      </c>
      <c r="R5738" s="147"/>
      <c r="S5738" s="147" t="s">
        <v>4088</v>
      </c>
      <c r="T5738" s="147">
        <v>0</v>
      </c>
      <c r="U5738" s="147" t="s">
        <v>4089</v>
      </c>
      <c r="V5738" s="147" t="s">
        <v>4053</v>
      </c>
    </row>
    <row r="5739" spans="16:22" x14ac:dyDescent="0.25">
      <c r="P5739" s="147" t="s">
        <v>962</v>
      </c>
      <c r="Q5739" s="147">
        <v>203</v>
      </c>
      <c r="R5739" s="147"/>
      <c r="S5739" s="147" t="s">
        <v>1926</v>
      </c>
      <c r="T5739" s="147">
        <v>0</v>
      </c>
      <c r="U5739" s="147" t="s">
        <v>1927</v>
      </c>
      <c r="V5739" s="147" t="s">
        <v>4053</v>
      </c>
    </row>
    <row r="5740" spans="16:22" x14ac:dyDescent="0.25">
      <c r="P5740" s="147" t="s">
        <v>962</v>
      </c>
      <c r="Q5740" s="147">
        <v>203</v>
      </c>
      <c r="R5740" s="147"/>
      <c r="S5740" s="147" t="s">
        <v>3901</v>
      </c>
      <c r="T5740" s="147">
        <v>0</v>
      </c>
      <c r="U5740" s="147" t="s">
        <v>3902</v>
      </c>
      <c r="V5740" s="147" t="s">
        <v>4053</v>
      </c>
    </row>
    <row r="5741" spans="16:22" x14ac:dyDescent="0.25">
      <c r="P5741" s="147" t="s">
        <v>962</v>
      </c>
      <c r="Q5741" s="147">
        <v>203</v>
      </c>
      <c r="R5741" s="147"/>
      <c r="S5741" s="147" t="s">
        <v>1928</v>
      </c>
      <c r="T5741" s="147">
        <v>0</v>
      </c>
      <c r="U5741" s="147" t="s">
        <v>1929</v>
      </c>
      <c r="V5741" s="147" t="s">
        <v>4053</v>
      </c>
    </row>
    <row r="5742" spans="16:22" x14ac:dyDescent="0.25">
      <c r="P5742" s="147" t="s">
        <v>962</v>
      </c>
      <c r="Q5742" s="147">
        <v>203</v>
      </c>
      <c r="R5742" s="147"/>
      <c r="S5742" s="147" t="s">
        <v>2876</v>
      </c>
      <c r="T5742" s="147">
        <v>0</v>
      </c>
      <c r="U5742" s="147" t="s">
        <v>2877</v>
      </c>
      <c r="V5742" s="147" t="s">
        <v>4053</v>
      </c>
    </row>
    <row r="5743" spans="16:22" x14ac:dyDescent="0.25">
      <c r="P5743" s="147" t="s">
        <v>962</v>
      </c>
      <c r="Q5743" s="147">
        <v>203</v>
      </c>
      <c r="R5743" s="147"/>
      <c r="S5743" s="147" t="s">
        <v>4090</v>
      </c>
      <c r="T5743" s="147">
        <v>0</v>
      </c>
      <c r="U5743" s="147" t="s">
        <v>4091</v>
      </c>
      <c r="V5743" s="147" t="s">
        <v>4053</v>
      </c>
    </row>
    <row r="5744" spans="16:22" x14ac:dyDescent="0.25">
      <c r="P5744" s="147" t="s">
        <v>962</v>
      </c>
      <c r="Q5744" s="147">
        <v>203</v>
      </c>
      <c r="R5744" s="147"/>
      <c r="S5744" s="147" t="s">
        <v>3550</v>
      </c>
      <c r="T5744" s="147">
        <v>0</v>
      </c>
      <c r="U5744" s="147" t="s">
        <v>3551</v>
      </c>
      <c r="V5744" s="147" t="s">
        <v>4053</v>
      </c>
    </row>
    <row r="5745" spans="16:22" x14ac:dyDescent="0.25">
      <c r="P5745" s="147" t="s">
        <v>962</v>
      </c>
      <c r="Q5745" s="147">
        <v>203</v>
      </c>
      <c r="R5745" s="147"/>
      <c r="S5745" s="147" t="s">
        <v>3384</v>
      </c>
      <c r="T5745" s="147">
        <v>0</v>
      </c>
      <c r="U5745" s="147" t="s">
        <v>3385</v>
      </c>
      <c r="V5745" s="147" t="s">
        <v>4053</v>
      </c>
    </row>
    <row r="5746" spans="16:22" x14ac:dyDescent="0.25">
      <c r="P5746" s="147" t="s">
        <v>962</v>
      </c>
      <c r="Q5746" s="147">
        <v>203</v>
      </c>
      <c r="R5746" s="147"/>
      <c r="S5746" s="147" t="s">
        <v>1938</v>
      </c>
      <c r="T5746" s="147">
        <v>0</v>
      </c>
      <c r="U5746" s="147" t="s">
        <v>1939</v>
      </c>
      <c r="V5746" s="147" t="s">
        <v>4053</v>
      </c>
    </row>
    <row r="5747" spans="16:22" x14ac:dyDescent="0.25">
      <c r="P5747" s="147" t="s">
        <v>962</v>
      </c>
      <c r="Q5747" s="147">
        <v>203</v>
      </c>
      <c r="R5747" s="147"/>
      <c r="S5747" s="147" t="s">
        <v>3734</v>
      </c>
      <c r="T5747" s="147">
        <v>0</v>
      </c>
      <c r="U5747" s="147" t="s">
        <v>3735</v>
      </c>
      <c r="V5747" s="147" t="s">
        <v>4053</v>
      </c>
    </row>
    <row r="5748" spans="16:22" x14ac:dyDescent="0.25">
      <c r="P5748" s="147" t="s">
        <v>962</v>
      </c>
      <c r="Q5748" s="147">
        <v>203</v>
      </c>
      <c r="R5748" s="147"/>
      <c r="S5748" s="147" t="s">
        <v>1940</v>
      </c>
      <c r="T5748" s="147">
        <v>0</v>
      </c>
      <c r="U5748" s="147" t="s">
        <v>1941</v>
      </c>
      <c r="V5748" s="147" t="s">
        <v>4053</v>
      </c>
    </row>
    <row r="5749" spans="16:22" x14ac:dyDescent="0.25">
      <c r="P5749" s="147" t="s">
        <v>962</v>
      </c>
      <c r="Q5749" s="147">
        <v>203</v>
      </c>
      <c r="R5749" s="147"/>
      <c r="S5749" s="147" t="s">
        <v>3736</v>
      </c>
      <c r="T5749" s="147">
        <v>0</v>
      </c>
      <c r="U5749" s="147" t="s">
        <v>3737</v>
      </c>
      <c r="V5749" s="147" t="s">
        <v>4053</v>
      </c>
    </row>
    <row r="5750" spans="16:22" x14ac:dyDescent="0.25">
      <c r="P5750" s="147" t="s">
        <v>962</v>
      </c>
      <c r="Q5750" s="147">
        <v>203</v>
      </c>
      <c r="R5750" s="147"/>
      <c r="S5750" s="147" t="s">
        <v>1942</v>
      </c>
      <c r="T5750" s="147">
        <v>0</v>
      </c>
      <c r="U5750" s="147" t="s">
        <v>1943</v>
      </c>
      <c r="V5750" s="147" t="s">
        <v>4053</v>
      </c>
    </row>
    <row r="5751" spans="16:22" x14ac:dyDescent="0.25">
      <c r="P5751" s="147" t="s">
        <v>962</v>
      </c>
      <c r="Q5751" s="147">
        <v>203</v>
      </c>
      <c r="R5751" s="147"/>
      <c r="S5751" s="147" t="s">
        <v>1944</v>
      </c>
      <c r="T5751" s="147">
        <v>0</v>
      </c>
      <c r="U5751" s="147" t="s">
        <v>1945</v>
      </c>
      <c r="V5751" s="147" t="s">
        <v>4053</v>
      </c>
    </row>
    <row r="5752" spans="16:22" x14ac:dyDescent="0.25">
      <c r="P5752" s="147" t="s">
        <v>962</v>
      </c>
      <c r="Q5752" s="147">
        <v>203</v>
      </c>
      <c r="R5752" s="147"/>
      <c r="S5752" s="147" t="s">
        <v>2573</v>
      </c>
      <c r="T5752" s="147">
        <v>0</v>
      </c>
      <c r="U5752" s="147" t="s">
        <v>2574</v>
      </c>
      <c r="V5752" s="147" t="s">
        <v>4053</v>
      </c>
    </row>
    <row r="5753" spans="16:22" x14ac:dyDescent="0.25">
      <c r="P5753" s="147" t="s">
        <v>962</v>
      </c>
      <c r="Q5753" s="147">
        <v>203</v>
      </c>
      <c r="R5753" s="147"/>
      <c r="S5753" s="147" t="s">
        <v>3386</v>
      </c>
      <c r="T5753" s="147">
        <v>0</v>
      </c>
      <c r="U5753" s="147" t="s">
        <v>3387</v>
      </c>
      <c r="V5753" s="147" t="s">
        <v>4053</v>
      </c>
    </row>
    <row r="5754" spans="16:22" x14ac:dyDescent="0.25">
      <c r="P5754" s="147" t="s">
        <v>962</v>
      </c>
      <c r="Q5754" s="147">
        <v>203</v>
      </c>
      <c r="R5754" s="147"/>
      <c r="S5754" s="147" t="s">
        <v>1946</v>
      </c>
      <c r="T5754" s="147">
        <v>0</v>
      </c>
      <c r="U5754" s="147" t="s">
        <v>1947</v>
      </c>
      <c r="V5754" s="147" t="s">
        <v>4053</v>
      </c>
    </row>
    <row r="5755" spans="16:22" x14ac:dyDescent="0.25">
      <c r="P5755" s="147" t="s">
        <v>962</v>
      </c>
      <c r="Q5755" s="147">
        <v>203</v>
      </c>
      <c r="R5755" s="147"/>
      <c r="S5755" s="147" t="s">
        <v>1948</v>
      </c>
      <c r="T5755" s="147">
        <v>0</v>
      </c>
      <c r="U5755" s="147" t="s">
        <v>1949</v>
      </c>
      <c r="V5755" s="147" t="s">
        <v>4053</v>
      </c>
    </row>
    <row r="5756" spans="16:22" x14ac:dyDescent="0.25">
      <c r="P5756" s="147" t="s">
        <v>962</v>
      </c>
      <c r="Q5756" s="147">
        <v>203</v>
      </c>
      <c r="R5756" s="147"/>
      <c r="S5756" s="147" t="s">
        <v>1950</v>
      </c>
      <c r="T5756" s="147">
        <v>0</v>
      </c>
      <c r="U5756" s="147" t="s">
        <v>1951</v>
      </c>
      <c r="V5756" s="147" t="s">
        <v>4053</v>
      </c>
    </row>
    <row r="5757" spans="16:22" x14ac:dyDescent="0.25">
      <c r="P5757" s="147" t="s">
        <v>962</v>
      </c>
      <c r="Q5757" s="147">
        <v>203</v>
      </c>
      <c r="R5757" s="147"/>
      <c r="S5757" s="147" t="s">
        <v>1952</v>
      </c>
      <c r="T5757" s="147">
        <v>0</v>
      </c>
      <c r="U5757" s="147" t="s">
        <v>1953</v>
      </c>
      <c r="V5757" s="147" t="s">
        <v>4053</v>
      </c>
    </row>
    <row r="5758" spans="16:22" x14ac:dyDescent="0.25">
      <c r="P5758" s="147" t="s">
        <v>962</v>
      </c>
      <c r="Q5758" s="147">
        <v>203</v>
      </c>
      <c r="R5758" s="147"/>
      <c r="S5758" s="147" t="s">
        <v>1954</v>
      </c>
      <c r="T5758" s="147">
        <v>0</v>
      </c>
      <c r="U5758" s="147" t="s">
        <v>1955</v>
      </c>
      <c r="V5758" s="147" t="s">
        <v>4053</v>
      </c>
    </row>
    <row r="5759" spans="16:22" x14ac:dyDescent="0.25">
      <c r="P5759" s="147" t="s">
        <v>962</v>
      </c>
      <c r="Q5759" s="147">
        <v>203</v>
      </c>
      <c r="R5759" s="147"/>
      <c r="S5759" s="147" t="s">
        <v>1956</v>
      </c>
      <c r="T5759" s="147">
        <v>0</v>
      </c>
      <c r="U5759" s="147" t="s">
        <v>1957</v>
      </c>
      <c r="V5759" s="147" t="s">
        <v>4053</v>
      </c>
    </row>
    <row r="5760" spans="16:22" x14ac:dyDescent="0.25">
      <c r="P5760" s="147" t="s">
        <v>962</v>
      </c>
      <c r="Q5760" s="147">
        <v>203</v>
      </c>
      <c r="R5760" s="147"/>
      <c r="S5760" s="147" t="s">
        <v>1958</v>
      </c>
      <c r="T5760" s="147">
        <v>0</v>
      </c>
      <c r="U5760" s="147" t="s">
        <v>1959</v>
      </c>
      <c r="V5760" s="147" t="s">
        <v>4053</v>
      </c>
    </row>
    <row r="5761" spans="16:22" x14ac:dyDescent="0.25">
      <c r="P5761" s="147" t="s">
        <v>962</v>
      </c>
      <c r="Q5761" s="147">
        <v>203</v>
      </c>
      <c r="R5761" s="147"/>
      <c r="S5761" s="147" t="s">
        <v>1960</v>
      </c>
      <c r="T5761" s="147">
        <v>0</v>
      </c>
      <c r="U5761" s="147" t="s">
        <v>1961</v>
      </c>
      <c r="V5761" s="147" t="s">
        <v>4053</v>
      </c>
    </row>
    <row r="5762" spans="16:22" x14ac:dyDescent="0.25">
      <c r="P5762" s="147" t="s">
        <v>962</v>
      </c>
      <c r="Q5762" s="147">
        <v>203</v>
      </c>
      <c r="R5762" s="147"/>
      <c r="S5762" s="147" t="s">
        <v>3388</v>
      </c>
      <c r="T5762" s="147">
        <v>0</v>
      </c>
      <c r="U5762" s="147" t="s">
        <v>3389</v>
      </c>
      <c r="V5762" s="147" t="s">
        <v>4053</v>
      </c>
    </row>
    <row r="5763" spans="16:22" x14ac:dyDescent="0.25">
      <c r="P5763" s="147" t="s">
        <v>962</v>
      </c>
      <c r="Q5763" s="147">
        <v>203</v>
      </c>
      <c r="R5763" s="147"/>
      <c r="S5763" s="147" t="s">
        <v>2880</v>
      </c>
      <c r="T5763" s="147">
        <v>0</v>
      </c>
      <c r="U5763" s="147" t="s">
        <v>2881</v>
      </c>
      <c r="V5763" s="147" t="s">
        <v>4053</v>
      </c>
    </row>
    <row r="5764" spans="16:22" x14ac:dyDescent="0.25">
      <c r="P5764" s="147" t="s">
        <v>962</v>
      </c>
      <c r="Q5764" s="147">
        <v>203</v>
      </c>
      <c r="R5764" s="147"/>
      <c r="S5764" s="147" t="s">
        <v>1962</v>
      </c>
      <c r="T5764" s="147">
        <v>0</v>
      </c>
      <c r="U5764" s="147" t="s">
        <v>1963</v>
      </c>
      <c r="V5764" s="147" t="s">
        <v>4053</v>
      </c>
    </row>
    <row r="5765" spans="16:22" x14ac:dyDescent="0.25">
      <c r="P5765" s="147" t="s">
        <v>962</v>
      </c>
      <c r="Q5765" s="147">
        <v>203</v>
      </c>
      <c r="R5765" s="147"/>
      <c r="S5765" s="147" t="s">
        <v>3903</v>
      </c>
      <c r="T5765" s="147">
        <v>0</v>
      </c>
      <c r="U5765" s="147" t="s">
        <v>3904</v>
      </c>
      <c r="V5765" s="147" t="s">
        <v>4053</v>
      </c>
    </row>
    <row r="5766" spans="16:22" x14ac:dyDescent="0.25">
      <c r="P5766" s="147" t="s">
        <v>962</v>
      </c>
      <c r="Q5766" s="147">
        <v>203</v>
      </c>
      <c r="R5766" s="147"/>
      <c r="S5766" s="147" t="s">
        <v>2575</v>
      </c>
      <c r="T5766" s="147">
        <v>0</v>
      </c>
      <c r="U5766" s="147" t="s">
        <v>2576</v>
      </c>
      <c r="V5766" s="147" t="s">
        <v>4053</v>
      </c>
    </row>
    <row r="5767" spans="16:22" x14ac:dyDescent="0.25">
      <c r="P5767" s="147" t="s">
        <v>962</v>
      </c>
      <c r="Q5767" s="147">
        <v>203</v>
      </c>
      <c r="R5767" s="147"/>
      <c r="S5767" s="147" t="s">
        <v>3905</v>
      </c>
      <c r="T5767" s="147">
        <v>0</v>
      </c>
      <c r="U5767" s="147" t="s">
        <v>3906</v>
      </c>
      <c r="V5767" s="147" t="s">
        <v>4053</v>
      </c>
    </row>
    <row r="5768" spans="16:22" x14ac:dyDescent="0.25">
      <c r="P5768" s="147" t="s">
        <v>962</v>
      </c>
      <c r="Q5768" s="147">
        <v>203</v>
      </c>
      <c r="R5768" s="147"/>
      <c r="S5768" s="147" t="s">
        <v>3089</v>
      </c>
      <c r="T5768" s="147">
        <v>0</v>
      </c>
      <c r="U5768" s="147" t="s">
        <v>3090</v>
      </c>
      <c r="V5768" s="147" t="s">
        <v>4053</v>
      </c>
    </row>
    <row r="5769" spans="16:22" x14ac:dyDescent="0.25">
      <c r="P5769" s="147" t="s">
        <v>962</v>
      </c>
      <c r="Q5769" s="147">
        <v>203</v>
      </c>
      <c r="R5769" s="147"/>
      <c r="S5769" s="147" t="s">
        <v>1972</v>
      </c>
      <c r="T5769" s="147">
        <v>0</v>
      </c>
      <c r="U5769" s="147" t="s">
        <v>1973</v>
      </c>
      <c r="V5769" s="147" t="s">
        <v>4053</v>
      </c>
    </row>
    <row r="5770" spans="16:22" x14ac:dyDescent="0.25">
      <c r="P5770" s="147" t="s">
        <v>962</v>
      </c>
      <c r="Q5770" s="147">
        <v>203</v>
      </c>
      <c r="R5770" s="147"/>
      <c r="S5770" s="147" t="s">
        <v>1976</v>
      </c>
      <c r="T5770" s="147">
        <v>0</v>
      </c>
      <c r="U5770" s="147" t="s">
        <v>1977</v>
      </c>
      <c r="V5770" s="147" t="s">
        <v>4053</v>
      </c>
    </row>
    <row r="5771" spans="16:22" x14ac:dyDescent="0.25">
      <c r="P5771" s="147" t="s">
        <v>962</v>
      </c>
      <c r="Q5771" s="147">
        <v>203</v>
      </c>
      <c r="R5771" s="147"/>
      <c r="S5771" s="147" t="s">
        <v>1978</v>
      </c>
      <c r="T5771" s="147">
        <v>0</v>
      </c>
      <c r="U5771" s="147" t="s">
        <v>1979</v>
      </c>
      <c r="V5771" s="147" t="s">
        <v>4053</v>
      </c>
    </row>
    <row r="5772" spans="16:22" x14ac:dyDescent="0.25">
      <c r="P5772" s="147" t="s">
        <v>962</v>
      </c>
      <c r="Q5772" s="147">
        <v>203</v>
      </c>
      <c r="R5772" s="147"/>
      <c r="S5772" s="147" t="s">
        <v>3740</v>
      </c>
      <c r="T5772" s="147">
        <v>0</v>
      </c>
      <c r="U5772" s="147" t="s">
        <v>3741</v>
      </c>
      <c r="V5772" s="147" t="s">
        <v>4053</v>
      </c>
    </row>
    <row r="5773" spans="16:22" x14ac:dyDescent="0.25">
      <c r="P5773" s="147" t="s">
        <v>962</v>
      </c>
      <c r="Q5773" s="147">
        <v>203</v>
      </c>
      <c r="R5773" s="147"/>
      <c r="S5773" s="147" t="s">
        <v>1998</v>
      </c>
      <c r="T5773" s="147">
        <v>0</v>
      </c>
      <c r="U5773" s="147" t="s">
        <v>1999</v>
      </c>
      <c r="V5773" s="147" t="s">
        <v>4053</v>
      </c>
    </row>
    <row r="5774" spans="16:22" x14ac:dyDescent="0.25">
      <c r="P5774" s="147" t="s">
        <v>962</v>
      </c>
      <c r="Q5774" s="147">
        <v>203</v>
      </c>
      <c r="R5774" s="147"/>
      <c r="S5774" s="147" t="s">
        <v>2002</v>
      </c>
      <c r="T5774" s="147">
        <v>0</v>
      </c>
      <c r="U5774" s="147" t="s">
        <v>2003</v>
      </c>
      <c r="V5774" s="147" t="s">
        <v>4053</v>
      </c>
    </row>
    <row r="5775" spans="16:22" x14ac:dyDescent="0.25">
      <c r="P5775" s="147" t="s">
        <v>962</v>
      </c>
      <c r="Q5775" s="147">
        <v>203</v>
      </c>
      <c r="R5775" s="147"/>
      <c r="S5775" s="147" t="s">
        <v>3392</v>
      </c>
      <c r="T5775" s="147">
        <v>0</v>
      </c>
      <c r="U5775" s="147" t="s">
        <v>3393</v>
      </c>
      <c r="V5775" s="147" t="s">
        <v>4053</v>
      </c>
    </row>
    <row r="5776" spans="16:22" x14ac:dyDescent="0.25">
      <c r="P5776" s="147" t="s">
        <v>962</v>
      </c>
      <c r="Q5776" s="147">
        <v>203</v>
      </c>
      <c r="R5776" s="147"/>
      <c r="S5776" s="147" t="s">
        <v>2004</v>
      </c>
      <c r="T5776" s="147">
        <v>0</v>
      </c>
      <c r="U5776" s="147" t="s">
        <v>2005</v>
      </c>
      <c r="V5776" s="147" t="s">
        <v>4053</v>
      </c>
    </row>
    <row r="5777" spans="16:22" x14ac:dyDescent="0.25">
      <c r="P5777" s="147" t="s">
        <v>962</v>
      </c>
      <c r="Q5777" s="147">
        <v>203</v>
      </c>
      <c r="R5777" s="147"/>
      <c r="S5777" s="147" t="s">
        <v>3907</v>
      </c>
      <c r="T5777" s="147">
        <v>0</v>
      </c>
      <c r="U5777" s="147" t="s">
        <v>3908</v>
      </c>
      <c r="V5777" s="147" t="s">
        <v>4053</v>
      </c>
    </row>
    <row r="5778" spans="16:22" x14ac:dyDescent="0.25">
      <c r="P5778" s="147" t="s">
        <v>962</v>
      </c>
      <c r="Q5778" s="147">
        <v>203</v>
      </c>
      <c r="R5778" s="147"/>
      <c r="S5778" s="147" t="s">
        <v>2579</v>
      </c>
      <c r="T5778" s="147">
        <v>0</v>
      </c>
      <c r="U5778" s="147" t="s">
        <v>2580</v>
      </c>
      <c r="V5778" s="147" t="s">
        <v>4053</v>
      </c>
    </row>
    <row r="5779" spans="16:22" x14ac:dyDescent="0.25">
      <c r="P5779" s="147" t="s">
        <v>962</v>
      </c>
      <c r="Q5779" s="147">
        <v>203</v>
      </c>
      <c r="R5779" s="147"/>
      <c r="S5779" s="147" t="s">
        <v>2008</v>
      </c>
      <c r="T5779" s="147">
        <v>0</v>
      </c>
      <c r="U5779" s="147" t="s">
        <v>2009</v>
      </c>
      <c r="V5779" s="147" t="s">
        <v>4053</v>
      </c>
    </row>
    <row r="5780" spans="16:22" x14ac:dyDescent="0.25">
      <c r="P5780" s="147" t="s">
        <v>962</v>
      </c>
      <c r="Q5780" s="147">
        <v>203</v>
      </c>
      <c r="R5780" s="147"/>
      <c r="S5780" s="147" t="s">
        <v>2010</v>
      </c>
      <c r="T5780" s="147">
        <v>0</v>
      </c>
      <c r="U5780" s="147" t="s">
        <v>2011</v>
      </c>
      <c r="V5780" s="147" t="s">
        <v>4053</v>
      </c>
    </row>
    <row r="5781" spans="16:22" x14ac:dyDescent="0.25">
      <c r="P5781" s="147" t="s">
        <v>962</v>
      </c>
      <c r="Q5781" s="147">
        <v>203</v>
      </c>
      <c r="R5781" s="147"/>
      <c r="S5781" s="147" t="s">
        <v>2012</v>
      </c>
      <c r="T5781" s="147">
        <v>0</v>
      </c>
      <c r="U5781" s="147" t="s">
        <v>2013</v>
      </c>
      <c r="V5781" s="147" t="s">
        <v>4053</v>
      </c>
    </row>
    <row r="5782" spans="16:22" x14ac:dyDescent="0.25">
      <c r="P5782" s="147" t="s">
        <v>962</v>
      </c>
      <c r="Q5782" s="147">
        <v>203</v>
      </c>
      <c r="R5782" s="147"/>
      <c r="S5782" s="147" t="s">
        <v>3095</v>
      </c>
      <c r="T5782" s="147">
        <v>0</v>
      </c>
      <c r="U5782" s="147" t="s">
        <v>3096</v>
      </c>
      <c r="V5782" s="147" t="s">
        <v>4053</v>
      </c>
    </row>
    <row r="5783" spans="16:22" x14ac:dyDescent="0.25">
      <c r="P5783" s="147" t="s">
        <v>962</v>
      </c>
      <c r="Q5783" s="147">
        <v>203</v>
      </c>
      <c r="R5783" s="147"/>
      <c r="S5783" s="147" t="s">
        <v>3097</v>
      </c>
      <c r="T5783" s="147">
        <v>0</v>
      </c>
      <c r="U5783" s="147" t="s">
        <v>3098</v>
      </c>
      <c r="V5783" s="147" t="s">
        <v>4053</v>
      </c>
    </row>
    <row r="5784" spans="16:22" x14ac:dyDescent="0.25">
      <c r="P5784" s="147" t="s">
        <v>962</v>
      </c>
      <c r="Q5784" s="147">
        <v>203</v>
      </c>
      <c r="R5784" s="147"/>
      <c r="S5784" s="147" t="s">
        <v>2014</v>
      </c>
      <c r="T5784" s="147">
        <v>0</v>
      </c>
      <c r="U5784" s="147" t="s">
        <v>2015</v>
      </c>
      <c r="V5784" s="147" t="s">
        <v>4053</v>
      </c>
    </row>
    <row r="5785" spans="16:22" x14ac:dyDescent="0.25">
      <c r="P5785" s="147" t="s">
        <v>962</v>
      </c>
      <c r="Q5785" s="147">
        <v>203</v>
      </c>
      <c r="R5785" s="147"/>
      <c r="S5785" s="147" t="s">
        <v>3909</v>
      </c>
      <c r="T5785" s="147">
        <v>0</v>
      </c>
      <c r="U5785" s="147" t="s">
        <v>3910</v>
      </c>
      <c r="V5785" s="147" t="s">
        <v>4053</v>
      </c>
    </row>
    <row r="5786" spans="16:22" x14ac:dyDescent="0.25">
      <c r="P5786" s="147" t="s">
        <v>962</v>
      </c>
      <c r="Q5786" s="147">
        <v>203</v>
      </c>
      <c r="R5786" s="147"/>
      <c r="S5786" s="147" t="s">
        <v>3554</v>
      </c>
      <c r="T5786" s="147">
        <v>0</v>
      </c>
      <c r="U5786" s="147" t="s">
        <v>3555</v>
      </c>
      <c r="V5786" s="147" t="s">
        <v>4053</v>
      </c>
    </row>
    <row r="5787" spans="16:22" x14ac:dyDescent="0.25">
      <c r="P5787" s="147" t="s">
        <v>962</v>
      </c>
      <c r="Q5787" s="147">
        <v>203</v>
      </c>
      <c r="R5787" s="147"/>
      <c r="S5787" s="147" t="s">
        <v>2016</v>
      </c>
      <c r="T5787" s="147">
        <v>0</v>
      </c>
      <c r="U5787" s="147" t="s">
        <v>2017</v>
      </c>
      <c r="V5787" s="147" t="s">
        <v>4053</v>
      </c>
    </row>
    <row r="5788" spans="16:22" x14ac:dyDescent="0.25">
      <c r="P5788" s="147" t="s">
        <v>962</v>
      </c>
      <c r="Q5788" s="147">
        <v>203</v>
      </c>
      <c r="R5788" s="147"/>
      <c r="S5788" s="147" t="s">
        <v>3742</v>
      </c>
      <c r="T5788" s="147">
        <v>0</v>
      </c>
      <c r="U5788" s="147" t="s">
        <v>3743</v>
      </c>
      <c r="V5788" s="147" t="s">
        <v>4053</v>
      </c>
    </row>
    <row r="5789" spans="16:22" x14ac:dyDescent="0.25">
      <c r="P5789" s="147" t="s">
        <v>962</v>
      </c>
      <c r="Q5789" s="147">
        <v>203</v>
      </c>
      <c r="R5789" s="147"/>
      <c r="S5789" s="147" t="s">
        <v>2020</v>
      </c>
      <c r="T5789" s="147">
        <v>0</v>
      </c>
      <c r="U5789" s="147" t="s">
        <v>2021</v>
      </c>
      <c r="V5789" s="147" t="s">
        <v>4053</v>
      </c>
    </row>
    <row r="5790" spans="16:22" x14ac:dyDescent="0.25">
      <c r="P5790" s="147" t="s">
        <v>962</v>
      </c>
      <c r="Q5790" s="147">
        <v>203</v>
      </c>
      <c r="R5790" s="147"/>
      <c r="S5790" s="147" t="s">
        <v>2022</v>
      </c>
      <c r="T5790" s="147">
        <v>0</v>
      </c>
      <c r="U5790" s="147" t="s">
        <v>2023</v>
      </c>
      <c r="V5790" s="147" t="s">
        <v>4053</v>
      </c>
    </row>
    <row r="5791" spans="16:22" x14ac:dyDescent="0.25">
      <c r="P5791" s="147" t="s">
        <v>962</v>
      </c>
      <c r="Q5791" s="147">
        <v>203</v>
      </c>
      <c r="R5791" s="147"/>
      <c r="S5791" s="147" t="s">
        <v>3394</v>
      </c>
      <c r="T5791" s="147">
        <v>0</v>
      </c>
      <c r="U5791" s="147" t="s">
        <v>3395</v>
      </c>
      <c r="V5791" s="147" t="s">
        <v>4053</v>
      </c>
    </row>
    <row r="5792" spans="16:22" x14ac:dyDescent="0.25">
      <c r="P5792" s="147" t="s">
        <v>962</v>
      </c>
      <c r="Q5792" s="147">
        <v>203</v>
      </c>
      <c r="R5792" s="147"/>
      <c r="S5792" s="147" t="s">
        <v>2024</v>
      </c>
      <c r="T5792" s="147">
        <v>0</v>
      </c>
      <c r="U5792" s="147" t="s">
        <v>2025</v>
      </c>
      <c r="V5792" s="147" t="s">
        <v>4053</v>
      </c>
    </row>
    <row r="5793" spans="16:22" x14ac:dyDescent="0.25">
      <c r="P5793" s="147" t="s">
        <v>962</v>
      </c>
      <c r="Q5793" s="147">
        <v>203</v>
      </c>
      <c r="R5793" s="147"/>
      <c r="S5793" s="147" t="s">
        <v>2026</v>
      </c>
      <c r="T5793" s="147">
        <v>0</v>
      </c>
      <c r="U5793" s="147" t="s">
        <v>2027</v>
      </c>
      <c r="V5793" s="147" t="s">
        <v>4053</v>
      </c>
    </row>
    <row r="5794" spans="16:22" x14ac:dyDescent="0.25">
      <c r="P5794" s="147" t="s">
        <v>962</v>
      </c>
      <c r="Q5794" s="147">
        <v>203</v>
      </c>
      <c r="R5794" s="147"/>
      <c r="S5794" s="147" t="s">
        <v>4092</v>
      </c>
      <c r="T5794" s="147">
        <v>0</v>
      </c>
      <c r="U5794" s="147" t="s">
        <v>4093</v>
      </c>
      <c r="V5794" s="147" t="s">
        <v>4053</v>
      </c>
    </row>
    <row r="5795" spans="16:22" x14ac:dyDescent="0.25">
      <c r="P5795" s="147" t="s">
        <v>962</v>
      </c>
      <c r="Q5795" s="147">
        <v>203</v>
      </c>
      <c r="R5795" s="147"/>
      <c r="S5795" s="147" t="s">
        <v>3396</v>
      </c>
      <c r="T5795" s="147">
        <v>0</v>
      </c>
      <c r="U5795" s="147" t="s">
        <v>3397</v>
      </c>
      <c r="V5795" s="147" t="s">
        <v>4053</v>
      </c>
    </row>
    <row r="5796" spans="16:22" x14ac:dyDescent="0.25">
      <c r="P5796" s="147" t="s">
        <v>962</v>
      </c>
      <c r="Q5796" s="147">
        <v>203</v>
      </c>
      <c r="R5796" s="147"/>
      <c r="S5796" s="147" t="s">
        <v>3911</v>
      </c>
      <c r="T5796" s="147">
        <v>0</v>
      </c>
      <c r="U5796" s="147" t="s">
        <v>3912</v>
      </c>
      <c r="V5796" s="147" t="s">
        <v>4053</v>
      </c>
    </row>
    <row r="5797" spans="16:22" x14ac:dyDescent="0.25">
      <c r="P5797" s="147" t="s">
        <v>962</v>
      </c>
      <c r="Q5797" s="147">
        <v>203</v>
      </c>
      <c r="R5797" s="147"/>
      <c r="S5797" s="147" t="s">
        <v>2028</v>
      </c>
      <c r="T5797" s="147">
        <v>0</v>
      </c>
      <c r="U5797" s="147" t="s">
        <v>2029</v>
      </c>
      <c r="V5797" s="147" t="s">
        <v>4053</v>
      </c>
    </row>
    <row r="5798" spans="16:22" x14ac:dyDescent="0.25">
      <c r="P5798" s="147" t="s">
        <v>962</v>
      </c>
      <c r="Q5798" s="147">
        <v>203</v>
      </c>
      <c r="R5798" s="147"/>
      <c r="S5798" s="147" t="s">
        <v>3556</v>
      </c>
      <c r="T5798" s="147">
        <v>0</v>
      </c>
      <c r="U5798" s="147" t="s">
        <v>3557</v>
      </c>
      <c r="V5798" s="147" t="s">
        <v>4053</v>
      </c>
    </row>
    <row r="5799" spans="16:22" x14ac:dyDescent="0.25">
      <c r="P5799" s="147" t="s">
        <v>962</v>
      </c>
      <c r="Q5799" s="147">
        <v>203</v>
      </c>
      <c r="R5799" s="147"/>
      <c r="S5799" s="147" t="s">
        <v>3744</v>
      </c>
      <c r="T5799" s="147">
        <v>0</v>
      </c>
      <c r="U5799" s="147" t="s">
        <v>3745</v>
      </c>
      <c r="V5799" s="147" t="s">
        <v>4053</v>
      </c>
    </row>
    <row r="5800" spans="16:22" x14ac:dyDescent="0.25">
      <c r="P5800" s="147" t="s">
        <v>962</v>
      </c>
      <c r="Q5800" s="147">
        <v>203</v>
      </c>
      <c r="R5800" s="147"/>
      <c r="S5800" s="147" t="s">
        <v>3558</v>
      </c>
      <c r="T5800" s="147">
        <v>0</v>
      </c>
      <c r="U5800" s="147" t="s">
        <v>3559</v>
      </c>
      <c r="V5800" s="147" t="s">
        <v>4053</v>
      </c>
    </row>
    <row r="5801" spans="16:22" x14ac:dyDescent="0.25">
      <c r="P5801" s="147" t="s">
        <v>962</v>
      </c>
      <c r="Q5801" s="147">
        <v>203</v>
      </c>
      <c r="R5801" s="147"/>
      <c r="S5801" s="147" t="s">
        <v>3560</v>
      </c>
      <c r="T5801" s="147">
        <v>0</v>
      </c>
      <c r="U5801" s="147" t="s">
        <v>3561</v>
      </c>
      <c r="V5801" s="147" t="s">
        <v>4053</v>
      </c>
    </row>
    <row r="5802" spans="16:22" x14ac:dyDescent="0.25">
      <c r="P5802" s="147" t="s">
        <v>962</v>
      </c>
      <c r="Q5802" s="147">
        <v>203</v>
      </c>
      <c r="R5802" s="147"/>
      <c r="S5802" s="147" t="s">
        <v>2884</v>
      </c>
      <c r="T5802" s="147">
        <v>0</v>
      </c>
      <c r="U5802" s="147" t="s">
        <v>2885</v>
      </c>
      <c r="V5802" s="147" t="s">
        <v>4053</v>
      </c>
    </row>
    <row r="5803" spans="16:22" x14ac:dyDescent="0.25">
      <c r="P5803" s="147" t="s">
        <v>962</v>
      </c>
      <c r="Q5803" s="147">
        <v>203</v>
      </c>
      <c r="R5803" s="147"/>
      <c r="S5803" s="147" t="s">
        <v>2032</v>
      </c>
      <c r="T5803" s="147">
        <v>0</v>
      </c>
      <c r="U5803" s="147" t="s">
        <v>2033</v>
      </c>
      <c r="V5803" s="147" t="s">
        <v>4053</v>
      </c>
    </row>
    <row r="5804" spans="16:22" x14ac:dyDescent="0.25">
      <c r="P5804" s="147" t="s">
        <v>962</v>
      </c>
      <c r="Q5804" s="147">
        <v>203</v>
      </c>
      <c r="R5804" s="147"/>
      <c r="S5804" s="147" t="s">
        <v>3398</v>
      </c>
      <c r="T5804" s="147">
        <v>0</v>
      </c>
      <c r="U5804" s="147" t="s">
        <v>3399</v>
      </c>
      <c r="V5804" s="147" t="s">
        <v>4053</v>
      </c>
    </row>
    <row r="5805" spans="16:22" x14ac:dyDescent="0.25">
      <c r="P5805" s="147" t="s">
        <v>962</v>
      </c>
      <c r="Q5805" s="147">
        <v>203</v>
      </c>
      <c r="R5805" s="147"/>
      <c r="S5805" s="147" t="s">
        <v>2034</v>
      </c>
      <c r="T5805" s="147">
        <v>0</v>
      </c>
      <c r="U5805" s="147" t="s">
        <v>2035</v>
      </c>
      <c r="V5805" s="147" t="s">
        <v>4053</v>
      </c>
    </row>
    <row r="5806" spans="16:22" x14ac:dyDescent="0.25">
      <c r="P5806" s="147" t="s">
        <v>962</v>
      </c>
      <c r="Q5806" s="147">
        <v>203</v>
      </c>
      <c r="R5806" s="147"/>
      <c r="S5806" s="147" t="s">
        <v>3099</v>
      </c>
      <c r="T5806" s="147">
        <v>0</v>
      </c>
      <c r="U5806" s="147" t="s">
        <v>3100</v>
      </c>
      <c r="V5806" s="147" t="s">
        <v>4053</v>
      </c>
    </row>
    <row r="5807" spans="16:22" x14ac:dyDescent="0.25">
      <c r="P5807" s="147" t="s">
        <v>962</v>
      </c>
      <c r="Q5807" s="147">
        <v>203</v>
      </c>
      <c r="R5807" s="147"/>
      <c r="S5807" s="147" t="s">
        <v>3101</v>
      </c>
      <c r="T5807" s="147">
        <v>0</v>
      </c>
      <c r="U5807" s="147" t="s">
        <v>3102</v>
      </c>
      <c r="V5807" s="147" t="s">
        <v>4053</v>
      </c>
    </row>
    <row r="5808" spans="16:22" x14ac:dyDescent="0.25">
      <c r="P5808" s="147" t="s">
        <v>962</v>
      </c>
      <c r="Q5808" s="147">
        <v>203</v>
      </c>
      <c r="R5808" s="147"/>
      <c r="S5808" s="147" t="s">
        <v>2036</v>
      </c>
      <c r="T5808" s="147">
        <v>0</v>
      </c>
      <c r="U5808" s="147" t="s">
        <v>2037</v>
      </c>
      <c r="V5808" s="147" t="s">
        <v>4053</v>
      </c>
    </row>
    <row r="5809" spans="16:22" x14ac:dyDescent="0.25">
      <c r="P5809" s="147" t="s">
        <v>962</v>
      </c>
      <c r="Q5809" s="147">
        <v>203</v>
      </c>
      <c r="R5809" s="147"/>
      <c r="S5809" s="147" t="s">
        <v>3913</v>
      </c>
      <c r="T5809" s="147">
        <v>0</v>
      </c>
      <c r="U5809" s="147" t="s">
        <v>3914</v>
      </c>
      <c r="V5809" s="147" t="s">
        <v>4053</v>
      </c>
    </row>
    <row r="5810" spans="16:22" x14ac:dyDescent="0.25">
      <c r="P5810" s="147" t="s">
        <v>962</v>
      </c>
      <c r="Q5810" s="147">
        <v>203</v>
      </c>
      <c r="R5810" s="147"/>
      <c r="S5810" s="147" t="s">
        <v>3915</v>
      </c>
      <c r="T5810" s="147">
        <v>0</v>
      </c>
      <c r="U5810" s="147" t="s">
        <v>3916</v>
      </c>
      <c r="V5810" s="147" t="s">
        <v>4053</v>
      </c>
    </row>
    <row r="5811" spans="16:22" x14ac:dyDescent="0.25">
      <c r="P5811" s="147" t="s">
        <v>962</v>
      </c>
      <c r="Q5811" s="147">
        <v>203</v>
      </c>
      <c r="R5811" s="147"/>
      <c r="S5811" s="147" t="s">
        <v>2042</v>
      </c>
      <c r="T5811" s="147">
        <v>0</v>
      </c>
      <c r="U5811" s="147" t="s">
        <v>2043</v>
      </c>
      <c r="V5811" s="147" t="s">
        <v>4053</v>
      </c>
    </row>
    <row r="5812" spans="16:22" x14ac:dyDescent="0.25">
      <c r="P5812" s="147" t="s">
        <v>962</v>
      </c>
      <c r="Q5812" s="147">
        <v>203</v>
      </c>
      <c r="R5812" s="147"/>
      <c r="S5812" s="147" t="s">
        <v>3917</v>
      </c>
      <c r="T5812" s="147">
        <v>0</v>
      </c>
      <c r="U5812" s="147" t="s">
        <v>3918</v>
      </c>
      <c r="V5812" s="147" t="s">
        <v>4053</v>
      </c>
    </row>
    <row r="5813" spans="16:22" x14ac:dyDescent="0.25">
      <c r="P5813" s="147" t="s">
        <v>962</v>
      </c>
      <c r="Q5813" s="147">
        <v>203</v>
      </c>
      <c r="R5813" s="147"/>
      <c r="S5813" s="147" t="s">
        <v>3746</v>
      </c>
      <c r="T5813" s="147">
        <v>0</v>
      </c>
      <c r="U5813" s="147" t="s">
        <v>3747</v>
      </c>
      <c r="V5813" s="147" t="s">
        <v>4053</v>
      </c>
    </row>
    <row r="5814" spans="16:22" x14ac:dyDescent="0.25">
      <c r="P5814" s="147" t="s">
        <v>962</v>
      </c>
      <c r="Q5814" s="147">
        <v>203</v>
      </c>
      <c r="R5814" s="147"/>
      <c r="S5814" s="147" t="s">
        <v>2890</v>
      </c>
      <c r="T5814" s="147">
        <v>0</v>
      </c>
      <c r="U5814" s="147" t="s">
        <v>2891</v>
      </c>
      <c r="V5814" s="147" t="s">
        <v>4053</v>
      </c>
    </row>
    <row r="5815" spans="16:22" x14ac:dyDescent="0.25">
      <c r="P5815" s="147" t="s">
        <v>962</v>
      </c>
      <c r="Q5815" s="147">
        <v>203</v>
      </c>
      <c r="R5815" s="147"/>
      <c r="S5815" s="147" t="s">
        <v>3919</v>
      </c>
      <c r="T5815" s="147">
        <v>0</v>
      </c>
      <c r="U5815" s="147" t="s">
        <v>3920</v>
      </c>
      <c r="V5815" s="147" t="s">
        <v>4053</v>
      </c>
    </row>
    <row r="5816" spans="16:22" x14ac:dyDescent="0.25">
      <c r="P5816" s="147" t="s">
        <v>962</v>
      </c>
      <c r="Q5816" s="147">
        <v>203</v>
      </c>
      <c r="R5816" s="147"/>
      <c r="S5816" s="147" t="s">
        <v>3921</v>
      </c>
      <c r="T5816" s="147">
        <v>0</v>
      </c>
      <c r="U5816" s="147" t="s">
        <v>3922</v>
      </c>
      <c r="V5816" s="147" t="s">
        <v>4053</v>
      </c>
    </row>
    <row r="5817" spans="16:22" x14ac:dyDescent="0.25">
      <c r="P5817" s="147" t="s">
        <v>962</v>
      </c>
      <c r="Q5817" s="147">
        <v>203</v>
      </c>
      <c r="R5817" s="147"/>
      <c r="S5817" s="147" t="s">
        <v>3103</v>
      </c>
      <c r="T5817" s="147">
        <v>0</v>
      </c>
      <c r="U5817" s="147" t="s">
        <v>3104</v>
      </c>
      <c r="V5817" s="147" t="s">
        <v>4053</v>
      </c>
    </row>
    <row r="5818" spans="16:22" x14ac:dyDescent="0.25">
      <c r="P5818" s="147" t="s">
        <v>962</v>
      </c>
      <c r="Q5818" s="147">
        <v>203</v>
      </c>
      <c r="R5818" s="147"/>
      <c r="S5818" s="147" t="s">
        <v>3105</v>
      </c>
      <c r="T5818" s="147">
        <v>0</v>
      </c>
      <c r="U5818" s="147" t="s">
        <v>3106</v>
      </c>
      <c r="V5818" s="147" t="s">
        <v>4053</v>
      </c>
    </row>
    <row r="5819" spans="16:22" x14ac:dyDescent="0.25">
      <c r="P5819" s="147" t="s">
        <v>962</v>
      </c>
      <c r="Q5819" s="147">
        <v>203</v>
      </c>
      <c r="R5819" s="147"/>
      <c r="S5819" s="147" t="s">
        <v>3107</v>
      </c>
      <c r="T5819" s="147">
        <v>0</v>
      </c>
      <c r="U5819" s="147" t="s">
        <v>3108</v>
      </c>
      <c r="V5819" s="147" t="s">
        <v>4053</v>
      </c>
    </row>
    <row r="5820" spans="16:22" x14ac:dyDescent="0.25">
      <c r="P5820" s="147" t="s">
        <v>962</v>
      </c>
      <c r="Q5820" s="147">
        <v>203</v>
      </c>
      <c r="R5820" s="147"/>
      <c r="S5820" s="147" t="s">
        <v>3109</v>
      </c>
      <c r="T5820" s="147">
        <v>0</v>
      </c>
      <c r="U5820" s="147" t="s">
        <v>3110</v>
      </c>
      <c r="V5820" s="147" t="s">
        <v>4053</v>
      </c>
    </row>
    <row r="5821" spans="16:22" x14ac:dyDescent="0.25">
      <c r="P5821" s="147" t="s">
        <v>962</v>
      </c>
      <c r="Q5821" s="147">
        <v>203</v>
      </c>
      <c r="R5821" s="147"/>
      <c r="S5821" s="147" t="s">
        <v>3111</v>
      </c>
      <c r="T5821" s="147">
        <v>0</v>
      </c>
      <c r="U5821" s="147" t="s">
        <v>3112</v>
      </c>
      <c r="V5821" s="147" t="s">
        <v>4053</v>
      </c>
    </row>
    <row r="5822" spans="16:22" x14ac:dyDescent="0.25">
      <c r="P5822" s="147" t="s">
        <v>962</v>
      </c>
      <c r="Q5822" s="147">
        <v>203</v>
      </c>
      <c r="R5822" s="147"/>
      <c r="S5822" s="147" t="s">
        <v>2050</v>
      </c>
      <c r="T5822" s="147">
        <v>0</v>
      </c>
      <c r="U5822" s="147" t="s">
        <v>2051</v>
      </c>
      <c r="V5822" s="147" t="s">
        <v>4053</v>
      </c>
    </row>
    <row r="5823" spans="16:22" x14ac:dyDescent="0.25">
      <c r="P5823" s="147" t="s">
        <v>962</v>
      </c>
      <c r="Q5823" s="147">
        <v>203</v>
      </c>
      <c r="R5823" s="147"/>
      <c r="S5823" s="147" t="s">
        <v>3562</v>
      </c>
      <c r="T5823" s="147">
        <v>0</v>
      </c>
      <c r="U5823" s="147" t="s">
        <v>3563</v>
      </c>
      <c r="V5823" s="147" t="s">
        <v>4053</v>
      </c>
    </row>
    <row r="5824" spans="16:22" x14ac:dyDescent="0.25">
      <c r="P5824" s="147" t="s">
        <v>962</v>
      </c>
      <c r="Q5824" s="147">
        <v>203</v>
      </c>
      <c r="R5824" s="147"/>
      <c r="S5824" s="147" t="s">
        <v>2052</v>
      </c>
      <c r="T5824" s="147">
        <v>0</v>
      </c>
      <c r="U5824" s="147" t="s">
        <v>2053</v>
      </c>
      <c r="V5824" s="147" t="s">
        <v>4053</v>
      </c>
    </row>
    <row r="5825" spans="16:22" x14ac:dyDescent="0.25">
      <c r="P5825" s="147" t="s">
        <v>962</v>
      </c>
      <c r="Q5825" s="147">
        <v>203</v>
      </c>
      <c r="R5825" s="147"/>
      <c r="S5825" s="147" t="s">
        <v>3113</v>
      </c>
      <c r="T5825" s="147">
        <v>0</v>
      </c>
      <c r="U5825" s="147" t="s">
        <v>3114</v>
      </c>
      <c r="V5825" s="147" t="s">
        <v>4053</v>
      </c>
    </row>
    <row r="5826" spans="16:22" x14ac:dyDescent="0.25">
      <c r="P5826" s="147" t="s">
        <v>962</v>
      </c>
      <c r="Q5826" s="147">
        <v>203</v>
      </c>
      <c r="R5826" s="147"/>
      <c r="S5826" s="147" t="s">
        <v>3117</v>
      </c>
      <c r="T5826" s="147">
        <v>0</v>
      </c>
      <c r="U5826" s="147" t="s">
        <v>3118</v>
      </c>
      <c r="V5826" s="147" t="s">
        <v>4053</v>
      </c>
    </row>
    <row r="5827" spans="16:22" x14ac:dyDescent="0.25">
      <c r="P5827" s="147" t="s">
        <v>962</v>
      </c>
      <c r="Q5827" s="147">
        <v>203</v>
      </c>
      <c r="R5827" s="147"/>
      <c r="S5827" s="147" t="s">
        <v>2054</v>
      </c>
      <c r="T5827" s="147">
        <v>0</v>
      </c>
      <c r="U5827" s="147" t="s">
        <v>2055</v>
      </c>
      <c r="V5827" s="147" t="s">
        <v>4053</v>
      </c>
    </row>
    <row r="5828" spans="16:22" x14ac:dyDescent="0.25">
      <c r="P5828" s="147" t="s">
        <v>962</v>
      </c>
      <c r="Q5828" s="147">
        <v>203</v>
      </c>
      <c r="R5828" s="147"/>
      <c r="S5828" s="147" t="s">
        <v>2058</v>
      </c>
      <c r="T5828" s="147">
        <v>0</v>
      </c>
      <c r="U5828" s="147" t="s">
        <v>2059</v>
      </c>
      <c r="V5828" s="147" t="s">
        <v>4053</v>
      </c>
    </row>
    <row r="5829" spans="16:22" x14ac:dyDescent="0.25">
      <c r="P5829" s="147" t="s">
        <v>962</v>
      </c>
      <c r="Q5829" s="147">
        <v>203</v>
      </c>
      <c r="R5829" s="147"/>
      <c r="S5829" s="147" t="s">
        <v>2060</v>
      </c>
      <c r="T5829" s="147">
        <v>0</v>
      </c>
      <c r="U5829" s="147" t="s">
        <v>2061</v>
      </c>
      <c r="V5829" s="147" t="s">
        <v>4053</v>
      </c>
    </row>
    <row r="5830" spans="16:22" x14ac:dyDescent="0.25">
      <c r="P5830" s="147" t="s">
        <v>962</v>
      </c>
      <c r="Q5830" s="147">
        <v>203</v>
      </c>
      <c r="R5830" s="147"/>
      <c r="S5830" s="147" t="s">
        <v>3119</v>
      </c>
      <c r="T5830" s="147">
        <v>0</v>
      </c>
      <c r="U5830" s="147" t="s">
        <v>3120</v>
      </c>
      <c r="V5830" s="147" t="s">
        <v>4053</v>
      </c>
    </row>
    <row r="5831" spans="16:22" x14ac:dyDescent="0.25">
      <c r="P5831" s="147" t="s">
        <v>962</v>
      </c>
      <c r="Q5831" s="147">
        <v>203</v>
      </c>
      <c r="R5831" s="147"/>
      <c r="S5831" s="147" t="s">
        <v>2892</v>
      </c>
      <c r="T5831" s="147">
        <v>0</v>
      </c>
      <c r="U5831" s="147" t="s">
        <v>2893</v>
      </c>
      <c r="V5831" s="147" t="s">
        <v>4053</v>
      </c>
    </row>
    <row r="5832" spans="16:22" x14ac:dyDescent="0.25">
      <c r="P5832" s="147" t="s">
        <v>962</v>
      </c>
      <c r="Q5832" s="147">
        <v>203</v>
      </c>
      <c r="R5832" s="147"/>
      <c r="S5832" s="147" t="s">
        <v>4094</v>
      </c>
      <c r="T5832" s="147">
        <v>0</v>
      </c>
      <c r="U5832" s="147" t="s">
        <v>4095</v>
      </c>
      <c r="V5832" s="147" t="s">
        <v>4053</v>
      </c>
    </row>
    <row r="5833" spans="16:22" x14ac:dyDescent="0.25">
      <c r="P5833" s="147" t="s">
        <v>962</v>
      </c>
      <c r="Q5833" s="147">
        <v>203</v>
      </c>
      <c r="R5833" s="147"/>
      <c r="S5833" s="147" t="s">
        <v>3923</v>
      </c>
      <c r="T5833" s="147">
        <v>0</v>
      </c>
      <c r="U5833" s="147" t="s">
        <v>3924</v>
      </c>
      <c r="V5833" s="147" t="s">
        <v>4053</v>
      </c>
    </row>
    <row r="5834" spans="16:22" x14ac:dyDescent="0.25">
      <c r="P5834" s="147" t="s">
        <v>962</v>
      </c>
      <c r="Q5834" s="147">
        <v>203</v>
      </c>
      <c r="R5834" s="147"/>
      <c r="S5834" s="147" t="s">
        <v>2064</v>
      </c>
      <c r="T5834" s="147">
        <v>0</v>
      </c>
      <c r="U5834" s="147" t="s">
        <v>2065</v>
      </c>
      <c r="V5834" s="147" t="s">
        <v>4053</v>
      </c>
    </row>
    <row r="5835" spans="16:22" x14ac:dyDescent="0.25">
      <c r="P5835" s="147" t="s">
        <v>962</v>
      </c>
      <c r="Q5835" s="147">
        <v>203</v>
      </c>
      <c r="R5835" s="147"/>
      <c r="S5835" s="147" t="s">
        <v>2070</v>
      </c>
      <c r="T5835" s="147">
        <v>0</v>
      </c>
      <c r="U5835" s="147" t="s">
        <v>2071</v>
      </c>
      <c r="V5835" s="147" t="s">
        <v>4053</v>
      </c>
    </row>
    <row r="5836" spans="16:22" x14ac:dyDescent="0.25">
      <c r="P5836" s="147" t="s">
        <v>962</v>
      </c>
      <c r="Q5836" s="147">
        <v>203</v>
      </c>
      <c r="R5836" s="147"/>
      <c r="S5836" s="147" t="s">
        <v>4096</v>
      </c>
      <c r="T5836" s="147">
        <v>0</v>
      </c>
      <c r="U5836" s="147" t="s">
        <v>4097</v>
      </c>
      <c r="V5836" s="147" t="s">
        <v>4053</v>
      </c>
    </row>
    <row r="5837" spans="16:22" x14ac:dyDescent="0.25">
      <c r="P5837" s="147" t="s">
        <v>962</v>
      </c>
      <c r="Q5837" s="147">
        <v>203</v>
      </c>
      <c r="R5837" s="147"/>
      <c r="S5837" s="147" t="s">
        <v>3925</v>
      </c>
      <c r="T5837" s="147">
        <v>0</v>
      </c>
      <c r="U5837" s="147" t="s">
        <v>3926</v>
      </c>
      <c r="V5837" s="147" t="s">
        <v>4053</v>
      </c>
    </row>
    <row r="5838" spans="16:22" x14ac:dyDescent="0.25">
      <c r="P5838" s="147" t="s">
        <v>962</v>
      </c>
      <c r="Q5838" s="147">
        <v>203</v>
      </c>
      <c r="R5838" s="147"/>
      <c r="S5838" s="147" t="s">
        <v>3927</v>
      </c>
      <c r="T5838" s="147">
        <v>0</v>
      </c>
      <c r="U5838" s="147" t="s">
        <v>3928</v>
      </c>
      <c r="V5838" s="147" t="s">
        <v>4053</v>
      </c>
    </row>
    <row r="5839" spans="16:22" x14ac:dyDescent="0.25">
      <c r="P5839" s="147" t="s">
        <v>962</v>
      </c>
      <c r="Q5839" s="147">
        <v>203</v>
      </c>
      <c r="R5839" s="147"/>
      <c r="S5839" s="147" t="s">
        <v>2583</v>
      </c>
      <c r="T5839" s="147">
        <v>0</v>
      </c>
      <c r="U5839" s="147" t="s">
        <v>2584</v>
      </c>
      <c r="V5839" s="147" t="s">
        <v>4053</v>
      </c>
    </row>
    <row r="5840" spans="16:22" x14ac:dyDescent="0.25">
      <c r="P5840" s="147" t="s">
        <v>962</v>
      </c>
      <c r="Q5840" s="147">
        <v>203</v>
      </c>
      <c r="R5840" s="147"/>
      <c r="S5840" s="147" t="s">
        <v>3929</v>
      </c>
      <c r="T5840" s="147">
        <v>0</v>
      </c>
      <c r="U5840" s="147" t="s">
        <v>3930</v>
      </c>
      <c r="V5840" s="147" t="s">
        <v>4053</v>
      </c>
    </row>
    <row r="5841" spans="16:22" x14ac:dyDescent="0.25">
      <c r="P5841" s="147" t="s">
        <v>962</v>
      </c>
      <c r="Q5841" s="147">
        <v>203</v>
      </c>
      <c r="R5841" s="147"/>
      <c r="S5841" s="147" t="s">
        <v>2078</v>
      </c>
      <c r="T5841" s="147">
        <v>0</v>
      </c>
      <c r="U5841" s="147" t="s">
        <v>2079</v>
      </c>
      <c r="V5841" s="147" t="s">
        <v>4053</v>
      </c>
    </row>
    <row r="5842" spans="16:22" x14ac:dyDescent="0.25">
      <c r="P5842" s="147" t="s">
        <v>962</v>
      </c>
      <c r="Q5842" s="147">
        <v>203</v>
      </c>
      <c r="R5842" s="147"/>
      <c r="S5842" s="147" t="s">
        <v>3402</v>
      </c>
      <c r="T5842" s="147">
        <v>0</v>
      </c>
      <c r="U5842" s="147" t="s">
        <v>3403</v>
      </c>
      <c r="V5842" s="147" t="s">
        <v>4053</v>
      </c>
    </row>
    <row r="5843" spans="16:22" x14ac:dyDescent="0.25">
      <c r="P5843" s="147" t="s">
        <v>962</v>
      </c>
      <c r="Q5843" s="147">
        <v>203</v>
      </c>
      <c r="R5843" s="147"/>
      <c r="S5843" s="147" t="s">
        <v>3404</v>
      </c>
      <c r="T5843" s="147">
        <v>0</v>
      </c>
      <c r="U5843" s="147" t="s">
        <v>3405</v>
      </c>
      <c r="V5843" s="147" t="s">
        <v>4053</v>
      </c>
    </row>
    <row r="5844" spans="16:22" x14ac:dyDescent="0.25">
      <c r="P5844" s="147" t="s">
        <v>962</v>
      </c>
      <c r="Q5844" s="147">
        <v>203</v>
      </c>
      <c r="R5844" s="147"/>
      <c r="S5844" s="147" t="s">
        <v>2088</v>
      </c>
      <c r="T5844" s="147">
        <v>0</v>
      </c>
      <c r="U5844" s="147" t="s">
        <v>2089</v>
      </c>
      <c r="V5844" s="147" t="s">
        <v>4053</v>
      </c>
    </row>
    <row r="5845" spans="16:22" x14ac:dyDescent="0.25">
      <c r="P5845" s="147" t="s">
        <v>962</v>
      </c>
      <c r="Q5845" s="147">
        <v>203</v>
      </c>
      <c r="R5845" s="147"/>
      <c r="S5845" s="147" t="s">
        <v>4098</v>
      </c>
      <c r="T5845" s="147">
        <v>0</v>
      </c>
      <c r="U5845" s="147" t="s">
        <v>4099</v>
      </c>
      <c r="V5845" s="147" t="s">
        <v>4053</v>
      </c>
    </row>
    <row r="5846" spans="16:22" x14ac:dyDescent="0.25">
      <c r="P5846" s="147" t="s">
        <v>962</v>
      </c>
      <c r="Q5846" s="147">
        <v>203</v>
      </c>
      <c r="R5846" s="147"/>
      <c r="S5846" s="147" t="s">
        <v>2587</v>
      </c>
      <c r="T5846" s="147">
        <v>0</v>
      </c>
      <c r="U5846" s="147" t="s">
        <v>2588</v>
      </c>
      <c r="V5846" s="147" t="s">
        <v>4053</v>
      </c>
    </row>
    <row r="5847" spans="16:22" x14ac:dyDescent="0.25">
      <c r="P5847" s="147" t="s">
        <v>962</v>
      </c>
      <c r="Q5847" s="147">
        <v>203</v>
      </c>
      <c r="R5847" s="147"/>
      <c r="S5847" s="147" t="s">
        <v>2090</v>
      </c>
      <c r="T5847" s="147">
        <v>0</v>
      </c>
      <c r="U5847" s="147" t="s">
        <v>2091</v>
      </c>
      <c r="V5847" s="147" t="s">
        <v>4053</v>
      </c>
    </row>
    <row r="5848" spans="16:22" x14ac:dyDescent="0.25">
      <c r="P5848" s="147" t="s">
        <v>962</v>
      </c>
      <c r="Q5848" s="147">
        <v>203</v>
      </c>
      <c r="R5848" s="147"/>
      <c r="S5848" s="147" t="s">
        <v>3127</v>
      </c>
      <c r="T5848" s="147">
        <v>0</v>
      </c>
      <c r="U5848" s="147" t="s">
        <v>3128</v>
      </c>
      <c r="V5848" s="147" t="s">
        <v>4053</v>
      </c>
    </row>
    <row r="5849" spans="16:22" x14ac:dyDescent="0.25">
      <c r="P5849" s="147" t="s">
        <v>962</v>
      </c>
      <c r="Q5849" s="147">
        <v>203</v>
      </c>
      <c r="R5849" s="147"/>
      <c r="S5849" s="147" t="s">
        <v>3931</v>
      </c>
      <c r="T5849" s="147">
        <v>0</v>
      </c>
      <c r="U5849" s="147" t="s">
        <v>3932</v>
      </c>
      <c r="V5849" s="147" t="s">
        <v>4053</v>
      </c>
    </row>
    <row r="5850" spans="16:22" x14ac:dyDescent="0.25">
      <c r="P5850" s="147" t="s">
        <v>962</v>
      </c>
      <c r="Q5850" s="147">
        <v>203</v>
      </c>
      <c r="R5850" s="147"/>
      <c r="S5850" s="147" t="s">
        <v>2100</v>
      </c>
      <c r="T5850" s="147">
        <v>0</v>
      </c>
      <c r="U5850" s="147" t="s">
        <v>2101</v>
      </c>
      <c r="V5850" s="147" t="s">
        <v>4053</v>
      </c>
    </row>
    <row r="5851" spans="16:22" x14ac:dyDescent="0.25">
      <c r="P5851" s="147" t="s">
        <v>962</v>
      </c>
      <c r="Q5851" s="147">
        <v>203</v>
      </c>
      <c r="R5851" s="147"/>
      <c r="S5851" s="147" t="s">
        <v>3129</v>
      </c>
      <c r="T5851" s="147">
        <v>0</v>
      </c>
      <c r="U5851" s="147" t="s">
        <v>3130</v>
      </c>
      <c r="V5851" s="147" t="s">
        <v>4053</v>
      </c>
    </row>
    <row r="5852" spans="16:22" x14ac:dyDescent="0.25">
      <c r="P5852" s="147" t="s">
        <v>962</v>
      </c>
      <c r="Q5852" s="147">
        <v>203</v>
      </c>
      <c r="R5852" s="147"/>
      <c r="S5852" s="147" t="s">
        <v>2102</v>
      </c>
      <c r="T5852" s="147">
        <v>0</v>
      </c>
      <c r="U5852" s="147" t="s">
        <v>2103</v>
      </c>
      <c r="V5852" s="147" t="s">
        <v>4053</v>
      </c>
    </row>
    <row r="5853" spans="16:22" x14ac:dyDescent="0.25">
      <c r="P5853" s="147" t="s">
        <v>962</v>
      </c>
      <c r="Q5853" s="147">
        <v>203</v>
      </c>
      <c r="R5853" s="147"/>
      <c r="S5853" s="147" t="s">
        <v>2104</v>
      </c>
      <c r="T5853" s="147">
        <v>0</v>
      </c>
      <c r="U5853" s="147" t="s">
        <v>2105</v>
      </c>
      <c r="V5853" s="147" t="s">
        <v>4053</v>
      </c>
    </row>
    <row r="5854" spans="16:22" x14ac:dyDescent="0.25">
      <c r="P5854" s="147" t="s">
        <v>962</v>
      </c>
      <c r="Q5854" s="147">
        <v>203</v>
      </c>
      <c r="R5854" s="147"/>
      <c r="S5854" s="147" t="s">
        <v>2106</v>
      </c>
      <c r="T5854" s="147">
        <v>0</v>
      </c>
      <c r="U5854" s="147" t="s">
        <v>2107</v>
      </c>
      <c r="V5854" s="147" t="s">
        <v>4053</v>
      </c>
    </row>
    <row r="5855" spans="16:22" x14ac:dyDescent="0.25">
      <c r="P5855" s="147" t="s">
        <v>962</v>
      </c>
      <c r="Q5855" s="147">
        <v>203</v>
      </c>
      <c r="R5855" s="147"/>
      <c r="S5855" s="147" t="s">
        <v>2904</v>
      </c>
      <c r="T5855" s="147">
        <v>0</v>
      </c>
      <c r="U5855" s="147" t="s">
        <v>2905</v>
      </c>
      <c r="V5855" s="147" t="s">
        <v>4053</v>
      </c>
    </row>
    <row r="5856" spans="16:22" x14ac:dyDescent="0.25">
      <c r="P5856" s="147" t="s">
        <v>962</v>
      </c>
      <c r="Q5856" s="147">
        <v>203</v>
      </c>
      <c r="R5856" s="147"/>
      <c r="S5856" s="147" t="s">
        <v>3935</v>
      </c>
      <c r="T5856" s="147">
        <v>0</v>
      </c>
      <c r="U5856" s="147" t="s">
        <v>3936</v>
      </c>
      <c r="V5856" s="147" t="s">
        <v>4053</v>
      </c>
    </row>
    <row r="5857" spans="16:22" x14ac:dyDescent="0.25">
      <c r="P5857" s="147" t="s">
        <v>962</v>
      </c>
      <c r="Q5857" s="147">
        <v>203</v>
      </c>
      <c r="R5857" s="147"/>
      <c r="S5857" s="147" t="s">
        <v>2108</v>
      </c>
      <c r="T5857" s="147">
        <v>0</v>
      </c>
      <c r="U5857" s="147" t="s">
        <v>2109</v>
      </c>
      <c r="V5857" s="147" t="s">
        <v>4053</v>
      </c>
    </row>
    <row r="5858" spans="16:22" x14ac:dyDescent="0.25">
      <c r="P5858" s="147" t="s">
        <v>962</v>
      </c>
      <c r="Q5858" s="147">
        <v>203</v>
      </c>
      <c r="R5858" s="147"/>
      <c r="S5858" s="147" t="s">
        <v>2110</v>
      </c>
      <c r="T5858" s="147">
        <v>0</v>
      </c>
      <c r="U5858" s="147" t="s">
        <v>2111</v>
      </c>
      <c r="V5858" s="147" t="s">
        <v>4053</v>
      </c>
    </row>
    <row r="5859" spans="16:22" x14ac:dyDescent="0.25">
      <c r="P5859" s="147" t="s">
        <v>962</v>
      </c>
      <c r="Q5859" s="147">
        <v>203</v>
      </c>
      <c r="R5859" s="147"/>
      <c r="S5859" s="147" t="s">
        <v>2591</v>
      </c>
      <c r="T5859" s="147">
        <v>0</v>
      </c>
      <c r="U5859" s="147" t="s">
        <v>2592</v>
      </c>
      <c r="V5859" s="147" t="s">
        <v>4053</v>
      </c>
    </row>
    <row r="5860" spans="16:22" x14ac:dyDescent="0.25">
      <c r="P5860" s="147" t="s">
        <v>962</v>
      </c>
      <c r="Q5860" s="147">
        <v>203</v>
      </c>
      <c r="R5860" s="147"/>
      <c r="S5860" s="147" t="s">
        <v>3406</v>
      </c>
      <c r="T5860" s="147">
        <v>0</v>
      </c>
      <c r="U5860" s="147" t="s">
        <v>3407</v>
      </c>
      <c r="V5860" s="147" t="s">
        <v>4053</v>
      </c>
    </row>
    <row r="5861" spans="16:22" x14ac:dyDescent="0.25">
      <c r="P5861" s="147" t="s">
        <v>962</v>
      </c>
      <c r="Q5861" s="147">
        <v>203</v>
      </c>
      <c r="R5861" s="147"/>
      <c r="S5861" s="147" t="s">
        <v>3133</v>
      </c>
      <c r="T5861" s="147">
        <v>0</v>
      </c>
      <c r="U5861" s="147" t="s">
        <v>3134</v>
      </c>
      <c r="V5861" s="147" t="s">
        <v>4053</v>
      </c>
    </row>
    <row r="5862" spans="16:22" x14ac:dyDescent="0.25">
      <c r="P5862" s="147" t="s">
        <v>962</v>
      </c>
      <c r="Q5862" s="147">
        <v>203</v>
      </c>
      <c r="R5862" s="147"/>
      <c r="S5862" s="147" t="s">
        <v>3135</v>
      </c>
      <c r="T5862" s="147">
        <v>0</v>
      </c>
      <c r="U5862" s="147" t="s">
        <v>3136</v>
      </c>
      <c r="V5862" s="147" t="s">
        <v>4053</v>
      </c>
    </row>
    <row r="5863" spans="16:22" x14ac:dyDescent="0.25">
      <c r="P5863" s="147" t="s">
        <v>962</v>
      </c>
      <c r="Q5863" s="147">
        <v>203</v>
      </c>
      <c r="R5863" s="147"/>
      <c r="S5863" s="147" t="s">
        <v>3139</v>
      </c>
      <c r="T5863" s="147">
        <v>0</v>
      </c>
      <c r="U5863" s="147" t="s">
        <v>3140</v>
      </c>
      <c r="V5863" s="147" t="s">
        <v>4053</v>
      </c>
    </row>
    <row r="5864" spans="16:22" x14ac:dyDescent="0.25">
      <c r="P5864" s="147" t="s">
        <v>962</v>
      </c>
      <c r="Q5864" s="147">
        <v>203</v>
      </c>
      <c r="R5864" s="147"/>
      <c r="S5864" s="147" t="s">
        <v>3943</v>
      </c>
      <c r="T5864" s="147">
        <v>0</v>
      </c>
      <c r="U5864" s="147" t="s">
        <v>3944</v>
      </c>
      <c r="V5864" s="147" t="s">
        <v>4053</v>
      </c>
    </row>
    <row r="5865" spans="16:22" x14ac:dyDescent="0.25">
      <c r="P5865" s="147" t="s">
        <v>962</v>
      </c>
      <c r="Q5865" s="147">
        <v>203</v>
      </c>
      <c r="R5865" s="147"/>
      <c r="S5865" s="147" t="s">
        <v>3953</v>
      </c>
      <c r="T5865" s="147">
        <v>0</v>
      </c>
      <c r="U5865" s="147" t="s">
        <v>3954</v>
      </c>
      <c r="V5865" s="147" t="s">
        <v>4053</v>
      </c>
    </row>
    <row r="5866" spans="16:22" x14ac:dyDescent="0.25">
      <c r="P5866" s="147" t="s">
        <v>962</v>
      </c>
      <c r="Q5866" s="147">
        <v>203</v>
      </c>
      <c r="R5866" s="147"/>
      <c r="S5866" s="147" t="s">
        <v>3955</v>
      </c>
      <c r="T5866" s="147">
        <v>0</v>
      </c>
      <c r="U5866" s="147" t="s">
        <v>3956</v>
      </c>
      <c r="V5866" s="147" t="s">
        <v>4053</v>
      </c>
    </row>
    <row r="5867" spans="16:22" x14ac:dyDescent="0.25">
      <c r="P5867" s="147" t="s">
        <v>962</v>
      </c>
      <c r="Q5867" s="147">
        <v>203</v>
      </c>
      <c r="R5867" s="147"/>
      <c r="S5867" s="147" t="s">
        <v>3965</v>
      </c>
      <c r="T5867" s="147">
        <v>0</v>
      </c>
      <c r="U5867" s="147" t="s">
        <v>3966</v>
      </c>
      <c r="V5867" s="147" t="s">
        <v>4053</v>
      </c>
    </row>
    <row r="5868" spans="16:22" x14ac:dyDescent="0.25">
      <c r="P5868" s="147" t="s">
        <v>962</v>
      </c>
      <c r="Q5868" s="147">
        <v>203</v>
      </c>
      <c r="R5868" s="147"/>
      <c r="S5868" s="147" t="s">
        <v>3967</v>
      </c>
      <c r="T5868" s="147">
        <v>0</v>
      </c>
      <c r="U5868" s="147" t="s">
        <v>3968</v>
      </c>
      <c r="V5868" s="147" t="s">
        <v>4053</v>
      </c>
    </row>
    <row r="5869" spans="16:22" x14ac:dyDescent="0.25">
      <c r="P5869" s="147" t="s">
        <v>962</v>
      </c>
      <c r="Q5869" s="147">
        <v>203</v>
      </c>
      <c r="R5869" s="147"/>
      <c r="S5869" s="147" t="s">
        <v>3969</v>
      </c>
      <c r="T5869" s="147">
        <v>0</v>
      </c>
      <c r="U5869" s="147" t="s">
        <v>3970</v>
      </c>
      <c r="V5869" s="147" t="s">
        <v>4053</v>
      </c>
    </row>
    <row r="5870" spans="16:22" x14ac:dyDescent="0.25">
      <c r="P5870" s="147" t="s">
        <v>962</v>
      </c>
      <c r="Q5870" s="147">
        <v>203</v>
      </c>
      <c r="R5870" s="147"/>
      <c r="S5870" s="147" t="s">
        <v>3973</v>
      </c>
      <c r="T5870" s="147">
        <v>0</v>
      </c>
      <c r="U5870" s="147" t="s">
        <v>3974</v>
      </c>
      <c r="V5870" s="147" t="s">
        <v>4053</v>
      </c>
    </row>
    <row r="5871" spans="16:22" x14ac:dyDescent="0.25">
      <c r="P5871" s="147" t="s">
        <v>962</v>
      </c>
      <c r="Q5871" s="147">
        <v>203</v>
      </c>
      <c r="R5871" s="147"/>
      <c r="S5871" s="147" t="s">
        <v>3975</v>
      </c>
      <c r="T5871" s="147">
        <v>0</v>
      </c>
      <c r="U5871" s="147" t="s">
        <v>3976</v>
      </c>
      <c r="V5871" s="147" t="s">
        <v>4053</v>
      </c>
    </row>
    <row r="5872" spans="16:22" x14ac:dyDescent="0.25">
      <c r="P5872" s="147" t="s">
        <v>962</v>
      </c>
      <c r="Q5872" s="147">
        <v>203</v>
      </c>
      <c r="R5872" s="147"/>
      <c r="S5872" s="147" t="s">
        <v>3977</v>
      </c>
      <c r="T5872" s="147">
        <v>0</v>
      </c>
      <c r="U5872" s="147" t="s">
        <v>3978</v>
      </c>
      <c r="V5872" s="147" t="s">
        <v>4053</v>
      </c>
    </row>
    <row r="5873" spans="16:22" x14ac:dyDescent="0.25">
      <c r="P5873" s="147" t="s">
        <v>962</v>
      </c>
      <c r="Q5873" s="147">
        <v>203</v>
      </c>
      <c r="R5873" s="147"/>
      <c r="S5873" s="147" t="s">
        <v>3752</v>
      </c>
      <c r="T5873" s="147">
        <v>0</v>
      </c>
      <c r="U5873" s="147" t="s">
        <v>3753</v>
      </c>
      <c r="V5873" s="147" t="s">
        <v>4053</v>
      </c>
    </row>
    <row r="5874" spans="16:22" x14ac:dyDescent="0.25">
      <c r="P5874" s="147" t="s">
        <v>962</v>
      </c>
      <c r="Q5874" s="147">
        <v>203</v>
      </c>
      <c r="R5874" s="147"/>
      <c r="S5874" s="147" t="s">
        <v>3979</v>
      </c>
      <c r="T5874" s="147">
        <v>0</v>
      </c>
      <c r="U5874" s="147" t="s">
        <v>3980</v>
      </c>
      <c r="V5874" s="147" t="s">
        <v>4053</v>
      </c>
    </row>
    <row r="5875" spans="16:22" x14ac:dyDescent="0.25">
      <c r="P5875" s="147" t="s">
        <v>962</v>
      </c>
      <c r="Q5875" s="147">
        <v>203</v>
      </c>
      <c r="R5875" s="147"/>
      <c r="S5875" s="147" t="s">
        <v>2593</v>
      </c>
      <c r="T5875" s="147">
        <v>0</v>
      </c>
      <c r="U5875" s="147" t="s">
        <v>2594</v>
      </c>
      <c r="V5875" s="147" t="s">
        <v>4053</v>
      </c>
    </row>
    <row r="5876" spans="16:22" x14ac:dyDescent="0.25">
      <c r="P5876" s="147" t="s">
        <v>962</v>
      </c>
      <c r="Q5876" s="147">
        <v>203</v>
      </c>
      <c r="R5876" s="147"/>
      <c r="S5876" s="147" t="s">
        <v>2130</v>
      </c>
      <c r="T5876" s="147">
        <v>0</v>
      </c>
      <c r="U5876" s="147" t="s">
        <v>2131</v>
      </c>
      <c r="V5876" s="147" t="s">
        <v>4053</v>
      </c>
    </row>
    <row r="5877" spans="16:22" x14ac:dyDescent="0.25">
      <c r="P5877" s="147" t="s">
        <v>962</v>
      </c>
      <c r="Q5877" s="147">
        <v>203</v>
      </c>
      <c r="R5877" s="147"/>
      <c r="S5877" s="147" t="s">
        <v>2134</v>
      </c>
      <c r="T5877" s="147">
        <v>0</v>
      </c>
      <c r="U5877" s="147" t="s">
        <v>2135</v>
      </c>
      <c r="V5877" s="147" t="s">
        <v>4053</v>
      </c>
    </row>
    <row r="5878" spans="16:22" x14ac:dyDescent="0.25">
      <c r="P5878" s="147" t="s">
        <v>962</v>
      </c>
      <c r="Q5878" s="147">
        <v>203</v>
      </c>
      <c r="R5878" s="147"/>
      <c r="S5878" s="147" t="s">
        <v>2597</v>
      </c>
      <c r="T5878" s="147">
        <v>0</v>
      </c>
      <c r="U5878" s="147" t="s">
        <v>2598</v>
      </c>
      <c r="V5878" s="147" t="s">
        <v>4053</v>
      </c>
    </row>
    <row r="5879" spans="16:22" x14ac:dyDescent="0.25">
      <c r="P5879" s="147" t="s">
        <v>962</v>
      </c>
      <c r="Q5879" s="147">
        <v>203</v>
      </c>
      <c r="R5879" s="147"/>
      <c r="S5879" s="147" t="s">
        <v>2599</v>
      </c>
      <c r="T5879" s="147">
        <v>0</v>
      </c>
      <c r="U5879" s="147" t="s">
        <v>2600</v>
      </c>
      <c r="V5879" s="147" t="s">
        <v>4053</v>
      </c>
    </row>
    <row r="5880" spans="16:22" x14ac:dyDescent="0.25">
      <c r="P5880" s="147" t="s">
        <v>962</v>
      </c>
      <c r="Q5880" s="147">
        <v>203</v>
      </c>
      <c r="R5880" s="147"/>
      <c r="S5880" s="147" t="s">
        <v>3564</v>
      </c>
      <c r="T5880" s="147">
        <v>0</v>
      </c>
      <c r="U5880" s="147" t="s">
        <v>3565</v>
      </c>
      <c r="V5880" s="147" t="s">
        <v>4053</v>
      </c>
    </row>
    <row r="5881" spans="16:22" x14ac:dyDescent="0.25">
      <c r="P5881" s="147" t="s">
        <v>962</v>
      </c>
      <c r="Q5881" s="147">
        <v>203</v>
      </c>
      <c r="R5881" s="147"/>
      <c r="S5881" s="147" t="s">
        <v>3568</v>
      </c>
      <c r="T5881" s="147">
        <v>0</v>
      </c>
      <c r="U5881" s="147" t="s">
        <v>3569</v>
      </c>
      <c r="V5881" s="147" t="s">
        <v>4053</v>
      </c>
    </row>
    <row r="5882" spans="16:22" x14ac:dyDescent="0.25">
      <c r="P5882" s="147" t="s">
        <v>962</v>
      </c>
      <c r="Q5882" s="147">
        <v>203</v>
      </c>
      <c r="R5882" s="147"/>
      <c r="S5882" s="147" t="s">
        <v>3570</v>
      </c>
      <c r="T5882" s="147">
        <v>0</v>
      </c>
      <c r="U5882" s="147" t="s">
        <v>3571</v>
      </c>
      <c r="V5882" s="147" t="s">
        <v>4053</v>
      </c>
    </row>
    <row r="5883" spans="16:22" x14ac:dyDescent="0.25">
      <c r="P5883" s="147" t="s">
        <v>962</v>
      </c>
      <c r="Q5883" s="147">
        <v>203</v>
      </c>
      <c r="R5883" s="147"/>
      <c r="S5883" s="147" t="s">
        <v>2601</v>
      </c>
      <c r="T5883" s="147">
        <v>0</v>
      </c>
      <c r="U5883" s="147" t="s">
        <v>2602</v>
      </c>
      <c r="V5883" s="147" t="s">
        <v>4053</v>
      </c>
    </row>
    <row r="5884" spans="16:22" x14ac:dyDescent="0.25">
      <c r="P5884" s="147" t="s">
        <v>962</v>
      </c>
      <c r="Q5884" s="147">
        <v>203</v>
      </c>
      <c r="R5884" s="147"/>
      <c r="S5884" s="147" t="s">
        <v>2603</v>
      </c>
      <c r="T5884" s="147">
        <v>0</v>
      </c>
      <c r="U5884" s="147" t="s">
        <v>2604</v>
      </c>
      <c r="V5884" s="147" t="s">
        <v>4053</v>
      </c>
    </row>
    <row r="5885" spans="16:22" x14ac:dyDescent="0.25">
      <c r="P5885" s="147" t="s">
        <v>962</v>
      </c>
      <c r="Q5885" s="147">
        <v>203</v>
      </c>
      <c r="R5885" s="147"/>
      <c r="S5885" s="147" t="s">
        <v>3572</v>
      </c>
      <c r="T5885" s="147">
        <v>0</v>
      </c>
      <c r="U5885" s="147" t="s">
        <v>3573</v>
      </c>
      <c r="V5885" s="147" t="s">
        <v>4053</v>
      </c>
    </row>
    <row r="5886" spans="16:22" x14ac:dyDescent="0.25">
      <c r="P5886" s="147" t="s">
        <v>962</v>
      </c>
      <c r="Q5886" s="147">
        <v>203</v>
      </c>
      <c r="R5886" s="147"/>
      <c r="S5886" s="147" t="s">
        <v>2605</v>
      </c>
      <c r="T5886" s="147">
        <v>0</v>
      </c>
      <c r="U5886" s="147" t="s">
        <v>2606</v>
      </c>
      <c r="V5886" s="147" t="s">
        <v>4053</v>
      </c>
    </row>
    <row r="5887" spans="16:22" x14ac:dyDescent="0.25">
      <c r="P5887" s="147" t="s">
        <v>962</v>
      </c>
      <c r="Q5887" s="147">
        <v>203</v>
      </c>
      <c r="R5887" s="147"/>
      <c r="S5887" s="147" t="s">
        <v>2142</v>
      </c>
      <c r="T5887" s="147">
        <v>0</v>
      </c>
      <c r="U5887" s="147" t="s">
        <v>2143</v>
      </c>
      <c r="V5887" s="147" t="s">
        <v>4053</v>
      </c>
    </row>
    <row r="5888" spans="16:22" x14ac:dyDescent="0.25">
      <c r="P5888" s="147" t="s">
        <v>962</v>
      </c>
      <c r="Q5888" s="147">
        <v>203</v>
      </c>
      <c r="R5888" s="147"/>
      <c r="S5888" s="147" t="s">
        <v>3764</v>
      </c>
      <c r="T5888" s="147">
        <v>0</v>
      </c>
      <c r="U5888" s="147" t="s">
        <v>3765</v>
      </c>
      <c r="V5888" s="147" t="s">
        <v>4053</v>
      </c>
    </row>
    <row r="5889" spans="16:22" x14ac:dyDescent="0.25">
      <c r="P5889" s="147" t="s">
        <v>962</v>
      </c>
      <c r="Q5889" s="147">
        <v>203</v>
      </c>
      <c r="R5889" s="147"/>
      <c r="S5889" s="147" t="s">
        <v>2607</v>
      </c>
      <c r="T5889" s="147">
        <v>0</v>
      </c>
      <c r="U5889" s="147" t="s">
        <v>2608</v>
      </c>
      <c r="V5889" s="147" t="s">
        <v>4053</v>
      </c>
    </row>
    <row r="5890" spans="16:22" x14ac:dyDescent="0.25">
      <c r="P5890" s="147" t="s">
        <v>962</v>
      </c>
      <c r="Q5890" s="147">
        <v>203</v>
      </c>
      <c r="R5890" s="147"/>
      <c r="S5890" s="147" t="s">
        <v>2609</v>
      </c>
      <c r="T5890" s="147">
        <v>0</v>
      </c>
      <c r="U5890" s="147" t="s">
        <v>2610</v>
      </c>
      <c r="V5890" s="147" t="s">
        <v>4053</v>
      </c>
    </row>
    <row r="5891" spans="16:22" x14ac:dyDescent="0.25">
      <c r="P5891" s="147" t="s">
        <v>962</v>
      </c>
      <c r="Q5891" s="147">
        <v>203</v>
      </c>
      <c r="R5891" s="147"/>
      <c r="S5891" s="147" t="s">
        <v>2611</v>
      </c>
      <c r="T5891" s="147">
        <v>0</v>
      </c>
      <c r="U5891" s="147" t="s">
        <v>2612</v>
      </c>
      <c r="V5891" s="147" t="s">
        <v>4053</v>
      </c>
    </row>
    <row r="5892" spans="16:22" x14ac:dyDescent="0.25">
      <c r="P5892" s="147" t="s">
        <v>962</v>
      </c>
      <c r="Q5892" s="147">
        <v>203</v>
      </c>
      <c r="R5892" s="147"/>
      <c r="S5892" s="147" t="s">
        <v>3574</v>
      </c>
      <c r="T5892" s="147">
        <v>0</v>
      </c>
      <c r="U5892" s="147" t="s">
        <v>3575</v>
      </c>
      <c r="V5892" s="147" t="s">
        <v>4053</v>
      </c>
    </row>
    <row r="5893" spans="16:22" x14ac:dyDescent="0.25">
      <c r="P5893" s="147" t="s">
        <v>962</v>
      </c>
      <c r="Q5893" s="147">
        <v>203</v>
      </c>
      <c r="R5893" s="147"/>
      <c r="S5893" s="147" t="s">
        <v>2146</v>
      </c>
      <c r="T5893" s="147">
        <v>0</v>
      </c>
      <c r="U5893" s="147" t="s">
        <v>2147</v>
      </c>
      <c r="V5893" s="147" t="s">
        <v>4053</v>
      </c>
    </row>
    <row r="5894" spans="16:22" x14ac:dyDescent="0.25">
      <c r="P5894" s="147" t="s">
        <v>962</v>
      </c>
      <c r="Q5894" s="147">
        <v>203</v>
      </c>
      <c r="R5894" s="147"/>
      <c r="S5894" s="147" t="s">
        <v>3983</v>
      </c>
      <c r="T5894" s="147">
        <v>0</v>
      </c>
      <c r="U5894" s="147" t="s">
        <v>3984</v>
      </c>
      <c r="V5894" s="147" t="s">
        <v>4053</v>
      </c>
    </row>
    <row r="5895" spans="16:22" x14ac:dyDescent="0.25">
      <c r="P5895" s="147" t="s">
        <v>962</v>
      </c>
      <c r="Q5895" s="147">
        <v>203</v>
      </c>
      <c r="R5895" s="147"/>
      <c r="S5895" s="147" t="s">
        <v>3410</v>
      </c>
      <c r="T5895" s="147">
        <v>0</v>
      </c>
      <c r="U5895" s="147" t="s">
        <v>3411</v>
      </c>
      <c r="V5895" s="147" t="s">
        <v>4053</v>
      </c>
    </row>
    <row r="5896" spans="16:22" x14ac:dyDescent="0.25">
      <c r="P5896" s="147" t="s">
        <v>962</v>
      </c>
      <c r="Q5896" s="147">
        <v>203</v>
      </c>
      <c r="R5896" s="147"/>
      <c r="S5896" s="147" t="s">
        <v>2615</v>
      </c>
      <c r="T5896" s="147">
        <v>0</v>
      </c>
      <c r="U5896" s="147" t="s">
        <v>2616</v>
      </c>
      <c r="V5896" s="147" t="s">
        <v>4053</v>
      </c>
    </row>
    <row r="5897" spans="16:22" x14ac:dyDescent="0.25">
      <c r="P5897" s="147" t="s">
        <v>962</v>
      </c>
      <c r="Q5897" s="147">
        <v>203</v>
      </c>
      <c r="R5897" s="147"/>
      <c r="S5897" s="147" t="s">
        <v>3985</v>
      </c>
      <c r="T5897" s="147">
        <v>0</v>
      </c>
      <c r="U5897" s="147" t="s">
        <v>3986</v>
      </c>
      <c r="V5897" s="147" t="s">
        <v>4053</v>
      </c>
    </row>
    <row r="5898" spans="16:22" x14ac:dyDescent="0.25">
      <c r="P5898" s="147" t="s">
        <v>962</v>
      </c>
      <c r="Q5898" s="147">
        <v>203</v>
      </c>
      <c r="R5898" s="147"/>
      <c r="S5898" s="147" t="s">
        <v>2152</v>
      </c>
      <c r="T5898" s="147">
        <v>0</v>
      </c>
      <c r="U5898" s="147" t="s">
        <v>2153</v>
      </c>
      <c r="V5898" s="147" t="s">
        <v>4053</v>
      </c>
    </row>
    <row r="5899" spans="16:22" x14ac:dyDescent="0.25">
      <c r="P5899" s="147" t="s">
        <v>962</v>
      </c>
      <c r="Q5899" s="147">
        <v>203</v>
      </c>
      <c r="R5899" s="147"/>
      <c r="S5899" s="147" t="s">
        <v>3766</v>
      </c>
      <c r="T5899" s="147">
        <v>0</v>
      </c>
      <c r="U5899" s="147" t="s">
        <v>3767</v>
      </c>
      <c r="V5899" s="147" t="s">
        <v>4053</v>
      </c>
    </row>
    <row r="5900" spans="16:22" x14ac:dyDescent="0.25">
      <c r="P5900" s="147" t="s">
        <v>962</v>
      </c>
      <c r="Q5900" s="147">
        <v>203</v>
      </c>
      <c r="R5900" s="147"/>
      <c r="S5900" s="147" t="s">
        <v>4100</v>
      </c>
      <c r="T5900" s="147">
        <v>0</v>
      </c>
      <c r="U5900" s="147" t="s">
        <v>4101</v>
      </c>
      <c r="V5900" s="147" t="s">
        <v>4053</v>
      </c>
    </row>
    <row r="5901" spans="16:22" x14ac:dyDescent="0.25">
      <c r="P5901" s="147" t="s">
        <v>962</v>
      </c>
      <c r="Q5901" s="147">
        <v>203</v>
      </c>
      <c r="R5901" s="147"/>
      <c r="S5901" s="147" t="s">
        <v>3576</v>
      </c>
      <c r="T5901" s="147">
        <v>0</v>
      </c>
      <c r="U5901" s="147" t="s">
        <v>3577</v>
      </c>
      <c r="V5901" s="147" t="s">
        <v>4053</v>
      </c>
    </row>
    <row r="5902" spans="16:22" x14ac:dyDescent="0.25">
      <c r="P5902" s="147" t="s">
        <v>962</v>
      </c>
      <c r="Q5902" s="147">
        <v>203</v>
      </c>
      <c r="R5902" s="147"/>
      <c r="S5902" s="147" t="s">
        <v>3418</v>
      </c>
      <c r="T5902" s="147">
        <v>0</v>
      </c>
      <c r="U5902" s="147" t="s">
        <v>3419</v>
      </c>
      <c r="V5902" s="147" t="s">
        <v>4053</v>
      </c>
    </row>
    <row r="5903" spans="16:22" x14ac:dyDescent="0.25">
      <c r="P5903" s="147" t="s">
        <v>962</v>
      </c>
      <c r="Q5903" s="147">
        <v>203</v>
      </c>
      <c r="R5903" s="147"/>
      <c r="S5903" s="147" t="s">
        <v>3420</v>
      </c>
      <c r="T5903" s="147">
        <v>0</v>
      </c>
      <c r="U5903" s="147" t="s">
        <v>3421</v>
      </c>
      <c r="V5903" s="147" t="s">
        <v>4053</v>
      </c>
    </row>
    <row r="5904" spans="16:22" x14ac:dyDescent="0.25">
      <c r="P5904" s="147" t="s">
        <v>962</v>
      </c>
      <c r="Q5904" s="147">
        <v>203</v>
      </c>
      <c r="R5904" s="147"/>
      <c r="S5904" s="147" t="s">
        <v>3149</v>
      </c>
      <c r="T5904" s="147">
        <v>0</v>
      </c>
      <c r="U5904" s="147" t="s">
        <v>3150</v>
      </c>
      <c r="V5904" s="147" t="s">
        <v>4053</v>
      </c>
    </row>
    <row r="5905" spans="16:22" x14ac:dyDescent="0.25">
      <c r="P5905" s="147" t="s">
        <v>962</v>
      </c>
      <c r="Q5905" s="147">
        <v>203</v>
      </c>
      <c r="R5905" s="147"/>
      <c r="S5905" s="147" t="s">
        <v>3424</v>
      </c>
      <c r="T5905" s="147">
        <v>0</v>
      </c>
      <c r="U5905" s="147" t="s">
        <v>3425</v>
      </c>
      <c r="V5905" s="147" t="s">
        <v>4053</v>
      </c>
    </row>
    <row r="5906" spans="16:22" x14ac:dyDescent="0.25">
      <c r="P5906" s="147" t="s">
        <v>962</v>
      </c>
      <c r="Q5906" s="147">
        <v>203</v>
      </c>
      <c r="R5906" s="147"/>
      <c r="S5906" s="147" t="s">
        <v>4102</v>
      </c>
      <c r="T5906" s="147">
        <v>0</v>
      </c>
      <c r="U5906" s="147" t="s">
        <v>4103</v>
      </c>
      <c r="V5906" s="147" t="s">
        <v>4053</v>
      </c>
    </row>
    <row r="5907" spans="16:22" x14ac:dyDescent="0.25">
      <c r="P5907" s="147" t="s">
        <v>962</v>
      </c>
      <c r="Q5907" s="147">
        <v>203</v>
      </c>
      <c r="R5907" s="147"/>
      <c r="S5907" s="147" t="s">
        <v>2621</v>
      </c>
      <c r="T5907" s="147">
        <v>0</v>
      </c>
      <c r="U5907" s="147" t="s">
        <v>2622</v>
      </c>
      <c r="V5907" s="147" t="s">
        <v>4053</v>
      </c>
    </row>
    <row r="5908" spans="16:22" x14ac:dyDescent="0.25">
      <c r="P5908" s="147" t="s">
        <v>962</v>
      </c>
      <c r="Q5908" s="147">
        <v>203</v>
      </c>
      <c r="R5908" s="147"/>
      <c r="S5908" s="147" t="s">
        <v>3987</v>
      </c>
      <c r="T5908" s="147">
        <v>0</v>
      </c>
      <c r="U5908" s="147" t="s">
        <v>3988</v>
      </c>
      <c r="V5908" s="147" t="s">
        <v>4053</v>
      </c>
    </row>
    <row r="5909" spans="16:22" x14ac:dyDescent="0.25">
      <c r="P5909" s="147" t="s">
        <v>962</v>
      </c>
      <c r="Q5909" s="147">
        <v>203</v>
      </c>
      <c r="R5909" s="147"/>
      <c r="S5909" s="147" t="s">
        <v>3151</v>
      </c>
      <c r="T5909" s="147">
        <v>0</v>
      </c>
      <c r="U5909" s="147" t="s">
        <v>3152</v>
      </c>
      <c r="V5909" s="147" t="s">
        <v>4053</v>
      </c>
    </row>
    <row r="5910" spans="16:22" x14ac:dyDescent="0.25">
      <c r="P5910" s="147" t="s">
        <v>962</v>
      </c>
      <c r="Q5910" s="147">
        <v>203</v>
      </c>
      <c r="R5910" s="147"/>
      <c r="S5910" s="147" t="s">
        <v>3153</v>
      </c>
      <c r="T5910" s="147">
        <v>0</v>
      </c>
      <c r="U5910" s="147" t="s">
        <v>3154</v>
      </c>
      <c r="V5910" s="147" t="s">
        <v>4053</v>
      </c>
    </row>
    <row r="5911" spans="16:22" x14ac:dyDescent="0.25">
      <c r="P5911" s="147" t="s">
        <v>962</v>
      </c>
      <c r="Q5911" s="147">
        <v>203</v>
      </c>
      <c r="R5911" s="147"/>
      <c r="S5911" s="147" t="s">
        <v>3155</v>
      </c>
      <c r="T5911" s="147">
        <v>0</v>
      </c>
      <c r="U5911" s="147" t="s">
        <v>3156</v>
      </c>
      <c r="V5911" s="147" t="s">
        <v>4053</v>
      </c>
    </row>
    <row r="5912" spans="16:22" x14ac:dyDescent="0.25">
      <c r="P5912" s="147" t="s">
        <v>962</v>
      </c>
      <c r="Q5912" s="147">
        <v>203</v>
      </c>
      <c r="R5912" s="147"/>
      <c r="S5912" s="147" t="s">
        <v>3989</v>
      </c>
      <c r="T5912" s="147">
        <v>0</v>
      </c>
      <c r="U5912" s="147" t="s">
        <v>3990</v>
      </c>
      <c r="V5912" s="147" t="s">
        <v>4053</v>
      </c>
    </row>
    <row r="5913" spans="16:22" x14ac:dyDescent="0.25">
      <c r="P5913" s="147" t="s">
        <v>962</v>
      </c>
      <c r="Q5913" s="147">
        <v>203</v>
      </c>
      <c r="R5913" s="147"/>
      <c r="S5913" s="147" t="s">
        <v>3426</v>
      </c>
      <c r="T5913" s="147">
        <v>0</v>
      </c>
      <c r="U5913" s="147" t="s">
        <v>3427</v>
      </c>
      <c r="V5913" s="147" t="s">
        <v>4053</v>
      </c>
    </row>
    <row r="5914" spans="16:22" x14ac:dyDescent="0.25">
      <c r="P5914" s="147" t="s">
        <v>962</v>
      </c>
      <c r="Q5914" s="147">
        <v>203</v>
      </c>
      <c r="R5914" s="147"/>
      <c r="S5914" s="147" t="s">
        <v>3428</v>
      </c>
      <c r="T5914" s="147">
        <v>0</v>
      </c>
      <c r="U5914" s="147" t="s">
        <v>3429</v>
      </c>
      <c r="V5914" s="147" t="s">
        <v>4053</v>
      </c>
    </row>
    <row r="5915" spans="16:22" x14ac:dyDescent="0.25">
      <c r="P5915" s="147" t="s">
        <v>962</v>
      </c>
      <c r="Q5915" s="147">
        <v>203</v>
      </c>
      <c r="R5915" s="147"/>
      <c r="S5915" s="147" t="s">
        <v>3432</v>
      </c>
      <c r="T5915" s="147">
        <v>0</v>
      </c>
      <c r="U5915" s="147" t="s">
        <v>3433</v>
      </c>
      <c r="V5915" s="147" t="s">
        <v>4053</v>
      </c>
    </row>
    <row r="5916" spans="16:22" x14ac:dyDescent="0.25">
      <c r="P5916" s="147" t="s">
        <v>962</v>
      </c>
      <c r="Q5916" s="147">
        <v>203</v>
      </c>
      <c r="R5916" s="147"/>
      <c r="S5916" s="147" t="s">
        <v>2170</v>
      </c>
      <c r="T5916" s="147">
        <v>0</v>
      </c>
      <c r="U5916" s="147" t="s">
        <v>2171</v>
      </c>
      <c r="V5916" s="147" t="s">
        <v>4053</v>
      </c>
    </row>
    <row r="5917" spans="16:22" x14ac:dyDescent="0.25">
      <c r="P5917" s="147" t="s">
        <v>962</v>
      </c>
      <c r="Q5917" s="147">
        <v>203</v>
      </c>
      <c r="R5917" s="147"/>
      <c r="S5917" s="147" t="s">
        <v>3434</v>
      </c>
      <c r="T5917" s="147">
        <v>0</v>
      </c>
      <c r="U5917" s="147" t="s">
        <v>3435</v>
      </c>
      <c r="V5917" s="147" t="s">
        <v>4053</v>
      </c>
    </row>
    <row r="5918" spans="16:22" x14ac:dyDescent="0.25">
      <c r="P5918" s="147" t="s">
        <v>962</v>
      </c>
      <c r="Q5918" s="147">
        <v>203</v>
      </c>
      <c r="R5918" s="147"/>
      <c r="S5918" s="147" t="s">
        <v>2172</v>
      </c>
      <c r="T5918" s="147">
        <v>0</v>
      </c>
      <c r="U5918" s="147" t="s">
        <v>2173</v>
      </c>
      <c r="V5918" s="147" t="s">
        <v>4053</v>
      </c>
    </row>
    <row r="5919" spans="16:22" x14ac:dyDescent="0.25">
      <c r="P5919" s="147" t="s">
        <v>962</v>
      </c>
      <c r="Q5919" s="147">
        <v>203</v>
      </c>
      <c r="R5919" s="147"/>
      <c r="S5919" s="147" t="s">
        <v>3578</v>
      </c>
      <c r="T5919" s="147">
        <v>0</v>
      </c>
      <c r="U5919" s="147" t="s">
        <v>3579</v>
      </c>
      <c r="V5919" s="147" t="s">
        <v>4053</v>
      </c>
    </row>
    <row r="5920" spans="16:22" x14ac:dyDescent="0.25">
      <c r="P5920" s="147" t="s">
        <v>962</v>
      </c>
      <c r="Q5920" s="147">
        <v>203</v>
      </c>
      <c r="R5920" s="147"/>
      <c r="S5920" s="147" t="s">
        <v>2176</v>
      </c>
      <c r="T5920" s="147">
        <v>0</v>
      </c>
      <c r="U5920" s="147" t="s">
        <v>2177</v>
      </c>
      <c r="V5920" s="147" t="s">
        <v>4053</v>
      </c>
    </row>
    <row r="5921" spans="16:22" x14ac:dyDescent="0.25">
      <c r="P5921" s="147" t="s">
        <v>962</v>
      </c>
      <c r="Q5921" s="147">
        <v>203</v>
      </c>
      <c r="R5921" s="147"/>
      <c r="S5921" s="147" t="s">
        <v>2916</v>
      </c>
      <c r="T5921" s="147">
        <v>0</v>
      </c>
      <c r="U5921" s="147" t="s">
        <v>2917</v>
      </c>
      <c r="V5921" s="147" t="s">
        <v>4053</v>
      </c>
    </row>
    <row r="5922" spans="16:22" x14ac:dyDescent="0.25">
      <c r="P5922" s="147" t="s">
        <v>962</v>
      </c>
      <c r="Q5922" s="147">
        <v>203</v>
      </c>
      <c r="R5922" s="147"/>
      <c r="S5922" s="147" t="s">
        <v>3436</v>
      </c>
      <c r="T5922" s="147">
        <v>0</v>
      </c>
      <c r="U5922" s="147" t="s">
        <v>3437</v>
      </c>
      <c r="V5922" s="147" t="s">
        <v>4053</v>
      </c>
    </row>
    <row r="5923" spans="16:22" x14ac:dyDescent="0.25">
      <c r="P5923" s="147" t="s">
        <v>962</v>
      </c>
      <c r="Q5923" s="147">
        <v>203</v>
      </c>
      <c r="R5923" s="147"/>
      <c r="S5923" s="147" t="s">
        <v>3438</v>
      </c>
      <c r="T5923" s="147">
        <v>0</v>
      </c>
      <c r="U5923" s="147" t="s">
        <v>3439</v>
      </c>
      <c r="V5923" s="147" t="s">
        <v>4053</v>
      </c>
    </row>
    <row r="5924" spans="16:22" x14ac:dyDescent="0.25">
      <c r="P5924" s="147" t="s">
        <v>962</v>
      </c>
      <c r="Q5924" s="147">
        <v>203</v>
      </c>
      <c r="R5924" s="147"/>
      <c r="S5924" s="147" t="s">
        <v>2178</v>
      </c>
      <c r="T5924" s="147">
        <v>0</v>
      </c>
      <c r="U5924" s="147" t="s">
        <v>2179</v>
      </c>
      <c r="V5924" s="147" t="s">
        <v>4053</v>
      </c>
    </row>
    <row r="5925" spans="16:22" x14ac:dyDescent="0.25">
      <c r="P5925" s="147" t="s">
        <v>962</v>
      </c>
      <c r="Q5925" s="147">
        <v>203</v>
      </c>
      <c r="R5925" s="147"/>
      <c r="S5925" s="147" t="s">
        <v>2180</v>
      </c>
      <c r="T5925" s="147">
        <v>0</v>
      </c>
      <c r="U5925" s="147" t="s">
        <v>2181</v>
      </c>
      <c r="V5925" s="147" t="s">
        <v>4053</v>
      </c>
    </row>
    <row r="5926" spans="16:22" x14ac:dyDescent="0.25">
      <c r="P5926" s="147" t="s">
        <v>962</v>
      </c>
      <c r="Q5926" s="147">
        <v>203</v>
      </c>
      <c r="R5926" s="147"/>
      <c r="S5926" s="147" t="s">
        <v>2184</v>
      </c>
      <c r="T5926" s="147">
        <v>0</v>
      </c>
      <c r="U5926" s="147" t="s">
        <v>2185</v>
      </c>
      <c r="V5926" s="147" t="s">
        <v>4053</v>
      </c>
    </row>
    <row r="5927" spans="16:22" x14ac:dyDescent="0.25">
      <c r="P5927" s="147" t="s">
        <v>962</v>
      </c>
      <c r="Q5927" s="147">
        <v>203</v>
      </c>
      <c r="R5927" s="147"/>
      <c r="S5927" s="147" t="s">
        <v>2918</v>
      </c>
      <c r="T5927" s="147">
        <v>0</v>
      </c>
      <c r="U5927" s="147" t="s">
        <v>2919</v>
      </c>
      <c r="V5927" s="147" t="s">
        <v>4053</v>
      </c>
    </row>
    <row r="5928" spans="16:22" x14ac:dyDescent="0.25">
      <c r="P5928" s="147" t="s">
        <v>962</v>
      </c>
      <c r="Q5928" s="147">
        <v>203</v>
      </c>
      <c r="R5928" s="147"/>
      <c r="S5928" s="147" t="s">
        <v>2186</v>
      </c>
      <c r="T5928" s="147">
        <v>0</v>
      </c>
      <c r="U5928" s="147" t="s">
        <v>2187</v>
      </c>
      <c r="V5928" s="147" t="s">
        <v>4053</v>
      </c>
    </row>
    <row r="5929" spans="16:22" x14ac:dyDescent="0.25">
      <c r="P5929" s="147" t="s">
        <v>962</v>
      </c>
      <c r="Q5929" s="147">
        <v>203</v>
      </c>
      <c r="R5929" s="147"/>
      <c r="S5929" s="147" t="s">
        <v>3440</v>
      </c>
      <c r="T5929" s="147">
        <v>0</v>
      </c>
      <c r="U5929" s="147" t="s">
        <v>3441</v>
      </c>
      <c r="V5929" s="147" t="s">
        <v>4053</v>
      </c>
    </row>
    <row r="5930" spans="16:22" x14ac:dyDescent="0.25">
      <c r="P5930" s="147" t="s">
        <v>962</v>
      </c>
      <c r="Q5930" s="147">
        <v>203</v>
      </c>
      <c r="R5930" s="147"/>
      <c r="S5930" s="147" t="s">
        <v>2920</v>
      </c>
      <c r="T5930" s="147">
        <v>0</v>
      </c>
      <c r="U5930" s="147" t="s">
        <v>2921</v>
      </c>
      <c r="V5930" s="147" t="s">
        <v>4053</v>
      </c>
    </row>
    <row r="5931" spans="16:22" x14ac:dyDescent="0.25">
      <c r="P5931" s="147" t="s">
        <v>962</v>
      </c>
      <c r="Q5931" s="147">
        <v>203</v>
      </c>
      <c r="R5931" s="147"/>
      <c r="S5931" s="147" t="s">
        <v>2188</v>
      </c>
      <c r="T5931" s="147">
        <v>0</v>
      </c>
      <c r="U5931" s="147" t="s">
        <v>2189</v>
      </c>
      <c r="V5931" s="147" t="s">
        <v>4053</v>
      </c>
    </row>
    <row r="5932" spans="16:22" x14ac:dyDescent="0.25">
      <c r="P5932" s="147" t="s">
        <v>962</v>
      </c>
      <c r="Q5932" s="147">
        <v>203</v>
      </c>
      <c r="R5932" s="147"/>
      <c r="S5932" s="147" t="s">
        <v>3442</v>
      </c>
      <c r="T5932" s="147">
        <v>0</v>
      </c>
      <c r="U5932" s="147" t="s">
        <v>3443</v>
      </c>
      <c r="V5932" s="147" t="s">
        <v>4053</v>
      </c>
    </row>
    <row r="5933" spans="16:22" x14ac:dyDescent="0.25">
      <c r="P5933" s="147" t="s">
        <v>962</v>
      </c>
      <c r="Q5933" s="147">
        <v>203</v>
      </c>
      <c r="R5933" s="147"/>
      <c r="S5933" s="147" t="s">
        <v>3582</v>
      </c>
      <c r="T5933" s="147">
        <v>0</v>
      </c>
      <c r="U5933" s="147" t="s">
        <v>3583</v>
      </c>
      <c r="V5933" s="147" t="s">
        <v>4053</v>
      </c>
    </row>
    <row r="5934" spans="16:22" x14ac:dyDescent="0.25">
      <c r="P5934" s="147" t="s">
        <v>962</v>
      </c>
      <c r="Q5934" s="147">
        <v>203</v>
      </c>
      <c r="R5934" s="147"/>
      <c r="S5934" s="147" t="s">
        <v>2196</v>
      </c>
      <c r="T5934" s="147">
        <v>0</v>
      </c>
      <c r="U5934" s="147" t="s">
        <v>2197</v>
      </c>
      <c r="V5934" s="147" t="s">
        <v>4053</v>
      </c>
    </row>
    <row r="5935" spans="16:22" x14ac:dyDescent="0.25">
      <c r="P5935" s="147" t="s">
        <v>962</v>
      </c>
      <c r="Q5935" s="147">
        <v>203</v>
      </c>
      <c r="R5935" s="147"/>
      <c r="S5935" s="147" t="s">
        <v>3444</v>
      </c>
      <c r="T5935" s="147">
        <v>0</v>
      </c>
      <c r="U5935" s="147" t="s">
        <v>3445</v>
      </c>
      <c r="V5935" s="147" t="s">
        <v>4053</v>
      </c>
    </row>
    <row r="5936" spans="16:22" x14ac:dyDescent="0.25">
      <c r="P5936" s="147" t="s">
        <v>962</v>
      </c>
      <c r="Q5936" s="147">
        <v>203</v>
      </c>
      <c r="R5936" s="147"/>
      <c r="S5936" s="147" t="s">
        <v>3157</v>
      </c>
      <c r="T5936" s="147">
        <v>0</v>
      </c>
      <c r="U5936" s="147" t="s">
        <v>3158</v>
      </c>
      <c r="V5936" s="147" t="s">
        <v>4053</v>
      </c>
    </row>
    <row r="5937" spans="16:22" x14ac:dyDescent="0.25">
      <c r="P5937" s="147" t="s">
        <v>962</v>
      </c>
      <c r="Q5937" s="147">
        <v>203</v>
      </c>
      <c r="R5937" s="147"/>
      <c r="S5937" s="147" t="s">
        <v>2202</v>
      </c>
      <c r="T5937" s="147">
        <v>0</v>
      </c>
      <c r="U5937" s="147" t="s">
        <v>2203</v>
      </c>
      <c r="V5937" s="147" t="s">
        <v>4053</v>
      </c>
    </row>
    <row r="5938" spans="16:22" x14ac:dyDescent="0.25">
      <c r="P5938" s="147" t="s">
        <v>962</v>
      </c>
      <c r="Q5938" s="147">
        <v>203</v>
      </c>
      <c r="R5938" s="147"/>
      <c r="S5938" s="147" t="s">
        <v>2204</v>
      </c>
      <c r="T5938" s="147">
        <v>0</v>
      </c>
      <c r="U5938" s="147" t="s">
        <v>2205</v>
      </c>
      <c r="V5938" s="147" t="s">
        <v>4053</v>
      </c>
    </row>
    <row r="5939" spans="16:22" x14ac:dyDescent="0.25">
      <c r="P5939" s="147" t="s">
        <v>962</v>
      </c>
      <c r="Q5939" s="147">
        <v>203</v>
      </c>
      <c r="R5939" s="147"/>
      <c r="S5939" s="147" t="s">
        <v>2924</v>
      </c>
      <c r="T5939" s="147">
        <v>0</v>
      </c>
      <c r="U5939" s="147" t="s">
        <v>2925</v>
      </c>
      <c r="V5939" s="147" t="s">
        <v>4053</v>
      </c>
    </row>
    <row r="5940" spans="16:22" x14ac:dyDescent="0.25">
      <c r="P5940" s="147" t="s">
        <v>962</v>
      </c>
      <c r="Q5940" s="147">
        <v>203</v>
      </c>
      <c r="R5940" s="147"/>
      <c r="S5940" s="147" t="s">
        <v>2206</v>
      </c>
      <c r="T5940" s="147">
        <v>0</v>
      </c>
      <c r="U5940" s="147" t="s">
        <v>2207</v>
      </c>
      <c r="V5940" s="147" t="s">
        <v>4053</v>
      </c>
    </row>
    <row r="5941" spans="16:22" x14ac:dyDescent="0.25">
      <c r="P5941" s="147" t="s">
        <v>962</v>
      </c>
      <c r="Q5941" s="147">
        <v>203</v>
      </c>
      <c r="R5941" s="147"/>
      <c r="S5941" s="147" t="s">
        <v>2635</v>
      </c>
      <c r="T5941" s="147">
        <v>0</v>
      </c>
      <c r="U5941" s="147" t="s">
        <v>2636</v>
      </c>
      <c r="V5941" s="147" t="s">
        <v>4053</v>
      </c>
    </row>
    <row r="5942" spans="16:22" x14ac:dyDescent="0.25">
      <c r="P5942" s="147" t="s">
        <v>962</v>
      </c>
      <c r="Q5942" s="147">
        <v>203</v>
      </c>
      <c r="R5942" s="147"/>
      <c r="S5942" s="147" t="s">
        <v>3159</v>
      </c>
      <c r="T5942" s="147">
        <v>0</v>
      </c>
      <c r="U5942" s="147" t="s">
        <v>3160</v>
      </c>
      <c r="V5942" s="147" t="s">
        <v>4053</v>
      </c>
    </row>
    <row r="5943" spans="16:22" x14ac:dyDescent="0.25">
      <c r="P5943" s="147" t="s">
        <v>962</v>
      </c>
      <c r="Q5943" s="147">
        <v>203</v>
      </c>
      <c r="R5943" s="147"/>
      <c r="S5943" s="147" t="s">
        <v>2208</v>
      </c>
      <c r="T5943" s="147">
        <v>0</v>
      </c>
      <c r="U5943" s="147" t="s">
        <v>2209</v>
      </c>
      <c r="V5943" s="147" t="s">
        <v>4053</v>
      </c>
    </row>
    <row r="5944" spans="16:22" x14ac:dyDescent="0.25">
      <c r="P5944" s="147" t="s">
        <v>962</v>
      </c>
      <c r="Q5944" s="147">
        <v>203</v>
      </c>
      <c r="R5944" s="147"/>
      <c r="S5944" s="147" t="s">
        <v>2210</v>
      </c>
      <c r="T5944" s="147">
        <v>0</v>
      </c>
      <c r="U5944" s="147" t="s">
        <v>2211</v>
      </c>
      <c r="V5944" s="147" t="s">
        <v>4053</v>
      </c>
    </row>
    <row r="5945" spans="16:22" x14ac:dyDescent="0.25">
      <c r="P5945" s="147" t="s">
        <v>962</v>
      </c>
      <c r="Q5945" s="147">
        <v>203</v>
      </c>
      <c r="R5945" s="147"/>
      <c r="S5945" s="147" t="s">
        <v>2216</v>
      </c>
      <c r="T5945" s="147">
        <v>0</v>
      </c>
      <c r="U5945" s="147" t="s">
        <v>2217</v>
      </c>
      <c r="V5945" s="147" t="s">
        <v>4053</v>
      </c>
    </row>
    <row r="5946" spans="16:22" x14ac:dyDescent="0.25">
      <c r="P5946" s="147" t="s">
        <v>962</v>
      </c>
      <c r="Q5946" s="147">
        <v>203</v>
      </c>
      <c r="R5946" s="147"/>
      <c r="S5946" s="147" t="s">
        <v>2218</v>
      </c>
      <c r="T5946" s="147">
        <v>0</v>
      </c>
      <c r="U5946" s="147" t="s">
        <v>2219</v>
      </c>
      <c r="V5946" s="147" t="s">
        <v>4053</v>
      </c>
    </row>
    <row r="5947" spans="16:22" x14ac:dyDescent="0.25">
      <c r="P5947" s="147" t="s">
        <v>962</v>
      </c>
      <c r="Q5947" s="147">
        <v>203</v>
      </c>
      <c r="R5947" s="147"/>
      <c r="S5947" s="147" t="s">
        <v>3993</v>
      </c>
      <c r="T5947" s="147">
        <v>0</v>
      </c>
      <c r="U5947" s="147" t="s">
        <v>3994</v>
      </c>
      <c r="V5947" s="147" t="s">
        <v>4053</v>
      </c>
    </row>
    <row r="5948" spans="16:22" x14ac:dyDescent="0.25">
      <c r="P5948" s="147" t="s">
        <v>962</v>
      </c>
      <c r="Q5948" s="147">
        <v>203</v>
      </c>
      <c r="R5948" s="147"/>
      <c r="S5948" s="147" t="s">
        <v>3770</v>
      </c>
      <c r="T5948" s="147">
        <v>0</v>
      </c>
      <c r="U5948" s="147" t="s">
        <v>3771</v>
      </c>
      <c r="V5948" s="147" t="s">
        <v>4053</v>
      </c>
    </row>
    <row r="5949" spans="16:22" x14ac:dyDescent="0.25">
      <c r="P5949" s="147" t="s">
        <v>962</v>
      </c>
      <c r="Q5949" s="147">
        <v>203</v>
      </c>
      <c r="R5949" s="147"/>
      <c r="S5949" s="147" t="s">
        <v>4104</v>
      </c>
      <c r="T5949" s="147">
        <v>0</v>
      </c>
      <c r="U5949" s="147" t="s">
        <v>4105</v>
      </c>
      <c r="V5949" s="147" t="s">
        <v>4053</v>
      </c>
    </row>
    <row r="5950" spans="16:22" x14ac:dyDescent="0.25">
      <c r="P5950" s="147" t="s">
        <v>962</v>
      </c>
      <c r="Q5950" s="147">
        <v>203</v>
      </c>
      <c r="R5950" s="147"/>
      <c r="S5950" s="147" t="s">
        <v>4106</v>
      </c>
      <c r="T5950" s="147">
        <v>0</v>
      </c>
      <c r="U5950" s="147" t="s">
        <v>4107</v>
      </c>
      <c r="V5950" s="147" t="s">
        <v>4053</v>
      </c>
    </row>
    <row r="5951" spans="16:22" x14ac:dyDescent="0.25">
      <c r="P5951" s="147" t="s">
        <v>962</v>
      </c>
      <c r="Q5951" s="147">
        <v>203</v>
      </c>
      <c r="R5951" s="147"/>
      <c r="S5951" s="147" t="s">
        <v>2932</v>
      </c>
      <c r="T5951" s="147">
        <v>0</v>
      </c>
      <c r="U5951" s="147" t="s">
        <v>2933</v>
      </c>
      <c r="V5951" s="147" t="s">
        <v>4053</v>
      </c>
    </row>
    <row r="5952" spans="16:22" x14ac:dyDescent="0.25">
      <c r="P5952" s="147" t="s">
        <v>962</v>
      </c>
      <c r="Q5952" s="147">
        <v>203</v>
      </c>
      <c r="R5952" s="147"/>
      <c r="S5952" s="147" t="s">
        <v>3995</v>
      </c>
      <c r="T5952" s="147">
        <v>0</v>
      </c>
      <c r="U5952" s="147" t="s">
        <v>3996</v>
      </c>
      <c r="V5952" s="147" t="s">
        <v>4053</v>
      </c>
    </row>
    <row r="5953" spans="16:22" x14ac:dyDescent="0.25">
      <c r="P5953" s="147" t="s">
        <v>962</v>
      </c>
      <c r="Q5953" s="147">
        <v>203</v>
      </c>
      <c r="R5953" s="147"/>
      <c r="S5953" s="147" t="s">
        <v>3997</v>
      </c>
      <c r="T5953" s="147">
        <v>0</v>
      </c>
      <c r="U5953" s="147" t="s">
        <v>3998</v>
      </c>
      <c r="V5953" s="147" t="s">
        <v>4053</v>
      </c>
    </row>
    <row r="5954" spans="16:22" x14ac:dyDescent="0.25">
      <c r="P5954" s="147" t="s">
        <v>962</v>
      </c>
      <c r="Q5954" s="147">
        <v>203</v>
      </c>
      <c r="R5954" s="147"/>
      <c r="S5954" s="147" t="s">
        <v>3999</v>
      </c>
      <c r="T5954" s="147">
        <v>0</v>
      </c>
      <c r="U5954" s="147" t="s">
        <v>4000</v>
      </c>
      <c r="V5954" s="147" t="s">
        <v>4053</v>
      </c>
    </row>
    <row r="5955" spans="16:22" x14ac:dyDescent="0.25">
      <c r="P5955" s="147" t="s">
        <v>962</v>
      </c>
      <c r="Q5955" s="147">
        <v>203</v>
      </c>
      <c r="R5955" s="147"/>
      <c r="S5955" s="147" t="s">
        <v>2934</v>
      </c>
      <c r="T5955" s="147">
        <v>0</v>
      </c>
      <c r="U5955" s="147" t="s">
        <v>2935</v>
      </c>
      <c r="V5955" s="147" t="s">
        <v>4053</v>
      </c>
    </row>
    <row r="5956" spans="16:22" x14ac:dyDescent="0.25">
      <c r="P5956" s="147" t="s">
        <v>962</v>
      </c>
      <c r="Q5956" s="147">
        <v>203</v>
      </c>
      <c r="R5956" s="147"/>
      <c r="S5956" s="147" t="s">
        <v>4001</v>
      </c>
      <c r="T5956" s="147">
        <v>0</v>
      </c>
      <c r="U5956" s="147" t="s">
        <v>4002</v>
      </c>
      <c r="V5956" s="147" t="s">
        <v>4053</v>
      </c>
    </row>
    <row r="5957" spans="16:22" x14ac:dyDescent="0.25">
      <c r="P5957" s="147" t="s">
        <v>962</v>
      </c>
      <c r="Q5957" s="147">
        <v>203</v>
      </c>
      <c r="R5957" s="147"/>
      <c r="S5957" s="147" t="s">
        <v>2238</v>
      </c>
      <c r="T5957" s="147">
        <v>0</v>
      </c>
      <c r="U5957" s="147" t="s">
        <v>2239</v>
      </c>
      <c r="V5957" s="147" t="s">
        <v>4053</v>
      </c>
    </row>
    <row r="5958" spans="16:22" x14ac:dyDescent="0.25">
      <c r="P5958" s="147" t="s">
        <v>962</v>
      </c>
      <c r="Q5958" s="147">
        <v>203</v>
      </c>
      <c r="R5958" s="147"/>
      <c r="S5958" s="147" t="s">
        <v>2244</v>
      </c>
      <c r="T5958" s="147">
        <v>0</v>
      </c>
      <c r="U5958" s="147" t="s">
        <v>2245</v>
      </c>
      <c r="V5958" s="147" t="s">
        <v>4053</v>
      </c>
    </row>
    <row r="5959" spans="16:22" x14ac:dyDescent="0.25">
      <c r="P5959" s="147" t="s">
        <v>962</v>
      </c>
      <c r="Q5959" s="147">
        <v>203</v>
      </c>
      <c r="R5959" s="147"/>
      <c r="S5959" s="147" t="s">
        <v>2246</v>
      </c>
      <c r="T5959" s="147">
        <v>0</v>
      </c>
      <c r="U5959" s="147" t="s">
        <v>2247</v>
      </c>
      <c r="V5959" s="147" t="s">
        <v>4053</v>
      </c>
    </row>
    <row r="5960" spans="16:22" x14ac:dyDescent="0.25">
      <c r="P5960" s="147" t="s">
        <v>962</v>
      </c>
      <c r="Q5960" s="147">
        <v>203</v>
      </c>
      <c r="R5960" s="147"/>
      <c r="S5960" s="147" t="s">
        <v>2250</v>
      </c>
      <c r="T5960" s="147">
        <v>0</v>
      </c>
      <c r="U5960" s="147" t="s">
        <v>2251</v>
      </c>
      <c r="V5960" s="147" t="s">
        <v>4053</v>
      </c>
    </row>
    <row r="5961" spans="16:22" x14ac:dyDescent="0.25">
      <c r="P5961" s="147" t="s">
        <v>962</v>
      </c>
      <c r="Q5961" s="147">
        <v>203</v>
      </c>
      <c r="R5961" s="147"/>
      <c r="S5961" s="147" t="s">
        <v>2649</v>
      </c>
      <c r="T5961" s="147">
        <v>0</v>
      </c>
      <c r="U5961" s="147" t="s">
        <v>2650</v>
      </c>
      <c r="V5961" s="147" t="s">
        <v>4053</v>
      </c>
    </row>
    <row r="5962" spans="16:22" x14ac:dyDescent="0.25">
      <c r="P5962" s="147" t="s">
        <v>962</v>
      </c>
      <c r="Q5962" s="147">
        <v>203</v>
      </c>
      <c r="R5962" s="147"/>
      <c r="S5962" s="147" t="s">
        <v>2936</v>
      </c>
      <c r="T5962" s="147">
        <v>0</v>
      </c>
      <c r="U5962" s="147" t="s">
        <v>2937</v>
      </c>
      <c r="V5962" s="147" t="s">
        <v>4053</v>
      </c>
    </row>
    <row r="5963" spans="16:22" x14ac:dyDescent="0.25">
      <c r="P5963" s="147" t="s">
        <v>962</v>
      </c>
      <c r="Q5963" s="147">
        <v>203</v>
      </c>
      <c r="R5963" s="147"/>
      <c r="S5963" s="147" t="s">
        <v>2252</v>
      </c>
      <c r="T5963" s="147">
        <v>0</v>
      </c>
      <c r="U5963" s="147" t="s">
        <v>2253</v>
      </c>
      <c r="V5963" s="147" t="s">
        <v>4053</v>
      </c>
    </row>
    <row r="5964" spans="16:22" x14ac:dyDescent="0.25">
      <c r="P5964" s="147" t="s">
        <v>962</v>
      </c>
      <c r="Q5964" s="147">
        <v>203</v>
      </c>
      <c r="R5964" s="147"/>
      <c r="S5964" s="147" t="s">
        <v>3169</v>
      </c>
      <c r="T5964" s="147">
        <v>0</v>
      </c>
      <c r="U5964" s="147" t="s">
        <v>3170</v>
      </c>
      <c r="V5964" s="147" t="s">
        <v>4053</v>
      </c>
    </row>
    <row r="5965" spans="16:22" x14ac:dyDescent="0.25">
      <c r="P5965" s="147" t="s">
        <v>962</v>
      </c>
      <c r="Q5965" s="147">
        <v>203</v>
      </c>
      <c r="R5965" s="147"/>
      <c r="S5965" s="147" t="s">
        <v>4108</v>
      </c>
      <c r="T5965" s="147">
        <v>0</v>
      </c>
      <c r="U5965" s="147" t="s">
        <v>4109</v>
      </c>
      <c r="V5965" s="147" t="s">
        <v>4053</v>
      </c>
    </row>
    <row r="5966" spans="16:22" x14ac:dyDescent="0.25">
      <c r="P5966" s="147" t="s">
        <v>962</v>
      </c>
      <c r="Q5966" s="147">
        <v>203</v>
      </c>
      <c r="R5966" s="147"/>
      <c r="S5966" s="147" t="s">
        <v>2651</v>
      </c>
      <c r="T5966" s="147">
        <v>0</v>
      </c>
      <c r="U5966" s="147" t="s">
        <v>2652</v>
      </c>
      <c r="V5966" s="147" t="s">
        <v>4053</v>
      </c>
    </row>
    <row r="5967" spans="16:22" x14ac:dyDescent="0.25">
      <c r="P5967" s="147" t="s">
        <v>962</v>
      </c>
      <c r="Q5967" s="147">
        <v>203</v>
      </c>
      <c r="R5967" s="147"/>
      <c r="S5967" s="147" t="s">
        <v>4110</v>
      </c>
      <c r="T5967" s="147">
        <v>0</v>
      </c>
      <c r="U5967" s="147" t="s">
        <v>4111</v>
      </c>
      <c r="V5967" s="147" t="s">
        <v>4053</v>
      </c>
    </row>
    <row r="5968" spans="16:22" x14ac:dyDescent="0.25">
      <c r="P5968" s="147" t="s">
        <v>962</v>
      </c>
      <c r="Q5968" s="147">
        <v>203</v>
      </c>
      <c r="R5968" s="147"/>
      <c r="S5968" s="147" t="s">
        <v>3171</v>
      </c>
      <c r="T5968" s="147">
        <v>0</v>
      </c>
      <c r="U5968" s="147" t="s">
        <v>3172</v>
      </c>
      <c r="V5968" s="147" t="s">
        <v>4053</v>
      </c>
    </row>
    <row r="5969" spans="16:22" x14ac:dyDescent="0.25">
      <c r="P5969" s="147" t="s">
        <v>962</v>
      </c>
      <c r="Q5969" s="147">
        <v>203</v>
      </c>
      <c r="R5969" s="147"/>
      <c r="S5969" s="147" t="s">
        <v>2938</v>
      </c>
      <c r="T5969" s="147">
        <v>0</v>
      </c>
      <c r="U5969" s="147" t="s">
        <v>2939</v>
      </c>
      <c r="V5969" s="147" t="s">
        <v>4053</v>
      </c>
    </row>
    <row r="5970" spans="16:22" x14ac:dyDescent="0.25">
      <c r="P5970" s="147" t="s">
        <v>962</v>
      </c>
      <c r="Q5970" s="147">
        <v>203</v>
      </c>
      <c r="R5970" s="147"/>
      <c r="S5970" s="147" t="s">
        <v>2653</v>
      </c>
      <c r="T5970" s="147">
        <v>0</v>
      </c>
      <c r="U5970" s="147" t="s">
        <v>2654</v>
      </c>
      <c r="V5970" s="147" t="s">
        <v>4053</v>
      </c>
    </row>
    <row r="5971" spans="16:22" x14ac:dyDescent="0.25">
      <c r="P5971" s="147" t="s">
        <v>962</v>
      </c>
      <c r="Q5971" s="147">
        <v>203</v>
      </c>
      <c r="R5971" s="147"/>
      <c r="S5971" s="147" t="s">
        <v>2940</v>
      </c>
      <c r="T5971" s="147">
        <v>0</v>
      </c>
      <c r="U5971" s="147" t="s">
        <v>2941</v>
      </c>
      <c r="V5971" s="147" t="s">
        <v>4053</v>
      </c>
    </row>
    <row r="5972" spans="16:22" x14ac:dyDescent="0.25">
      <c r="P5972" s="147" t="s">
        <v>962</v>
      </c>
      <c r="Q5972" s="147">
        <v>203</v>
      </c>
      <c r="R5972" s="147"/>
      <c r="S5972" s="147" t="s">
        <v>3173</v>
      </c>
      <c r="T5972" s="147">
        <v>0</v>
      </c>
      <c r="U5972" s="147" t="s">
        <v>3174</v>
      </c>
      <c r="V5972" s="147" t="s">
        <v>4053</v>
      </c>
    </row>
    <row r="5973" spans="16:22" x14ac:dyDescent="0.25">
      <c r="P5973" s="147" t="s">
        <v>962</v>
      </c>
      <c r="Q5973" s="147">
        <v>203</v>
      </c>
      <c r="R5973" s="147"/>
      <c r="S5973" s="147" t="s">
        <v>3175</v>
      </c>
      <c r="T5973" s="147">
        <v>0</v>
      </c>
      <c r="U5973" s="147" t="s">
        <v>3176</v>
      </c>
      <c r="V5973" s="147" t="s">
        <v>4053</v>
      </c>
    </row>
    <row r="5974" spans="16:22" x14ac:dyDescent="0.25">
      <c r="P5974" s="147" t="s">
        <v>962</v>
      </c>
      <c r="Q5974" s="147">
        <v>203</v>
      </c>
      <c r="R5974" s="147"/>
      <c r="S5974" s="147" t="s">
        <v>3177</v>
      </c>
      <c r="T5974" s="147">
        <v>0</v>
      </c>
      <c r="U5974" s="147" t="s">
        <v>3178</v>
      </c>
      <c r="V5974" s="147" t="s">
        <v>4053</v>
      </c>
    </row>
    <row r="5975" spans="16:22" x14ac:dyDescent="0.25">
      <c r="P5975" s="147" t="s">
        <v>962</v>
      </c>
      <c r="Q5975" s="147">
        <v>203</v>
      </c>
      <c r="R5975" s="147"/>
      <c r="S5975" s="147" t="s">
        <v>2254</v>
      </c>
      <c r="T5975" s="147">
        <v>0</v>
      </c>
      <c r="U5975" s="147" t="s">
        <v>2255</v>
      </c>
      <c r="V5975" s="147" t="s">
        <v>4053</v>
      </c>
    </row>
    <row r="5976" spans="16:22" x14ac:dyDescent="0.25">
      <c r="P5976" s="147" t="s">
        <v>962</v>
      </c>
      <c r="Q5976" s="147">
        <v>203</v>
      </c>
      <c r="R5976" s="147"/>
      <c r="S5976" s="147" t="s">
        <v>3181</v>
      </c>
      <c r="T5976" s="147">
        <v>0</v>
      </c>
      <c r="U5976" s="147" t="s">
        <v>3182</v>
      </c>
      <c r="V5976" s="147" t="s">
        <v>4053</v>
      </c>
    </row>
    <row r="5977" spans="16:22" x14ac:dyDescent="0.25">
      <c r="P5977" s="147" t="s">
        <v>962</v>
      </c>
      <c r="Q5977" s="147">
        <v>203</v>
      </c>
      <c r="R5977" s="147"/>
      <c r="S5977" s="147" t="s">
        <v>2262</v>
      </c>
      <c r="T5977" s="147">
        <v>0</v>
      </c>
      <c r="U5977" s="147" t="s">
        <v>2263</v>
      </c>
      <c r="V5977" s="147" t="s">
        <v>4053</v>
      </c>
    </row>
    <row r="5978" spans="16:22" x14ac:dyDescent="0.25">
      <c r="P5978" s="147" t="s">
        <v>962</v>
      </c>
      <c r="Q5978" s="147">
        <v>203</v>
      </c>
      <c r="R5978" s="147"/>
      <c r="S5978" s="147" t="s">
        <v>2667</v>
      </c>
      <c r="T5978" s="147">
        <v>0</v>
      </c>
      <c r="U5978" s="147" t="s">
        <v>2668</v>
      </c>
      <c r="V5978" s="147" t="s">
        <v>4053</v>
      </c>
    </row>
    <row r="5979" spans="16:22" x14ac:dyDescent="0.25">
      <c r="P5979" s="147" t="s">
        <v>962</v>
      </c>
      <c r="Q5979" s="147">
        <v>203</v>
      </c>
      <c r="R5979" s="147"/>
      <c r="S5979" s="147" t="s">
        <v>2268</v>
      </c>
      <c r="T5979" s="147">
        <v>0</v>
      </c>
      <c r="U5979" s="147" t="s">
        <v>2269</v>
      </c>
      <c r="V5979" s="147" t="s">
        <v>4053</v>
      </c>
    </row>
    <row r="5980" spans="16:22" x14ac:dyDescent="0.25">
      <c r="P5980" s="147" t="s">
        <v>962</v>
      </c>
      <c r="Q5980" s="147">
        <v>203</v>
      </c>
      <c r="R5980" s="147"/>
      <c r="S5980" s="147" t="s">
        <v>4112</v>
      </c>
      <c r="T5980" s="147">
        <v>0</v>
      </c>
      <c r="U5980" s="147" t="s">
        <v>4113</v>
      </c>
      <c r="V5980" s="147" t="s">
        <v>4053</v>
      </c>
    </row>
    <row r="5981" spans="16:22" x14ac:dyDescent="0.25">
      <c r="P5981" s="147" t="s">
        <v>962</v>
      </c>
      <c r="Q5981" s="147">
        <v>203</v>
      </c>
      <c r="R5981" s="147"/>
      <c r="S5981" s="147" t="s">
        <v>4114</v>
      </c>
      <c r="T5981" s="147">
        <v>0</v>
      </c>
      <c r="U5981" s="147" t="s">
        <v>4115</v>
      </c>
      <c r="V5981" s="147" t="s">
        <v>4053</v>
      </c>
    </row>
    <row r="5982" spans="16:22" x14ac:dyDescent="0.25">
      <c r="P5982" s="147" t="s">
        <v>962</v>
      </c>
      <c r="Q5982" s="147">
        <v>203</v>
      </c>
      <c r="R5982" s="147"/>
      <c r="S5982" s="147" t="s">
        <v>3185</v>
      </c>
      <c r="T5982" s="147">
        <v>0</v>
      </c>
      <c r="U5982" s="147" t="s">
        <v>3186</v>
      </c>
      <c r="V5982" s="147" t="s">
        <v>4053</v>
      </c>
    </row>
    <row r="5983" spans="16:22" x14ac:dyDescent="0.25">
      <c r="P5983" s="147" t="s">
        <v>962</v>
      </c>
      <c r="Q5983" s="147">
        <v>203</v>
      </c>
      <c r="R5983" s="147"/>
      <c r="S5983" s="147" t="s">
        <v>2272</v>
      </c>
      <c r="T5983" s="147">
        <v>0</v>
      </c>
      <c r="U5983" s="147" t="s">
        <v>2273</v>
      </c>
      <c r="V5983" s="147" t="s">
        <v>4053</v>
      </c>
    </row>
    <row r="5984" spans="16:22" x14ac:dyDescent="0.25">
      <c r="P5984" s="147" t="s">
        <v>962</v>
      </c>
      <c r="Q5984" s="147">
        <v>203</v>
      </c>
      <c r="R5984" s="147"/>
      <c r="S5984" s="147" t="s">
        <v>2274</v>
      </c>
      <c r="T5984" s="147">
        <v>0</v>
      </c>
      <c r="U5984" s="147" t="s">
        <v>2275</v>
      </c>
      <c r="V5984" s="147" t="s">
        <v>4053</v>
      </c>
    </row>
    <row r="5985" spans="16:22" x14ac:dyDescent="0.25">
      <c r="P5985" s="147" t="s">
        <v>962</v>
      </c>
      <c r="Q5985" s="147">
        <v>203</v>
      </c>
      <c r="R5985" s="147"/>
      <c r="S5985" s="147" t="s">
        <v>3774</v>
      </c>
      <c r="T5985" s="147">
        <v>0</v>
      </c>
      <c r="U5985" s="147" t="s">
        <v>3775</v>
      </c>
      <c r="V5985" s="147" t="s">
        <v>4053</v>
      </c>
    </row>
    <row r="5986" spans="16:22" x14ac:dyDescent="0.25">
      <c r="P5986" s="147" t="s">
        <v>962</v>
      </c>
      <c r="Q5986" s="147">
        <v>203</v>
      </c>
      <c r="R5986" s="147"/>
      <c r="S5986" s="147" t="s">
        <v>2278</v>
      </c>
      <c r="T5986" s="147">
        <v>0</v>
      </c>
      <c r="U5986" s="147" t="s">
        <v>2279</v>
      </c>
      <c r="V5986" s="147" t="s">
        <v>4053</v>
      </c>
    </row>
    <row r="5987" spans="16:22" x14ac:dyDescent="0.25">
      <c r="P5987" s="147" t="s">
        <v>962</v>
      </c>
      <c r="Q5987" s="147">
        <v>203</v>
      </c>
      <c r="R5987" s="147"/>
      <c r="S5987" s="147" t="s">
        <v>2286</v>
      </c>
      <c r="T5987" s="147">
        <v>0</v>
      </c>
      <c r="U5987" s="147" t="s">
        <v>2287</v>
      </c>
      <c r="V5987" s="147" t="s">
        <v>4053</v>
      </c>
    </row>
    <row r="5988" spans="16:22" x14ac:dyDescent="0.25">
      <c r="P5988" s="147" t="s">
        <v>962</v>
      </c>
      <c r="Q5988" s="147">
        <v>203</v>
      </c>
      <c r="R5988" s="147"/>
      <c r="S5988" s="147" t="s">
        <v>2671</v>
      </c>
      <c r="T5988" s="147">
        <v>0</v>
      </c>
      <c r="U5988" s="147" t="s">
        <v>2672</v>
      </c>
      <c r="V5988" s="147" t="s">
        <v>4053</v>
      </c>
    </row>
    <row r="5989" spans="16:22" x14ac:dyDescent="0.25">
      <c r="P5989" s="147" t="s">
        <v>962</v>
      </c>
      <c r="Q5989" s="147">
        <v>203</v>
      </c>
      <c r="R5989" s="147"/>
      <c r="S5989" s="147" t="s">
        <v>3456</v>
      </c>
      <c r="T5989" s="147">
        <v>0</v>
      </c>
      <c r="U5989" s="147" t="s">
        <v>3457</v>
      </c>
      <c r="V5989" s="147" t="s">
        <v>4053</v>
      </c>
    </row>
    <row r="5990" spans="16:22" x14ac:dyDescent="0.25">
      <c r="P5990" s="147" t="s">
        <v>962</v>
      </c>
      <c r="Q5990" s="147">
        <v>203</v>
      </c>
      <c r="R5990" s="147"/>
      <c r="S5990" s="147" t="s">
        <v>4116</v>
      </c>
      <c r="T5990" s="147">
        <v>0</v>
      </c>
      <c r="U5990" s="147" t="s">
        <v>4117</v>
      </c>
      <c r="V5990" s="147" t="s">
        <v>4053</v>
      </c>
    </row>
    <row r="5991" spans="16:22" x14ac:dyDescent="0.25">
      <c r="P5991" s="147" t="s">
        <v>962</v>
      </c>
      <c r="Q5991" s="147">
        <v>203</v>
      </c>
      <c r="R5991" s="147"/>
      <c r="S5991" s="147" t="s">
        <v>2292</v>
      </c>
      <c r="T5991" s="147">
        <v>0</v>
      </c>
      <c r="U5991" s="147" t="s">
        <v>2293</v>
      </c>
      <c r="V5991" s="147" t="s">
        <v>4053</v>
      </c>
    </row>
    <row r="5992" spans="16:22" x14ac:dyDescent="0.25">
      <c r="P5992" s="147" t="s">
        <v>962</v>
      </c>
      <c r="Q5992" s="147">
        <v>203</v>
      </c>
      <c r="R5992" s="147"/>
      <c r="S5992" s="147" t="s">
        <v>2675</v>
      </c>
      <c r="T5992" s="147">
        <v>0</v>
      </c>
      <c r="U5992" s="147" t="s">
        <v>2676</v>
      </c>
      <c r="V5992" s="147" t="s">
        <v>4053</v>
      </c>
    </row>
    <row r="5993" spans="16:22" x14ac:dyDescent="0.25">
      <c r="P5993" s="147" t="s">
        <v>962</v>
      </c>
      <c r="Q5993" s="147">
        <v>203</v>
      </c>
      <c r="R5993" s="147"/>
      <c r="S5993" s="147" t="s">
        <v>3191</v>
      </c>
      <c r="T5993" s="147">
        <v>0</v>
      </c>
      <c r="U5993" s="147" t="s">
        <v>3192</v>
      </c>
      <c r="V5993" s="147" t="s">
        <v>4053</v>
      </c>
    </row>
    <row r="5994" spans="16:22" x14ac:dyDescent="0.25">
      <c r="P5994" s="147" t="s">
        <v>962</v>
      </c>
      <c r="Q5994" s="147">
        <v>203</v>
      </c>
      <c r="R5994" s="147"/>
      <c r="S5994" s="147" t="s">
        <v>3778</v>
      </c>
      <c r="T5994" s="147">
        <v>0</v>
      </c>
      <c r="U5994" s="147" t="s">
        <v>3779</v>
      </c>
      <c r="V5994" s="147" t="s">
        <v>4053</v>
      </c>
    </row>
    <row r="5995" spans="16:22" x14ac:dyDescent="0.25">
      <c r="P5995" s="147" t="s">
        <v>962</v>
      </c>
      <c r="Q5995" s="147">
        <v>203</v>
      </c>
      <c r="R5995" s="147"/>
      <c r="S5995" s="147" t="s">
        <v>2296</v>
      </c>
      <c r="T5995" s="147">
        <v>0</v>
      </c>
      <c r="U5995" s="147" t="s">
        <v>2297</v>
      </c>
      <c r="V5995" s="147" t="s">
        <v>4053</v>
      </c>
    </row>
    <row r="5996" spans="16:22" x14ac:dyDescent="0.25">
      <c r="P5996" s="147" t="s">
        <v>962</v>
      </c>
      <c r="Q5996" s="147">
        <v>203</v>
      </c>
      <c r="R5996" s="147"/>
      <c r="S5996" s="147" t="s">
        <v>2298</v>
      </c>
      <c r="T5996" s="147">
        <v>0</v>
      </c>
      <c r="U5996" s="147" t="s">
        <v>2299</v>
      </c>
      <c r="V5996" s="147" t="s">
        <v>4053</v>
      </c>
    </row>
    <row r="5997" spans="16:22" x14ac:dyDescent="0.25">
      <c r="P5997" s="147" t="s">
        <v>962</v>
      </c>
      <c r="Q5997" s="147">
        <v>203</v>
      </c>
      <c r="R5997" s="147"/>
      <c r="S5997" s="147" t="s">
        <v>2300</v>
      </c>
      <c r="T5997" s="147">
        <v>0</v>
      </c>
      <c r="U5997" s="147" t="s">
        <v>2301</v>
      </c>
      <c r="V5997" s="147" t="s">
        <v>4053</v>
      </c>
    </row>
    <row r="5998" spans="16:22" x14ac:dyDescent="0.25">
      <c r="P5998" s="147" t="s">
        <v>962</v>
      </c>
      <c r="Q5998" s="147">
        <v>203</v>
      </c>
      <c r="R5998" s="147"/>
      <c r="S5998" s="147" t="s">
        <v>2302</v>
      </c>
      <c r="T5998" s="147">
        <v>0</v>
      </c>
      <c r="U5998" s="147" t="s">
        <v>2303</v>
      </c>
      <c r="V5998" s="147" t="s">
        <v>4053</v>
      </c>
    </row>
    <row r="5999" spans="16:22" x14ac:dyDescent="0.25">
      <c r="P5999" s="147" t="s">
        <v>962</v>
      </c>
      <c r="Q5999" s="147">
        <v>203</v>
      </c>
      <c r="R5999" s="147"/>
      <c r="S5999" s="147" t="s">
        <v>3596</v>
      </c>
      <c r="T5999" s="147">
        <v>0</v>
      </c>
      <c r="U5999" s="147" t="s">
        <v>3597</v>
      </c>
      <c r="V5999" s="147" t="s">
        <v>4053</v>
      </c>
    </row>
    <row r="6000" spans="16:22" x14ac:dyDescent="0.25">
      <c r="P6000" s="147" t="s">
        <v>962</v>
      </c>
      <c r="Q6000" s="147">
        <v>203</v>
      </c>
      <c r="R6000" s="147"/>
      <c r="S6000" s="147" t="s">
        <v>3458</v>
      </c>
      <c r="T6000" s="147">
        <v>0</v>
      </c>
      <c r="U6000" s="147" t="s">
        <v>3459</v>
      </c>
      <c r="V6000" s="147" t="s">
        <v>4053</v>
      </c>
    </row>
    <row r="6001" spans="16:22" x14ac:dyDescent="0.25">
      <c r="P6001" s="147" t="s">
        <v>962</v>
      </c>
      <c r="Q6001" s="147">
        <v>203</v>
      </c>
      <c r="R6001" s="147"/>
      <c r="S6001" s="147" t="s">
        <v>2306</v>
      </c>
      <c r="T6001" s="147">
        <v>0</v>
      </c>
      <c r="U6001" s="147" t="s">
        <v>2307</v>
      </c>
      <c r="V6001" s="147" t="s">
        <v>4053</v>
      </c>
    </row>
    <row r="6002" spans="16:22" x14ac:dyDescent="0.25">
      <c r="P6002" s="147" t="s">
        <v>962</v>
      </c>
      <c r="Q6002" s="147">
        <v>203</v>
      </c>
      <c r="R6002" s="147"/>
      <c r="S6002" s="147" t="s">
        <v>4009</v>
      </c>
      <c r="T6002" s="147">
        <v>0</v>
      </c>
      <c r="U6002" s="147" t="s">
        <v>4010</v>
      </c>
      <c r="V6002" s="147" t="s">
        <v>4053</v>
      </c>
    </row>
    <row r="6003" spans="16:22" x14ac:dyDescent="0.25">
      <c r="P6003" s="147" t="s">
        <v>962</v>
      </c>
      <c r="Q6003" s="147">
        <v>203</v>
      </c>
      <c r="R6003" s="147"/>
      <c r="S6003" s="147" t="s">
        <v>2954</v>
      </c>
      <c r="T6003" s="147">
        <v>0</v>
      </c>
      <c r="U6003" s="147" t="s">
        <v>2955</v>
      </c>
      <c r="V6003" s="147" t="s">
        <v>4053</v>
      </c>
    </row>
    <row r="6004" spans="16:22" x14ac:dyDescent="0.25">
      <c r="P6004" s="147" t="s">
        <v>962</v>
      </c>
      <c r="Q6004" s="147">
        <v>203</v>
      </c>
      <c r="R6004" s="147"/>
      <c r="S6004" s="147" t="s">
        <v>2681</v>
      </c>
      <c r="T6004" s="147">
        <v>0</v>
      </c>
      <c r="U6004" s="147" t="s">
        <v>2682</v>
      </c>
      <c r="V6004" s="147" t="s">
        <v>4053</v>
      </c>
    </row>
    <row r="6005" spans="16:22" x14ac:dyDescent="0.25">
      <c r="P6005" s="147" t="s">
        <v>962</v>
      </c>
      <c r="Q6005" s="147">
        <v>203</v>
      </c>
      <c r="R6005" s="147"/>
      <c r="S6005" s="147" t="s">
        <v>3780</v>
      </c>
      <c r="T6005" s="147">
        <v>0</v>
      </c>
      <c r="U6005" s="147" t="s">
        <v>3781</v>
      </c>
      <c r="V6005" s="147" t="s">
        <v>4053</v>
      </c>
    </row>
    <row r="6006" spans="16:22" x14ac:dyDescent="0.25">
      <c r="P6006" s="147" t="s">
        <v>962</v>
      </c>
      <c r="Q6006" s="147">
        <v>203</v>
      </c>
      <c r="R6006" s="147"/>
      <c r="S6006" s="147" t="s">
        <v>4118</v>
      </c>
      <c r="T6006" s="147">
        <v>0</v>
      </c>
      <c r="U6006" s="147" t="s">
        <v>4119</v>
      </c>
      <c r="V6006" s="147" t="s">
        <v>4053</v>
      </c>
    </row>
    <row r="6007" spans="16:22" x14ac:dyDescent="0.25">
      <c r="P6007" s="147" t="s">
        <v>962</v>
      </c>
      <c r="Q6007" s="147">
        <v>203</v>
      </c>
      <c r="R6007" s="147"/>
      <c r="S6007" s="147" t="s">
        <v>2322</v>
      </c>
      <c r="T6007" s="147">
        <v>0</v>
      </c>
      <c r="U6007" s="147" t="s">
        <v>2323</v>
      </c>
      <c r="V6007" s="147" t="s">
        <v>4053</v>
      </c>
    </row>
    <row r="6008" spans="16:22" x14ac:dyDescent="0.25">
      <c r="P6008" s="147" t="s">
        <v>962</v>
      </c>
      <c r="Q6008" s="147">
        <v>203</v>
      </c>
      <c r="R6008" s="147"/>
      <c r="S6008" s="147" t="s">
        <v>2324</v>
      </c>
      <c r="T6008" s="147">
        <v>0</v>
      </c>
      <c r="U6008" s="147" t="s">
        <v>2325</v>
      </c>
      <c r="V6008" s="147" t="s">
        <v>4053</v>
      </c>
    </row>
    <row r="6009" spans="16:22" x14ac:dyDescent="0.25">
      <c r="P6009" s="147" t="s">
        <v>962</v>
      </c>
      <c r="Q6009" s="147">
        <v>203</v>
      </c>
      <c r="R6009" s="147"/>
      <c r="S6009" s="147" t="s">
        <v>2326</v>
      </c>
      <c r="T6009" s="147">
        <v>0</v>
      </c>
      <c r="U6009" s="147" t="s">
        <v>2327</v>
      </c>
      <c r="V6009" s="147" t="s">
        <v>4053</v>
      </c>
    </row>
    <row r="6010" spans="16:22" x14ac:dyDescent="0.25">
      <c r="P6010" s="147" t="s">
        <v>962</v>
      </c>
      <c r="Q6010" s="147">
        <v>203</v>
      </c>
      <c r="R6010" s="147"/>
      <c r="S6010" s="147" t="s">
        <v>4120</v>
      </c>
      <c r="T6010" s="147">
        <v>0</v>
      </c>
      <c r="U6010" s="147" t="s">
        <v>4121</v>
      </c>
      <c r="V6010" s="147" t="s">
        <v>4053</v>
      </c>
    </row>
    <row r="6011" spans="16:22" x14ac:dyDescent="0.25">
      <c r="P6011" s="147" t="s">
        <v>962</v>
      </c>
      <c r="Q6011" s="147">
        <v>203</v>
      </c>
      <c r="R6011" s="147"/>
      <c r="S6011" s="147" t="s">
        <v>2683</v>
      </c>
      <c r="T6011" s="147">
        <v>0</v>
      </c>
      <c r="U6011" s="147" t="s">
        <v>2684</v>
      </c>
      <c r="V6011" s="147" t="s">
        <v>4053</v>
      </c>
    </row>
    <row r="6012" spans="16:22" x14ac:dyDescent="0.25">
      <c r="P6012" s="147" t="s">
        <v>962</v>
      </c>
      <c r="Q6012" s="147">
        <v>203</v>
      </c>
      <c r="R6012" s="147"/>
      <c r="S6012" s="147" t="s">
        <v>2958</v>
      </c>
      <c r="T6012" s="147">
        <v>0</v>
      </c>
      <c r="U6012" s="147" t="s">
        <v>2959</v>
      </c>
      <c r="V6012" s="147" t="s">
        <v>4053</v>
      </c>
    </row>
    <row r="6013" spans="16:22" x14ac:dyDescent="0.25">
      <c r="P6013" s="147" t="s">
        <v>962</v>
      </c>
      <c r="Q6013" s="147">
        <v>203</v>
      </c>
      <c r="R6013" s="147"/>
      <c r="S6013" s="147" t="s">
        <v>2328</v>
      </c>
      <c r="T6013" s="147">
        <v>0</v>
      </c>
      <c r="U6013" s="147" t="s">
        <v>2329</v>
      </c>
      <c r="V6013" s="147" t="s">
        <v>4053</v>
      </c>
    </row>
    <row r="6014" spans="16:22" x14ac:dyDescent="0.25">
      <c r="P6014" s="147" t="s">
        <v>962</v>
      </c>
      <c r="Q6014" s="147">
        <v>203</v>
      </c>
      <c r="R6014" s="147"/>
      <c r="S6014" s="147" t="s">
        <v>4015</v>
      </c>
      <c r="T6014" s="147">
        <v>0</v>
      </c>
      <c r="U6014" s="147" t="s">
        <v>4016</v>
      </c>
      <c r="V6014" s="147" t="s">
        <v>4053</v>
      </c>
    </row>
    <row r="6015" spans="16:22" x14ac:dyDescent="0.25">
      <c r="P6015" s="147" t="s">
        <v>962</v>
      </c>
      <c r="Q6015" s="147">
        <v>203</v>
      </c>
      <c r="R6015" s="147"/>
      <c r="S6015" s="147" t="s">
        <v>2336</v>
      </c>
      <c r="T6015" s="147">
        <v>0</v>
      </c>
      <c r="U6015" s="147" t="s">
        <v>2337</v>
      </c>
      <c r="V6015" s="147" t="s">
        <v>4053</v>
      </c>
    </row>
    <row r="6016" spans="16:22" x14ac:dyDescent="0.25">
      <c r="P6016" s="147" t="s">
        <v>962</v>
      </c>
      <c r="Q6016" s="147">
        <v>203</v>
      </c>
      <c r="R6016" s="147"/>
      <c r="S6016" s="147" t="s">
        <v>2685</v>
      </c>
      <c r="T6016" s="147">
        <v>0</v>
      </c>
      <c r="U6016" s="147" t="s">
        <v>2686</v>
      </c>
      <c r="V6016" s="147" t="s">
        <v>4053</v>
      </c>
    </row>
    <row r="6017" spans="16:22" x14ac:dyDescent="0.25">
      <c r="P6017" s="147" t="s">
        <v>962</v>
      </c>
      <c r="Q6017" s="147">
        <v>203</v>
      </c>
      <c r="R6017" s="147"/>
      <c r="S6017" s="147" t="s">
        <v>2960</v>
      </c>
      <c r="T6017" s="147">
        <v>0</v>
      </c>
      <c r="U6017" s="147" t="s">
        <v>2961</v>
      </c>
      <c r="V6017" s="147" t="s">
        <v>4053</v>
      </c>
    </row>
    <row r="6018" spans="16:22" x14ac:dyDescent="0.25">
      <c r="P6018" s="147" t="s">
        <v>962</v>
      </c>
      <c r="Q6018" s="147">
        <v>203</v>
      </c>
      <c r="R6018" s="147"/>
      <c r="S6018" s="147" t="s">
        <v>3199</v>
      </c>
      <c r="T6018" s="147">
        <v>0</v>
      </c>
      <c r="U6018" s="147" t="s">
        <v>3200</v>
      </c>
      <c r="V6018" s="147" t="s">
        <v>4053</v>
      </c>
    </row>
    <row r="6019" spans="16:22" x14ac:dyDescent="0.25">
      <c r="P6019" s="147" t="s">
        <v>962</v>
      </c>
      <c r="Q6019" s="147">
        <v>203</v>
      </c>
      <c r="R6019" s="147"/>
      <c r="S6019" s="147" t="s">
        <v>2338</v>
      </c>
      <c r="T6019" s="147">
        <v>0</v>
      </c>
      <c r="U6019" s="147" t="s">
        <v>2339</v>
      </c>
      <c r="V6019" s="147" t="s">
        <v>4053</v>
      </c>
    </row>
    <row r="6020" spans="16:22" x14ac:dyDescent="0.25">
      <c r="P6020" s="147" t="s">
        <v>962</v>
      </c>
      <c r="Q6020" s="147">
        <v>203</v>
      </c>
      <c r="R6020" s="147"/>
      <c r="S6020" s="147" t="s">
        <v>3598</v>
      </c>
      <c r="T6020" s="147">
        <v>0</v>
      </c>
      <c r="U6020" s="147" t="s">
        <v>3599</v>
      </c>
      <c r="V6020" s="147" t="s">
        <v>4053</v>
      </c>
    </row>
    <row r="6021" spans="16:22" x14ac:dyDescent="0.25">
      <c r="P6021" s="147" t="s">
        <v>962</v>
      </c>
      <c r="Q6021" s="147">
        <v>203</v>
      </c>
      <c r="R6021" s="147"/>
      <c r="S6021" s="147" t="s">
        <v>2687</v>
      </c>
      <c r="T6021" s="147">
        <v>0</v>
      </c>
      <c r="U6021" s="147" t="s">
        <v>2688</v>
      </c>
      <c r="V6021" s="147" t="s">
        <v>4053</v>
      </c>
    </row>
    <row r="6022" spans="16:22" x14ac:dyDescent="0.25">
      <c r="P6022" s="147" t="s">
        <v>962</v>
      </c>
      <c r="Q6022" s="147">
        <v>203</v>
      </c>
      <c r="R6022" s="147"/>
      <c r="S6022" s="147" t="s">
        <v>2340</v>
      </c>
      <c r="T6022" s="147">
        <v>0</v>
      </c>
      <c r="U6022" s="147" t="s">
        <v>2341</v>
      </c>
      <c r="V6022" s="147" t="s">
        <v>4053</v>
      </c>
    </row>
    <row r="6023" spans="16:22" x14ac:dyDescent="0.25">
      <c r="P6023" s="147" t="s">
        <v>962</v>
      </c>
      <c r="Q6023" s="147">
        <v>203</v>
      </c>
      <c r="R6023" s="147"/>
      <c r="S6023" s="147" t="s">
        <v>3784</v>
      </c>
      <c r="T6023" s="147">
        <v>0</v>
      </c>
      <c r="U6023" s="147" t="s">
        <v>3785</v>
      </c>
      <c r="V6023" s="147" t="s">
        <v>4053</v>
      </c>
    </row>
    <row r="6024" spans="16:22" x14ac:dyDescent="0.25">
      <c r="P6024" s="147" t="s">
        <v>962</v>
      </c>
      <c r="Q6024" s="147">
        <v>203</v>
      </c>
      <c r="R6024" s="147"/>
      <c r="S6024" s="147" t="s">
        <v>2344</v>
      </c>
      <c r="T6024" s="147">
        <v>0</v>
      </c>
      <c r="U6024" s="147" t="s">
        <v>2345</v>
      </c>
      <c r="V6024" s="147" t="s">
        <v>4053</v>
      </c>
    </row>
    <row r="6025" spans="16:22" x14ac:dyDescent="0.25">
      <c r="P6025" s="147" t="s">
        <v>962</v>
      </c>
      <c r="Q6025" s="147">
        <v>203</v>
      </c>
      <c r="R6025" s="147"/>
      <c r="S6025" s="147" t="s">
        <v>2346</v>
      </c>
      <c r="T6025" s="147">
        <v>0</v>
      </c>
      <c r="U6025" s="147" t="s">
        <v>2347</v>
      </c>
      <c r="V6025" s="147" t="s">
        <v>4053</v>
      </c>
    </row>
    <row r="6026" spans="16:22" x14ac:dyDescent="0.25">
      <c r="P6026" s="147" t="s">
        <v>962</v>
      </c>
      <c r="Q6026" s="147">
        <v>203</v>
      </c>
      <c r="R6026" s="147"/>
      <c r="S6026" s="147" t="s">
        <v>2348</v>
      </c>
      <c r="T6026" s="147">
        <v>0</v>
      </c>
      <c r="U6026" s="147" t="s">
        <v>2349</v>
      </c>
      <c r="V6026" s="147" t="s">
        <v>4053</v>
      </c>
    </row>
    <row r="6027" spans="16:22" x14ac:dyDescent="0.25">
      <c r="P6027" s="147" t="s">
        <v>962</v>
      </c>
      <c r="Q6027" s="147">
        <v>203</v>
      </c>
      <c r="R6027" s="147"/>
      <c r="S6027" s="147" t="s">
        <v>2350</v>
      </c>
      <c r="T6027" s="147">
        <v>0</v>
      </c>
      <c r="U6027" s="147" t="s">
        <v>2351</v>
      </c>
      <c r="V6027" s="147" t="s">
        <v>4053</v>
      </c>
    </row>
    <row r="6028" spans="16:22" x14ac:dyDescent="0.25">
      <c r="P6028" s="147" t="s">
        <v>962</v>
      </c>
      <c r="Q6028" s="147">
        <v>203</v>
      </c>
      <c r="R6028" s="147"/>
      <c r="S6028" s="147" t="s">
        <v>2962</v>
      </c>
      <c r="T6028" s="147">
        <v>0</v>
      </c>
      <c r="U6028" s="147" t="s">
        <v>2963</v>
      </c>
      <c r="V6028" s="147" t="s">
        <v>4053</v>
      </c>
    </row>
    <row r="6029" spans="16:22" x14ac:dyDescent="0.25">
      <c r="P6029" s="147" t="s">
        <v>962</v>
      </c>
      <c r="Q6029" s="147">
        <v>203</v>
      </c>
      <c r="R6029" s="147"/>
      <c r="S6029" s="147" t="s">
        <v>2352</v>
      </c>
      <c r="T6029" s="147">
        <v>0</v>
      </c>
      <c r="U6029" s="147" t="s">
        <v>2353</v>
      </c>
      <c r="V6029" s="147" t="s">
        <v>4053</v>
      </c>
    </row>
    <row r="6030" spans="16:22" x14ac:dyDescent="0.25">
      <c r="P6030" s="147" t="s">
        <v>962</v>
      </c>
      <c r="Q6030" s="147">
        <v>203</v>
      </c>
      <c r="R6030" s="147"/>
      <c r="S6030" s="147" t="s">
        <v>2354</v>
      </c>
      <c r="T6030" s="147">
        <v>0</v>
      </c>
      <c r="U6030" s="147" t="s">
        <v>2355</v>
      </c>
      <c r="V6030" s="147" t="s">
        <v>4053</v>
      </c>
    </row>
    <row r="6031" spans="16:22" x14ac:dyDescent="0.25">
      <c r="P6031" s="147" t="s">
        <v>962</v>
      </c>
      <c r="Q6031" s="147">
        <v>203</v>
      </c>
      <c r="R6031" s="147"/>
      <c r="S6031" s="147" t="s">
        <v>4122</v>
      </c>
      <c r="T6031" s="147">
        <v>0</v>
      </c>
      <c r="U6031" s="147" t="s">
        <v>4123</v>
      </c>
      <c r="V6031" s="147" t="s">
        <v>4053</v>
      </c>
    </row>
    <row r="6032" spans="16:22" x14ac:dyDescent="0.25">
      <c r="P6032" s="147" t="s">
        <v>962</v>
      </c>
      <c r="Q6032" s="147">
        <v>203</v>
      </c>
      <c r="R6032" s="147"/>
      <c r="S6032" s="147" t="s">
        <v>3468</v>
      </c>
      <c r="T6032" s="147">
        <v>0</v>
      </c>
      <c r="U6032" s="147" t="s">
        <v>3469</v>
      </c>
      <c r="V6032" s="147" t="s">
        <v>4053</v>
      </c>
    </row>
    <row r="6033" spans="16:22" x14ac:dyDescent="0.25">
      <c r="P6033" s="147" t="s">
        <v>962</v>
      </c>
      <c r="Q6033" s="147">
        <v>203</v>
      </c>
      <c r="R6033" s="147"/>
      <c r="S6033" s="147" t="s">
        <v>3786</v>
      </c>
      <c r="T6033" s="147">
        <v>0</v>
      </c>
      <c r="U6033" s="147" t="s">
        <v>3787</v>
      </c>
      <c r="V6033" s="147" t="s">
        <v>4053</v>
      </c>
    </row>
    <row r="6034" spans="16:22" x14ac:dyDescent="0.25">
      <c r="P6034" s="147" t="s">
        <v>962</v>
      </c>
      <c r="Q6034" s="147">
        <v>203</v>
      </c>
      <c r="R6034" s="147"/>
      <c r="S6034" s="147" t="s">
        <v>2362</v>
      </c>
      <c r="T6034" s="147">
        <v>0</v>
      </c>
      <c r="U6034" s="147" t="s">
        <v>2363</v>
      </c>
      <c r="V6034" s="147" t="s">
        <v>4053</v>
      </c>
    </row>
    <row r="6035" spans="16:22" x14ac:dyDescent="0.25">
      <c r="P6035" s="147" t="s">
        <v>962</v>
      </c>
      <c r="Q6035" s="147">
        <v>203</v>
      </c>
      <c r="R6035" s="147"/>
      <c r="S6035" s="147" t="s">
        <v>2366</v>
      </c>
      <c r="T6035" s="147">
        <v>0</v>
      </c>
      <c r="U6035" s="147" t="s">
        <v>2367</v>
      </c>
      <c r="V6035" s="147" t="s">
        <v>4053</v>
      </c>
    </row>
    <row r="6036" spans="16:22" x14ac:dyDescent="0.25">
      <c r="P6036" s="147" t="s">
        <v>962</v>
      </c>
      <c r="Q6036" s="147">
        <v>203</v>
      </c>
      <c r="R6036" s="147"/>
      <c r="S6036" s="147" t="s">
        <v>2964</v>
      </c>
      <c r="T6036" s="147">
        <v>0</v>
      </c>
      <c r="U6036" s="147" t="s">
        <v>2965</v>
      </c>
      <c r="V6036" s="147" t="s">
        <v>4053</v>
      </c>
    </row>
    <row r="6037" spans="16:22" x14ac:dyDescent="0.25">
      <c r="P6037" s="147" t="s">
        <v>962</v>
      </c>
      <c r="Q6037" s="147">
        <v>203</v>
      </c>
      <c r="R6037" s="147"/>
      <c r="S6037" s="147" t="s">
        <v>2368</v>
      </c>
      <c r="T6037" s="147">
        <v>0</v>
      </c>
      <c r="U6037" s="147" t="s">
        <v>2369</v>
      </c>
      <c r="V6037" s="147" t="s">
        <v>4053</v>
      </c>
    </row>
    <row r="6038" spans="16:22" x14ac:dyDescent="0.25">
      <c r="P6038" s="147" t="s">
        <v>962</v>
      </c>
      <c r="Q6038" s="147">
        <v>203</v>
      </c>
      <c r="R6038" s="147"/>
      <c r="S6038" s="147" t="s">
        <v>2370</v>
      </c>
      <c r="T6038" s="147">
        <v>0</v>
      </c>
      <c r="U6038" s="147" t="s">
        <v>2371</v>
      </c>
      <c r="V6038" s="147" t="s">
        <v>4053</v>
      </c>
    </row>
    <row r="6039" spans="16:22" x14ac:dyDescent="0.25">
      <c r="P6039" s="147" t="s">
        <v>962</v>
      </c>
      <c r="Q6039" s="147">
        <v>203</v>
      </c>
      <c r="R6039" s="147"/>
      <c r="S6039" s="147" t="s">
        <v>3203</v>
      </c>
      <c r="T6039" s="147">
        <v>0</v>
      </c>
      <c r="U6039" s="147" t="s">
        <v>3204</v>
      </c>
      <c r="V6039" s="147" t="s">
        <v>4053</v>
      </c>
    </row>
    <row r="6040" spans="16:22" x14ac:dyDescent="0.25">
      <c r="P6040" s="147" t="s">
        <v>962</v>
      </c>
      <c r="Q6040" s="147">
        <v>203</v>
      </c>
      <c r="R6040" s="147"/>
      <c r="S6040" s="147" t="s">
        <v>2372</v>
      </c>
      <c r="T6040" s="147">
        <v>0</v>
      </c>
      <c r="U6040" s="147" t="s">
        <v>2373</v>
      </c>
      <c r="V6040" s="147" t="s">
        <v>4053</v>
      </c>
    </row>
    <row r="6041" spans="16:22" x14ac:dyDescent="0.25">
      <c r="P6041" s="147" t="s">
        <v>962</v>
      </c>
      <c r="Q6041" s="147">
        <v>203</v>
      </c>
      <c r="R6041" s="147"/>
      <c r="S6041" s="147" t="s">
        <v>2697</v>
      </c>
      <c r="T6041" s="147">
        <v>0</v>
      </c>
      <c r="U6041" s="147" t="s">
        <v>2698</v>
      </c>
      <c r="V6041" s="147" t="s">
        <v>4053</v>
      </c>
    </row>
    <row r="6042" spans="16:22" x14ac:dyDescent="0.25">
      <c r="P6042" s="147" t="s">
        <v>962</v>
      </c>
      <c r="Q6042" s="147">
        <v>203</v>
      </c>
      <c r="R6042" s="147"/>
      <c r="S6042" s="147" t="s">
        <v>2966</v>
      </c>
      <c r="T6042" s="147">
        <v>0</v>
      </c>
      <c r="U6042" s="147" t="s">
        <v>2967</v>
      </c>
      <c r="V6042" s="147" t="s">
        <v>4053</v>
      </c>
    </row>
    <row r="6043" spans="16:22" x14ac:dyDescent="0.25">
      <c r="P6043" s="147" t="s">
        <v>962</v>
      </c>
      <c r="Q6043" s="147">
        <v>203</v>
      </c>
      <c r="R6043" s="147"/>
      <c r="S6043" s="147" t="s">
        <v>4023</v>
      </c>
      <c r="T6043" s="147">
        <v>0</v>
      </c>
      <c r="U6043" s="147" t="s">
        <v>4024</v>
      </c>
      <c r="V6043" s="147" t="s">
        <v>4053</v>
      </c>
    </row>
    <row r="6044" spans="16:22" x14ac:dyDescent="0.25">
      <c r="P6044" s="147" t="s">
        <v>962</v>
      </c>
      <c r="Q6044" s="147">
        <v>203</v>
      </c>
      <c r="R6044" s="147"/>
      <c r="S6044" s="147" t="s">
        <v>3788</v>
      </c>
      <c r="T6044" s="147">
        <v>0</v>
      </c>
      <c r="U6044" s="147" t="s">
        <v>3789</v>
      </c>
      <c r="V6044" s="147" t="s">
        <v>4053</v>
      </c>
    </row>
    <row r="6045" spans="16:22" x14ac:dyDescent="0.25">
      <c r="P6045" s="147" t="s">
        <v>962</v>
      </c>
      <c r="Q6045" s="147">
        <v>203</v>
      </c>
      <c r="R6045" s="147"/>
      <c r="S6045" s="147" t="s">
        <v>3472</v>
      </c>
      <c r="T6045" s="147">
        <v>0</v>
      </c>
      <c r="U6045" s="147" t="s">
        <v>3473</v>
      </c>
      <c r="V6045" s="147" t="s">
        <v>4053</v>
      </c>
    </row>
    <row r="6046" spans="16:22" x14ac:dyDescent="0.25">
      <c r="P6046" s="147" t="s">
        <v>962</v>
      </c>
      <c r="Q6046" s="147">
        <v>203</v>
      </c>
      <c r="R6046" s="147"/>
      <c r="S6046" s="147" t="s">
        <v>2376</v>
      </c>
      <c r="T6046" s="147">
        <v>0</v>
      </c>
      <c r="U6046" s="147" t="s">
        <v>2377</v>
      </c>
      <c r="V6046" s="147" t="s">
        <v>4053</v>
      </c>
    </row>
    <row r="6047" spans="16:22" x14ac:dyDescent="0.25">
      <c r="P6047" s="147" t="s">
        <v>962</v>
      </c>
      <c r="Q6047" s="147">
        <v>203</v>
      </c>
      <c r="R6047" s="147"/>
      <c r="S6047" s="147" t="s">
        <v>3790</v>
      </c>
      <c r="T6047" s="147">
        <v>0</v>
      </c>
      <c r="U6047" s="147" t="s">
        <v>3791</v>
      </c>
      <c r="V6047" s="147" t="s">
        <v>4053</v>
      </c>
    </row>
    <row r="6048" spans="16:22" x14ac:dyDescent="0.25">
      <c r="P6048" s="147" t="s">
        <v>962</v>
      </c>
      <c r="Q6048" s="147">
        <v>203</v>
      </c>
      <c r="R6048" s="147"/>
      <c r="S6048" s="147" t="s">
        <v>3792</v>
      </c>
      <c r="T6048" s="147">
        <v>0</v>
      </c>
      <c r="U6048" s="147" t="s">
        <v>3793</v>
      </c>
      <c r="V6048" s="147" t="s">
        <v>4053</v>
      </c>
    </row>
    <row r="6049" spans="16:22" x14ac:dyDescent="0.25">
      <c r="P6049" s="147" t="s">
        <v>962</v>
      </c>
      <c r="Q6049" s="147">
        <v>203</v>
      </c>
      <c r="R6049" s="147"/>
      <c r="S6049" s="147" t="s">
        <v>3794</v>
      </c>
      <c r="T6049" s="147">
        <v>0</v>
      </c>
      <c r="U6049" s="147" t="s">
        <v>3795</v>
      </c>
      <c r="V6049" s="147" t="s">
        <v>4053</v>
      </c>
    </row>
    <row r="6050" spans="16:22" x14ac:dyDescent="0.25">
      <c r="P6050" s="147" t="s">
        <v>962</v>
      </c>
      <c r="Q6050" s="147">
        <v>203</v>
      </c>
      <c r="R6050" s="147"/>
      <c r="S6050" s="147" t="s">
        <v>2390</v>
      </c>
      <c r="T6050" s="147">
        <v>0</v>
      </c>
      <c r="U6050" s="147" t="s">
        <v>2391</v>
      </c>
      <c r="V6050" s="147" t="s">
        <v>4053</v>
      </c>
    </row>
    <row r="6051" spans="16:22" x14ac:dyDescent="0.25">
      <c r="P6051" s="147" t="s">
        <v>962</v>
      </c>
      <c r="Q6051" s="147">
        <v>203</v>
      </c>
      <c r="R6051" s="147"/>
      <c r="S6051" s="147" t="s">
        <v>2392</v>
      </c>
      <c r="T6051" s="147">
        <v>0</v>
      </c>
      <c r="U6051" s="147" t="s">
        <v>2393</v>
      </c>
      <c r="V6051" s="147" t="s">
        <v>4053</v>
      </c>
    </row>
    <row r="6052" spans="16:22" x14ac:dyDescent="0.25">
      <c r="P6052" s="147" t="s">
        <v>962</v>
      </c>
      <c r="Q6052" s="147">
        <v>203</v>
      </c>
      <c r="R6052" s="147"/>
      <c r="S6052" s="147" t="s">
        <v>3474</v>
      </c>
      <c r="T6052" s="147">
        <v>0</v>
      </c>
      <c r="U6052" s="147" t="s">
        <v>3475</v>
      </c>
      <c r="V6052" s="147" t="s">
        <v>4053</v>
      </c>
    </row>
    <row r="6053" spans="16:22" x14ac:dyDescent="0.25">
      <c r="P6053" s="147" t="s">
        <v>962</v>
      </c>
      <c r="Q6053" s="147">
        <v>203</v>
      </c>
      <c r="R6053" s="147"/>
      <c r="S6053" s="147" t="s">
        <v>4025</v>
      </c>
      <c r="T6053" s="147">
        <v>0</v>
      </c>
      <c r="U6053" s="147" t="s">
        <v>4026</v>
      </c>
      <c r="V6053" s="147" t="s">
        <v>4053</v>
      </c>
    </row>
    <row r="6054" spans="16:22" x14ac:dyDescent="0.25">
      <c r="P6054" s="147" t="s">
        <v>962</v>
      </c>
      <c r="Q6054" s="147">
        <v>203</v>
      </c>
      <c r="R6054" s="147"/>
      <c r="S6054" s="147" t="s">
        <v>4027</v>
      </c>
      <c r="T6054" s="147">
        <v>0</v>
      </c>
      <c r="U6054" s="147" t="s">
        <v>4028</v>
      </c>
      <c r="V6054" s="147" t="s">
        <v>4053</v>
      </c>
    </row>
    <row r="6055" spans="16:22" x14ac:dyDescent="0.25">
      <c r="P6055" s="147" t="s">
        <v>962</v>
      </c>
      <c r="Q6055" s="147">
        <v>203</v>
      </c>
      <c r="R6055" s="147"/>
      <c r="S6055" s="147" t="s">
        <v>4029</v>
      </c>
      <c r="T6055" s="147">
        <v>0</v>
      </c>
      <c r="U6055" s="147" t="s">
        <v>4030</v>
      </c>
      <c r="V6055" s="147" t="s">
        <v>4053</v>
      </c>
    </row>
    <row r="6056" spans="16:22" x14ac:dyDescent="0.25">
      <c r="P6056" s="147" t="s">
        <v>962</v>
      </c>
      <c r="Q6056" s="147">
        <v>203</v>
      </c>
      <c r="R6056" s="147"/>
      <c r="S6056" s="147" t="s">
        <v>3796</v>
      </c>
      <c r="T6056" s="147">
        <v>0</v>
      </c>
      <c r="U6056" s="147" t="s">
        <v>3797</v>
      </c>
      <c r="V6056" s="147" t="s">
        <v>4053</v>
      </c>
    </row>
    <row r="6057" spans="16:22" x14ac:dyDescent="0.25">
      <c r="P6057" s="147" t="s">
        <v>962</v>
      </c>
      <c r="Q6057" s="147">
        <v>203</v>
      </c>
      <c r="R6057" s="147"/>
      <c r="S6057" s="147" t="s">
        <v>4031</v>
      </c>
      <c r="T6057" s="147">
        <v>0</v>
      </c>
      <c r="U6057" s="147" t="s">
        <v>4032</v>
      </c>
      <c r="V6057" s="147" t="s">
        <v>4053</v>
      </c>
    </row>
    <row r="6058" spans="16:22" x14ac:dyDescent="0.25">
      <c r="P6058" s="147" t="s">
        <v>962</v>
      </c>
      <c r="Q6058" s="147">
        <v>203</v>
      </c>
      <c r="R6058" s="147"/>
      <c r="S6058" s="147" t="s">
        <v>2396</v>
      </c>
      <c r="T6058" s="147">
        <v>0</v>
      </c>
      <c r="U6058" s="147" t="s">
        <v>2397</v>
      </c>
      <c r="V6058" s="147" t="s">
        <v>4053</v>
      </c>
    </row>
    <row r="6059" spans="16:22" x14ac:dyDescent="0.25">
      <c r="P6059" s="147" t="s">
        <v>962</v>
      </c>
      <c r="Q6059" s="147">
        <v>203</v>
      </c>
      <c r="R6059" s="147"/>
      <c r="S6059" s="147" t="s">
        <v>4039</v>
      </c>
      <c r="T6059" s="147">
        <v>0</v>
      </c>
      <c r="U6059" s="147" t="s">
        <v>4040</v>
      </c>
      <c r="V6059" s="147" t="s">
        <v>4053</v>
      </c>
    </row>
    <row r="6060" spans="16:22" x14ac:dyDescent="0.25">
      <c r="P6060" s="147" t="s">
        <v>962</v>
      </c>
      <c r="Q6060" s="147">
        <v>203</v>
      </c>
      <c r="R6060" s="147"/>
      <c r="S6060" s="147" t="s">
        <v>3798</v>
      </c>
      <c r="T6060" s="147">
        <v>0</v>
      </c>
      <c r="U6060" s="147" t="s">
        <v>3799</v>
      </c>
      <c r="V6060" s="147" t="s">
        <v>4053</v>
      </c>
    </row>
    <row r="6061" spans="16:22" x14ac:dyDescent="0.25">
      <c r="P6061" s="147" t="s">
        <v>962</v>
      </c>
      <c r="Q6061" s="147">
        <v>203</v>
      </c>
      <c r="R6061" s="147"/>
      <c r="S6061" s="147" t="s">
        <v>3800</v>
      </c>
      <c r="T6061" s="147">
        <v>0</v>
      </c>
      <c r="U6061" s="147" t="s">
        <v>3801</v>
      </c>
      <c r="V6061" s="147" t="s">
        <v>4053</v>
      </c>
    </row>
    <row r="6062" spans="16:22" x14ac:dyDescent="0.25">
      <c r="P6062" s="147" t="s">
        <v>962</v>
      </c>
      <c r="Q6062" s="147">
        <v>203</v>
      </c>
      <c r="R6062" s="147"/>
      <c r="S6062" s="147" t="s">
        <v>3802</v>
      </c>
      <c r="T6062" s="147">
        <v>0</v>
      </c>
      <c r="U6062" s="147" t="s">
        <v>3803</v>
      </c>
      <c r="V6062" s="147" t="s">
        <v>4053</v>
      </c>
    </row>
    <row r="6063" spans="16:22" x14ac:dyDescent="0.25">
      <c r="P6063" s="147" t="s">
        <v>962</v>
      </c>
      <c r="Q6063" s="147">
        <v>203</v>
      </c>
      <c r="R6063" s="147"/>
      <c r="S6063" s="147" t="s">
        <v>3804</v>
      </c>
      <c r="T6063" s="147">
        <v>0</v>
      </c>
      <c r="U6063" s="147" t="s">
        <v>3805</v>
      </c>
      <c r="V6063" s="147" t="s">
        <v>4053</v>
      </c>
    </row>
    <row r="6064" spans="16:22" x14ac:dyDescent="0.25">
      <c r="P6064" s="147" t="s">
        <v>962</v>
      </c>
      <c r="Q6064" s="147">
        <v>203</v>
      </c>
      <c r="R6064" s="147"/>
      <c r="S6064" s="147" t="s">
        <v>3806</v>
      </c>
      <c r="T6064" s="147">
        <v>0</v>
      </c>
      <c r="U6064" s="147" t="s">
        <v>3807</v>
      </c>
      <c r="V6064" s="147" t="s">
        <v>4053</v>
      </c>
    </row>
    <row r="6065" spans="16:22" x14ac:dyDescent="0.25">
      <c r="P6065" s="147" t="s">
        <v>962</v>
      </c>
      <c r="Q6065" s="147">
        <v>203</v>
      </c>
      <c r="R6065" s="147"/>
      <c r="S6065" s="147" t="s">
        <v>3808</v>
      </c>
      <c r="T6065" s="147">
        <v>0</v>
      </c>
      <c r="U6065" s="147" t="s">
        <v>3809</v>
      </c>
      <c r="V6065" s="147" t="s">
        <v>4053</v>
      </c>
    </row>
    <row r="6066" spans="16:22" x14ac:dyDescent="0.25">
      <c r="P6066" s="147" t="s">
        <v>962</v>
      </c>
      <c r="Q6066" s="147">
        <v>203</v>
      </c>
      <c r="R6066" s="147"/>
      <c r="S6066" s="147" t="s">
        <v>4124</v>
      </c>
      <c r="T6066" s="147">
        <v>0</v>
      </c>
      <c r="U6066" s="147" t="s">
        <v>4125</v>
      </c>
      <c r="V6066" s="147" t="s">
        <v>4053</v>
      </c>
    </row>
    <row r="6067" spans="16:22" x14ac:dyDescent="0.25">
      <c r="P6067" s="147" t="s">
        <v>962</v>
      </c>
      <c r="Q6067" s="147">
        <v>203</v>
      </c>
      <c r="R6067" s="147"/>
      <c r="S6067" s="147" t="s">
        <v>3205</v>
      </c>
      <c r="T6067" s="147">
        <v>0</v>
      </c>
      <c r="U6067" s="147" t="s">
        <v>3206</v>
      </c>
      <c r="V6067" s="147" t="s">
        <v>4053</v>
      </c>
    </row>
    <row r="6068" spans="16:22" x14ac:dyDescent="0.25">
      <c r="P6068" s="147" t="s">
        <v>962</v>
      </c>
      <c r="Q6068" s="147">
        <v>203</v>
      </c>
      <c r="R6068" s="147"/>
      <c r="S6068" s="147" t="s">
        <v>2402</v>
      </c>
      <c r="T6068" s="147">
        <v>0</v>
      </c>
      <c r="U6068" s="147" t="s">
        <v>2403</v>
      </c>
      <c r="V6068" s="147" t="s">
        <v>4053</v>
      </c>
    </row>
    <row r="6069" spans="16:22" x14ac:dyDescent="0.25">
      <c r="P6069" s="147" t="s">
        <v>962</v>
      </c>
      <c r="Q6069" s="147">
        <v>203</v>
      </c>
      <c r="R6069" s="147"/>
      <c r="S6069" s="147" t="s">
        <v>2404</v>
      </c>
      <c r="T6069" s="147">
        <v>0</v>
      </c>
      <c r="U6069" s="147" t="s">
        <v>2405</v>
      </c>
      <c r="V6069" s="147" t="s">
        <v>4053</v>
      </c>
    </row>
    <row r="6070" spans="16:22" x14ac:dyDescent="0.25">
      <c r="P6070" s="147" t="s">
        <v>962</v>
      </c>
      <c r="Q6070" s="147">
        <v>203</v>
      </c>
      <c r="R6070" s="147"/>
      <c r="S6070" s="147" t="s">
        <v>2703</v>
      </c>
      <c r="T6070" s="147">
        <v>0</v>
      </c>
      <c r="U6070" s="147" t="s">
        <v>2704</v>
      </c>
      <c r="V6070" s="147" t="s">
        <v>4053</v>
      </c>
    </row>
    <row r="6071" spans="16:22" x14ac:dyDescent="0.25">
      <c r="P6071" s="147" t="s">
        <v>962</v>
      </c>
      <c r="Q6071" s="147">
        <v>203</v>
      </c>
      <c r="R6071" s="147"/>
      <c r="S6071" s="147" t="s">
        <v>2406</v>
      </c>
      <c r="T6071" s="147">
        <v>0</v>
      </c>
      <c r="U6071" s="147" t="s">
        <v>2407</v>
      </c>
      <c r="V6071" s="147" t="s">
        <v>4053</v>
      </c>
    </row>
    <row r="6072" spans="16:22" x14ac:dyDescent="0.25">
      <c r="P6072" s="147" t="s">
        <v>962</v>
      </c>
      <c r="Q6072" s="147">
        <v>203</v>
      </c>
      <c r="R6072" s="147"/>
      <c r="S6072" s="147" t="s">
        <v>2408</v>
      </c>
      <c r="T6072" s="147">
        <v>0</v>
      </c>
      <c r="U6072" s="147" t="s">
        <v>2409</v>
      </c>
      <c r="V6072" s="147" t="s">
        <v>4053</v>
      </c>
    </row>
    <row r="6073" spans="16:22" x14ac:dyDescent="0.25">
      <c r="P6073" s="147" t="s">
        <v>962</v>
      </c>
      <c r="Q6073" s="147">
        <v>203</v>
      </c>
      <c r="R6073" s="147"/>
      <c r="S6073" s="147" t="s">
        <v>2412</v>
      </c>
      <c r="T6073" s="147">
        <v>0</v>
      </c>
      <c r="U6073" s="147" t="s">
        <v>2413</v>
      </c>
      <c r="V6073" s="147" t="s">
        <v>4053</v>
      </c>
    </row>
    <row r="6074" spans="16:22" x14ac:dyDescent="0.25">
      <c r="P6074" s="147" t="s">
        <v>962</v>
      </c>
      <c r="Q6074" s="147">
        <v>203</v>
      </c>
      <c r="R6074" s="147"/>
      <c r="S6074" s="147" t="s">
        <v>2970</v>
      </c>
      <c r="T6074" s="147">
        <v>0</v>
      </c>
      <c r="U6074" s="147" t="s">
        <v>2971</v>
      </c>
      <c r="V6074" s="147" t="s">
        <v>4053</v>
      </c>
    </row>
    <row r="6075" spans="16:22" x14ac:dyDescent="0.25">
      <c r="P6075" s="147" t="s">
        <v>962</v>
      </c>
      <c r="Q6075" s="147">
        <v>203</v>
      </c>
      <c r="R6075" s="147"/>
      <c r="S6075" s="147" t="s">
        <v>2414</v>
      </c>
      <c r="T6075" s="147">
        <v>0</v>
      </c>
      <c r="U6075" s="147" t="s">
        <v>2415</v>
      </c>
      <c r="V6075" s="147" t="s">
        <v>4053</v>
      </c>
    </row>
    <row r="6076" spans="16:22" x14ac:dyDescent="0.25">
      <c r="P6076" s="147" t="s">
        <v>962</v>
      </c>
      <c r="Q6076" s="147">
        <v>203</v>
      </c>
      <c r="R6076" s="147"/>
      <c r="S6076" s="147" t="s">
        <v>2422</v>
      </c>
      <c r="T6076" s="147">
        <v>0</v>
      </c>
      <c r="U6076" s="147" t="s">
        <v>2423</v>
      </c>
      <c r="V6076" s="147" t="s">
        <v>4053</v>
      </c>
    </row>
    <row r="6077" spans="16:22" x14ac:dyDescent="0.25">
      <c r="P6077" s="147" t="s">
        <v>962</v>
      </c>
      <c r="Q6077" s="147">
        <v>203</v>
      </c>
      <c r="R6077" s="147"/>
      <c r="S6077" s="147" t="s">
        <v>3476</v>
      </c>
      <c r="T6077" s="147">
        <v>0</v>
      </c>
      <c r="U6077" s="147" t="s">
        <v>3477</v>
      </c>
      <c r="V6077" s="147" t="s">
        <v>4053</v>
      </c>
    </row>
    <row r="6078" spans="16:22" x14ac:dyDescent="0.25">
      <c r="P6078" s="147" t="s">
        <v>962</v>
      </c>
      <c r="Q6078" s="147">
        <v>203</v>
      </c>
      <c r="R6078" s="147"/>
      <c r="S6078" s="147" t="s">
        <v>2974</v>
      </c>
      <c r="T6078" s="147">
        <v>0</v>
      </c>
      <c r="U6078" s="147" t="s">
        <v>2975</v>
      </c>
      <c r="V6078" s="147" t="s">
        <v>4053</v>
      </c>
    </row>
    <row r="6079" spans="16:22" x14ac:dyDescent="0.25">
      <c r="P6079" s="147" t="s">
        <v>962</v>
      </c>
      <c r="Q6079" s="147">
        <v>203</v>
      </c>
      <c r="R6079" s="147"/>
      <c r="S6079" s="147" t="s">
        <v>3209</v>
      </c>
      <c r="T6079" s="147">
        <v>0</v>
      </c>
      <c r="U6079" s="147" t="s">
        <v>3210</v>
      </c>
      <c r="V6079" s="147" t="s">
        <v>4053</v>
      </c>
    </row>
    <row r="6080" spans="16:22" x14ac:dyDescent="0.25">
      <c r="P6080" s="147" t="s">
        <v>962</v>
      </c>
      <c r="Q6080" s="147">
        <v>203</v>
      </c>
      <c r="R6080" s="147"/>
      <c r="S6080" s="147" t="s">
        <v>2711</v>
      </c>
      <c r="T6080" s="147">
        <v>0</v>
      </c>
      <c r="U6080" s="147" t="s">
        <v>2712</v>
      </c>
      <c r="V6080" s="147" t="s">
        <v>4053</v>
      </c>
    </row>
    <row r="6081" spans="16:22" x14ac:dyDescent="0.25">
      <c r="P6081" s="147" t="s">
        <v>962</v>
      </c>
      <c r="Q6081" s="147">
        <v>203</v>
      </c>
      <c r="R6081" s="147"/>
      <c r="S6081" s="147" t="s">
        <v>3211</v>
      </c>
      <c r="T6081" s="147">
        <v>0</v>
      </c>
      <c r="U6081" s="147" t="s">
        <v>3212</v>
      </c>
      <c r="V6081" s="147" t="s">
        <v>4053</v>
      </c>
    </row>
    <row r="6082" spans="16:22" x14ac:dyDescent="0.25">
      <c r="P6082" s="147" t="s">
        <v>962</v>
      </c>
      <c r="Q6082" s="147">
        <v>203</v>
      </c>
      <c r="R6082" s="147"/>
      <c r="S6082" s="147" t="s">
        <v>4043</v>
      </c>
      <c r="T6082" s="147">
        <v>0</v>
      </c>
      <c r="U6082" s="147" t="s">
        <v>4044</v>
      </c>
      <c r="V6082" s="147" t="s">
        <v>4053</v>
      </c>
    </row>
    <row r="6083" spans="16:22" x14ac:dyDescent="0.25">
      <c r="P6083" s="147" t="s">
        <v>962</v>
      </c>
      <c r="Q6083" s="147">
        <v>203</v>
      </c>
      <c r="R6083" s="147"/>
      <c r="S6083" s="147" t="s">
        <v>2432</v>
      </c>
      <c r="T6083" s="147">
        <v>0</v>
      </c>
      <c r="U6083" s="147" t="s">
        <v>2433</v>
      </c>
      <c r="V6083" s="147" t="s">
        <v>4053</v>
      </c>
    </row>
    <row r="6084" spans="16:22" x14ac:dyDescent="0.25">
      <c r="P6084" s="147" t="s">
        <v>962</v>
      </c>
      <c r="Q6084" s="147">
        <v>203</v>
      </c>
      <c r="R6084" s="147"/>
      <c r="S6084" s="147" t="s">
        <v>2434</v>
      </c>
      <c r="T6084" s="147">
        <v>0</v>
      </c>
      <c r="U6084" s="147" t="s">
        <v>2435</v>
      </c>
      <c r="V6084" s="147" t="s">
        <v>4053</v>
      </c>
    </row>
    <row r="6085" spans="16:22" x14ac:dyDescent="0.25">
      <c r="P6085" s="147" t="s">
        <v>962</v>
      </c>
      <c r="Q6085" s="147">
        <v>203</v>
      </c>
      <c r="R6085" s="147"/>
      <c r="S6085" s="147" t="s">
        <v>4047</v>
      </c>
      <c r="T6085" s="147">
        <v>0</v>
      </c>
      <c r="U6085" s="147" t="s">
        <v>4048</v>
      </c>
      <c r="V6085" s="147" t="s">
        <v>4053</v>
      </c>
    </row>
    <row r="6086" spans="16:22" x14ac:dyDescent="0.25">
      <c r="P6086" s="147" t="s">
        <v>962</v>
      </c>
      <c r="Q6086" s="147">
        <v>203</v>
      </c>
      <c r="R6086" s="147"/>
      <c r="S6086" s="147" t="s">
        <v>3810</v>
      </c>
      <c r="T6086" s="147">
        <v>0</v>
      </c>
      <c r="U6086" s="147" t="s">
        <v>3811</v>
      </c>
      <c r="V6086" s="147" t="s">
        <v>4053</v>
      </c>
    </row>
    <row r="6087" spans="16:22" x14ac:dyDescent="0.25">
      <c r="P6087" s="147" t="s">
        <v>962</v>
      </c>
      <c r="Q6087" s="147">
        <v>203</v>
      </c>
      <c r="R6087" s="147"/>
      <c r="S6087" s="147" t="s">
        <v>2438</v>
      </c>
      <c r="T6087" s="147">
        <v>0</v>
      </c>
      <c r="U6087" s="147" t="s">
        <v>2439</v>
      </c>
      <c r="V6087" s="147" t="s">
        <v>4053</v>
      </c>
    </row>
    <row r="6088" spans="16:22" x14ac:dyDescent="0.25">
      <c r="P6088" s="147" t="s">
        <v>962</v>
      </c>
      <c r="Q6088" s="147">
        <v>203</v>
      </c>
      <c r="R6088" s="147"/>
      <c r="S6088" s="147" t="s">
        <v>3480</v>
      </c>
      <c r="T6088" s="147">
        <v>0</v>
      </c>
      <c r="U6088" s="147" t="s">
        <v>3481</v>
      </c>
      <c r="V6088" s="147" t="s">
        <v>4053</v>
      </c>
    </row>
    <row r="6089" spans="16:22" x14ac:dyDescent="0.25">
      <c r="P6089" s="147" t="s">
        <v>962</v>
      </c>
      <c r="Q6089" s="147">
        <v>203</v>
      </c>
      <c r="R6089" s="147"/>
      <c r="S6089" s="147" t="s">
        <v>2980</v>
      </c>
      <c r="T6089" s="147">
        <v>0</v>
      </c>
      <c r="U6089" s="147" t="s">
        <v>2981</v>
      </c>
      <c r="V6089" s="147" t="s">
        <v>4053</v>
      </c>
    </row>
    <row r="6090" spans="16:22" x14ac:dyDescent="0.25">
      <c r="P6090" s="147" t="s">
        <v>962</v>
      </c>
      <c r="Q6090" s="147">
        <v>203</v>
      </c>
      <c r="R6090" s="147"/>
      <c r="S6090" s="147" t="s">
        <v>2723</v>
      </c>
      <c r="T6090" s="147">
        <v>0</v>
      </c>
      <c r="U6090" s="147" t="s">
        <v>2724</v>
      </c>
      <c r="V6090" s="147" t="s">
        <v>4053</v>
      </c>
    </row>
    <row r="6091" spans="16:22" x14ac:dyDescent="0.25">
      <c r="P6091" s="147" t="s">
        <v>962</v>
      </c>
      <c r="Q6091" s="147">
        <v>203</v>
      </c>
      <c r="R6091" s="147"/>
      <c r="S6091" s="147" t="s">
        <v>2446</v>
      </c>
      <c r="T6091" s="147">
        <v>0</v>
      </c>
      <c r="U6091" s="147" t="s">
        <v>2447</v>
      </c>
      <c r="V6091" s="147" t="s">
        <v>4053</v>
      </c>
    </row>
    <row r="6092" spans="16:22" x14ac:dyDescent="0.25">
      <c r="P6092" s="147" t="s">
        <v>962</v>
      </c>
      <c r="Q6092" s="147">
        <v>203</v>
      </c>
      <c r="R6092" s="147"/>
      <c r="S6092" s="147" t="s">
        <v>2448</v>
      </c>
      <c r="T6092" s="147">
        <v>0</v>
      </c>
      <c r="U6092" s="147" t="s">
        <v>2449</v>
      </c>
      <c r="V6092" s="147" t="s">
        <v>4053</v>
      </c>
    </row>
    <row r="6093" spans="16:22" x14ac:dyDescent="0.25">
      <c r="P6093" s="147" t="s">
        <v>962</v>
      </c>
      <c r="Q6093" s="147">
        <v>203</v>
      </c>
      <c r="R6093" s="147"/>
      <c r="S6093" s="147" t="s">
        <v>2452</v>
      </c>
      <c r="T6093" s="147">
        <v>0</v>
      </c>
      <c r="U6093" s="147" t="s">
        <v>2453</v>
      </c>
      <c r="V6093" s="147" t="s">
        <v>4053</v>
      </c>
    </row>
    <row r="6094" spans="16:22" x14ac:dyDescent="0.25">
      <c r="P6094" s="147" t="s">
        <v>962</v>
      </c>
      <c r="Q6094" s="147">
        <v>203</v>
      </c>
      <c r="R6094" s="147"/>
      <c r="S6094" s="147" t="s">
        <v>2725</v>
      </c>
      <c r="T6094" s="147">
        <v>0</v>
      </c>
      <c r="U6094" s="147" t="s">
        <v>2726</v>
      </c>
      <c r="V6094" s="147" t="s">
        <v>4053</v>
      </c>
    </row>
    <row r="6095" spans="16:22" x14ac:dyDescent="0.25">
      <c r="P6095" s="147" t="s">
        <v>962</v>
      </c>
      <c r="Q6095" s="147">
        <v>203</v>
      </c>
      <c r="R6095" s="147"/>
      <c r="S6095" s="147" t="s">
        <v>2454</v>
      </c>
      <c r="T6095" s="147">
        <v>0</v>
      </c>
      <c r="U6095" s="147" t="s">
        <v>2455</v>
      </c>
      <c r="V6095" s="147" t="s">
        <v>4053</v>
      </c>
    </row>
    <row r="6096" spans="16:22" x14ac:dyDescent="0.25">
      <c r="P6096" s="147" t="s">
        <v>962</v>
      </c>
      <c r="Q6096" s="147">
        <v>203</v>
      </c>
      <c r="R6096" s="147"/>
      <c r="S6096" s="147" t="s">
        <v>3608</v>
      </c>
      <c r="T6096" s="147">
        <v>0</v>
      </c>
      <c r="U6096" s="147" t="s">
        <v>3609</v>
      </c>
      <c r="V6096" s="147" t="s">
        <v>4053</v>
      </c>
    </row>
    <row r="6097" spans="16:22" x14ac:dyDescent="0.25">
      <c r="P6097" s="147" t="s">
        <v>962</v>
      </c>
      <c r="Q6097" s="147">
        <v>203</v>
      </c>
      <c r="R6097" s="147"/>
      <c r="S6097" s="147" t="s">
        <v>3484</v>
      </c>
      <c r="T6097" s="147">
        <v>0</v>
      </c>
      <c r="U6097" s="147" t="s">
        <v>3485</v>
      </c>
      <c r="V6097" s="147" t="s">
        <v>4053</v>
      </c>
    </row>
    <row r="6098" spans="16:22" x14ac:dyDescent="0.25">
      <c r="P6098" s="147" t="s">
        <v>962</v>
      </c>
      <c r="Q6098" s="147">
        <v>203</v>
      </c>
      <c r="R6098" s="147"/>
      <c r="S6098" s="147" t="s">
        <v>3812</v>
      </c>
      <c r="T6098" s="147">
        <v>0</v>
      </c>
      <c r="U6098" s="147" t="s">
        <v>3813</v>
      </c>
      <c r="V6098" s="147" t="s">
        <v>4053</v>
      </c>
    </row>
    <row r="6099" spans="16:22" x14ac:dyDescent="0.25">
      <c r="P6099" s="147" t="s">
        <v>962</v>
      </c>
      <c r="Q6099" s="147">
        <v>203</v>
      </c>
      <c r="R6099" s="147"/>
      <c r="S6099" s="147" t="s">
        <v>2460</v>
      </c>
      <c r="T6099" s="147">
        <v>0</v>
      </c>
      <c r="U6099" s="147" t="s">
        <v>2461</v>
      </c>
      <c r="V6099" s="147" t="s">
        <v>4053</v>
      </c>
    </row>
    <row r="6100" spans="16:22" x14ac:dyDescent="0.25">
      <c r="P6100" s="147" t="s">
        <v>962</v>
      </c>
      <c r="Q6100" s="147">
        <v>203</v>
      </c>
      <c r="R6100" s="147"/>
      <c r="S6100" s="147" t="s">
        <v>2462</v>
      </c>
      <c r="T6100" s="147">
        <v>0</v>
      </c>
      <c r="U6100" s="147" t="s">
        <v>2463</v>
      </c>
      <c r="V6100" s="147" t="s">
        <v>4053</v>
      </c>
    </row>
    <row r="6101" spans="16:22" x14ac:dyDescent="0.25">
      <c r="P6101" s="147" t="s">
        <v>962</v>
      </c>
      <c r="Q6101" s="147">
        <v>203</v>
      </c>
      <c r="R6101" s="147"/>
      <c r="S6101" s="147" t="s">
        <v>4051</v>
      </c>
      <c r="T6101" s="147">
        <v>0</v>
      </c>
      <c r="U6101" s="147" t="s">
        <v>4052</v>
      </c>
      <c r="V6101" s="147" t="s">
        <v>4053</v>
      </c>
    </row>
    <row r="6102" spans="16:22" x14ac:dyDescent="0.25">
      <c r="P6102" s="147" t="s">
        <v>962</v>
      </c>
      <c r="Q6102" s="147">
        <v>204</v>
      </c>
      <c r="R6102" s="147"/>
      <c r="S6102" s="147" t="s">
        <v>2983</v>
      </c>
      <c r="T6102" s="147">
        <v>0</v>
      </c>
      <c r="U6102" s="147" t="s">
        <v>2984</v>
      </c>
      <c r="V6102" s="147" t="s">
        <v>4126</v>
      </c>
    </row>
    <row r="6103" spans="16:22" x14ac:dyDescent="0.25">
      <c r="P6103" s="147" t="s">
        <v>962</v>
      </c>
      <c r="Q6103" s="147">
        <v>204</v>
      </c>
      <c r="R6103" s="147"/>
      <c r="S6103" s="147" t="s">
        <v>3815</v>
      </c>
      <c r="T6103" s="147">
        <v>0</v>
      </c>
      <c r="U6103" s="147" t="s">
        <v>3816</v>
      </c>
      <c r="V6103" s="147" t="s">
        <v>4126</v>
      </c>
    </row>
    <row r="6104" spans="16:22" x14ac:dyDescent="0.25">
      <c r="P6104" s="147" t="s">
        <v>962</v>
      </c>
      <c r="Q6104" s="147">
        <v>204</v>
      </c>
      <c r="R6104" s="147"/>
      <c r="S6104" s="147" t="s">
        <v>3817</v>
      </c>
      <c r="T6104" s="147">
        <v>0</v>
      </c>
      <c r="U6104" s="147" t="s">
        <v>3818</v>
      </c>
      <c r="V6104" s="147" t="s">
        <v>4126</v>
      </c>
    </row>
    <row r="6105" spans="16:22" x14ac:dyDescent="0.25">
      <c r="P6105" s="147" t="s">
        <v>962</v>
      </c>
      <c r="Q6105" s="147">
        <v>204</v>
      </c>
      <c r="R6105" s="147"/>
      <c r="S6105" s="147" t="s">
        <v>3819</v>
      </c>
      <c r="T6105" s="147">
        <v>0</v>
      </c>
      <c r="U6105" s="147" t="s">
        <v>3820</v>
      </c>
      <c r="V6105" s="147" t="s">
        <v>4126</v>
      </c>
    </row>
    <row r="6106" spans="16:22" x14ac:dyDescent="0.25">
      <c r="P6106" s="147" t="s">
        <v>962</v>
      </c>
      <c r="Q6106" s="147">
        <v>204</v>
      </c>
      <c r="R6106" s="147"/>
      <c r="S6106" s="147" t="s">
        <v>1133</v>
      </c>
      <c r="T6106" s="147">
        <v>0</v>
      </c>
      <c r="U6106" s="147" t="s">
        <v>1134</v>
      </c>
      <c r="V6106" s="147" t="s">
        <v>4126</v>
      </c>
    </row>
    <row r="6107" spans="16:22" x14ac:dyDescent="0.25">
      <c r="P6107" s="147" t="s">
        <v>962</v>
      </c>
      <c r="Q6107" s="147">
        <v>204</v>
      </c>
      <c r="R6107" s="147"/>
      <c r="S6107" s="147" t="s">
        <v>3821</v>
      </c>
      <c r="T6107" s="147">
        <v>0</v>
      </c>
      <c r="U6107" s="147" t="s">
        <v>3822</v>
      </c>
      <c r="V6107" s="147" t="s">
        <v>4126</v>
      </c>
    </row>
    <row r="6108" spans="16:22" x14ac:dyDescent="0.25">
      <c r="P6108" s="147" t="s">
        <v>962</v>
      </c>
      <c r="Q6108" s="147">
        <v>204</v>
      </c>
      <c r="R6108" s="147"/>
      <c r="S6108" s="147" t="s">
        <v>1144</v>
      </c>
      <c r="T6108" s="147">
        <v>0</v>
      </c>
      <c r="U6108" s="147" t="s">
        <v>1145</v>
      </c>
      <c r="V6108" s="147" t="s">
        <v>4126</v>
      </c>
    </row>
    <row r="6109" spans="16:22" x14ac:dyDescent="0.25">
      <c r="P6109" s="147" t="s">
        <v>962</v>
      </c>
      <c r="Q6109" s="147">
        <v>204</v>
      </c>
      <c r="R6109" s="147"/>
      <c r="S6109" s="147" t="s">
        <v>1146</v>
      </c>
      <c r="T6109" s="147">
        <v>0</v>
      </c>
      <c r="U6109" s="147" t="s">
        <v>1147</v>
      </c>
      <c r="V6109" s="147" t="s">
        <v>4126</v>
      </c>
    </row>
    <row r="6110" spans="16:22" x14ac:dyDescent="0.25">
      <c r="P6110" s="147" t="s">
        <v>962</v>
      </c>
      <c r="Q6110" s="147">
        <v>204</v>
      </c>
      <c r="R6110" s="147"/>
      <c r="S6110" s="147" t="s">
        <v>1148</v>
      </c>
      <c r="T6110" s="147">
        <v>0</v>
      </c>
      <c r="U6110" s="147" t="s">
        <v>1149</v>
      </c>
      <c r="V6110" s="147" t="s">
        <v>4126</v>
      </c>
    </row>
    <row r="6111" spans="16:22" x14ac:dyDescent="0.25">
      <c r="P6111" s="147" t="s">
        <v>962</v>
      </c>
      <c r="Q6111" s="147">
        <v>204</v>
      </c>
      <c r="R6111" s="147"/>
      <c r="S6111" s="147" t="s">
        <v>1150</v>
      </c>
      <c r="T6111" s="147">
        <v>0</v>
      </c>
      <c r="U6111" s="147" t="s">
        <v>1151</v>
      </c>
      <c r="V6111" s="147" t="s">
        <v>4126</v>
      </c>
    </row>
    <row r="6112" spans="16:22" x14ac:dyDescent="0.25">
      <c r="P6112" s="147" t="s">
        <v>962</v>
      </c>
      <c r="Q6112" s="147">
        <v>204</v>
      </c>
      <c r="R6112" s="147"/>
      <c r="S6112" s="147" t="s">
        <v>1152</v>
      </c>
      <c r="T6112" s="147">
        <v>0</v>
      </c>
      <c r="U6112" s="147" t="s">
        <v>1153</v>
      </c>
      <c r="V6112" s="147" t="s">
        <v>4126</v>
      </c>
    </row>
    <row r="6113" spans="16:22" x14ac:dyDescent="0.25">
      <c r="P6113" s="147" t="s">
        <v>962</v>
      </c>
      <c r="Q6113" s="147">
        <v>204</v>
      </c>
      <c r="R6113" s="147"/>
      <c r="S6113" s="147" t="s">
        <v>3224</v>
      </c>
      <c r="T6113" s="147">
        <v>0</v>
      </c>
      <c r="U6113" s="147" t="s">
        <v>3225</v>
      </c>
      <c r="V6113" s="147" t="s">
        <v>4126</v>
      </c>
    </row>
    <row r="6114" spans="16:22" x14ac:dyDescent="0.25">
      <c r="P6114" s="147" t="s">
        <v>962</v>
      </c>
      <c r="Q6114" s="147">
        <v>204</v>
      </c>
      <c r="R6114" s="147"/>
      <c r="S6114" s="147" t="s">
        <v>3226</v>
      </c>
      <c r="T6114" s="147">
        <v>0</v>
      </c>
      <c r="U6114" s="147" t="s">
        <v>3227</v>
      </c>
      <c r="V6114" s="147" t="s">
        <v>4126</v>
      </c>
    </row>
    <row r="6115" spans="16:22" x14ac:dyDescent="0.25">
      <c r="P6115" s="147" t="s">
        <v>962</v>
      </c>
      <c r="Q6115" s="147">
        <v>204</v>
      </c>
      <c r="R6115" s="147"/>
      <c r="S6115" s="147" t="s">
        <v>3228</v>
      </c>
      <c r="T6115" s="147">
        <v>0</v>
      </c>
      <c r="U6115" s="147" t="s">
        <v>3229</v>
      </c>
      <c r="V6115" s="147" t="s">
        <v>4126</v>
      </c>
    </row>
    <row r="6116" spans="16:22" x14ac:dyDescent="0.25">
      <c r="P6116" s="147" t="s">
        <v>962</v>
      </c>
      <c r="Q6116" s="147">
        <v>204</v>
      </c>
      <c r="R6116" s="147"/>
      <c r="S6116" s="147" t="s">
        <v>3230</v>
      </c>
      <c r="T6116" s="147">
        <v>0</v>
      </c>
      <c r="U6116" s="147" t="s">
        <v>3231</v>
      </c>
      <c r="V6116" s="147" t="s">
        <v>4126</v>
      </c>
    </row>
    <row r="6117" spans="16:22" x14ac:dyDescent="0.25">
      <c r="P6117" s="147" t="s">
        <v>962</v>
      </c>
      <c r="Q6117" s="147">
        <v>204</v>
      </c>
      <c r="R6117" s="147"/>
      <c r="S6117" s="147" t="s">
        <v>3232</v>
      </c>
      <c r="T6117" s="147">
        <v>0</v>
      </c>
      <c r="U6117" s="147" t="s">
        <v>3233</v>
      </c>
      <c r="V6117" s="147" t="s">
        <v>4126</v>
      </c>
    </row>
    <row r="6118" spans="16:22" x14ac:dyDescent="0.25">
      <c r="P6118" s="147" t="s">
        <v>962</v>
      </c>
      <c r="Q6118" s="147">
        <v>204</v>
      </c>
      <c r="R6118" s="147"/>
      <c r="S6118" s="147" t="s">
        <v>1162</v>
      </c>
      <c r="T6118" s="147">
        <v>0</v>
      </c>
      <c r="U6118" s="147" t="s">
        <v>1163</v>
      </c>
      <c r="V6118" s="147" t="s">
        <v>4126</v>
      </c>
    </row>
    <row r="6119" spans="16:22" x14ac:dyDescent="0.25">
      <c r="P6119" s="147" t="s">
        <v>962</v>
      </c>
      <c r="Q6119" s="147">
        <v>204</v>
      </c>
      <c r="R6119" s="147"/>
      <c r="S6119" s="147" t="s">
        <v>1164</v>
      </c>
      <c r="T6119" s="147">
        <v>0</v>
      </c>
      <c r="U6119" s="147" t="s">
        <v>1165</v>
      </c>
      <c r="V6119" s="147" t="s">
        <v>4126</v>
      </c>
    </row>
    <row r="6120" spans="16:22" x14ac:dyDescent="0.25">
      <c r="P6120" s="147" t="s">
        <v>962</v>
      </c>
      <c r="Q6120" s="147">
        <v>204</v>
      </c>
      <c r="R6120" s="147"/>
      <c r="S6120" s="147" t="s">
        <v>2730</v>
      </c>
      <c r="T6120" s="147">
        <v>0</v>
      </c>
      <c r="U6120" s="147" t="s">
        <v>2731</v>
      </c>
      <c r="V6120" s="147" t="s">
        <v>4126</v>
      </c>
    </row>
    <row r="6121" spans="16:22" x14ac:dyDescent="0.25">
      <c r="P6121" s="147" t="s">
        <v>962</v>
      </c>
      <c r="Q6121" s="147">
        <v>204</v>
      </c>
      <c r="R6121" s="147"/>
      <c r="S6121" s="147" t="s">
        <v>1166</v>
      </c>
      <c r="T6121" s="147">
        <v>0</v>
      </c>
      <c r="U6121" s="147" t="s">
        <v>1167</v>
      </c>
      <c r="V6121" s="147" t="s">
        <v>4126</v>
      </c>
    </row>
    <row r="6122" spans="16:22" x14ac:dyDescent="0.25">
      <c r="P6122" s="147" t="s">
        <v>962</v>
      </c>
      <c r="Q6122" s="147">
        <v>204</v>
      </c>
      <c r="R6122" s="147"/>
      <c r="S6122" s="147" t="s">
        <v>1168</v>
      </c>
      <c r="T6122" s="147">
        <v>0</v>
      </c>
      <c r="U6122" s="147" t="s">
        <v>1169</v>
      </c>
      <c r="V6122" s="147" t="s">
        <v>4126</v>
      </c>
    </row>
    <row r="6123" spans="16:22" x14ac:dyDescent="0.25">
      <c r="P6123" s="147" t="s">
        <v>962</v>
      </c>
      <c r="Q6123" s="147">
        <v>204</v>
      </c>
      <c r="R6123" s="147"/>
      <c r="S6123" s="147" t="s">
        <v>1170</v>
      </c>
      <c r="T6123" s="147">
        <v>0</v>
      </c>
      <c r="U6123" s="147" t="s">
        <v>1171</v>
      </c>
      <c r="V6123" s="147" t="s">
        <v>4126</v>
      </c>
    </row>
    <row r="6124" spans="16:22" x14ac:dyDescent="0.25">
      <c r="P6124" s="147" t="s">
        <v>962</v>
      </c>
      <c r="Q6124" s="147">
        <v>204</v>
      </c>
      <c r="R6124" s="147"/>
      <c r="S6124" s="147" t="s">
        <v>3496</v>
      </c>
      <c r="T6124" s="147">
        <v>0</v>
      </c>
      <c r="U6124" s="147" t="s">
        <v>3497</v>
      </c>
      <c r="V6124" s="147" t="s">
        <v>4126</v>
      </c>
    </row>
    <row r="6125" spans="16:22" x14ac:dyDescent="0.25">
      <c r="P6125" s="147" t="s">
        <v>962</v>
      </c>
      <c r="Q6125" s="147">
        <v>204</v>
      </c>
      <c r="R6125" s="147"/>
      <c r="S6125" s="147" t="s">
        <v>3498</v>
      </c>
      <c r="T6125" s="147">
        <v>0</v>
      </c>
      <c r="U6125" s="147" t="s">
        <v>3499</v>
      </c>
      <c r="V6125" s="147" t="s">
        <v>4126</v>
      </c>
    </row>
    <row r="6126" spans="16:22" x14ac:dyDescent="0.25">
      <c r="P6126" s="147" t="s">
        <v>962</v>
      </c>
      <c r="Q6126" s="147">
        <v>204</v>
      </c>
      <c r="R6126" s="147"/>
      <c r="S6126" s="147" t="s">
        <v>3500</v>
      </c>
      <c r="T6126" s="147">
        <v>0</v>
      </c>
      <c r="U6126" s="147" t="s">
        <v>3501</v>
      </c>
      <c r="V6126" s="147" t="s">
        <v>4126</v>
      </c>
    </row>
    <row r="6127" spans="16:22" x14ac:dyDescent="0.25">
      <c r="P6127" s="147" t="s">
        <v>962</v>
      </c>
      <c r="Q6127" s="147">
        <v>204</v>
      </c>
      <c r="R6127" s="147"/>
      <c r="S6127" s="147" t="s">
        <v>3502</v>
      </c>
      <c r="T6127" s="147">
        <v>0</v>
      </c>
      <c r="U6127" s="147" t="s">
        <v>3503</v>
      </c>
      <c r="V6127" s="147" t="s">
        <v>4126</v>
      </c>
    </row>
    <row r="6128" spans="16:22" x14ac:dyDescent="0.25">
      <c r="P6128" s="147" t="s">
        <v>962</v>
      </c>
      <c r="Q6128" s="147">
        <v>204</v>
      </c>
      <c r="R6128" s="147"/>
      <c r="S6128" s="147" t="s">
        <v>1178</v>
      </c>
      <c r="T6128" s="147">
        <v>0</v>
      </c>
      <c r="U6128" s="147" t="s">
        <v>1179</v>
      </c>
      <c r="V6128" s="147" t="s">
        <v>4126</v>
      </c>
    </row>
    <row r="6129" spans="16:22" x14ac:dyDescent="0.25">
      <c r="P6129" s="147" t="s">
        <v>962</v>
      </c>
      <c r="Q6129" s="147">
        <v>204</v>
      </c>
      <c r="R6129" s="147"/>
      <c r="S6129" s="147" t="s">
        <v>1180</v>
      </c>
      <c r="T6129" s="147">
        <v>0</v>
      </c>
      <c r="U6129" s="147" t="s">
        <v>1181</v>
      </c>
      <c r="V6129" s="147" t="s">
        <v>4126</v>
      </c>
    </row>
    <row r="6130" spans="16:22" x14ac:dyDescent="0.25">
      <c r="P6130" s="147" t="s">
        <v>962</v>
      </c>
      <c r="Q6130" s="147">
        <v>204</v>
      </c>
      <c r="R6130" s="147"/>
      <c r="S6130" s="147" t="s">
        <v>1182</v>
      </c>
      <c r="T6130" s="147">
        <v>0</v>
      </c>
      <c r="U6130" s="147" t="s">
        <v>1183</v>
      </c>
      <c r="V6130" s="147" t="s">
        <v>4126</v>
      </c>
    </row>
    <row r="6131" spans="16:22" x14ac:dyDescent="0.25">
      <c r="P6131" s="147" t="s">
        <v>962</v>
      </c>
      <c r="Q6131" s="147">
        <v>204</v>
      </c>
      <c r="R6131" s="147"/>
      <c r="S6131" s="147" t="s">
        <v>1184</v>
      </c>
      <c r="T6131" s="147">
        <v>0</v>
      </c>
      <c r="U6131" s="147" t="s">
        <v>1185</v>
      </c>
      <c r="V6131" s="147" t="s">
        <v>4126</v>
      </c>
    </row>
    <row r="6132" spans="16:22" x14ac:dyDescent="0.25">
      <c r="P6132" s="147" t="s">
        <v>962</v>
      </c>
      <c r="Q6132" s="147">
        <v>204</v>
      </c>
      <c r="R6132" s="147"/>
      <c r="S6132" s="147" t="s">
        <v>1186</v>
      </c>
      <c r="T6132" s="147">
        <v>0</v>
      </c>
      <c r="U6132" s="147" t="s">
        <v>1187</v>
      </c>
      <c r="V6132" s="147" t="s">
        <v>4126</v>
      </c>
    </row>
    <row r="6133" spans="16:22" x14ac:dyDescent="0.25">
      <c r="P6133" s="147" t="s">
        <v>962</v>
      </c>
      <c r="Q6133" s="147">
        <v>204</v>
      </c>
      <c r="R6133" s="147"/>
      <c r="S6133" s="147" t="s">
        <v>1188</v>
      </c>
      <c r="T6133" s="147">
        <v>0</v>
      </c>
      <c r="U6133" s="147" t="s">
        <v>1189</v>
      </c>
      <c r="V6133" s="147" t="s">
        <v>4126</v>
      </c>
    </row>
    <row r="6134" spans="16:22" x14ac:dyDescent="0.25">
      <c r="P6134" s="147" t="s">
        <v>962</v>
      </c>
      <c r="Q6134" s="147">
        <v>204</v>
      </c>
      <c r="R6134" s="147"/>
      <c r="S6134" s="147" t="s">
        <v>1190</v>
      </c>
      <c r="T6134" s="147">
        <v>0</v>
      </c>
      <c r="U6134" s="147" t="s">
        <v>1191</v>
      </c>
      <c r="V6134" s="147" t="s">
        <v>4126</v>
      </c>
    </row>
    <row r="6135" spans="16:22" x14ac:dyDescent="0.25">
      <c r="P6135" s="147" t="s">
        <v>962</v>
      </c>
      <c r="Q6135" s="147">
        <v>204</v>
      </c>
      <c r="R6135" s="147"/>
      <c r="S6135" s="147" t="s">
        <v>1192</v>
      </c>
      <c r="T6135" s="147">
        <v>0</v>
      </c>
      <c r="U6135" s="147" t="s">
        <v>1193</v>
      </c>
      <c r="V6135" s="147" t="s">
        <v>4126</v>
      </c>
    </row>
    <row r="6136" spans="16:22" x14ac:dyDescent="0.25">
      <c r="P6136" s="147" t="s">
        <v>962</v>
      </c>
      <c r="Q6136" s="147">
        <v>204</v>
      </c>
      <c r="R6136" s="147"/>
      <c r="S6136" s="147" t="s">
        <v>1194</v>
      </c>
      <c r="T6136" s="147">
        <v>0</v>
      </c>
      <c r="U6136" s="147" t="s">
        <v>1195</v>
      </c>
      <c r="V6136" s="147" t="s">
        <v>4126</v>
      </c>
    </row>
    <row r="6137" spans="16:22" x14ac:dyDescent="0.25">
      <c r="P6137" s="147" t="s">
        <v>962</v>
      </c>
      <c r="Q6137" s="147">
        <v>204</v>
      </c>
      <c r="R6137" s="147"/>
      <c r="S6137" s="147" t="s">
        <v>1196</v>
      </c>
      <c r="T6137" s="147">
        <v>0</v>
      </c>
      <c r="U6137" s="147" t="s">
        <v>1197</v>
      </c>
      <c r="V6137" s="147" t="s">
        <v>4126</v>
      </c>
    </row>
    <row r="6138" spans="16:22" x14ac:dyDescent="0.25">
      <c r="P6138" s="147" t="s">
        <v>962</v>
      </c>
      <c r="Q6138" s="147">
        <v>204</v>
      </c>
      <c r="R6138" s="147"/>
      <c r="S6138" s="147" t="s">
        <v>1198</v>
      </c>
      <c r="T6138" s="147">
        <v>0</v>
      </c>
      <c r="U6138" s="147" t="s">
        <v>1199</v>
      </c>
      <c r="V6138" s="147" t="s">
        <v>4126</v>
      </c>
    </row>
    <row r="6139" spans="16:22" x14ac:dyDescent="0.25">
      <c r="P6139" s="147" t="s">
        <v>962</v>
      </c>
      <c r="Q6139" s="147">
        <v>204</v>
      </c>
      <c r="R6139" s="147"/>
      <c r="S6139" s="147" t="s">
        <v>1208</v>
      </c>
      <c r="T6139" s="147">
        <v>0</v>
      </c>
      <c r="U6139" s="147" t="s">
        <v>1209</v>
      </c>
      <c r="V6139" s="147" t="s">
        <v>4126</v>
      </c>
    </row>
    <row r="6140" spans="16:22" x14ac:dyDescent="0.25">
      <c r="P6140" s="147" t="s">
        <v>962</v>
      </c>
      <c r="Q6140" s="147">
        <v>204</v>
      </c>
      <c r="R6140" s="147"/>
      <c r="S6140" s="147" t="s">
        <v>1212</v>
      </c>
      <c r="T6140" s="147">
        <v>0</v>
      </c>
      <c r="U6140" s="147" t="s">
        <v>1213</v>
      </c>
      <c r="V6140" s="147" t="s">
        <v>4126</v>
      </c>
    </row>
    <row r="6141" spans="16:22" x14ac:dyDescent="0.25">
      <c r="P6141" s="147" t="s">
        <v>962</v>
      </c>
      <c r="Q6141" s="147">
        <v>204</v>
      </c>
      <c r="R6141" s="147"/>
      <c r="S6141" s="147" t="s">
        <v>1214</v>
      </c>
      <c r="T6141" s="147">
        <v>0</v>
      </c>
      <c r="U6141" s="147" t="s">
        <v>1215</v>
      </c>
      <c r="V6141" s="147" t="s">
        <v>4126</v>
      </c>
    </row>
    <row r="6142" spans="16:22" x14ac:dyDescent="0.25">
      <c r="P6142" s="147" t="s">
        <v>962</v>
      </c>
      <c r="Q6142" s="147">
        <v>204</v>
      </c>
      <c r="R6142" s="147"/>
      <c r="S6142" s="147" t="s">
        <v>1218</v>
      </c>
      <c r="T6142" s="147">
        <v>0</v>
      </c>
      <c r="U6142" s="147" t="s">
        <v>1219</v>
      </c>
      <c r="V6142" s="147" t="s">
        <v>4126</v>
      </c>
    </row>
    <row r="6143" spans="16:22" x14ac:dyDescent="0.25">
      <c r="P6143" s="147" t="s">
        <v>962</v>
      </c>
      <c r="Q6143" s="147">
        <v>204</v>
      </c>
      <c r="R6143" s="147"/>
      <c r="S6143" s="147" t="s">
        <v>1228</v>
      </c>
      <c r="T6143" s="147">
        <v>0</v>
      </c>
      <c r="U6143" s="147" t="s">
        <v>1229</v>
      </c>
      <c r="V6143" s="147" t="s">
        <v>4126</v>
      </c>
    </row>
    <row r="6144" spans="16:22" x14ac:dyDescent="0.25">
      <c r="P6144" s="147" t="s">
        <v>962</v>
      </c>
      <c r="Q6144" s="147">
        <v>204</v>
      </c>
      <c r="R6144" s="147"/>
      <c r="S6144" s="147" t="s">
        <v>1230</v>
      </c>
      <c r="T6144" s="147">
        <v>0</v>
      </c>
      <c r="U6144" s="147" t="s">
        <v>1231</v>
      </c>
      <c r="V6144" s="147" t="s">
        <v>4126</v>
      </c>
    </row>
    <row r="6145" spans="16:22" x14ac:dyDescent="0.25">
      <c r="P6145" s="147" t="s">
        <v>962</v>
      </c>
      <c r="Q6145" s="147">
        <v>204</v>
      </c>
      <c r="R6145" s="147"/>
      <c r="S6145" s="147" t="s">
        <v>1232</v>
      </c>
      <c r="T6145" s="147">
        <v>0</v>
      </c>
      <c r="U6145" s="147" t="s">
        <v>1233</v>
      </c>
      <c r="V6145" s="147" t="s">
        <v>4126</v>
      </c>
    </row>
    <row r="6146" spans="16:22" x14ac:dyDescent="0.25">
      <c r="P6146" s="147" t="s">
        <v>962</v>
      </c>
      <c r="Q6146" s="147">
        <v>204</v>
      </c>
      <c r="R6146" s="147"/>
      <c r="S6146" s="147" t="s">
        <v>1234</v>
      </c>
      <c r="T6146" s="147">
        <v>0</v>
      </c>
      <c r="U6146" s="147" t="s">
        <v>1235</v>
      </c>
      <c r="V6146" s="147" t="s">
        <v>4126</v>
      </c>
    </row>
    <row r="6147" spans="16:22" x14ac:dyDescent="0.25">
      <c r="P6147" s="147" t="s">
        <v>962</v>
      </c>
      <c r="Q6147" s="147">
        <v>204</v>
      </c>
      <c r="R6147" s="147"/>
      <c r="S6147" s="147" t="s">
        <v>1236</v>
      </c>
      <c r="T6147" s="147">
        <v>0</v>
      </c>
      <c r="U6147" s="147" t="s">
        <v>1237</v>
      </c>
      <c r="V6147" s="147" t="s">
        <v>4126</v>
      </c>
    </row>
    <row r="6148" spans="16:22" x14ac:dyDescent="0.25">
      <c r="P6148" s="147" t="s">
        <v>962</v>
      </c>
      <c r="Q6148" s="147">
        <v>204</v>
      </c>
      <c r="R6148" s="147"/>
      <c r="S6148" s="147" t="s">
        <v>1238</v>
      </c>
      <c r="T6148" s="147">
        <v>0</v>
      </c>
      <c r="U6148" s="147" t="s">
        <v>1239</v>
      </c>
      <c r="V6148" s="147" t="s">
        <v>4126</v>
      </c>
    </row>
    <row r="6149" spans="16:22" x14ac:dyDescent="0.25">
      <c r="P6149" s="147" t="s">
        <v>962</v>
      </c>
      <c r="Q6149" s="147">
        <v>204</v>
      </c>
      <c r="R6149" s="147"/>
      <c r="S6149" s="147" t="s">
        <v>1240</v>
      </c>
      <c r="T6149" s="147">
        <v>0</v>
      </c>
      <c r="U6149" s="147" t="s">
        <v>1241</v>
      </c>
      <c r="V6149" s="147" t="s">
        <v>4126</v>
      </c>
    </row>
    <row r="6150" spans="16:22" x14ac:dyDescent="0.25">
      <c r="P6150" s="147" t="s">
        <v>962</v>
      </c>
      <c r="Q6150" s="147">
        <v>204</v>
      </c>
      <c r="R6150" s="147"/>
      <c r="S6150" s="147" t="s">
        <v>1242</v>
      </c>
      <c r="T6150" s="147">
        <v>0</v>
      </c>
      <c r="U6150" s="147" t="s">
        <v>1243</v>
      </c>
      <c r="V6150" s="147" t="s">
        <v>4126</v>
      </c>
    </row>
    <row r="6151" spans="16:22" x14ac:dyDescent="0.25">
      <c r="P6151" s="147" t="s">
        <v>962</v>
      </c>
      <c r="Q6151" s="147">
        <v>204</v>
      </c>
      <c r="R6151" s="147"/>
      <c r="S6151" s="147" t="s">
        <v>1244</v>
      </c>
      <c r="T6151" s="147">
        <v>0</v>
      </c>
      <c r="U6151" s="147" t="s">
        <v>1245</v>
      </c>
      <c r="V6151" s="147" t="s">
        <v>4126</v>
      </c>
    </row>
    <row r="6152" spans="16:22" x14ac:dyDescent="0.25">
      <c r="P6152" s="147" t="s">
        <v>962</v>
      </c>
      <c r="Q6152" s="147">
        <v>204</v>
      </c>
      <c r="R6152" s="147"/>
      <c r="S6152" s="147" t="s">
        <v>1246</v>
      </c>
      <c r="T6152" s="147">
        <v>0</v>
      </c>
      <c r="U6152" s="147" t="s">
        <v>1247</v>
      </c>
      <c r="V6152" s="147" t="s">
        <v>4126</v>
      </c>
    </row>
    <row r="6153" spans="16:22" x14ac:dyDescent="0.25">
      <c r="P6153" s="147" t="s">
        <v>962</v>
      </c>
      <c r="Q6153" s="147">
        <v>204</v>
      </c>
      <c r="R6153" s="147"/>
      <c r="S6153" s="147" t="s">
        <v>1248</v>
      </c>
      <c r="T6153" s="147">
        <v>0</v>
      </c>
      <c r="U6153" s="147" t="s">
        <v>1249</v>
      </c>
      <c r="V6153" s="147" t="s">
        <v>4126</v>
      </c>
    </row>
    <row r="6154" spans="16:22" x14ac:dyDescent="0.25">
      <c r="P6154" s="147" t="s">
        <v>962</v>
      </c>
      <c r="Q6154" s="147">
        <v>204</v>
      </c>
      <c r="R6154" s="147"/>
      <c r="S6154" s="147" t="s">
        <v>1254</v>
      </c>
      <c r="T6154" s="147">
        <v>0</v>
      </c>
      <c r="U6154" s="147" t="s">
        <v>1255</v>
      </c>
      <c r="V6154" s="147" t="s">
        <v>4126</v>
      </c>
    </row>
    <row r="6155" spans="16:22" x14ac:dyDescent="0.25">
      <c r="P6155" s="147" t="s">
        <v>962</v>
      </c>
      <c r="Q6155" s="147">
        <v>204</v>
      </c>
      <c r="R6155" s="147"/>
      <c r="S6155" s="147" t="s">
        <v>1256</v>
      </c>
      <c r="T6155" s="147">
        <v>0</v>
      </c>
      <c r="U6155" s="147" t="s">
        <v>1257</v>
      </c>
      <c r="V6155" s="147" t="s">
        <v>4126</v>
      </c>
    </row>
    <row r="6156" spans="16:22" x14ac:dyDescent="0.25">
      <c r="P6156" s="147" t="s">
        <v>962</v>
      </c>
      <c r="Q6156" s="147">
        <v>204</v>
      </c>
      <c r="R6156" s="147"/>
      <c r="S6156" s="147" t="s">
        <v>1258</v>
      </c>
      <c r="T6156" s="147">
        <v>0</v>
      </c>
      <c r="U6156" s="147" t="s">
        <v>1259</v>
      </c>
      <c r="V6156" s="147" t="s">
        <v>4126</v>
      </c>
    </row>
    <row r="6157" spans="16:22" x14ac:dyDescent="0.25">
      <c r="P6157" s="147" t="s">
        <v>962</v>
      </c>
      <c r="Q6157" s="147">
        <v>204</v>
      </c>
      <c r="R6157" s="147"/>
      <c r="S6157" s="147" t="s">
        <v>1274</v>
      </c>
      <c r="T6157" s="147">
        <v>0</v>
      </c>
      <c r="U6157" s="147" t="s">
        <v>1275</v>
      </c>
      <c r="V6157" s="147" t="s">
        <v>4126</v>
      </c>
    </row>
    <row r="6158" spans="16:22" x14ac:dyDescent="0.25">
      <c r="P6158" s="147" t="s">
        <v>962</v>
      </c>
      <c r="Q6158" s="147">
        <v>204</v>
      </c>
      <c r="R6158" s="147"/>
      <c r="S6158" s="147" t="s">
        <v>3504</v>
      </c>
      <c r="T6158" s="147">
        <v>0</v>
      </c>
      <c r="U6158" s="147" t="s">
        <v>3505</v>
      </c>
      <c r="V6158" s="147" t="s">
        <v>4126</v>
      </c>
    </row>
    <row r="6159" spans="16:22" x14ac:dyDescent="0.25">
      <c r="P6159" s="147" t="s">
        <v>962</v>
      </c>
      <c r="Q6159" s="147">
        <v>204</v>
      </c>
      <c r="R6159" s="147"/>
      <c r="S6159" s="147" t="s">
        <v>2473</v>
      </c>
      <c r="T6159" s="147">
        <v>0</v>
      </c>
      <c r="U6159" s="147" t="s">
        <v>2474</v>
      </c>
      <c r="V6159" s="147" t="s">
        <v>4126</v>
      </c>
    </row>
    <row r="6160" spans="16:22" x14ac:dyDescent="0.25">
      <c r="P6160" s="147" t="s">
        <v>962</v>
      </c>
      <c r="Q6160" s="147">
        <v>204</v>
      </c>
      <c r="R6160" s="147"/>
      <c r="S6160" s="147" t="s">
        <v>2475</v>
      </c>
      <c r="T6160" s="147">
        <v>0</v>
      </c>
      <c r="U6160" s="147" t="s">
        <v>2476</v>
      </c>
      <c r="V6160" s="147" t="s">
        <v>4126</v>
      </c>
    </row>
    <row r="6161" spans="16:22" x14ac:dyDescent="0.25">
      <c r="P6161" s="147" t="s">
        <v>962</v>
      </c>
      <c r="Q6161" s="147">
        <v>204</v>
      </c>
      <c r="R6161" s="147"/>
      <c r="S6161" s="147" t="s">
        <v>1278</v>
      </c>
      <c r="T6161" s="147">
        <v>0</v>
      </c>
      <c r="U6161" s="147" t="s">
        <v>1279</v>
      </c>
      <c r="V6161" s="147" t="s">
        <v>4126</v>
      </c>
    </row>
    <row r="6162" spans="16:22" x14ac:dyDescent="0.25">
      <c r="P6162" s="147" t="s">
        <v>962</v>
      </c>
      <c r="Q6162" s="147">
        <v>204</v>
      </c>
      <c r="R6162" s="147"/>
      <c r="S6162" s="147" t="s">
        <v>1284</v>
      </c>
      <c r="T6162" s="147">
        <v>0</v>
      </c>
      <c r="U6162" s="147" t="s">
        <v>1285</v>
      </c>
      <c r="V6162" s="147" t="s">
        <v>4126</v>
      </c>
    </row>
    <row r="6163" spans="16:22" x14ac:dyDescent="0.25">
      <c r="P6163" s="147" t="s">
        <v>962</v>
      </c>
      <c r="Q6163" s="147">
        <v>204</v>
      </c>
      <c r="R6163" s="147"/>
      <c r="S6163" s="147" t="s">
        <v>1286</v>
      </c>
      <c r="T6163" s="147">
        <v>0</v>
      </c>
      <c r="U6163" s="147" t="s">
        <v>1287</v>
      </c>
      <c r="V6163" s="147" t="s">
        <v>4126</v>
      </c>
    </row>
    <row r="6164" spans="16:22" x14ac:dyDescent="0.25">
      <c r="P6164" s="147" t="s">
        <v>962</v>
      </c>
      <c r="Q6164" s="147">
        <v>204</v>
      </c>
      <c r="R6164" s="147"/>
      <c r="S6164" s="147" t="s">
        <v>3234</v>
      </c>
      <c r="T6164" s="147">
        <v>0</v>
      </c>
      <c r="U6164" s="147" t="s">
        <v>3235</v>
      </c>
      <c r="V6164" s="147" t="s">
        <v>4126</v>
      </c>
    </row>
    <row r="6165" spans="16:22" x14ac:dyDescent="0.25">
      <c r="P6165" s="147" t="s">
        <v>962</v>
      </c>
      <c r="Q6165" s="147">
        <v>204</v>
      </c>
      <c r="R6165" s="147"/>
      <c r="S6165" s="147" t="s">
        <v>1288</v>
      </c>
      <c r="T6165" s="147">
        <v>0</v>
      </c>
      <c r="U6165" s="147" t="s">
        <v>1289</v>
      </c>
      <c r="V6165" s="147" t="s">
        <v>4126</v>
      </c>
    </row>
    <row r="6166" spans="16:22" x14ac:dyDescent="0.25">
      <c r="P6166" s="147" t="s">
        <v>962</v>
      </c>
      <c r="Q6166" s="147">
        <v>204</v>
      </c>
      <c r="R6166" s="147"/>
      <c r="S6166" s="147" t="s">
        <v>1290</v>
      </c>
      <c r="T6166" s="147">
        <v>0</v>
      </c>
      <c r="U6166" s="147" t="s">
        <v>1291</v>
      </c>
      <c r="V6166" s="147" t="s">
        <v>4126</v>
      </c>
    </row>
    <row r="6167" spans="16:22" x14ac:dyDescent="0.25">
      <c r="P6167" s="147" t="s">
        <v>962</v>
      </c>
      <c r="Q6167" s="147">
        <v>204</v>
      </c>
      <c r="R6167" s="147"/>
      <c r="S6167" s="147" t="s">
        <v>1292</v>
      </c>
      <c r="T6167" s="147">
        <v>0</v>
      </c>
      <c r="U6167" s="147" t="s">
        <v>1293</v>
      </c>
      <c r="V6167" s="147" t="s">
        <v>4126</v>
      </c>
    </row>
    <row r="6168" spans="16:22" x14ac:dyDescent="0.25">
      <c r="P6168" s="147" t="s">
        <v>962</v>
      </c>
      <c r="Q6168" s="147">
        <v>204</v>
      </c>
      <c r="R6168" s="147"/>
      <c r="S6168" s="147" t="s">
        <v>1294</v>
      </c>
      <c r="T6168" s="147">
        <v>0</v>
      </c>
      <c r="U6168" s="147" t="s">
        <v>1295</v>
      </c>
      <c r="V6168" s="147" t="s">
        <v>4126</v>
      </c>
    </row>
    <row r="6169" spans="16:22" x14ac:dyDescent="0.25">
      <c r="P6169" s="147" t="s">
        <v>962</v>
      </c>
      <c r="Q6169" s="147">
        <v>204</v>
      </c>
      <c r="R6169" s="147"/>
      <c r="S6169" s="147" t="s">
        <v>2736</v>
      </c>
      <c r="T6169" s="147">
        <v>0</v>
      </c>
      <c r="U6169" s="147" t="s">
        <v>2737</v>
      </c>
      <c r="V6169" s="147" t="s">
        <v>4126</v>
      </c>
    </row>
    <row r="6170" spans="16:22" x14ac:dyDescent="0.25">
      <c r="P6170" s="147" t="s">
        <v>962</v>
      </c>
      <c r="Q6170" s="147">
        <v>204</v>
      </c>
      <c r="R6170" s="147"/>
      <c r="S6170" s="147" t="s">
        <v>2991</v>
      </c>
      <c r="T6170" s="147">
        <v>0</v>
      </c>
      <c r="U6170" s="147" t="s">
        <v>2992</v>
      </c>
      <c r="V6170" s="147" t="s">
        <v>4126</v>
      </c>
    </row>
    <row r="6171" spans="16:22" x14ac:dyDescent="0.25">
      <c r="P6171" s="147" t="s">
        <v>962</v>
      </c>
      <c r="Q6171" s="147">
        <v>204</v>
      </c>
      <c r="R6171" s="147"/>
      <c r="S6171" s="147" t="s">
        <v>2993</v>
      </c>
      <c r="T6171" s="147">
        <v>0</v>
      </c>
      <c r="U6171" s="147" t="s">
        <v>2994</v>
      </c>
      <c r="V6171" s="147" t="s">
        <v>4126</v>
      </c>
    </row>
    <row r="6172" spans="16:22" x14ac:dyDescent="0.25">
      <c r="P6172" s="147" t="s">
        <v>962</v>
      </c>
      <c r="Q6172" s="147">
        <v>204</v>
      </c>
      <c r="R6172" s="147"/>
      <c r="S6172" s="147" t="s">
        <v>2995</v>
      </c>
      <c r="T6172" s="147">
        <v>0</v>
      </c>
      <c r="U6172" s="147" t="s">
        <v>2996</v>
      </c>
      <c r="V6172" s="147" t="s">
        <v>4126</v>
      </c>
    </row>
    <row r="6173" spans="16:22" x14ac:dyDescent="0.25">
      <c r="P6173" s="147" t="s">
        <v>962</v>
      </c>
      <c r="Q6173" s="147">
        <v>204</v>
      </c>
      <c r="R6173" s="147"/>
      <c r="S6173" s="147" t="s">
        <v>3236</v>
      </c>
      <c r="T6173" s="147">
        <v>0</v>
      </c>
      <c r="U6173" s="147" t="s">
        <v>3237</v>
      </c>
      <c r="V6173" s="147" t="s">
        <v>4126</v>
      </c>
    </row>
    <row r="6174" spans="16:22" x14ac:dyDescent="0.25">
      <c r="P6174" s="147" t="s">
        <v>962</v>
      </c>
      <c r="Q6174" s="147">
        <v>204</v>
      </c>
      <c r="R6174" s="147"/>
      <c r="S6174" s="147" t="s">
        <v>3238</v>
      </c>
      <c r="T6174" s="147">
        <v>0</v>
      </c>
      <c r="U6174" s="147" t="s">
        <v>3239</v>
      </c>
      <c r="V6174" s="147" t="s">
        <v>4126</v>
      </c>
    </row>
    <row r="6175" spans="16:22" x14ac:dyDescent="0.25">
      <c r="P6175" s="147" t="s">
        <v>962</v>
      </c>
      <c r="Q6175" s="147">
        <v>204</v>
      </c>
      <c r="R6175" s="147"/>
      <c r="S6175" s="147" t="s">
        <v>3240</v>
      </c>
      <c r="T6175" s="147">
        <v>0</v>
      </c>
      <c r="U6175" s="147" t="s">
        <v>3241</v>
      </c>
      <c r="V6175" s="147" t="s">
        <v>4126</v>
      </c>
    </row>
    <row r="6176" spans="16:22" x14ac:dyDescent="0.25">
      <c r="P6176" s="147" t="s">
        <v>962</v>
      </c>
      <c r="Q6176" s="147">
        <v>204</v>
      </c>
      <c r="R6176" s="147"/>
      <c r="S6176" s="147" t="s">
        <v>3242</v>
      </c>
      <c r="T6176" s="147">
        <v>0</v>
      </c>
      <c r="U6176" s="147" t="s">
        <v>3243</v>
      </c>
      <c r="V6176" s="147" t="s">
        <v>4126</v>
      </c>
    </row>
    <row r="6177" spans="16:22" x14ac:dyDescent="0.25">
      <c r="P6177" s="147" t="s">
        <v>962</v>
      </c>
      <c r="Q6177" s="147">
        <v>204</v>
      </c>
      <c r="R6177" s="147"/>
      <c r="S6177" s="147" t="s">
        <v>3244</v>
      </c>
      <c r="T6177" s="147">
        <v>0</v>
      </c>
      <c r="U6177" s="147" t="s">
        <v>3245</v>
      </c>
      <c r="V6177" s="147" t="s">
        <v>4126</v>
      </c>
    </row>
    <row r="6178" spans="16:22" x14ac:dyDescent="0.25">
      <c r="P6178" s="147" t="s">
        <v>962</v>
      </c>
      <c r="Q6178" s="147">
        <v>204</v>
      </c>
      <c r="R6178" s="147"/>
      <c r="S6178" s="147" t="s">
        <v>3246</v>
      </c>
      <c r="T6178" s="147">
        <v>0</v>
      </c>
      <c r="U6178" s="147" t="s">
        <v>3247</v>
      </c>
      <c r="V6178" s="147" t="s">
        <v>4126</v>
      </c>
    </row>
    <row r="6179" spans="16:22" x14ac:dyDescent="0.25">
      <c r="P6179" s="147" t="s">
        <v>962</v>
      </c>
      <c r="Q6179" s="147">
        <v>204</v>
      </c>
      <c r="R6179" s="147"/>
      <c r="S6179" s="147" t="s">
        <v>3248</v>
      </c>
      <c r="T6179" s="147">
        <v>0</v>
      </c>
      <c r="U6179" s="147" t="s">
        <v>3249</v>
      </c>
      <c r="V6179" s="147" t="s">
        <v>4126</v>
      </c>
    </row>
    <row r="6180" spans="16:22" x14ac:dyDescent="0.25">
      <c r="P6180" s="147" t="s">
        <v>962</v>
      </c>
      <c r="Q6180" s="147">
        <v>204</v>
      </c>
      <c r="R6180" s="147"/>
      <c r="S6180" s="147" t="s">
        <v>3250</v>
      </c>
      <c r="T6180" s="147">
        <v>0</v>
      </c>
      <c r="U6180" s="147" t="s">
        <v>3251</v>
      </c>
      <c r="V6180" s="147" t="s">
        <v>4126</v>
      </c>
    </row>
    <row r="6181" spans="16:22" x14ac:dyDescent="0.25">
      <c r="P6181" s="147" t="s">
        <v>962</v>
      </c>
      <c r="Q6181" s="147">
        <v>204</v>
      </c>
      <c r="R6181" s="147"/>
      <c r="S6181" s="147" t="s">
        <v>3252</v>
      </c>
      <c r="T6181" s="147">
        <v>0</v>
      </c>
      <c r="U6181" s="147" t="s">
        <v>3253</v>
      </c>
      <c r="V6181" s="147" t="s">
        <v>4126</v>
      </c>
    </row>
    <row r="6182" spans="16:22" x14ac:dyDescent="0.25">
      <c r="P6182" s="147" t="s">
        <v>962</v>
      </c>
      <c r="Q6182" s="147">
        <v>204</v>
      </c>
      <c r="R6182" s="147"/>
      <c r="S6182" s="147" t="s">
        <v>3254</v>
      </c>
      <c r="T6182" s="147">
        <v>0</v>
      </c>
      <c r="U6182" s="147" t="s">
        <v>3255</v>
      </c>
      <c r="V6182" s="147" t="s">
        <v>4126</v>
      </c>
    </row>
    <row r="6183" spans="16:22" x14ac:dyDescent="0.25">
      <c r="P6183" s="147" t="s">
        <v>962</v>
      </c>
      <c r="Q6183" s="147">
        <v>204</v>
      </c>
      <c r="R6183" s="147"/>
      <c r="S6183" s="147" t="s">
        <v>1306</v>
      </c>
      <c r="T6183" s="147">
        <v>0</v>
      </c>
      <c r="U6183" s="147" t="s">
        <v>1307</v>
      </c>
      <c r="V6183" s="147" t="s">
        <v>4126</v>
      </c>
    </row>
    <row r="6184" spans="16:22" x14ac:dyDescent="0.25">
      <c r="P6184" s="147" t="s">
        <v>962</v>
      </c>
      <c r="Q6184" s="147">
        <v>204</v>
      </c>
      <c r="R6184" s="147"/>
      <c r="S6184" s="147" t="s">
        <v>1308</v>
      </c>
      <c r="T6184" s="147">
        <v>0</v>
      </c>
      <c r="U6184" s="147" t="s">
        <v>1309</v>
      </c>
      <c r="V6184" s="147" t="s">
        <v>4126</v>
      </c>
    </row>
    <row r="6185" spans="16:22" x14ac:dyDescent="0.25">
      <c r="P6185" s="147" t="s">
        <v>962</v>
      </c>
      <c r="Q6185" s="147">
        <v>204</v>
      </c>
      <c r="R6185" s="147"/>
      <c r="S6185" s="147" t="s">
        <v>1310</v>
      </c>
      <c r="T6185" s="147">
        <v>0</v>
      </c>
      <c r="U6185" s="147" t="s">
        <v>1311</v>
      </c>
      <c r="V6185" s="147" t="s">
        <v>4126</v>
      </c>
    </row>
    <row r="6186" spans="16:22" x14ac:dyDescent="0.25">
      <c r="P6186" s="147" t="s">
        <v>962</v>
      </c>
      <c r="Q6186" s="147">
        <v>204</v>
      </c>
      <c r="R6186" s="147"/>
      <c r="S6186" s="147" t="s">
        <v>1312</v>
      </c>
      <c r="T6186" s="147">
        <v>0</v>
      </c>
      <c r="U6186" s="147" t="s">
        <v>1313</v>
      </c>
      <c r="V6186" s="147" t="s">
        <v>4126</v>
      </c>
    </row>
    <row r="6187" spans="16:22" x14ac:dyDescent="0.25">
      <c r="P6187" s="147" t="s">
        <v>962</v>
      </c>
      <c r="Q6187" s="147">
        <v>204</v>
      </c>
      <c r="R6187" s="147"/>
      <c r="S6187" s="147" t="s">
        <v>1314</v>
      </c>
      <c r="T6187" s="147">
        <v>0</v>
      </c>
      <c r="U6187" s="147" t="s">
        <v>1315</v>
      </c>
      <c r="V6187" s="147" t="s">
        <v>4126</v>
      </c>
    </row>
    <row r="6188" spans="16:22" x14ac:dyDescent="0.25">
      <c r="P6188" s="147" t="s">
        <v>962</v>
      </c>
      <c r="Q6188" s="147">
        <v>204</v>
      </c>
      <c r="R6188" s="147"/>
      <c r="S6188" s="147" t="s">
        <v>1316</v>
      </c>
      <c r="T6188" s="147">
        <v>0</v>
      </c>
      <c r="U6188" s="147" t="s">
        <v>1317</v>
      </c>
      <c r="V6188" s="147" t="s">
        <v>4126</v>
      </c>
    </row>
    <row r="6189" spans="16:22" x14ac:dyDescent="0.25">
      <c r="P6189" s="147" t="s">
        <v>962</v>
      </c>
      <c r="Q6189" s="147">
        <v>204</v>
      </c>
      <c r="R6189" s="147"/>
      <c r="S6189" s="147" t="s">
        <v>1318</v>
      </c>
      <c r="T6189" s="147">
        <v>0</v>
      </c>
      <c r="U6189" s="147" t="s">
        <v>1319</v>
      </c>
      <c r="V6189" s="147" t="s">
        <v>4126</v>
      </c>
    </row>
    <row r="6190" spans="16:22" x14ac:dyDescent="0.25">
      <c r="P6190" s="147" t="s">
        <v>962</v>
      </c>
      <c r="Q6190" s="147">
        <v>204</v>
      </c>
      <c r="R6190" s="147"/>
      <c r="S6190" s="147" t="s">
        <v>1320</v>
      </c>
      <c r="T6190" s="147">
        <v>0</v>
      </c>
      <c r="U6190" s="147" t="s">
        <v>1321</v>
      </c>
      <c r="V6190" s="147" t="s">
        <v>4126</v>
      </c>
    </row>
    <row r="6191" spans="16:22" x14ac:dyDescent="0.25">
      <c r="P6191" s="147" t="s">
        <v>962</v>
      </c>
      <c r="Q6191" s="147">
        <v>204</v>
      </c>
      <c r="R6191" s="147"/>
      <c r="S6191" s="147" t="s">
        <v>1322</v>
      </c>
      <c r="T6191" s="147">
        <v>0</v>
      </c>
      <c r="U6191" s="147" t="s">
        <v>1323</v>
      </c>
      <c r="V6191" s="147" t="s">
        <v>4126</v>
      </c>
    </row>
    <row r="6192" spans="16:22" x14ac:dyDescent="0.25">
      <c r="P6192" s="147" t="s">
        <v>962</v>
      </c>
      <c r="Q6192" s="147">
        <v>204</v>
      </c>
      <c r="R6192" s="147"/>
      <c r="S6192" s="147" t="s">
        <v>1324</v>
      </c>
      <c r="T6192" s="147">
        <v>0</v>
      </c>
      <c r="U6192" s="147" t="s">
        <v>1325</v>
      </c>
      <c r="V6192" s="147" t="s">
        <v>4126</v>
      </c>
    </row>
    <row r="6193" spans="16:22" x14ac:dyDescent="0.25">
      <c r="P6193" s="147" t="s">
        <v>962</v>
      </c>
      <c r="Q6193" s="147">
        <v>204</v>
      </c>
      <c r="R6193" s="147"/>
      <c r="S6193" s="147" t="s">
        <v>1326</v>
      </c>
      <c r="T6193" s="147">
        <v>0</v>
      </c>
      <c r="U6193" s="147" t="s">
        <v>1327</v>
      </c>
      <c r="V6193" s="147" t="s">
        <v>4126</v>
      </c>
    </row>
    <row r="6194" spans="16:22" x14ac:dyDescent="0.25">
      <c r="P6194" s="147" t="s">
        <v>962</v>
      </c>
      <c r="Q6194" s="147">
        <v>204</v>
      </c>
      <c r="R6194" s="147"/>
      <c r="S6194" s="147" t="s">
        <v>1328</v>
      </c>
      <c r="T6194" s="147">
        <v>0</v>
      </c>
      <c r="U6194" s="147" t="s">
        <v>1329</v>
      </c>
      <c r="V6194" s="147" t="s">
        <v>4126</v>
      </c>
    </row>
    <row r="6195" spans="16:22" x14ac:dyDescent="0.25">
      <c r="P6195" s="147" t="s">
        <v>962</v>
      </c>
      <c r="Q6195" s="147">
        <v>204</v>
      </c>
      <c r="R6195" s="147"/>
      <c r="S6195" s="147" t="s">
        <v>1330</v>
      </c>
      <c r="T6195" s="147">
        <v>0</v>
      </c>
      <c r="U6195" s="147" t="s">
        <v>1331</v>
      </c>
      <c r="V6195" s="147" t="s">
        <v>4126</v>
      </c>
    </row>
    <row r="6196" spans="16:22" x14ac:dyDescent="0.25">
      <c r="P6196" s="147" t="s">
        <v>962</v>
      </c>
      <c r="Q6196" s="147">
        <v>204</v>
      </c>
      <c r="R6196" s="147"/>
      <c r="S6196" s="147" t="s">
        <v>1332</v>
      </c>
      <c r="T6196" s="147">
        <v>0</v>
      </c>
      <c r="U6196" s="147" t="s">
        <v>1333</v>
      </c>
      <c r="V6196" s="147" t="s">
        <v>4126</v>
      </c>
    </row>
    <row r="6197" spans="16:22" x14ac:dyDescent="0.25">
      <c r="P6197" s="147" t="s">
        <v>962</v>
      </c>
      <c r="Q6197" s="147">
        <v>204</v>
      </c>
      <c r="R6197" s="147"/>
      <c r="S6197" s="147" t="s">
        <v>1334</v>
      </c>
      <c r="T6197" s="147">
        <v>0</v>
      </c>
      <c r="U6197" s="147" t="s">
        <v>1335</v>
      </c>
      <c r="V6197" s="147" t="s">
        <v>4126</v>
      </c>
    </row>
    <row r="6198" spans="16:22" x14ac:dyDescent="0.25">
      <c r="P6198" s="147" t="s">
        <v>962</v>
      </c>
      <c r="Q6198" s="147">
        <v>204</v>
      </c>
      <c r="R6198" s="147"/>
      <c r="S6198" s="147" t="s">
        <v>1336</v>
      </c>
      <c r="T6198" s="147">
        <v>0</v>
      </c>
      <c r="U6198" s="147" t="s">
        <v>1337</v>
      </c>
      <c r="V6198" s="147" t="s">
        <v>4126</v>
      </c>
    </row>
    <row r="6199" spans="16:22" x14ac:dyDescent="0.25">
      <c r="P6199" s="147" t="s">
        <v>962</v>
      </c>
      <c r="Q6199" s="147">
        <v>204</v>
      </c>
      <c r="R6199" s="147"/>
      <c r="S6199" s="147" t="s">
        <v>1338</v>
      </c>
      <c r="T6199" s="147">
        <v>0</v>
      </c>
      <c r="U6199" s="147" t="s">
        <v>1339</v>
      </c>
      <c r="V6199" s="147" t="s">
        <v>4126</v>
      </c>
    </row>
    <row r="6200" spans="16:22" x14ac:dyDescent="0.25">
      <c r="P6200" s="147" t="s">
        <v>962</v>
      </c>
      <c r="Q6200" s="147">
        <v>204</v>
      </c>
      <c r="R6200" s="147"/>
      <c r="S6200" s="147" t="s">
        <v>1340</v>
      </c>
      <c r="T6200" s="147">
        <v>0</v>
      </c>
      <c r="U6200" s="147" t="s">
        <v>1341</v>
      </c>
      <c r="V6200" s="147" t="s">
        <v>4126</v>
      </c>
    </row>
    <row r="6201" spans="16:22" x14ac:dyDescent="0.25">
      <c r="P6201" s="147" t="s">
        <v>962</v>
      </c>
      <c r="Q6201" s="147">
        <v>204</v>
      </c>
      <c r="R6201" s="147"/>
      <c r="S6201" s="147" t="s">
        <v>1342</v>
      </c>
      <c r="T6201" s="147">
        <v>0</v>
      </c>
      <c r="U6201" s="147" t="s">
        <v>1343</v>
      </c>
      <c r="V6201" s="147" t="s">
        <v>4126</v>
      </c>
    </row>
    <row r="6202" spans="16:22" x14ac:dyDescent="0.25">
      <c r="P6202" s="147" t="s">
        <v>962</v>
      </c>
      <c r="Q6202" s="147">
        <v>204</v>
      </c>
      <c r="R6202" s="147"/>
      <c r="S6202" s="147" t="s">
        <v>1344</v>
      </c>
      <c r="T6202" s="147">
        <v>0</v>
      </c>
      <c r="U6202" s="147" t="s">
        <v>1345</v>
      </c>
      <c r="V6202" s="147" t="s">
        <v>4126</v>
      </c>
    </row>
    <row r="6203" spans="16:22" x14ac:dyDescent="0.25">
      <c r="P6203" s="147" t="s">
        <v>962</v>
      </c>
      <c r="Q6203" s="147">
        <v>204</v>
      </c>
      <c r="R6203" s="147"/>
      <c r="S6203" s="147" t="s">
        <v>1346</v>
      </c>
      <c r="T6203" s="147">
        <v>0</v>
      </c>
      <c r="U6203" s="147" t="s">
        <v>1347</v>
      </c>
      <c r="V6203" s="147" t="s">
        <v>4126</v>
      </c>
    </row>
    <row r="6204" spans="16:22" x14ac:dyDescent="0.25">
      <c r="P6204" s="147" t="s">
        <v>962</v>
      </c>
      <c r="Q6204" s="147">
        <v>204</v>
      </c>
      <c r="R6204" s="147"/>
      <c r="S6204" s="147" t="s">
        <v>1348</v>
      </c>
      <c r="T6204" s="147">
        <v>0</v>
      </c>
      <c r="U6204" s="147" t="s">
        <v>1349</v>
      </c>
      <c r="V6204" s="147" t="s">
        <v>4126</v>
      </c>
    </row>
    <row r="6205" spans="16:22" x14ac:dyDescent="0.25">
      <c r="P6205" s="147" t="s">
        <v>962</v>
      </c>
      <c r="Q6205" s="147">
        <v>204</v>
      </c>
      <c r="R6205" s="147"/>
      <c r="S6205" s="147" t="s">
        <v>1350</v>
      </c>
      <c r="T6205" s="147">
        <v>0</v>
      </c>
      <c r="U6205" s="147" t="s">
        <v>1351</v>
      </c>
      <c r="V6205" s="147" t="s">
        <v>4126</v>
      </c>
    </row>
    <row r="6206" spans="16:22" x14ac:dyDescent="0.25">
      <c r="P6206" s="147" t="s">
        <v>962</v>
      </c>
      <c r="Q6206" s="147">
        <v>204</v>
      </c>
      <c r="R6206" s="147"/>
      <c r="S6206" s="147" t="s">
        <v>1352</v>
      </c>
      <c r="T6206" s="147">
        <v>0</v>
      </c>
      <c r="U6206" s="147" t="s">
        <v>1353</v>
      </c>
      <c r="V6206" s="147" t="s">
        <v>4126</v>
      </c>
    </row>
    <row r="6207" spans="16:22" x14ac:dyDescent="0.25">
      <c r="P6207" s="147" t="s">
        <v>962</v>
      </c>
      <c r="Q6207" s="147">
        <v>204</v>
      </c>
      <c r="R6207" s="147"/>
      <c r="S6207" s="147" t="s">
        <v>1354</v>
      </c>
      <c r="T6207" s="147">
        <v>0</v>
      </c>
      <c r="U6207" s="147" t="s">
        <v>1355</v>
      </c>
      <c r="V6207" s="147" t="s">
        <v>4126</v>
      </c>
    </row>
    <row r="6208" spans="16:22" x14ac:dyDescent="0.25">
      <c r="P6208" s="147" t="s">
        <v>962</v>
      </c>
      <c r="Q6208" s="147">
        <v>204</v>
      </c>
      <c r="R6208" s="147"/>
      <c r="S6208" s="147" t="s">
        <v>1356</v>
      </c>
      <c r="T6208" s="147">
        <v>0</v>
      </c>
      <c r="U6208" s="147" t="s">
        <v>1357</v>
      </c>
      <c r="V6208" s="147" t="s">
        <v>4126</v>
      </c>
    </row>
    <row r="6209" spans="16:22" x14ac:dyDescent="0.25">
      <c r="P6209" s="147" t="s">
        <v>962</v>
      </c>
      <c r="Q6209" s="147">
        <v>204</v>
      </c>
      <c r="R6209" s="147"/>
      <c r="S6209" s="147" t="s">
        <v>1358</v>
      </c>
      <c r="T6209" s="147">
        <v>0</v>
      </c>
      <c r="U6209" s="147" t="s">
        <v>1359</v>
      </c>
      <c r="V6209" s="147" t="s">
        <v>4126</v>
      </c>
    </row>
    <row r="6210" spans="16:22" x14ac:dyDescent="0.25">
      <c r="P6210" s="147" t="s">
        <v>962</v>
      </c>
      <c r="Q6210" s="147">
        <v>204</v>
      </c>
      <c r="R6210" s="147"/>
      <c r="S6210" s="147" t="s">
        <v>2740</v>
      </c>
      <c r="T6210" s="147">
        <v>0</v>
      </c>
      <c r="U6210" s="147" t="s">
        <v>2741</v>
      </c>
      <c r="V6210" s="147" t="s">
        <v>4126</v>
      </c>
    </row>
    <row r="6211" spans="16:22" x14ac:dyDescent="0.25">
      <c r="P6211" s="147" t="s">
        <v>962</v>
      </c>
      <c r="Q6211" s="147">
        <v>204</v>
      </c>
      <c r="R6211" s="147"/>
      <c r="S6211" s="147" t="s">
        <v>1360</v>
      </c>
      <c r="T6211" s="147">
        <v>0</v>
      </c>
      <c r="U6211" s="147" t="s">
        <v>1361</v>
      </c>
      <c r="V6211" s="147" t="s">
        <v>4126</v>
      </c>
    </row>
    <row r="6212" spans="16:22" x14ac:dyDescent="0.25">
      <c r="P6212" s="147" t="s">
        <v>962</v>
      </c>
      <c r="Q6212" s="147">
        <v>204</v>
      </c>
      <c r="R6212" s="147"/>
      <c r="S6212" s="147" t="s">
        <v>1362</v>
      </c>
      <c r="T6212" s="147">
        <v>0</v>
      </c>
      <c r="U6212" s="147" t="s">
        <v>1363</v>
      </c>
      <c r="V6212" s="147" t="s">
        <v>4126</v>
      </c>
    </row>
    <row r="6213" spans="16:22" x14ac:dyDescent="0.25">
      <c r="P6213" s="147" t="s">
        <v>962</v>
      </c>
      <c r="Q6213" s="147">
        <v>204</v>
      </c>
      <c r="R6213" s="147"/>
      <c r="S6213" s="147" t="s">
        <v>1364</v>
      </c>
      <c r="T6213" s="147">
        <v>0</v>
      </c>
      <c r="U6213" s="147" t="s">
        <v>1365</v>
      </c>
      <c r="V6213" s="147" t="s">
        <v>4126</v>
      </c>
    </row>
    <row r="6214" spans="16:22" x14ac:dyDescent="0.25">
      <c r="P6214" s="147" t="s">
        <v>962</v>
      </c>
      <c r="Q6214" s="147">
        <v>204</v>
      </c>
      <c r="R6214" s="147"/>
      <c r="S6214" s="147" t="s">
        <v>1366</v>
      </c>
      <c r="T6214" s="147">
        <v>0</v>
      </c>
      <c r="U6214" s="147" t="s">
        <v>1367</v>
      </c>
      <c r="V6214" s="147" t="s">
        <v>4126</v>
      </c>
    </row>
    <row r="6215" spans="16:22" x14ac:dyDescent="0.25">
      <c r="P6215" s="147" t="s">
        <v>962</v>
      </c>
      <c r="Q6215" s="147">
        <v>204</v>
      </c>
      <c r="R6215" s="147"/>
      <c r="S6215" s="147" t="s">
        <v>1368</v>
      </c>
      <c r="T6215" s="147">
        <v>0</v>
      </c>
      <c r="U6215" s="147" t="s">
        <v>1369</v>
      </c>
      <c r="V6215" s="147" t="s">
        <v>4126</v>
      </c>
    </row>
    <row r="6216" spans="16:22" x14ac:dyDescent="0.25">
      <c r="P6216" s="147" t="s">
        <v>962</v>
      </c>
      <c r="Q6216" s="147">
        <v>204</v>
      </c>
      <c r="R6216" s="147"/>
      <c r="S6216" s="147" t="s">
        <v>1370</v>
      </c>
      <c r="T6216" s="147">
        <v>0</v>
      </c>
      <c r="U6216" s="147" t="s">
        <v>1371</v>
      </c>
      <c r="V6216" s="147" t="s">
        <v>4126</v>
      </c>
    </row>
    <row r="6217" spans="16:22" x14ac:dyDescent="0.25">
      <c r="P6217" s="147" t="s">
        <v>962</v>
      </c>
      <c r="Q6217" s="147">
        <v>204</v>
      </c>
      <c r="R6217" s="147"/>
      <c r="S6217" s="147" t="s">
        <v>1372</v>
      </c>
      <c r="T6217" s="147">
        <v>0</v>
      </c>
      <c r="U6217" s="147" t="s">
        <v>1373</v>
      </c>
      <c r="V6217" s="147" t="s">
        <v>4126</v>
      </c>
    </row>
    <row r="6218" spans="16:22" x14ac:dyDescent="0.25">
      <c r="P6218" s="147" t="s">
        <v>962</v>
      </c>
      <c r="Q6218" s="147">
        <v>204</v>
      </c>
      <c r="R6218" s="147"/>
      <c r="S6218" s="147" t="s">
        <v>1374</v>
      </c>
      <c r="T6218" s="147">
        <v>0</v>
      </c>
      <c r="U6218" s="147" t="s">
        <v>1375</v>
      </c>
      <c r="V6218" s="147" t="s">
        <v>4126</v>
      </c>
    </row>
    <row r="6219" spans="16:22" x14ac:dyDescent="0.25">
      <c r="P6219" s="147" t="s">
        <v>962</v>
      </c>
      <c r="Q6219" s="147">
        <v>204</v>
      </c>
      <c r="R6219" s="147"/>
      <c r="S6219" s="147" t="s">
        <v>1376</v>
      </c>
      <c r="T6219" s="147">
        <v>0</v>
      </c>
      <c r="U6219" s="147" t="s">
        <v>1377</v>
      </c>
      <c r="V6219" s="147" t="s">
        <v>4126</v>
      </c>
    </row>
    <row r="6220" spans="16:22" x14ac:dyDescent="0.25">
      <c r="P6220" s="147" t="s">
        <v>962</v>
      </c>
      <c r="Q6220" s="147">
        <v>204</v>
      </c>
      <c r="R6220" s="147"/>
      <c r="S6220" s="147" t="s">
        <v>4054</v>
      </c>
      <c r="T6220" s="147">
        <v>0</v>
      </c>
      <c r="U6220" s="147" t="s">
        <v>4055</v>
      </c>
      <c r="V6220" s="147" t="s">
        <v>4126</v>
      </c>
    </row>
    <row r="6221" spans="16:22" x14ac:dyDescent="0.25">
      <c r="P6221" s="147" t="s">
        <v>962</v>
      </c>
      <c r="Q6221" s="147">
        <v>204</v>
      </c>
      <c r="R6221" s="147"/>
      <c r="S6221" s="147" t="s">
        <v>1378</v>
      </c>
      <c r="T6221" s="147">
        <v>0</v>
      </c>
      <c r="U6221" s="147" t="s">
        <v>1379</v>
      </c>
      <c r="V6221" s="147" t="s">
        <v>4126</v>
      </c>
    </row>
    <row r="6222" spans="16:22" x14ac:dyDescent="0.25">
      <c r="P6222" s="147" t="s">
        <v>962</v>
      </c>
      <c r="Q6222" s="147">
        <v>204</v>
      </c>
      <c r="R6222" s="147"/>
      <c r="S6222" s="147" t="s">
        <v>1382</v>
      </c>
      <c r="T6222" s="147">
        <v>0</v>
      </c>
      <c r="U6222" s="147" t="s">
        <v>1383</v>
      </c>
      <c r="V6222" s="147" t="s">
        <v>4126</v>
      </c>
    </row>
    <row r="6223" spans="16:22" x14ac:dyDescent="0.25">
      <c r="P6223" s="147" t="s">
        <v>962</v>
      </c>
      <c r="Q6223" s="147">
        <v>204</v>
      </c>
      <c r="R6223" s="147"/>
      <c r="S6223" s="147" t="s">
        <v>1384</v>
      </c>
      <c r="T6223" s="147">
        <v>0</v>
      </c>
      <c r="U6223" s="147" t="s">
        <v>1385</v>
      </c>
      <c r="V6223" s="147" t="s">
        <v>4126</v>
      </c>
    </row>
    <row r="6224" spans="16:22" x14ac:dyDescent="0.25">
      <c r="P6224" s="147" t="s">
        <v>962</v>
      </c>
      <c r="Q6224" s="147">
        <v>204</v>
      </c>
      <c r="R6224" s="147"/>
      <c r="S6224" s="147" t="s">
        <v>1386</v>
      </c>
      <c r="T6224" s="147">
        <v>0</v>
      </c>
      <c r="U6224" s="147" t="s">
        <v>1387</v>
      </c>
      <c r="V6224" s="147" t="s">
        <v>4126</v>
      </c>
    </row>
    <row r="6225" spans="16:22" x14ac:dyDescent="0.25">
      <c r="P6225" s="147" t="s">
        <v>962</v>
      </c>
      <c r="Q6225" s="147">
        <v>204</v>
      </c>
      <c r="R6225" s="147"/>
      <c r="S6225" s="147" t="s">
        <v>4056</v>
      </c>
      <c r="T6225" s="147">
        <v>0</v>
      </c>
      <c r="U6225" s="147" t="s">
        <v>4057</v>
      </c>
      <c r="V6225" s="147" t="s">
        <v>4126</v>
      </c>
    </row>
    <row r="6226" spans="16:22" x14ac:dyDescent="0.25">
      <c r="P6226" s="147" t="s">
        <v>962</v>
      </c>
      <c r="Q6226" s="147">
        <v>204</v>
      </c>
      <c r="R6226" s="147"/>
      <c r="S6226" s="147" t="s">
        <v>3506</v>
      </c>
      <c r="T6226" s="147">
        <v>0</v>
      </c>
      <c r="U6226" s="147" t="s">
        <v>3507</v>
      </c>
      <c r="V6226" s="147" t="s">
        <v>4126</v>
      </c>
    </row>
    <row r="6227" spans="16:22" x14ac:dyDescent="0.25">
      <c r="P6227" s="147" t="s">
        <v>962</v>
      </c>
      <c r="Q6227" s="147">
        <v>204</v>
      </c>
      <c r="R6227" s="147"/>
      <c r="S6227" s="147" t="s">
        <v>2758</v>
      </c>
      <c r="T6227" s="147">
        <v>0</v>
      </c>
      <c r="U6227" s="147" t="s">
        <v>2759</v>
      </c>
      <c r="V6227" s="147" t="s">
        <v>4126</v>
      </c>
    </row>
    <row r="6228" spans="16:22" x14ac:dyDescent="0.25">
      <c r="P6228" s="147" t="s">
        <v>962</v>
      </c>
      <c r="Q6228" s="147">
        <v>204</v>
      </c>
      <c r="R6228" s="147"/>
      <c r="S6228" s="147" t="s">
        <v>1396</v>
      </c>
      <c r="T6228" s="147">
        <v>0</v>
      </c>
      <c r="U6228" s="147" t="s">
        <v>1397</v>
      </c>
      <c r="V6228" s="147" t="s">
        <v>4126</v>
      </c>
    </row>
    <row r="6229" spans="16:22" x14ac:dyDescent="0.25">
      <c r="P6229" s="147" t="s">
        <v>962</v>
      </c>
      <c r="Q6229" s="147">
        <v>204</v>
      </c>
      <c r="R6229" s="147"/>
      <c r="S6229" s="147" t="s">
        <v>1398</v>
      </c>
      <c r="T6229" s="147">
        <v>0</v>
      </c>
      <c r="U6229" s="147" t="s">
        <v>1399</v>
      </c>
      <c r="V6229" s="147" t="s">
        <v>4126</v>
      </c>
    </row>
    <row r="6230" spans="16:22" x14ac:dyDescent="0.25">
      <c r="P6230" s="147" t="s">
        <v>962</v>
      </c>
      <c r="Q6230" s="147">
        <v>204</v>
      </c>
      <c r="R6230" s="147"/>
      <c r="S6230" s="147" t="s">
        <v>1400</v>
      </c>
      <c r="T6230" s="147">
        <v>0</v>
      </c>
      <c r="U6230" s="147" t="s">
        <v>1401</v>
      </c>
      <c r="V6230" s="147" t="s">
        <v>4126</v>
      </c>
    </row>
    <row r="6231" spans="16:22" x14ac:dyDescent="0.25">
      <c r="P6231" s="147" t="s">
        <v>962</v>
      </c>
      <c r="Q6231" s="147">
        <v>204</v>
      </c>
      <c r="R6231" s="147"/>
      <c r="S6231" s="147" t="s">
        <v>3256</v>
      </c>
      <c r="T6231" s="147">
        <v>0</v>
      </c>
      <c r="U6231" s="147" t="s">
        <v>3257</v>
      </c>
      <c r="V6231" s="147" t="s">
        <v>4126</v>
      </c>
    </row>
    <row r="6232" spans="16:22" x14ac:dyDescent="0.25">
      <c r="P6232" s="147" t="s">
        <v>962</v>
      </c>
      <c r="Q6232" s="147">
        <v>204</v>
      </c>
      <c r="R6232" s="147"/>
      <c r="S6232" s="147" t="s">
        <v>3258</v>
      </c>
      <c r="T6232" s="147">
        <v>0</v>
      </c>
      <c r="U6232" s="147" t="s">
        <v>3259</v>
      </c>
      <c r="V6232" s="147" t="s">
        <v>4126</v>
      </c>
    </row>
    <row r="6233" spans="16:22" x14ac:dyDescent="0.25">
      <c r="P6233" s="147" t="s">
        <v>962</v>
      </c>
      <c r="Q6233" s="147">
        <v>204</v>
      </c>
      <c r="R6233" s="147"/>
      <c r="S6233" s="147" t="s">
        <v>3260</v>
      </c>
      <c r="T6233" s="147">
        <v>0</v>
      </c>
      <c r="U6233" s="147" t="s">
        <v>3261</v>
      </c>
      <c r="V6233" s="147" t="s">
        <v>4126</v>
      </c>
    </row>
    <row r="6234" spans="16:22" x14ac:dyDescent="0.25">
      <c r="P6234" s="147" t="s">
        <v>962</v>
      </c>
      <c r="Q6234" s="147">
        <v>204</v>
      </c>
      <c r="R6234" s="147"/>
      <c r="S6234" s="147" t="s">
        <v>3262</v>
      </c>
      <c r="T6234" s="147">
        <v>0</v>
      </c>
      <c r="U6234" s="147" t="s">
        <v>3263</v>
      </c>
      <c r="V6234" s="147" t="s">
        <v>4126</v>
      </c>
    </row>
    <row r="6235" spans="16:22" x14ac:dyDescent="0.25">
      <c r="P6235" s="147" t="s">
        <v>962</v>
      </c>
      <c r="Q6235" s="147">
        <v>204</v>
      </c>
      <c r="R6235" s="147"/>
      <c r="S6235" s="147" t="s">
        <v>3264</v>
      </c>
      <c r="T6235" s="147">
        <v>0</v>
      </c>
      <c r="U6235" s="147" t="s">
        <v>3265</v>
      </c>
      <c r="V6235" s="147" t="s">
        <v>4126</v>
      </c>
    </row>
    <row r="6236" spans="16:22" x14ac:dyDescent="0.25">
      <c r="P6236" s="147" t="s">
        <v>962</v>
      </c>
      <c r="Q6236" s="147">
        <v>204</v>
      </c>
      <c r="R6236" s="147"/>
      <c r="S6236" s="147" t="s">
        <v>3266</v>
      </c>
      <c r="T6236" s="147">
        <v>0</v>
      </c>
      <c r="U6236" s="147" t="s">
        <v>3267</v>
      </c>
      <c r="V6236" s="147" t="s">
        <v>4126</v>
      </c>
    </row>
    <row r="6237" spans="16:22" x14ac:dyDescent="0.25">
      <c r="P6237" s="147" t="s">
        <v>962</v>
      </c>
      <c r="Q6237" s="147">
        <v>204</v>
      </c>
      <c r="R6237" s="147"/>
      <c r="S6237" s="147" t="s">
        <v>3268</v>
      </c>
      <c r="T6237" s="147">
        <v>0</v>
      </c>
      <c r="U6237" s="147" t="s">
        <v>3269</v>
      </c>
      <c r="V6237" s="147" t="s">
        <v>4126</v>
      </c>
    </row>
    <row r="6238" spans="16:22" x14ac:dyDescent="0.25">
      <c r="P6238" s="147" t="s">
        <v>962</v>
      </c>
      <c r="Q6238" s="147">
        <v>204</v>
      </c>
      <c r="R6238" s="147"/>
      <c r="S6238" s="147" t="s">
        <v>3270</v>
      </c>
      <c r="T6238" s="147">
        <v>0</v>
      </c>
      <c r="U6238" s="147" t="s">
        <v>3271</v>
      </c>
      <c r="V6238" s="147" t="s">
        <v>4126</v>
      </c>
    </row>
    <row r="6239" spans="16:22" x14ac:dyDescent="0.25">
      <c r="P6239" s="147" t="s">
        <v>962</v>
      </c>
      <c r="Q6239" s="147">
        <v>204</v>
      </c>
      <c r="R6239" s="147"/>
      <c r="S6239" s="147" t="s">
        <v>3272</v>
      </c>
      <c r="T6239" s="147">
        <v>0</v>
      </c>
      <c r="U6239" s="147" t="s">
        <v>3273</v>
      </c>
      <c r="V6239" s="147" t="s">
        <v>4126</v>
      </c>
    </row>
    <row r="6240" spans="16:22" x14ac:dyDescent="0.25">
      <c r="P6240" s="147" t="s">
        <v>962</v>
      </c>
      <c r="Q6240" s="147">
        <v>204</v>
      </c>
      <c r="R6240" s="147"/>
      <c r="S6240" s="147" t="s">
        <v>3274</v>
      </c>
      <c r="T6240" s="147">
        <v>0</v>
      </c>
      <c r="U6240" s="147" t="s">
        <v>3275</v>
      </c>
      <c r="V6240" s="147" t="s">
        <v>4126</v>
      </c>
    </row>
    <row r="6241" spans="16:22" x14ac:dyDescent="0.25">
      <c r="P6241" s="147" t="s">
        <v>962</v>
      </c>
      <c r="Q6241" s="147">
        <v>204</v>
      </c>
      <c r="R6241" s="147"/>
      <c r="S6241" s="147" t="s">
        <v>3276</v>
      </c>
      <c r="T6241" s="147">
        <v>0</v>
      </c>
      <c r="U6241" s="147" t="s">
        <v>3277</v>
      </c>
      <c r="V6241" s="147" t="s">
        <v>4126</v>
      </c>
    </row>
    <row r="6242" spans="16:22" x14ac:dyDescent="0.25">
      <c r="P6242" s="147" t="s">
        <v>962</v>
      </c>
      <c r="Q6242" s="147">
        <v>204</v>
      </c>
      <c r="R6242" s="147"/>
      <c r="S6242" s="147" t="s">
        <v>3278</v>
      </c>
      <c r="T6242" s="147">
        <v>0</v>
      </c>
      <c r="U6242" s="147" t="s">
        <v>3279</v>
      </c>
      <c r="V6242" s="147" t="s">
        <v>4126</v>
      </c>
    </row>
    <row r="6243" spans="16:22" x14ac:dyDescent="0.25">
      <c r="P6243" s="147" t="s">
        <v>962</v>
      </c>
      <c r="Q6243" s="147">
        <v>204</v>
      </c>
      <c r="R6243" s="147"/>
      <c r="S6243" s="147" t="s">
        <v>3280</v>
      </c>
      <c r="T6243" s="147">
        <v>0</v>
      </c>
      <c r="U6243" s="147" t="s">
        <v>3281</v>
      </c>
      <c r="V6243" s="147" t="s">
        <v>4126</v>
      </c>
    </row>
    <row r="6244" spans="16:22" x14ac:dyDescent="0.25">
      <c r="P6244" s="147" t="s">
        <v>962</v>
      </c>
      <c r="Q6244" s="147">
        <v>204</v>
      </c>
      <c r="R6244" s="147"/>
      <c r="S6244" s="147" t="s">
        <v>3282</v>
      </c>
      <c r="T6244" s="147">
        <v>0</v>
      </c>
      <c r="U6244" s="147" t="s">
        <v>3283</v>
      </c>
      <c r="V6244" s="147" t="s">
        <v>4126</v>
      </c>
    </row>
    <row r="6245" spans="16:22" x14ac:dyDescent="0.25">
      <c r="P6245" s="147" t="s">
        <v>962</v>
      </c>
      <c r="Q6245" s="147">
        <v>204</v>
      </c>
      <c r="R6245" s="147"/>
      <c r="S6245" s="147" t="s">
        <v>3284</v>
      </c>
      <c r="T6245" s="147">
        <v>0</v>
      </c>
      <c r="U6245" s="147" t="s">
        <v>3285</v>
      </c>
      <c r="V6245" s="147" t="s">
        <v>4126</v>
      </c>
    </row>
    <row r="6246" spans="16:22" x14ac:dyDescent="0.25">
      <c r="P6246" s="147" t="s">
        <v>962</v>
      </c>
      <c r="Q6246" s="147">
        <v>204</v>
      </c>
      <c r="R6246" s="147"/>
      <c r="S6246" s="147" t="s">
        <v>3286</v>
      </c>
      <c r="T6246" s="147">
        <v>0</v>
      </c>
      <c r="U6246" s="147" t="s">
        <v>3287</v>
      </c>
      <c r="V6246" s="147" t="s">
        <v>4126</v>
      </c>
    </row>
    <row r="6247" spans="16:22" x14ac:dyDescent="0.25">
      <c r="P6247" s="147" t="s">
        <v>962</v>
      </c>
      <c r="Q6247" s="147">
        <v>204</v>
      </c>
      <c r="R6247" s="147"/>
      <c r="S6247" s="147" t="s">
        <v>3288</v>
      </c>
      <c r="T6247" s="147">
        <v>0</v>
      </c>
      <c r="U6247" s="147" t="s">
        <v>3289</v>
      </c>
      <c r="V6247" s="147" t="s">
        <v>4126</v>
      </c>
    </row>
    <row r="6248" spans="16:22" x14ac:dyDescent="0.25">
      <c r="P6248" s="147" t="s">
        <v>962</v>
      </c>
      <c r="Q6248" s="147">
        <v>204</v>
      </c>
      <c r="R6248" s="147"/>
      <c r="S6248" s="147" t="s">
        <v>3290</v>
      </c>
      <c r="T6248" s="147">
        <v>0</v>
      </c>
      <c r="U6248" s="147" t="s">
        <v>3291</v>
      </c>
      <c r="V6248" s="147" t="s">
        <v>4126</v>
      </c>
    </row>
    <row r="6249" spans="16:22" x14ac:dyDescent="0.25">
      <c r="P6249" s="147" t="s">
        <v>962</v>
      </c>
      <c r="Q6249" s="147">
        <v>204</v>
      </c>
      <c r="R6249" s="147"/>
      <c r="S6249" s="147" t="s">
        <v>3292</v>
      </c>
      <c r="T6249" s="147">
        <v>0</v>
      </c>
      <c r="U6249" s="147" t="s">
        <v>3293</v>
      </c>
      <c r="V6249" s="147" t="s">
        <v>4126</v>
      </c>
    </row>
    <row r="6250" spans="16:22" x14ac:dyDescent="0.25">
      <c r="P6250" s="147" t="s">
        <v>962</v>
      </c>
      <c r="Q6250" s="147">
        <v>204</v>
      </c>
      <c r="R6250" s="147"/>
      <c r="S6250" s="147" t="s">
        <v>3294</v>
      </c>
      <c r="T6250" s="147">
        <v>0</v>
      </c>
      <c r="U6250" s="147" t="s">
        <v>3295</v>
      </c>
      <c r="V6250" s="147" t="s">
        <v>4126</v>
      </c>
    </row>
    <row r="6251" spans="16:22" x14ac:dyDescent="0.25">
      <c r="P6251" s="147" t="s">
        <v>962</v>
      </c>
      <c r="Q6251" s="147">
        <v>204</v>
      </c>
      <c r="R6251" s="147"/>
      <c r="S6251" s="147" t="s">
        <v>3296</v>
      </c>
      <c r="T6251" s="147">
        <v>0</v>
      </c>
      <c r="U6251" s="147" t="s">
        <v>3297</v>
      </c>
      <c r="V6251" s="147" t="s">
        <v>4126</v>
      </c>
    </row>
    <row r="6252" spans="16:22" x14ac:dyDescent="0.25">
      <c r="P6252" s="147" t="s">
        <v>962</v>
      </c>
      <c r="Q6252" s="147">
        <v>204</v>
      </c>
      <c r="R6252" s="147"/>
      <c r="S6252" s="147" t="s">
        <v>3298</v>
      </c>
      <c r="T6252" s="147">
        <v>0</v>
      </c>
      <c r="U6252" s="147" t="s">
        <v>3299</v>
      </c>
      <c r="V6252" s="147" t="s">
        <v>4126</v>
      </c>
    </row>
    <row r="6253" spans="16:22" x14ac:dyDescent="0.25">
      <c r="P6253" s="147" t="s">
        <v>962</v>
      </c>
      <c r="Q6253" s="147">
        <v>204</v>
      </c>
      <c r="R6253" s="147"/>
      <c r="S6253" s="147" t="s">
        <v>1402</v>
      </c>
      <c r="T6253" s="147">
        <v>0</v>
      </c>
      <c r="U6253" s="147" t="s">
        <v>1403</v>
      </c>
      <c r="V6253" s="147" t="s">
        <v>4126</v>
      </c>
    </row>
    <row r="6254" spans="16:22" x14ac:dyDescent="0.25">
      <c r="P6254" s="147" t="s">
        <v>962</v>
      </c>
      <c r="Q6254" s="147">
        <v>204</v>
      </c>
      <c r="R6254" s="147"/>
      <c r="S6254" s="147" t="s">
        <v>1404</v>
      </c>
      <c r="T6254" s="147">
        <v>0</v>
      </c>
      <c r="U6254" s="147" t="s">
        <v>1405</v>
      </c>
      <c r="V6254" s="147" t="s">
        <v>4126</v>
      </c>
    </row>
    <row r="6255" spans="16:22" x14ac:dyDescent="0.25">
      <c r="P6255" s="147" t="s">
        <v>962</v>
      </c>
      <c r="Q6255" s="147">
        <v>204</v>
      </c>
      <c r="R6255" s="147"/>
      <c r="S6255" s="147" t="s">
        <v>1406</v>
      </c>
      <c r="T6255" s="147">
        <v>0</v>
      </c>
      <c r="U6255" s="147" t="s">
        <v>1407</v>
      </c>
      <c r="V6255" s="147" t="s">
        <v>4126</v>
      </c>
    </row>
    <row r="6256" spans="16:22" x14ac:dyDescent="0.25">
      <c r="P6256" s="147" t="s">
        <v>962</v>
      </c>
      <c r="Q6256" s="147">
        <v>204</v>
      </c>
      <c r="R6256" s="147"/>
      <c r="S6256" s="147" t="s">
        <v>1408</v>
      </c>
      <c r="T6256" s="147">
        <v>0</v>
      </c>
      <c r="U6256" s="147" t="s">
        <v>1409</v>
      </c>
      <c r="V6256" s="147" t="s">
        <v>4126</v>
      </c>
    </row>
    <row r="6257" spans="16:22" x14ac:dyDescent="0.25">
      <c r="P6257" s="147" t="s">
        <v>962</v>
      </c>
      <c r="Q6257" s="147">
        <v>204</v>
      </c>
      <c r="R6257" s="147"/>
      <c r="S6257" s="147" t="s">
        <v>1410</v>
      </c>
      <c r="T6257" s="147">
        <v>0</v>
      </c>
      <c r="U6257" s="147" t="s">
        <v>1411</v>
      </c>
      <c r="V6257" s="147" t="s">
        <v>4126</v>
      </c>
    </row>
    <row r="6258" spans="16:22" x14ac:dyDescent="0.25">
      <c r="P6258" s="147" t="s">
        <v>962</v>
      </c>
      <c r="Q6258" s="147">
        <v>204</v>
      </c>
      <c r="R6258" s="147"/>
      <c r="S6258" s="147" t="s">
        <v>1412</v>
      </c>
      <c r="T6258" s="147">
        <v>0</v>
      </c>
      <c r="U6258" s="147" t="s">
        <v>1413</v>
      </c>
      <c r="V6258" s="147" t="s">
        <v>4126</v>
      </c>
    </row>
    <row r="6259" spans="16:22" x14ac:dyDescent="0.25">
      <c r="P6259" s="147" t="s">
        <v>962</v>
      </c>
      <c r="Q6259" s="147">
        <v>204</v>
      </c>
      <c r="R6259" s="147"/>
      <c r="S6259" s="147" t="s">
        <v>1414</v>
      </c>
      <c r="T6259" s="147">
        <v>0</v>
      </c>
      <c r="U6259" s="147" t="s">
        <v>1415</v>
      </c>
      <c r="V6259" s="147" t="s">
        <v>4126</v>
      </c>
    </row>
    <row r="6260" spans="16:22" x14ac:dyDescent="0.25">
      <c r="P6260" s="147" t="s">
        <v>962</v>
      </c>
      <c r="Q6260" s="147">
        <v>204</v>
      </c>
      <c r="R6260" s="147"/>
      <c r="S6260" s="147" t="s">
        <v>2483</v>
      </c>
      <c r="T6260" s="147">
        <v>0</v>
      </c>
      <c r="U6260" s="147" t="s">
        <v>2484</v>
      </c>
      <c r="V6260" s="147" t="s">
        <v>4126</v>
      </c>
    </row>
    <row r="6261" spans="16:22" x14ac:dyDescent="0.25">
      <c r="P6261" s="147" t="s">
        <v>962</v>
      </c>
      <c r="Q6261" s="147">
        <v>204</v>
      </c>
      <c r="R6261" s="147"/>
      <c r="S6261" s="147" t="s">
        <v>2485</v>
      </c>
      <c r="T6261" s="147">
        <v>0</v>
      </c>
      <c r="U6261" s="147" t="s">
        <v>2486</v>
      </c>
      <c r="V6261" s="147" t="s">
        <v>4126</v>
      </c>
    </row>
    <row r="6262" spans="16:22" x14ac:dyDescent="0.25">
      <c r="P6262" s="147" t="s">
        <v>962</v>
      </c>
      <c r="Q6262" s="147">
        <v>204</v>
      </c>
      <c r="R6262" s="147"/>
      <c r="S6262" s="147" t="s">
        <v>2487</v>
      </c>
      <c r="T6262" s="147">
        <v>0</v>
      </c>
      <c r="U6262" s="147" t="s">
        <v>2488</v>
      </c>
      <c r="V6262" s="147" t="s">
        <v>4126</v>
      </c>
    </row>
    <row r="6263" spans="16:22" x14ac:dyDescent="0.25">
      <c r="P6263" s="147" t="s">
        <v>962</v>
      </c>
      <c r="Q6263" s="147">
        <v>204</v>
      </c>
      <c r="R6263" s="147"/>
      <c r="S6263" s="147" t="s">
        <v>1416</v>
      </c>
      <c r="T6263" s="147">
        <v>0</v>
      </c>
      <c r="U6263" s="147" t="s">
        <v>1417</v>
      </c>
      <c r="V6263" s="147" t="s">
        <v>4126</v>
      </c>
    </row>
    <row r="6264" spans="16:22" x14ac:dyDescent="0.25">
      <c r="P6264" s="147" t="s">
        <v>962</v>
      </c>
      <c r="Q6264" s="147">
        <v>204</v>
      </c>
      <c r="R6264" s="147"/>
      <c r="S6264" s="147" t="s">
        <v>1418</v>
      </c>
      <c r="T6264" s="147">
        <v>0</v>
      </c>
      <c r="U6264" s="147" t="s">
        <v>1419</v>
      </c>
      <c r="V6264" s="147" t="s">
        <v>4126</v>
      </c>
    </row>
    <row r="6265" spans="16:22" x14ac:dyDescent="0.25">
      <c r="P6265" s="147" t="s">
        <v>962</v>
      </c>
      <c r="Q6265" s="147">
        <v>204</v>
      </c>
      <c r="R6265" s="147"/>
      <c r="S6265" s="147" t="s">
        <v>1420</v>
      </c>
      <c r="T6265" s="147">
        <v>0</v>
      </c>
      <c r="U6265" s="147" t="s">
        <v>1421</v>
      </c>
      <c r="V6265" s="147" t="s">
        <v>4126</v>
      </c>
    </row>
    <row r="6266" spans="16:22" x14ac:dyDescent="0.25">
      <c r="P6266" s="147" t="s">
        <v>962</v>
      </c>
      <c r="Q6266" s="147">
        <v>204</v>
      </c>
      <c r="R6266" s="147"/>
      <c r="S6266" s="147" t="s">
        <v>1422</v>
      </c>
      <c r="T6266" s="147">
        <v>0</v>
      </c>
      <c r="U6266" s="147" t="s">
        <v>1423</v>
      </c>
      <c r="V6266" s="147" t="s">
        <v>4126</v>
      </c>
    </row>
    <row r="6267" spans="16:22" x14ac:dyDescent="0.25">
      <c r="P6267" s="147" t="s">
        <v>962</v>
      </c>
      <c r="Q6267" s="147">
        <v>204</v>
      </c>
      <c r="R6267" s="147"/>
      <c r="S6267" s="147" t="s">
        <v>1426</v>
      </c>
      <c r="T6267" s="147">
        <v>0</v>
      </c>
      <c r="U6267" s="147" t="s">
        <v>1427</v>
      </c>
      <c r="V6267" s="147" t="s">
        <v>4126</v>
      </c>
    </row>
    <row r="6268" spans="16:22" x14ac:dyDescent="0.25">
      <c r="P6268" s="147" t="s">
        <v>962</v>
      </c>
      <c r="Q6268" s="147">
        <v>204</v>
      </c>
      <c r="R6268" s="147"/>
      <c r="S6268" s="147" t="s">
        <v>2760</v>
      </c>
      <c r="T6268" s="147">
        <v>0</v>
      </c>
      <c r="U6268" s="147" t="s">
        <v>2761</v>
      </c>
      <c r="V6268" s="147" t="s">
        <v>4126</v>
      </c>
    </row>
    <row r="6269" spans="16:22" x14ac:dyDescent="0.25">
      <c r="P6269" s="147" t="s">
        <v>962</v>
      </c>
      <c r="Q6269" s="147">
        <v>204</v>
      </c>
      <c r="R6269" s="147"/>
      <c r="S6269" s="147" t="s">
        <v>1432</v>
      </c>
      <c r="T6269" s="147">
        <v>0</v>
      </c>
      <c r="U6269" s="147" t="s">
        <v>1433</v>
      </c>
      <c r="V6269" s="147" t="s">
        <v>4126</v>
      </c>
    </row>
    <row r="6270" spans="16:22" x14ac:dyDescent="0.25">
      <c r="P6270" s="147" t="s">
        <v>962</v>
      </c>
      <c r="Q6270" s="147">
        <v>204</v>
      </c>
      <c r="R6270" s="147"/>
      <c r="S6270" s="147" t="s">
        <v>1434</v>
      </c>
      <c r="T6270" s="147">
        <v>0</v>
      </c>
      <c r="U6270" s="147" t="s">
        <v>1435</v>
      </c>
      <c r="V6270" s="147" t="s">
        <v>4126</v>
      </c>
    </row>
    <row r="6271" spans="16:22" x14ac:dyDescent="0.25">
      <c r="P6271" s="147" t="s">
        <v>962</v>
      </c>
      <c r="Q6271" s="147">
        <v>204</v>
      </c>
      <c r="R6271" s="147"/>
      <c r="S6271" s="147" t="s">
        <v>1436</v>
      </c>
      <c r="T6271" s="147">
        <v>0</v>
      </c>
      <c r="U6271" s="147" t="s">
        <v>1437</v>
      </c>
      <c r="V6271" s="147" t="s">
        <v>4126</v>
      </c>
    </row>
    <row r="6272" spans="16:22" x14ac:dyDescent="0.25">
      <c r="P6272" s="147" t="s">
        <v>962</v>
      </c>
      <c r="Q6272" s="147">
        <v>204</v>
      </c>
      <c r="R6272" s="147"/>
      <c r="S6272" s="147" t="s">
        <v>1438</v>
      </c>
      <c r="T6272" s="147">
        <v>0</v>
      </c>
      <c r="U6272" s="147" t="s">
        <v>1439</v>
      </c>
      <c r="V6272" s="147" t="s">
        <v>4126</v>
      </c>
    </row>
    <row r="6273" spans="16:22" x14ac:dyDescent="0.25">
      <c r="P6273" s="147" t="s">
        <v>962</v>
      </c>
      <c r="Q6273" s="147">
        <v>204</v>
      </c>
      <c r="R6273" s="147"/>
      <c r="S6273" s="147" t="s">
        <v>3300</v>
      </c>
      <c r="T6273" s="147">
        <v>0</v>
      </c>
      <c r="U6273" s="147" t="s">
        <v>3301</v>
      </c>
      <c r="V6273" s="147" t="s">
        <v>4126</v>
      </c>
    </row>
    <row r="6274" spans="16:22" x14ac:dyDescent="0.25">
      <c r="P6274" s="147" t="s">
        <v>962</v>
      </c>
      <c r="Q6274" s="147">
        <v>204</v>
      </c>
      <c r="R6274" s="147"/>
      <c r="S6274" s="147" t="s">
        <v>3302</v>
      </c>
      <c r="T6274" s="147">
        <v>0</v>
      </c>
      <c r="U6274" s="147" t="s">
        <v>3303</v>
      </c>
      <c r="V6274" s="147" t="s">
        <v>4126</v>
      </c>
    </row>
    <row r="6275" spans="16:22" x14ac:dyDescent="0.25">
      <c r="P6275" s="147" t="s">
        <v>962</v>
      </c>
      <c r="Q6275" s="147">
        <v>204</v>
      </c>
      <c r="R6275" s="147"/>
      <c r="S6275" s="147" t="s">
        <v>3304</v>
      </c>
      <c r="T6275" s="147">
        <v>0</v>
      </c>
      <c r="U6275" s="147" t="s">
        <v>3305</v>
      </c>
      <c r="V6275" s="147" t="s">
        <v>4126</v>
      </c>
    </row>
    <row r="6276" spans="16:22" x14ac:dyDescent="0.25">
      <c r="P6276" s="147" t="s">
        <v>962</v>
      </c>
      <c r="Q6276" s="147">
        <v>204</v>
      </c>
      <c r="R6276" s="147"/>
      <c r="S6276" s="147" t="s">
        <v>3306</v>
      </c>
      <c r="T6276" s="147">
        <v>0</v>
      </c>
      <c r="U6276" s="147" t="s">
        <v>3307</v>
      </c>
      <c r="V6276" s="147" t="s">
        <v>4126</v>
      </c>
    </row>
    <row r="6277" spans="16:22" x14ac:dyDescent="0.25">
      <c r="P6277" s="147" t="s">
        <v>962</v>
      </c>
      <c r="Q6277" s="147">
        <v>204</v>
      </c>
      <c r="R6277" s="147"/>
      <c r="S6277" s="147" t="s">
        <v>3617</v>
      </c>
      <c r="T6277" s="147">
        <v>0</v>
      </c>
      <c r="U6277" s="147" t="s">
        <v>3618</v>
      </c>
      <c r="V6277" s="147" t="s">
        <v>4126</v>
      </c>
    </row>
    <row r="6278" spans="16:22" x14ac:dyDescent="0.25">
      <c r="P6278" s="147" t="s">
        <v>962</v>
      </c>
      <c r="Q6278" s="147">
        <v>204</v>
      </c>
      <c r="R6278" s="147"/>
      <c r="S6278" s="147" t="s">
        <v>1442</v>
      </c>
      <c r="T6278" s="147">
        <v>0</v>
      </c>
      <c r="U6278" s="147" t="s">
        <v>1443</v>
      </c>
      <c r="V6278" s="147" t="s">
        <v>4126</v>
      </c>
    </row>
    <row r="6279" spans="16:22" x14ac:dyDescent="0.25">
      <c r="P6279" s="147" t="s">
        <v>962</v>
      </c>
      <c r="Q6279" s="147">
        <v>204</v>
      </c>
      <c r="R6279" s="147"/>
      <c r="S6279" s="147" t="s">
        <v>1444</v>
      </c>
      <c r="T6279" s="147">
        <v>0</v>
      </c>
      <c r="U6279" s="147" t="s">
        <v>1445</v>
      </c>
      <c r="V6279" s="147" t="s">
        <v>4126</v>
      </c>
    </row>
    <row r="6280" spans="16:22" x14ac:dyDescent="0.25">
      <c r="P6280" s="147" t="s">
        <v>962</v>
      </c>
      <c r="Q6280" s="147">
        <v>204</v>
      </c>
      <c r="R6280" s="147"/>
      <c r="S6280" s="147" t="s">
        <v>1446</v>
      </c>
      <c r="T6280" s="147">
        <v>0</v>
      </c>
      <c r="U6280" s="147" t="s">
        <v>1447</v>
      </c>
      <c r="V6280" s="147" t="s">
        <v>4126</v>
      </c>
    </row>
    <row r="6281" spans="16:22" x14ac:dyDescent="0.25">
      <c r="P6281" s="147" t="s">
        <v>962</v>
      </c>
      <c r="Q6281" s="147">
        <v>204</v>
      </c>
      <c r="R6281" s="147"/>
      <c r="S6281" s="147" t="s">
        <v>3833</v>
      </c>
      <c r="T6281" s="147">
        <v>0</v>
      </c>
      <c r="U6281" s="147" t="s">
        <v>3834</v>
      </c>
      <c r="V6281" s="147" t="s">
        <v>4126</v>
      </c>
    </row>
    <row r="6282" spans="16:22" x14ac:dyDescent="0.25">
      <c r="P6282" s="147" t="s">
        <v>962</v>
      </c>
      <c r="Q6282" s="147">
        <v>204</v>
      </c>
      <c r="R6282" s="147"/>
      <c r="S6282" s="147" t="s">
        <v>3619</v>
      </c>
      <c r="T6282" s="147">
        <v>0</v>
      </c>
      <c r="U6282" s="147" t="s">
        <v>3620</v>
      </c>
      <c r="V6282" s="147" t="s">
        <v>4126</v>
      </c>
    </row>
    <row r="6283" spans="16:22" x14ac:dyDescent="0.25">
      <c r="P6283" s="147" t="s">
        <v>962</v>
      </c>
      <c r="Q6283" s="147">
        <v>204</v>
      </c>
      <c r="R6283" s="147"/>
      <c r="S6283" s="147" t="s">
        <v>3621</v>
      </c>
      <c r="T6283" s="147">
        <v>0</v>
      </c>
      <c r="U6283" s="147" t="s">
        <v>3622</v>
      </c>
      <c r="V6283" s="147" t="s">
        <v>4126</v>
      </c>
    </row>
    <row r="6284" spans="16:22" x14ac:dyDescent="0.25">
      <c r="P6284" s="147" t="s">
        <v>962</v>
      </c>
      <c r="Q6284" s="147">
        <v>204</v>
      </c>
      <c r="R6284" s="147"/>
      <c r="S6284" s="147" t="s">
        <v>1448</v>
      </c>
      <c r="T6284" s="147">
        <v>0</v>
      </c>
      <c r="U6284" s="147" t="s">
        <v>1449</v>
      </c>
      <c r="V6284" s="147" t="s">
        <v>4126</v>
      </c>
    </row>
    <row r="6285" spans="16:22" x14ac:dyDescent="0.25">
      <c r="P6285" s="147" t="s">
        <v>962</v>
      </c>
      <c r="Q6285" s="147">
        <v>204</v>
      </c>
      <c r="R6285" s="147"/>
      <c r="S6285" s="147" t="s">
        <v>1450</v>
      </c>
      <c r="T6285" s="147">
        <v>0</v>
      </c>
      <c r="U6285" s="147" t="s">
        <v>1451</v>
      </c>
      <c r="V6285" s="147" t="s">
        <v>4126</v>
      </c>
    </row>
    <row r="6286" spans="16:22" x14ac:dyDescent="0.25">
      <c r="P6286" s="147" t="s">
        <v>962</v>
      </c>
      <c r="Q6286" s="147">
        <v>204</v>
      </c>
      <c r="R6286" s="147"/>
      <c r="S6286" s="147" t="s">
        <v>1452</v>
      </c>
      <c r="T6286" s="147">
        <v>0</v>
      </c>
      <c r="U6286" s="147" t="s">
        <v>1453</v>
      </c>
      <c r="V6286" s="147" t="s">
        <v>4126</v>
      </c>
    </row>
    <row r="6287" spans="16:22" x14ac:dyDescent="0.25">
      <c r="P6287" s="147" t="s">
        <v>962</v>
      </c>
      <c r="Q6287" s="147">
        <v>204</v>
      </c>
      <c r="R6287" s="147"/>
      <c r="S6287" s="147" t="s">
        <v>2764</v>
      </c>
      <c r="T6287" s="147">
        <v>0</v>
      </c>
      <c r="U6287" s="147" t="s">
        <v>2765</v>
      </c>
      <c r="V6287" s="147" t="s">
        <v>4126</v>
      </c>
    </row>
    <row r="6288" spans="16:22" x14ac:dyDescent="0.25">
      <c r="P6288" s="147" t="s">
        <v>962</v>
      </c>
      <c r="Q6288" s="147">
        <v>204</v>
      </c>
      <c r="R6288" s="147"/>
      <c r="S6288" s="147" t="s">
        <v>1454</v>
      </c>
      <c r="T6288" s="147">
        <v>0</v>
      </c>
      <c r="U6288" s="147" t="s">
        <v>1455</v>
      </c>
      <c r="V6288" s="147" t="s">
        <v>4126</v>
      </c>
    </row>
    <row r="6289" spans="16:22" x14ac:dyDescent="0.25">
      <c r="P6289" s="147" t="s">
        <v>962</v>
      </c>
      <c r="Q6289" s="147">
        <v>204</v>
      </c>
      <c r="R6289" s="147"/>
      <c r="S6289" s="147" t="s">
        <v>1458</v>
      </c>
      <c r="T6289" s="147">
        <v>0</v>
      </c>
      <c r="U6289" s="147" t="s">
        <v>1459</v>
      </c>
      <c r="V6289" s="147" t="s">
        <v>4126</v>
      </c>
    </row>
    <row r="6290" spans="16:22" x14ac:dyDescent="0.25">
      <c r="P6290" s="147" t="s">
        <v>962</v>
      </c>
      <c r="Q6290" s="147">
        <v>204</v>
      </c>
      <c r="R6290" s="147"/>
      <c r="S6290" s="147" t="s">
        <v>1460</v>
      </c>
      <c r="T6290" s="147">
        <v>0</v>
      </c>
      <c r="U6290" s="147" t="s">
        <v>1461</v>
      </c>
      <c r="V6290" s="147" t="s">
        <v>4126</v>
      </c>
    </row>
    <row r="6291" spans="16:22" x14ac:dyDescent="0.25">
      <c r="P6291" s="147" t="s">
        <v>962</v>
      </c>
      <c r="Q6291" s="147">
        <v>204</v>
      </c>
      <c r="R6291" s="147"/>
      <c r="S6291" s="147" t="s">
        <v>1462</v>
      </c>
      <c r="T6291" s="147">
        <v>0</v>
      </c>
      <c r="U6291" s="147" t="s">
        <v>1463</v>
      </c>
      <c r="V6291" s="147" t="s">
        <v>4126</v>
      </c>
    </row>
    <row r="6292" spans="16:22" x14ac:dyDescent="0.25">
      <c r="P6292" s="147" t="s">
        <v>962</v>
      </c>
      <c r="Q6292" s="147">
        <v>204</v>
      </c>
      <c r="R6292" s="147"/>
      <c r="S6292" s="147" t="s">
        <v>1464</v>
      </c>
      <c r="T6292" s="147">
        <v>0</v>
      </c>
      <c r="U6292" s="147" t="s">
        <v>1465</v>
      </c>
      <c r="V6292" s="147" t="s">
        <v>4126</v>
      </c>
    </row>
    <row r="6293" spans="16:22" x14ac:dyDescent="0.25">
      <c r="P6293" s="147" t="s">
        <v>962</v>
      </c>
      <c r="Q6293" s="147">
        <v>204</v>
      </c>
      <c r="R6293" s="147"/>
      <c r="S6293" s="147" t="s">
        <v>1466</v>
      </c>
      <c r="T6293" s="147">
        <v>0</v>
      </c>
      <c r="U6293" s="147" t="s">
        <v>1467</v>
      </c>
      <c r="V6293" s="147" t="s">
        <v>4126</v>
      </c>
    </row>
    <row r="6294" spans="16:22" x14ac:dyDescent="0.25">
      <c r="P6294" s="147" t="s">
        <v>962</v>
      </c>
      <c r="Q6294" s="147">
        <v>204</v>
      </c>
      <c r="R6294" s="147"/>
      <c r="S6294" s="147" t="s">
        <v>1468</v>
      </c>
      <c r="T6294" s="147">
        <v>0</v>
      </c>
      <c r="U6294" s="147" t="s">
        <v>1469</v>
      </c>
      <c r="V6294" s="147" t="s">
        <v>4126</v>
      </c>
    </row>
    <row r="6295" spans="16:22" x14ac:dyDescent="0.25">
      <c r="P6295" s="147" t="s">
        <v>962</v>
      </c>
      <c r="Q6295" s="147">
        <v>204</v>
      </c>
      <c r="R6295" s="147"/>
      <c r="S6295" s="147" t="s">
        <v>1470</v>
      </c>
      <c r="T6295" s="147">
        <v>0</v>
      </c>
      <c r="U6295" s="147" t="s">
        <v>1471</v>
      </c>
      <c r="V6295" s="147" t="s">
        <v>4126</v>
      </c>
    </row>
    <row r="6296" spans="16:22" x14ac:dyDescent="0.25">
      <c r="P6296" s="147" t="s">
        <v>962</v>
      </c>
      <c r="Q6296" s="147">
        <v>204</v>
      </c>
      <c r="R6296" s="147"/>
      <c r="S6296" s="147" t="s">
        <v>1472</v>
      </c>
      <c r="T6296" s="147">
        <v>0</v>
      </c>
      <c r="U6296" s="147" t="s">
        <v>1473</v>
      </c>
      <c r="V6296" s="147" t="s">
        <v>4126</v>
      </c>
    </row>
    <row r="6297" spans="16:22" x14ac:dyDescent="0.25">
      <c r="P6297" s="147" t="s">
        <v>962</v>
      </c>
      <c r="Q6297" s="147">
        <v>204</v>
      </c>
      <c r="R6297" s="147"/>
      <c r="S6297" s="147" t="s">
        <v>1474</v>
      </c>
      <c r="T6297" s="147">
        <v>0</v>
      </c>
      <c r="U6297" s="147" t="s">
        <v>1475</v>
      </c>
      <c r="V6297" s="147" t="s">
        <v>4126</v>
      </c>
    </row>
    <row r="6298" spans="16:22" x14ac:dyDescent="0.25">
      <c r="P6298" s="147" t="s">
        <v>962</v>
      </c>
      <c r="Q6298" s="147">
        <v>204</v>
      </c>
      <c r="R6298" s="147"/>
      <c r="S6298" s="147" t="s">
        <v>1476</v>
      </c>
      <c r="T6298" s="147">
        <v>0</v>
      </c>
      <c r="U6298" s="147" t="s">
        <v>1477</v>
      </c>
      <c r="V6298" s="147" t="s">
        <v>4126</v>
      </c>
    </row>
    <row r="6299" spans="16:22" x14ac:dyDescent="0.25">
      <c r="P6299" s="147" t="s">
        <v>962</v>
      </c>
      <c r="Q6299" s="147">
        <v>204</v>
      </c>
      <c r="R6299" s="147"/>
      <c r="S6299" s="147" t="s">
        <v>1478</v>
      </c>
      <c r="T6299" s="147">
        <v>0</v>
      </c>
      <c r="U6299" s="147" t="s">
        <v>1479</v>
      </c>
      <c r="V6299" s="147" t="s">
        <v>4126</v>
      </c>
    </row>
    <row r="6300" spans="16:22" x14ac:dyDescent="0.25">
      <c r="P6300" s="147" t="s">
        <v>962</v>
      </c>
      <c r="Q6300" s="147">
        <v>204</v>
      </c>
      <c r="R6300" s="147"/>
      <c r="S6300" s="147" t="s">
        <v>1480</v>
      </c>
      <c r="T6300" s="147">
        <v>0</v>
      </c>
      <c r="U6300" s="147" t="s">
        <v>1481</v>
      </c>
      <c r="V6300" s="147" t="s">
        <v>4126</v>
      </c>
    </row>
    <row r="6301" spans="16:22" x14ac:dyDescent="0.25">
      <c r="P6301" s="147" t="s">
        <v>962</v>
      </c>
      <c r="Q6301" s="147">
        <v>204</v>
      </c>
      <c r="R6301" s="147"/>
      <c r="S6301" s="147" t="s">
        <v>1482</v>
      </c>
      <c r="T6301" s="147">
        <v>0</v>
      </c>
      <c r="U6301" s="147" t="s">
        <v>1483</v>
      </c>
      <c r="V6301" s="147" t="s">
        <v>4126</v>
      </c>
    </row>
    <row r="6302" spans="16:22" x14ac:dyDescent="0.25">
      <c r="P6302" s="147" t="s">
        <v>962</v>
      </c>
      <c r="Q6302" s="147">
        <v>204</v>
      </c>
      <c r="R6302" s="147"/>
      <c r="S6302" s="147" t="s">
        <v>1484</v>
      </c>
      <c r="T6302" s="147">
        <v>0</v>
      </c>
      <c r="U6302" s="147" t="s">
        <v>1485</v>
      </c>
      <c r="V6302" s="147" t="s">
        <v>4126</v>
      </c>
    </row>
    <row r="6303" spans="16:22" x14ac:dyDescent="0.25">
      <c r="P6303" s="147" t="s">
        <v>962</v>
      </c>
      <c r="Q6303" s="147">
        <v>204</v>
      </c>
      <c r="R6303" s="147"/>
      <c r="S6303" s="147" t="s">
        <v>1486</v>
      </c>
      <c r="T6303" s="147">
        <v>0</v>
      </c>
      <c r="U6303" s="147" t="s">
        <v>1487</v>
      </c>
      <c r="V6303" s="147" t="s">
        <v>4126</v>
      </c>
    </row>
    <row r="6304" spans="16:22" x14ac:dyDescent="0.25">
      <c r="P6304" s="147" t="s">
        <v>962</v>
      </c>
      <c r="Q6304" s="147">
        <v>204</v>
      </c>
      <c r="R6304" s="147"/>
      <c r="S6304" s="147" t="s">
        <v>1488</v>
      </c>
      <c r="T6304" s="147">
        <v>0</v>
      </c>
      <c r="U6304" s="147" t="s">
        <v>1489</v>
      </c>
      <c r="V6304" s="147" t="s">
        <v>4126</v>
      </c>
    </row>
    <row r="6305" spans="16:22" x14ac:dyDescent="0.25">
      <c r="P6305" s="147" t="s">
        <v>962</v>
      </c>
      <c r="Q6305" s="147">
        <v>204</v>
      </c>
      <c r="R6305" s="147"/>
      <c r="S6305" s="147" t="s">
        <v>1490</v>
      </c>
      <c r="T6305" s="147">
        <v>0</v>
      </c>
      <c r="U6305" s="147" t="s">
        <v>1491</v>
      </c>
      <c r="V6305" s="147" t="s">
        <v>4126</v>
      </c>
    </row>
    <row r="6306" spans="16:22" x14ac:dyDescent="0.25">
      <c r="P6306" s="147" t="s">
        <v>962</v>
      </c>
      <c r="Q6306" s="147">
        <v>204</v>
      </c>
      <c r="R6306" s="147"/>
      <c r="S6306" s="147" t="s">
        <v>1492</v>
      </c>
      <c r="T6306" s="147">
        <v>0</v>
      </c>
      <c r="U6306" s="147" t="s">
        <v>1493</v>
      </c>
      <c r="V6306" s="147" t="s">
        <v>4126</v>
      </c>
    </row>
    <row r="6307" spans="16:22" x14ac:dyDescent="0.25">
      <c r="P6307" s="147" t="s">
        <v>962</v>
      </c>
      <c r="Q6307" s="147">
        <v>204</v>
      </c>
      <c r="R6307" s="147"/>
      <c r="S6307" s="147" t="s">
        <v>1494</v>
      </c>
      <c r="T6307" s="147">
        <v>0</v>
      </c>
      <c r="U6307" s="147" t="s">
        <v>1495</v>
      </c>
      <c r="V6307" s="147" t="s">
        <v>4126</v>
      </c>
    </row>
    <row r="6308" spans="16:22" x14ac:dyDescent="0.25">
      <c r="P6308" s="147" t="s">
        <v>962</v>
      </c>
      <c r="Q6308" s="147">
        <v>204</v>
      </c>
      <c r="R6308" s="147"/>
      <c r="S6308" s="147" t="s">
        <v>1496</v>
      </c>
      <c r="T6308" s="147">
        <v>0</v>
      </c>
      <c r="U6308" s="147" t="s">
        <v>1497</v>
      </c>
      <c r="V6308" s="147" t="s">
        <v>4126</v>
      </c>
    </row>
    <row r="6309" spans="16:22" x14ac:dyDescent="0.25">
      <c r="P6309" s="147" t="s">
        <v>962</v>
      </c>
      <c r="Q6309" s="147">
        <v>204</v>
      </c>
      <c r="R6309" s="147"/>
      <c r="S6309" s="147" t="s">
        <v>1498</v>
      </c>
      <c r="T6309" s="147">
        <v>0</v>
      </c>
      <c r="U6309" s="147" t="s">
        <v>1499</v>
      </c>
      <c r="V6309" s="147" t="s">
        <v>4126</v>
      </c>
    </row>
    <row r="6310" spans="16:22" x14ac:dyDescent="0.25">
      <c r="P6310" s="147" t="s">
        <v>962</v>
      </c>
      <c r="Q6310" s="147">
        <v>204</v>
      </c>
      <c r="R6310" s="147"/>
      <c r="S6310" s="147" t="s">
        <v>1500</v>
      </c>
      <c r="T6310" s="147">
        <v>0</v>
      </c>
      <c r="U6310" s="147" t="s">
        <v>1501</v>
      </c>
      <c r="V6310" s="147" t="s">
        <v>4126</v>
      </c>
    </row>
    <row r="6311" spans="16:22" x14ac:dyDescent="0.25">
      <c r="P6311" s="147" t="s">
        <v>962</v>
      </c>
      <c r="Q6311" s="147">
        <v>204</v>
      </c>
      <c r="R6311" s="147"/>
      <c r="S6311" s="147" t="s">
        <v>1502</v>
      </c>
      <c r="T6311" s="147">
        <v>0</v>
      </c>
      <c r="U6311" s="147" t="s">
        <v>1503</v>
      </c>
      <c r="V6311" s="147" t="s">
        <v>4126</v>
      </c>
    </row>
    <row r="6312" spans="16:22" x14ac:dyDescent="0.25">
      <c r="P6312" s="147" t="s">
        <v>962</v>
      </c>
      <c r="Q6312" s="147">
        <v>204</v>
      </c>
      <c r="R6312" s="147"/>
      <c r="S6312" s="147" t="s">
        <v>1504</v>
      </c>
      <c r="T6312" s="147">
        <v>0</v>
      </c>
      <c r="U6312" s="147" t="s">
        <v>1505</v>
      </c>
      <c r="V6312" s="147" t="s">
        <v>4126</v>
      </c>
    </row>
    <row r="6313" spans="16:22" x14ac:dyDescent="0.25">
      <c r="P6313" s="147" t="s">
        <v>962</v>
      </c>
      <c r="Q6313" s="147">
        <v>204</v>
      </c>
      <c r="R6313" s="147"/>
      <c r="S6313" s="147" t="s">
        <v>1506</v>
      </c>
      <c r="T6313" s="147">
        <v>0</v>
      </c>
      <c r="U6313" s="147" t="s">
        <v>1507</v>
      </c>
      <c r="V6313" s="147" t="s">
        <v>4126</v>
      </c>
    </row>
    <row r="6314" spans="16:22" x14ac:dyDescent="0.25">
      <c r="P6314" s="147" t="s">
        <v>962</v>
      </c>
      <c r="Q6314" s="147">
        <v>204</v>
      </c>
      <c r="R6314" s="147"/>
      <c r="S6314" s="147" t="s">
        <v>1508</v>
      </c>
      <c r="T6314" s="147">
        <v>0</v>
      </c>
      <c r="U6314" s="147" t="s">
        <v>1509</v>
      </c>
      <c r="V6314" s="147" t="s">
        <v>4126</v>
      </c>
    </row>
    <row r="6315" spans="16:22" x14ac:dyDescent="0.25">
      <c r="P6315" s="147" t="s">
        <v>962</v>
      </c>
      <c r="Q6315" s="147">
        <v>204</v>
      </c>
      <c r="R6315" s="147"/>
      <c r="S6315" s="147" t="s">
        <v>1510</v>
      </c>
      <c r="T6315" s="147">
        <v>0</v>
      </c>
      <c r="U6315" s="147" t="s">
        <v>1511</v>
      </c>
      <c r="V6315" s="147" t="s">
        <v>4126</v>
      </c>
    </row>
    <row r="6316" spans="16:22" x14ac:dyDescent="0.25">
      <c r="P6316" s="147" t="s">
        <v>962</v>
      </c>
      <c r="Q6316" s="147">
        <v>204</v>
      </c>
      <c r="R6316" s="147"/>
      <c r="S6316" s="147" t="s">
        <v>1512</v>
      </c>
      <c r="T6316" s="147">
        <v>0</v>
      </c>
      <c r="U6316" s="147" t="s">
        <v>1513</v>
      </c>
      <c r="V6316" s="147" t="s">
        <v>4126</v>
      </c>
    </row>
    <row r="6317" spans="16:22" x14ac:dyDescent="0.25">
      <c r="P6317" s="147" t="s">
        <v>962</v>
      </c>
      <c r="Q6317" s="147">
        <v>204</v>
      </c>
      <c r="R6317" s="147"/>
      <c r="S6317" s="147" t="s">
        <v>1514</v>
      </c>
      <c r="T6317" s="147">
        <v>0</v>
      </c>
      <c r="U6317" s="147" t="s">
        <v>1515</v>
      </c>
      <c r="V6317" s="147" t="s">
        <v>4126</v>
      </c>
    </row>
    <row r="6318" spans="16:22" x14ac:dyDescent="0.25">
      <c r="P6318" s="147" t="s">
        <v>962</v>
      </c>
      <c r="Q6318" s="147">
        <v>204</v>
      </c>
      <c r="R6318" s="147"/>
      <c r="S6318" s="147" t="s">
        <v>1516</v>
      </c>
      <c r="T6318" s="147">
        <v>0</v>
      </c>
      <c r="U6318" s="147" t="s">
        <v>1517</v>
      </c>
      <c r="V6318" s="147" t="s">
        <v>4126</v>
      </c>
    </row>
    <row r="6319" spans="16:22" x14ac:dyDescent="0.25">
      <c r="P6319" s="147" t="s">
        <v>962</v>
      </c>
      <c r="Q6319" s="147">
        <v>204</v>
      </c>
      <c r="R6319" s="147"/>
      <c r="S6319" s="147" t="s">
        <v>1518</v>
      </c>
      <c r="T6319" s="147">
        <v>0</v>
      </c>
      <c r="U6319" s="147" t="s">
        <v>1519</v>
      </c>
      <c r="V6319" s="147" t="s">
        <v>4126</v>
      </c>
    </row>
    <row r="6320" spans="16:22" x14ac:dyDescent="0.25">
      <c r="P6320" s="147" t="s">
        <v>962</v>
      </c>
      <c r="Q6320" s="147">
        <v>204</v>
      </c>
      <c r="R6320" s="147"/>
      <c r="S6320" s="147" t="s">
        <v>1520</v>
      </c>
      <c r="T6320" s="147">
        <v>0</v>
      </c>
      <c r="U6320" s="147" t="s">
        <v>1521</v>
      </c>
      <c r="V6320" s="147" t="s">
        <v>4126</v>
      </c>
    </row>
    <row r="6321" spans="16:22" x14ac:dyDescent="0.25">
      <c r="P6321" s="147" t="s">
        <v>962</v>
      </c>
      <c r="Q6321" s="147">
        <v>204</v>
      </c>
      <c r="R6321" s="147"/>
      <c r="S6321" s="147" t="s">
        <v>1522</v>
      </c>
      <c r="T6321" s="147">
        <v>0</v>
      </c>
      <c r="U6321" s="147" t="s">
        <v>1523</v>
      </c>
      <c r="V6321" s="147" t="s">
        <v>4126</v>
      </c>
    </row>
    <row r="6322" spans="16:22" x14ac:dyDescent="0.25">
      <c r="P6322" s="147" t="s">
        <v>962</v>
      </c>
      <c r="Q6322" s="147">
        <v>204</v>
      </c>
      <c r="R6322" s="147"/>
      <c r="S6322" s="147" t="s">
        <v>1524</v>
      </c>
      <c r="T6322" s="147">
        <v>0</v>
      </c>
      <c r="U6322" s="147" t="s">
        <v>1525</v>
      </c>
      <c r="V6322" s="147" t="s">
        <v>4126</v>
      </c>
    </row>
    <row r="6323" spans="16:22" x14ac:dyDescent="0.25">
      <c r="P6323" s="147" t="s">
        <v>962</v>
      </c>
      <c r="Q6323" s="147">
        <v>204</v>
      </c>
      <c r="R6323" s="147"/>
      <c r="S6323" s="147" t="s">
        <v>4060</v>
      </c>
      <c r="T6323" s="147">
        <v>0</v>
      </c>
      <c r="U6323" s="147" t="s">
        <v>4061</v>
      </c>
      <c r="V6323" s="147" t="s">
        <v>4126</v>
      </c>
    </row>
    <row r="6324" spans="16:22" x14ac:dyDescent="0.25">
      <c r="P6324" s="147" t="s">
        <v>962</v>
      </c>
      <c r="Q6324" s="147">
        <v>204</v>
      </c>
      <c r="R6324" s="147"/>
      <c r="S6324" s="147" t="s">
        <v>4062</v>
      </c>
      <c r="T6324" s="147">
        <v>0</v>
      </c>
      <c r="U6324" s="147" t="s">
        <v>4063</v>
      </c>
      <c r="V6324" s="147" t="s">
        <v>4126</v>
      </c>
    </row>
    <row r="6325" spans="16:22" x14ac:dyDescent="0.25">
      <c r="P6325" s="147" t="s">
        <v>962</v>
      </c>
      <c r="Q6325" s="147">
        <v>204</v>
      </c>
      <c r="R6325" s="147"/>
      <c r="S6325" s="147" t="s">
        <v>4066</v>
      </c>
      <c r="T6325" s="147">
        <v>0</v>
      </c>
      <c r="U6325" s="147" t="s">
        <v>4067</v>
      </c>
      <c r="V6325" s="147" t="s">
        <v>4126</v>
      </c>
    </row>
    <row r="6326" spans="16:22" x14ac:dyDescent="0.25">
      <c r="P6326" s="147" t="s">
        <v>962</v>
      </c>
      <c r="Q6326" s="147">
        <v>204</v>
      </c>
      <c r="R6326" s="147"/>
      <c r="S6326" s="147" t="s">
        <v>4068</v>
      </c>
      <c r="T6326" s="147">
        <v>0</v>
      </c>
      <c r="U6326" s="147" t="s">
        <v>4069</v>
      </c>
      <c r="V6326" s="147" t="s">
        <v>4126</v>
      </c>
    </row>
    <row r="6327" spans="16:22" x14ac:dyDescent="0.25">
      <c r="P6327" s="147" t="s">
        <v>962</v>
      </c>
      <c r="Q6327" s="147">
        <v>204</v>
      </c>
      <c r="R6327" s="147"/>
      <c r="S6327" s="147" t="s">
        <v>4070</v>
      </c>
      <c r="T6327" s="147">
        <v>0</v>
      </c>
      <c r="U6327" s="147" t="s">
        <v>4071</v>
      </c>
      <c r="V6327" s="147" t="s">
        <v>4126</v>
      </c>
    </row>
    <row r="6328" spans="16:22" x14ac:dyDescent="0.25">
      <c r="P6328" s="147" t="s">
        <v>962</v>
      </c>
      <c r="Q6328" s="147">
        <v>204</v>
      </c>
      <c r="R6328" s="147"/>
      <c r="S6328" s="147" t="s">
        <v>4072</v>
      </c>
      <c r="T6328" s="147">
        <v>0</v>
      </c>
      <c r="U6328" s="147" t="s">
        <v>4073</v>
      </c>
      <c r="V6328" s="147" t="s">
        <v>4126</v>
      </c>
    </row>
    <row r="6329" spans="16:22" x14ac:dyDescent="0.25">
      <c r="P6329" s="147" t="s">
        <v>962</v>
      </c>
      <c r="Q6329" s="147">
        <v>204</v>
      </c>
      <c r="R6329" s="147"/>
      <c r="S6329" s="147" t="s">
        <v>4074</v>
      </c>
      <c r="T6329" s="147">
        <v>0</v>
      </c>
      <c r="U6329" s="147" t="s">
        <v>4075</v>
      </c>
      <c r="V6329" s="147" t="s">
        <v>4126</v>
      </c>
    </row>
    <row r="6330" spans="16:22" x14ac:dyDescent="0.25">
      <c r="P6330" s="147" t="s">
        <v>962</v>
      </c>
      <c r="Q6330" s="147">
        <v>204</v>
      </c>
      <c r="R6330" s="147"/>
      <c r="S6330" s="147" t="s">
        <v>1530</v>
      </c>
      <c r="T6330" s="147">
        <v>0</v>
      </c>
      <c r="U6330" s="147" t="s">
        <v>1531</v>
      </c>
      <c r="V6330" s="147" t="s">
        <v>4126</v>
      </c>
    </row>
    <row r="6331" spans="16:22" x14ac:dyDescent="0.25">
      <c r="P6331" s="147" t="s">
        <v>962</v>
      </c>
      <c r="Q6331" s="147">
        <v>204</v>
      </c>
      <c r="R6331" s="147"/>
      <c r="S6331" s="147" t="s">
        <v>1532</v>
      </c>
      <c r="T6331" s="147">
        <v>0</v>
      </c>
      <c r="U6331" s="147" t="s">
        <v>1533</v>
      </c>
      <c r="V6331" s="147" t="s">
        <v>4126</v>
      </c>
    </row>
    <row r="6332" spans="16:22" x14ac:dyDescent="0.25">
      <c r="P6332" s="147" t="s">
        <v>962</v>
      </c>
      <c r="Q6332" s="147">
        <v>204</v>
      </c>
      <c r="R6332" s="147"/>
      <c r="S6332" s="147" t="s">
        <v>1534</v>
      </c>
      <c r="T6332" s="147">
        <v>0</v>
      </c>
      <c r="U6332" s="147" t="s">
        <v>1535</v>
      </c>
      <c r="V6332" s="147" t="s">
        <v>4126</v>
      </c>
    </row>
    <row r="6333" spans="16:22" x14ac:dyDescent="0.25">
      <c r="P6333" s="147" t="s">
        <v>962</v>
      </c>
      <c r="Q6333" s="147">
        <v>204</v>
      </c>
      <c r="R6333" s="147"/>
      <c r="S6333" s="147" t="s">
        <v>3512</v>
      </c>
      <c r="T6333" s="147">
        <v>0</v>
      </c>
      <c r="U6333" s="147" t="s">
        <v>3513</v>
      </c>
      <c r="V6333" s="147" t="s">
        <v>4126</v>
      </c>
    </row>
    <row r="6334" spans="16:22" x14ac:dyDescent="0.25">
      <c r="P6334" s="147" t="s">
        <v>962</v>
      </c>
      <c r="Q6334" s="147">
        <v>204</v>
      </c>
      <c r="R6334" s="147"/>
      <c r="S6334" s="147" t="s">
        <v>2766</v>
      </c>
      <c r="T6334" s="147">
        <v>0</v>
      </c>
      <c r="U6334" s="147" t="s">
        <v>2767</v>
      </c>
      <c r="V6334" s="147" t="s">
        <v>4126</v>
      </c>
    </row>
    <row r="6335" spans="16:22" x14ac:dyDescent="0.25">
      <c r="P6335" s="147" t="s">
        <v>962</v>
      </c>
      <c r="Q6335" s="147">
        <v>204</v>
      </c>
      <c r="R6335" s="147"/>
      <c r="S6335" s="147" t="s">
        <v>2768</v>
      </c>
      <c r="T6335" s="147">
        <v>0</v>
      </c>
      <c r="U6335" s="147" t="s">
        <v>2769</v>
      </c>
      <c r="V6335" s="147" t="s">
        <v>4126</v>
      </c>
    </row>
    <row r="6336" spans="16:22" x14ac:dyDescent="0.25">
      <c r="P6336" s="147" t="s">
        <v>962</v>
      </c>
      <c r="Q6336" s="147">
        <v>204</v>
      </c>
      <c r="R6336" s="147"/>
      <c r="S6336" s="147" t="s">
        <v>2770</v>
      </c>
      <c r="T6336" s="147">
        <v>0</v>
      </c>
      <c r="U6336" s="147" t="s">
        <v>2771</v>
      </c>
      <c r="V6336" s="147" t="s">
        <v>4126</v>
      </c>
    </row>
    <row r="6337" spans="16:22" x14ac:dyDescent="0.25">
      <c r="P6337" s="147" t="s">
        <v>962</v>
      </c>
      <c r="Q6337" s="147">
        <v>204</v>
      </c>
      <c r="R6337" s="147"/>
      <c r="S6337" s="147" t="s">
        <v>1536</v>
      </c>
      <c r="T6337" s="147">
        <v>0</v>
      </c>
      <c r="U6337" s="147" t="s">
        <v>1537</v>
      </c>
      <c r="V6337" s="147" t="s">
        <v>4126</v>
      </c>
    </row>
    <row r="6338" spans="16:22" x14ac:dyDescent="0.25">
      <c r="P6338" s="147" t="s">
        <v>962</v>
      </c>
      <c r="Q6338" s="147">
        <v>204</v>
      </c>
      <c r="R6338" s="147"/>
      <c r="S6338" s="147" t="s">
        <v>1538</v>
      </c>
      <c r="T6338" s="147">
        <v>0</v>
      </c>
      <c r="U6338" s="147" t="s">
        <v>1539</v>
      </c>
      <c r="V6338" s="147" t="s">
        <v>4126</v>
      </c>
    </row>
    <row r="6339" spans="16:22" x14ac:dyDescent="0.25">
      <c r="P6339" s="147" t="s">
        <v>962</v>
      </c>
      <c r="Q6339" s="147">
        <v>204</v>
      </c>
      <c r="R6339" s="147"/>
      <c r="S6339" s="147" t="s">
        <v>1540</v>
      </c>
      <c r="T6339" s="147">
        <v>0</v>
      </c>
      <c r="U6339" s="147" t="s">
        <v>1541</v>
      </c>
      <c r="V6339" s="147" t="s">
        <v>4126</v>
      </c>
    </row>
    <row r="6340" spans="16:22" x14ac:dyDescent="0.25">
      <c r="P6340" s="147" t="s">
        <v>962</v>
      </c>
      <c r="Q6340" s="147">
        <v>204</v>
      </c>
      <c r="R6340" s="147"/>
      <c r="S6340" s="147" t="s">
        <v>1542</v>
      </c>
      <c r="T6340" s="147">
        <v>0</v>
      </c>
      <c r="U6340" s="147" t="s">
        <v>1543</v>
      </c>
      <c r="V6340" s="147" t="s">
        <v>4126</v>
      </c>
    </row>
    <row r="6341" spans="16:22" x14ac:dyDescent="0.25">
      <c r="P6341" s="147" t="s">
        <v>962</v>
      </c>
      <c r="Q6341" s="147">
        <v>204</v>
      </c>
      <c r="R6341" s="147"/>
      <c r="S6341" s="147" t="s">
        <v>1544</v>
      </c>
      <c r="T6341" s="147">
        <v>0</v>
      </c>
      <c r="U6341" s="147" t="s">
        <v>1545</v>
      </c>
      <c r="V6341" s="147" t="s">
        <v>4126</v>
      </c>
    </row>
    <row r="6342" spans="16:22" x14ac:dyDescent="0.25">
      <c r="P6342" s="147" t="s">
        <v>962</v>
      </c>
      <c r="Q6342" s="147">
        <v>204</v>
      </c>
      <c r="R6342" s="147"/>
      <c r="S6342" s="147" t="s">
        <v>1546</v>
      </c>
      <c r="T6342" s="147">
        <v>0</v>
      </c>
      <c r="U6342" s="147" t="s">
        <v>1547</v>
      </c>
      <c r="V6342" s="147" t="s">
        <v>4126</v>
      </c>
    </row>
    <row r="6343" spans="16:22" x14ac:dyDescent="0.25">
      <c r="P6343" s="147" t="s">
        <v>962</v>
      </c>
      <c r="Q6343" s="147">
        <v>204</v>
      </c>
      <c r="R6343" s="147"/>
      <c r="S6343" s="147" t="s">
        <v>1548</v>
      </c>
      <c r="T6343" s="147">
        <v>0</v>
      </c>
      <c r="U6343" s="147" t="s">
        <v>1549</v>
      </c>
      <c r="V6343" s="147" t="s">
        <v>4126</v>
      </c>
    </row>
    <row r="6344" spans="16:22" x14ac:dyDescent="0.25">
      <c r="P6344" s="147" t="s">
        <v>962</v>
      </c>
      <c r="Q6344" s="147">
        <v>204</v>
      </c>
      <c r="R6344" s="147"/>
      <c r="S6344" s="147" t="s">
        <v>1550</v>
      </c>
      <c r="T6344" s="147">
        <v>0</v>
      </c>
      <c r="U6344" s="147" t="s">
        <v>1551</v>
      </c>
      <c r="V6344" s="147" t="s">
        <v>4126</v>
      </c>
    </row>
    <row r="6345" spans="16:22" x14ac:dyDescent="0.25">
      <c r="P6345" s="147" t="s">
        <v>962</v>
      </c>
      <c r="Q6345" s="147">
        <v>204</v>
      </c>
      <c r="R6345" s="147"/>
      <c r="S6345" s="147" t="s">
        <v>1552</v>
      </c>
      <c r="T6345" s="147">
        <v>0</v>
      </c>
      <c r="U6345" s="147" t="s">
        <v>1553</v>
      </c>
      <c r="V6345" s="147" t="s">
        <v>4126</v>
      </c>
    </row>
    <row r="6346" spans="16:22" x14ac:dyDescent="0.25">
      <c r="P6346" s="147" t="s">
        <v>962</v>
      </c>
      <c r="Q6346" s="147">
        <v>204</v>
      </c>
      <c r="R6346" s="147"/>
      <c r="S6346" s="147" t="s">
        <v>1554</v>
      </c>
      <c r="T6346" s="147">
        <v>0</v>
      </c>
      <c r="U6346" s="147" t="s">
        <v>1555</v>
      </c>
      <c r="V6346" s="147" t="s">
        <v>4126</v>
      </c>
    </row>
    <row r="6347" spans="16:22" x14ac:dyDescent="0.25">
      <c r="P6347" s="147" t="s">
        <v>962</v>
      </c>
      <c r="Q6347" s="147">
        <v>204</v>
      </c>
      <c r="R6347" s="147"/>
      <c r="S6347" s="147" t="s">
        <v>1556</v>
      </c>
      <c r="T6347" s="147">
        <v>0</v>
      </c>
      <c r="U6347" s="147" t="s">
        <v>1557</v>
      </c>
      <c r="V6347" s="147" t="s">
        <v>4126</v>
      </c>
    </row>
    <row r="6348" spans="16:22" x14ac:dyDescent="0.25">
      <c r="P6348" s="147" t="s">
        <v>962</v>
      </c>
      <c r="Q6348" s="147">
        <v>204</v>
      </c>
      <c r="R6348" s="147"/>
      <c r="S6348" s="147" t="s">
        <v>1558</v>
      </c>
      <c r="T6348" s="147">
        <v>0</v>
      </c>
      <c r="U6348" s="147" t="s">
        <v>1559</v>
      </c>
      <c r="V6348" s="147" t="s">
        <v>4126</v>
      </c>
    </row>
    <row r="6349" spans="16:22" x14ac:dyDescent="0.25">
      <c r="P6349" s="147" t="s">
        <v>962</v>
      </c>
      <c r="Q6349" s="147">
        <v>204</v>
      </c>
      <c r="R6349" s="147"/>
      <c r="S6349" s="147" t="s">
        <v>1560</v>
      </c>
      <c r="T6349" s="147">
        <v>0</v>
      </c>
      <c r="U6349" s="147" t="s">
        <v>1561</v>
      </c>
      <c r="V6349" s="147" t="s">
        <v>4126</v>
      </c>
    </row>
    <row r="6350" spans="16:22" x14ac:dyDescent="0.25">
      <c r="P6350" s="147" t="s">
        <v>962</v>
      </c>
      <c r="Q6350" s="147">
        <v>204</v>
      </c>
      <c r="R6350" s="147"/>
      <c r="S6350" s="147" t="s">
        <v>1562</v>
      </c>
      <c r="T6350" s="147">
        <v>0</v>
      </c>
      <c r="U6350" s="147" t="s">
        <v>1563</v>
      </c>
      <c r="V6350" s="147" t="s">
        <v>4126</v>
      </c>
    </row>
    <row r="6351" spans="16:22" x14ac:dyDescent="0.25">
      <c r="P6351" s="147" t="s">
        <v>962</v>
      </c>
      <c r="Q6351" s="147">
        <v>204</v>
      </c>
      <c r="R6351" s="147"/>
      <c r="S6351" s="147" t="s">
        <v>1564</v>
      </c>
      <c r="T6351" s="147">
        <v>0</v>
      </c>
      <c r="U6351" s="147" t="s">
        <v>1565</v>
      </c>
      <c r="V6351" s="147" t="s">
        <v>4126</v>
      </c>
    </row>
    <row r="6352" spans="16:22" x14ac:dyDescent="0.25">
      <c r="P6352" s="147" t="s">
        <v>962</v>
      </c>
      <c r="Q6352" s="147">
        <v>204</v>
      </c>
      <c r="R6352" s="147"/>
      <c r="S6352" s="147" t="s">
        <v>1566</v>
      </c>
      <c r="T6352" s="147">
        <v>0</v>
      </c>
      <c r="U6352" s="147" t="s">
        <v>1567</v>
      </c>
      <c r="V6352" s="147" t="s">
        <v>4126</v>
      </c>
    </row>
    <row r="6353" spans="16:22" x14ac:dyDescent="0.25">
      <c r="P6353" s="147" t="s">
        <v>962</v>
      </c>
      <c r="Q6353" s="147">
        <v>204</v>
      </c>
      <c r="R6353" s="147"/>
      <c r="S6353" s="147" t="s">
        <v>1568</v>
      </c>
      <c r="T6353" s="147">
        <v>0</v>
      </c>
      <c r="U6353" s="147" t="s">
        <v>1569</v>
      </c>
      <c r="V6353" s="147" t="s">
        <v>4126</v>
      </c>
    </row>
    <row r="6354" spans="16:22" x14ac:dyDescent="0.25">
      <c r="P6354" s="147" t="s">
        <v>962</v>
      </c>
      <c r="Q6354" s="147">
        <v>204</v>
      </c>
      <c r="R6354" s="147"/>
      <c r="S6354" s="147" t="s">
        <v>1570</v>
      </c>
      <c r="T6354" s="147">
        <v>0</v>
      </c>
      <c r="U6354" s="147" t="s">
        <v>1571</v>
      </c>
      <c r="V6354" s="147" t="s">
        <v>4126</v>
      </c>
    </row>
    <row r="6355" spans="16:22" x14ac:dyDescent="0.25">
      <c r="P6355" s="147" t="s">
        <v>962</v>
      </c>
      <c r="Q6355" s="147">
        <v>204</v>
      </c>
      <c r="R6355" s="147"/>
      <c r="S6355" s="147" t="s">
        <v>1572</v>
      </c>
      <c r="T6355" s="147">
        <v>0</v>
      </c>
      <c r="U6355" s="147" t="s">
        <v>1573</v>
      </c>
      <c r="V6355" s="147" t="s">
        <v>4126</v>
      </c>
    </row>
    <row r="6356" spans="16:22" x14ac:dyDescent="0.25">
      <c r="P6356" s="147" t="s">
        <v>962</v>
      </c>
      <c r="Q6356" s="147">
        <v>204</v>
      </c>
      <c r="R6356" s="147"/>
      <c r="S6356" s="147" t="s">
        <v>1574</v>
      </c>
      <c r="T6356" s="147">
        <v>0</v>
      </c>
      <c r="U6356" s="147" t="s">
        <v>1575</v>
      </c>
      <c r="V6356" s="147" t="s">
        <v>4126</v>
      </c>
    </row>
    <row r="6357" spans="16:22" x14ac:dyDescent="0.25">
      <c r="P6357" s="147" t="s">
        <v>962</v>
      </c>
      <c r="Q6357" s="147">
        <v>204</v>
      </c>
      <c r="R6357" s="147"/>
      <c r="S6357" s="147" t="s">
        <v>1576</v>
      </c>
      <c r="T6357" s="147">
        <v>0</v>
      </c>
      <c r="U6357" s="147" t="s">
        <v>1577</v>
      </c>
      <c r="V6357" s="147" t="s">
        <v>4126</v>
      </c>
    </row>
    <row r="6358" spans="16:22" x14ac:dyDescent="0.25">
      <c r="P6358" s="147" t="s">
        <v>962</v>
      </c>
      <c r="Q6358" s="147">
        <v>204</v>
      </c>
      <c r="R6358" s="147"/>
      <c r="S6358" s="147" t="s">
        <v>1578</v>
      </c>
      <c r="T6358" s="147">
        <v>0</v>
      </c>
      <c r="U6358" s="147" t="s">
        <v>1579</v>
      </c>
      <c r="V6358" s="147" t="s">
        <v>4126</v>
      </c>
    </row>
    <row r="6359" spans="16:22" x14ac:dyDescent="0.25">
      <c r="P6359" s="147" t="s">
        <v>962</v>
      </c>
      <c r="Q6359" s="147">
        <v>204</v>
      </c>
      <c r="R6359" s="147"/>
      <c r="S6359" s="147" t="s">
        <v>1580</v>
      </c>
      <c r="T6359" s="147">
        <v>0</v>
      </c>
      <c r="U6359" s="147" t="s">
        <v>1581</v>
      </c>
      <c r="V6359" s="147" t="s">
        <v>4126</v>
      </c>
    </row>
    <row r="6360" spans="16:22" x14ac:dyDescent="0.25">
      <c r="P6360" s="147" t="s">
        <v>962</v>
      </c>
      <c r="Q6360" s="147">
        <v>204</v>
      </c>
      <c r="R6360" s="147"/>
      <c r="S6360" s="147" t="s">
        <v>1582</v>
      </c>
      <c r="T6360" s="147">
        <v>0</v>
      </c>
      <c r="U6360" s="147" t="s">
        <v>1583</v>
      </c>
      <c r="V6360" s="147" t="s">
        <v>4126</v>
      </c>
    </row>
    <row r="6361" spans="16:22" x14ac:dyDescent="0.25">
      <c r="P6361" s="147" t="s">
        <v>962</v>
      </c>
      <c r="Q6361" s="147">
        <v>204</v>
      </c>
      <c r="R6361" s="147"/>
      <c r="S6361" s="147" t="s">
        <v>1584</v>
      </c>
      <c r="T6361" s="147">
        <v>0</v>
      </c>
      <c r="U6361" s="147" t="s">
        <v>1585</v>
      </c>
      <c r="V6361" s="147" t="s">
        <v>4126</v>
      </c>
    </row>
    <row r="6362" spans="16:22" x14ac:dyDescent="0.25">
      <c r="P6362" s="147" t="s">
        <v>962</v>
      </c>
      <c r="Q6362" s="147">
        <v>204</v>
      </c>
      <c r="R6362" s="147"/>
      <c r="S6362" s="147" t="s">
        <v>1586</v>
      </c>
      <c r="T6362" s="147">
        <v>0</v>
      </c>
      <c r="U6362" s="147" t="s">
        <v>1587</v>
      </c>
      <c r="V6362" s="147" t="s">
        <v>4126</v>
      </c>
    </row>
    <row r="6363" spans="16:22" x14ac:dyDescent="0.25">
      <c r="P6363" s="147" t="s">
        <v>962</v>
      </c>
      <c r="Q6363" s="147">
        <v>204</v>
      </c>
      <c r="R6363" s="147"/>
      <c r="S6363" s="147" t="s">
        <v>1588</v>
      </c>
      <c r="T6363" s="147">
        <v>0</v>
      </c>
      <c r="U6363" s="147" t="s">
        <v>1589</v>
      </c>
      <c r="V6363" s="147" t="s">
        <v>4126</v>
      </c>
    </row>
    <row r="6364" spans="16:22" x14ac:dyDescent="0.25">
      <c r="P6364" s="147" t="s">
        <v>962</v>
      </c>
      <c r="Q6364" s="147">
        <v>204</v>
      </c>
      <c r="R6364" s="147"/>
      <c r="S6364" s="147" t="s">
        <v>1590</v>
      </c>
      <c r="T6364" s="147">
        <v>0</v>
      </c>
      <c r="U6364" s="147" t="s">
        <v>1591</v>
      </c>
      <c r="V6364" s="147" t="s">
        <v>4126</v>
      </c>
    </row>
    <row r="6365" spans="16:22" x14ac:dyDescent="0.25">
      <c r="P6365" s="147" t="s">
        <v>962</v>
      </c>
      <c r="Q6365" s="147">
        <v>204</v>
      </c>
      <c r="R6365" s="147"/>
      <c r="S6365" s="147" t="s">
        <v>1592</v>
      </c>
      <c r="T6365" s="147">
        <v>0</v>
      </c>
      <c r="U6365" s="147" t="s">
        <v>1593</v>
      </c>
      <c r="V6365" s="147" t="s">
        <v>4126</v>
      </c>
    </row>
    <row r="6366" spans="16:22" x14ac:dyDescent="0.25">
      <c r="P6366" s="147" t="s">
        <v>962</v>
      </c>
      <c r="Q6366" s="147">
        <v>204</v>
      </c>
      <c r="R6366" s="147"/>
      <c r="S6366" s="147" t="s">
        <v>1594</v>
      </c>
      <c r="T6366" s="147">
        <v>0</v>
      </c>
      <c r="U6366" s="147" t="s">
        <v>1595</v>
      </c>
      <c r="V6366" s="147" t="s">
        <v>4126</v>
      </c>
    </row>
    <row r="6367" spans="16:22" x14ac:dyDescent="0.25">
      <c r="P6367" s="147" t="s">
        <v>962</v>
      </c>
      <c r="Q6367" s="147">
        <v>204</v>
      </c>
      <c r="R6367" s="147"/>
      <c r="S6367" s="147" t="s">
        <v>1596</v>
      </c>
      <c r="T6367" s="147">
        <v>0</v>
      </c>
      <c r="U6367" s="147" t="s">
        <v>1597</v>
      </c>
      <c r="V6367" s="147" t="s">
        <v>4126</v>
      </c>
    </row>
    <row r="6368" spans="16:22" x14ac:dyDescent="0.25">
      <c r="P6368" s="147" t="s">
        <v>962</v>
      </c>
      <c r="Q6368" s="147">
        <v>204</v>
      </c>
      <c r="R6368" s="147"/>
      <c r="S6368" s="147" t="s">
        <v>1598</v>
      </c>
      <c r="T6368" s="147">
        <v>0</v>
      </c>
      <c r="U6368" s="147" t="s">
        <v>1599</v>
      </c>
      <c r="V6368" s="147" t="s">
        <v>4126</v>
      </c>
    </row>
    <row r="6369" spans="16:22" x14ac:dyDescent="0.25">
      <c r="P6369" s="147" t="s">
        <v>962</v>
      </c>
      <c r="Q6369" s="147">
        <v>204</v>
      </c>
      <c r="R6369" s="147"/>
      <c r="S6369" s="147" t="s">
        <v>1600</v>
      </c>
      <c r="T6369" s="147">
        <v>0</v>
      </c>
      <c r="U6369" s="147" t="s">
        <v>1601</v>
      </c>
      <c r="V6369" s="147" t="s">
        <v>4126</v>
      </c>
    </row>
    <row r="6370" spans="16:22" x14ac:dyDescent="0.25">
      <c r="P6370" s="147" t="s">
        <v>962</v>
      </c>
      <c r="Q6370" s="147">
        <v>204</v>
      </c>
      <c r="R6370" s="147"/>
      <c r="S6370" s="147" t="s">
        <v>1602</v>
      </c>
      <c r="T6370" s="147">
        <v>0</v>
      </c>
      <c r="U6370" s="147" t="s">
        <v>1603</v>
      </c>
      <c r="V6370" s="147" t="s">
        <v>4126</v>
      </c>
    </row>
    <row r="6371" spans="16:22" x14ac:dyDescent="0.25">
      <c r="P6371" s="147" t="s">
        <v>962</v>
      </c>
      <c r="Q6371" s="147">
        <v>204</v>
      </c>
      <c r="R6371" s="147"/>
      <c r="S6371" s="147" t="s">
        <v>1604</v>
      </c>
      <c r="T6371" s="147">
        <v>0</v>
      </c>
      <c r="U6371" s="147" t="s">
        <v>1605</v>
      </c>
      <c r="V6371" s="147" t="s">
        <v>4126</v>
      </c>
    </row>
    <row r="6372" spans="16:22" x14ac:dyDescent="0.25">
      <c r="P6372" s="147" t="s">
        <v>962</v>
      </c>
      <c r="Q6372" s="147">
        <v>204</v>
      </c>
      <c r="R6372" s="147"/>
      <c r="S6372" s="147" t="s">
        <v>1606</v>
      </c>
      <c r="T6372" s="147">
        <v>0</v>
      </c>
      <c r="U6372" s="147" t="s">
        <v>1607</v>
      </c>
      <c r="V6372" s="147" t="s">
        <v>4126</v>
      </c>
    </row>
    <row r="6373" spans="16:22" x14ac:dyDescent="0.25">
      <c r="P6373" s="147" t="s">
        <v>962</v>
      </c>
      <c r="Q6373" s="147">
        <v>204</v>
      </c>
      <c r="R6373" s="147"/>
      <c r="S6373" s="147" t="s">
        <v>3005</v>
      </c>
      <c r="T6373" s="147">
        <v>0</v>
      </c>
      <c r="U6373" s="147" t="s">
        <v>3006</v>
      </c>
      <c r="V6373" s="147" t="s">
        <v>4126</v>
      </c>
    </row>
    <row r="6374" spans="16:22" x14ac:dyDescent="0.25">
      <c r="P6374" s="147" t="s">
        <v>962</v>
      </c>
      <c r="Q6374" s="147">
        <v>204</v>
      </c>
      <c r="R6374" s="147"/>
      <c r="S6374" s="147" t="s">
        <v>1608</v>
      </c>
      <c r="T6374" s="147">
        <v>0</v>
      </c>
      <c r="U6374" s="147" t="s">
        <v>1609</v>
      </c>
      <c r="V6374" s="147" t="s">
        <v>4126</v>
      </c>
    </row>
    <row r="6375" spans="16:22" x14ac:dyDescent="0.25">
      <c r="P6375" s="147" t="s">
        <v>962</v>
      </c>
      <c r="Q6375" s="147">
        <v>204</v>
      </c>
      <c r="R6375" s="147"/>
      <c r="S6375" s="147" t="s">
        <v>1610</v>
      </c>
      <c r="T6375" s="147">
        <v>0</v>
      </c>
      <c r="U6375" s="147" t="s">
        <v>1611</v>
      </c>
      <c r="V6375" s="147" t="s">
        <v>4126</v>
      </c>
    </row>
    <row r="6376" spans="16:22" x14ac:dyDescent="0.25">
      <c r="P6376" s="147" t="s">
        <v>962</v>
      </c>
      <c r="Q6376" s="147">
        <v>204</v>
      </c>
      <c r="R6376" s="147"/>
      <c r="S6376" s="147" t="s">
        <v>1612</v>
      </c>
      <c r="T6376" s="147">
        <v>0</v>
      </c>
      <c r="U6376" s="147" t="s">
        <v>1613</v>
      </c>
      <c r="V6376" s="147" t="s">
        <v>4126</v>
      </c>
    </row>
    <row r="6377" spans="16:22" x14ac:dyDescent="0.25">
      <c r="P6377" s="147" t="s">
        <v>962</v>
      </c>
      <c r="Q6377" s="147">
        <v>204</v>
      </c>
      <c r="R6377" s="147"/>
      <c r="S6377" s="147" t="s">
        <v>1614</v>
      </c>
      <c r="T6377" s="147">
        <v>0</v>
      </c>
      <c r="U6377" s="147" t="s">
        <v>1615</v>
      </c>
      <c r="V6377" s="147" t="s">
        <v>4126</v>
      </c>
    </row>
    <row r="6378" spans="16:22" x14ac:dyDescent="0.25">
      <c r="P6378" s="147" t="s">
        <v>962</v>
      </c>
      <c r="Q6378" s="147">
        <v>204</v>
      </c>
      <c r="R6378" s="147"/>
      <c r="S6378" s="147" t="s">
        <v>1616</v>
      </c>
      <c r="T6378" s="147">
        <v>0</v>
      </c>
      <c r="U6378" s="147" t="s">
        <v>1617</v>
      </c>
      <c r="V6378" s="147" t="s">
        <v>4126</v>
      </c>
    </row>
    <row r="6379" spans="16:22" x14ac:dyDescent="0.25">
      <c r="P6379" s="147" t="s">
        <v>962</v>
      </c>
      <c r="Q6379" s="147">
        <v>204</v>
      </c>
      <c r="R6379" s="147"/>
      <c r="S6379" s="147" t="s">
        <v>3835</v>
      </c>
      <c r="T6379" s="147">
        <v>0</v>
      </c>
      <c r="U6379" s="147" t="s">
        <v>3836</v>
      </c>
      <c r="V6379" s="147" t="s">
        <v>4126</v>
      </c>
    </row>
    <row r="6380" spans="16:22" x14ac:dyDescent="0.25">
      <c r="P6380" s="147" t="s">
        <v>962</v>
      </c>
      <c r="Q6380" s="147">
        <v>204</v>
      </c>
      <c r="R6380" s="147"/>
      <c r="S6380" s="147" t="s">
        <v>3837</v>
      </c>
      <c r="T6380" s="147">
        <v>0</v>
      </c>
      <c r="U6380" s="147" t="s">
        <v>3838</v>
      </c>
      <c r="V6380" s="147" t="s">
        <v>4126</v>
      </c>
    </row>
    <row r="6381" spans="16:22" x14ac:dyDescent="0.25">
      <c r="P6381" s="147" t="s">
        <v>962</v>
      </c>
      <c r="Q6381" s="147">
        <v>204</v>
      </c>
      <c r="R6381" s="147"/>
      <c r="S6381" s="147" t="s">
        <v>3839</v>
      </c>
      <c r="T6381" s="147">
        <v>0</v>
      </c>
      <c r="U6381" s="147" t="s">
        <v>3840</v>
      </c>
      <c r="V6381" s="147" t="s">
        <v>4126</v>
      </c>
    </row>
    <row r="6382" spans="16:22" x14ac:dyDescent="0.25">
      <c r="P6382" s="147" t="s">
        <v>962</v>
      </c>
      <c r="Q6382" s="147">
        <v>204</v>
      </c>
      <c r="R6382" s="147"/>
      <c r="S6382" s="147" t="s">
        <v>1618</v>
      </c>
      <c r="T6382" s="147">
        <v>0</v>
      </c>
      <c r="U6382" s="147" t="s">
        <v>1619</v>
      </c>
      <c r="V6382" s="147" t="s">
        <v>4126</v>
      </c>
    </row>
    <row r="6383" spans="16:22" x14ac:dyDescent="0.25">
      <c r="P6383" s="147" t="s">
        <v>962</v>
      </c>
      <c r="Q6383" s="147">
        <v>204</v>
      </c>
      <c r="R6383" s="147"/>
      <c r="S6383" s="147" t="s">
        <v>1622</v>
      </c>
      <c r="T6383" s="147">
        <v>0</v>
      </c>
      <c r="U6383" s="147" t="s">
        <v>1623</v>
      </c>
      <c r="V6383" s="147" t="s">
        <v>4126</v>
      </c>
    </row>
    <row r="6384" spans="16:22" x14ac:dyDescent="0.25">
      <c r="P6384" s="147" t="s">
        <v>962</v>
      </c>
      <c r="Q6384" s="147">
        <v>204</v>
      </c>
      <c r="R6384" s="147"/>
      <c r="S6384" s="147" t="s">
        <v>3308</v>
      </c>
      <c r="T6384" s="147">
        <v>0</v>
      </c>
      <c r="U6384" s="147" t="s">
        <v>3309</v>
      </c>
      <c r="V6384" s="147" t="s">
        <v>4126</v>
      </c>
    </row>
    <row r="6385" spans="16:22" x14ac:dyDescent="0.25">
      <c r="P6385" s="147" t="s">
        <v>962</v>
      </c>
      <c r="Q6385" s="147">
        <v>204</v>
      </c>
      <c r="R6385" s="147"/>
      <c r="S6385" s="147" t="s">
        <v>3841</v>
      </c>
      <c r="T6385" s="147">
        <v>0</v>
      </c>
      <c r="U6385" s="147" t="s">
        <v>3842</v>
      </c>
      <c r="V6385" s="147" t="s">
        <v>4126</v>
      </c>
    </row>
    <row r="6386" spans="16:22" x14ac:dyDescent="0.25">
      <c r="P6386" s="147" t="s">
        <v>962</v>
      </c>
      <c r="Q6386" s="147">
        <v>204</v>
      </c>
      <c r="R6386" s="147"/>
      <c r="S6386" s="147" t="s">
        <v>1626</v>
      </c>
      <c r="T6386" s="147">
        <v>0</v>
      </c>
      <c r="U6386" s="147" t="s">
        <v>1627</v>
      </c>
      <c r="V6386" s="147" t="s">
        <v>4126</v>
      </c>
    </row>
    <row r="6387" spans="16:22" x14ac:dyDescent="0.25">
      <c r="P6387" s="147" t="s">
        <v>962</v>
      </c>
      <c r="Q6387" s="147">
        <v>204</v>
      </c>
      <c r="R6387" s="147"/>
      <c r="S6387" s="147" t="s">
        <v>3310</v>
      </c>
      <c r="T6387" s="147">
        <v>0</v>
      </c>
      <c r="U6387" s="147" t="s">
        <v>3311</v>
      </c>
      <c r="V6387" s="147" t="s">
        <v>4126</v>
      </c>
    </row>
    <row r="6388" spans="16:22" x14ac:dyDescent="0.25">
      <c r="P6388" s="147" t="s">
        <v>962</v>
      </c>
      <c r="Q6388" s="147">
        <v>204</v>
      </c>
      <c r="R6388" s="147"/>
      <c r="S6388" s="147" t="s">
        <v>3312</v>
      </c>
      <c r="T6388" s="147">
        <v>0</v>
      </c>
      <c r="U6388" s="147" t="s">
        <v>3313</v>
      </c>
      <c r="V6388" s="147" t="s">
        <v>4126</v>
      </c>
    </row>
    <row r="6389" spans="16:22" x14ac:dyDescent="0.25">
      <c r="P6389" s="147" t="s">
        <v>962</v>
      </c>
      <c r="Q6389" s="147">
        <v>204</v>
      </c>
      <c r="R6389" s="147"/>
      <c r="S6389" s="147" t="s">
        <v>3314</v>
      </c>
      <c r="T6389" s="147">
        <v>0</v>
      </c>
      <c r="U6389" s="147" t="s">
        <v>3315</v>
      </c>
      <c r="V6389" s="147" t="s">
        <v>4126</v>
      </c>
    </row>
    <row r="6390" spans="16:22" x14ac:dyDescent="0.25">
      <c r="P6390" s="147" t="s">
        <v>962</v>
      </c>
      <c r="Q6390" s="147">
        <v>204</v>
      </c>
      <c r="R6390" s="147"/>
      <c r="S6390" s="147" t="s">
        <v>2772</v>
      </c>
      <c r="T6390" s="147">
        <v>0</v>
      </c>
      <c r="U6390" s="147" t="s">
        <v>2773</v>
      </c>
      <c r="V6390" s="147" t="s">
        <v>4126</v>
      </c>
    </row>
    <row r="6391" spans="16:22" x14ac:dyDescent="0.25">
      <c r="P6391" s="147" t="s">
        <v>962</v>
      </c>
      <c r="Q6391" s="147">
        <v>204</v>
      </c>
      <c r="R6391" s="147"/>
      <c r="S6391" s="147" t="s">
        <v>1628</v>
      </c>
      <c r="T6391" s="147">
        <v>0</v>
      </c>
      <c r="U6391" s="147" t="s">
        <v>1629</v>
      </c>
      <c r="V6391" s="147" t="s">
        <v>4126</v>
      </c>
    </row>
    <row r="6392" spans="16:22" x14ac:dyDescent="0.25">
      <c r="P6392" s="147" t="s">
        <v>962</v>
      </c>
      <c r="Q6392" s="147">
        <v>204</v>
      </c>
      <c r="R6392" s="147"/>
      <c r="S6392" s="147" t="s">
        <v>1630</v>
      </c>
      <c r="T6392" s="147">
        <v>0</v>
      </c>
      <c r="U6392" s="147" t="s">
        <v>1631</v>
      </c>
      <c r="V6392" s="147" t="s">
        <v>4126</v>
      </c>
    </row>
    <row r="6393" spans="16:22" x14ac:dyDescent="0.25">
      <c r="P6393" s="147" t="s">
        <v>962</v>
      </c>
      <c r="Q6393" s="147">
        <v>204</v>
      </c>
      <c r="R6393" s="147"/>
      <c r="S6393" s="147" t="s">
        <v>2774</v>
      </c>
      <c r="T6393" s="147">
        <v>0</v>
      </c>
      <c r="U6393" s="147" t="s">
        <v>2775</v>
      </c>
      <c r="V6393" s="147" t="s">
        <v>4126</v>
      </c>
    </row>
    <row r="6394" spans="16:22" x14ac:dyDescent="0.25">
      <c r="P6394" s="147" t="s">
        <v>962</v>
      </c>
      <c r="Q6394" s="147">
        <v>204</v>
      </c>
      <c r="R6394" s="147"/>
      <c r="S6394" s="147" t="s">
        <v>1632</v>
      </c>
      <c r="T6394" s="147">
        <v>0</v>
      </c>
      <c r="U6394" s="147" t="s">
        <v>1633</v>
      </c>
      <c r="V6394" s="147" t="s">
        <v>4126</v>
      </c>
    </row>
    <row r="6395" spans="16:22" x14ac:dyDescent="0.25">
      <c r="P6395" s="147" t="s">
        <v>962</v>
      </c>
      <c r="Q6395" s="147">
        <v>204</v>
      </c>
      <c r="R6395" s="147"/>
      <c r="S6395" s="147" t="s">
        <v>1634</v>
      </c>
      <c r="T6395" s="147">
        <v>0</v>
      </c>
      <c r="U6395" s="147" t="s">
        <v>1635</v>
      </c>
      <c r="V6395" s="147" t="s">
        <v>4126</v>
      </c>
    </row>
    <row r="6396" spans="16:22" x14ac:dyDescent="0.25">
      <c r="P6396" s="147" t="s">
        <v>962</v>
      </c>
      <c r="Q6396" s="147">
        <v>204</v>
      </c>
      <c r="R6396" s="147"/>
      <c r="S6396" s="147" t="s">
        <v>2491</v>
      </c>
      <c r="T6396" s="147">
        <v>0</v>
      </c>
      <c r="U6396" s="147" t="s">
        <v>2492</v>
      </c>
      <c r="V6396" s="147" t="s">
        <v>4126</v>
      </c>
    </row>
    <row r="6397" spans="16:22" x14ac:dyDescent="0.25">
      <c r="P6397" s="147" t="s">
        <v>962</v>
      </c>
      <c r="Q6397" s="147">
        <v>204</v>
      </c>
      <c r="R6397" s="147"/>
      <c r="S6397" s="147" t="s">
        <v>3023</v>
      </c>
      <c r="T6397" s="147">
        <v>0</v>
      </c>
      <c r="U6397" s="147" t="s">
        <v>3024</v>
      </c>
      <c r="V6397" s="147" t="s">
        <v>4126</v>
      </c>
    </row>
    <row r="6398" spans="16:22" x14ac:dyDescent="0.25">
      <c r="P6398" s="147" t="s">
        <v>962</v>
      </c>
      <c r="Q6398" s="147">
        <v>204</v>
      </c>
      <c r="R6398" s="147"/>
      <c r="S6398" s="147" t="s">
        <v>1642</v>
      </c>
      <c r="T6398" s="147">
        <v>0</v>
      </c>
      <c r="U6398" s="147" t="s">
        <v>1643</v>
      </c>
      <c r="V6398" s="147" t="s">
        <v>4126</v>
      </c>
    </row>
    <row r="6399" spans="16:22" x14ac:dyDescent="0.25">
      <c r="P6399" s="147" t="s">
        <v>962</v>
      </c>
      <c r="Q6399" s="147">
        <v>204</v>
      </c>
      <c r="R6399" s="147"/>
      <c r="S6399" s="147" t="s">
        <v>1644</v>
      </c>
      <c r="T6399" s="147">
        <v>0</v>
      </c>
      <c r="U6399" s="147" t="s">
        <v>1645</v>
      </c>
      <c r="V6399" s="147" t="s">
        <v>4126</v>
      </c>
    </row>
    <row r="6400" spans="16:22" x14ac:dyDescent="0.25">
      <c r="P6400" s="147" t="s">
        <v>962</v>
      </c>
      <c r="Q6400" s="147">
        <v>204</v>
      </c>
      <c r="R6400" s="147"/>
      <c r="S6400" s="147" t="s">
        <v>1646</v>
      </c>
      <c r="T6400" s="147">
        <v>0</v>
      </c>
      <c r="U6400" s="147" t="s">
        <v>1647</v>
      </c>
      <c r="V6400" s="147" t="s">
        <v>4126</v>
      </c>
    </row>
    <row r="6401" spans="16:22" x14ac:dyDescent="0.25">
      <c r="P6401" s="147" t="s">
        <v>962</v>
      </c>
      <c r="Q6401" s="147">
        <v>204</v>
      </c>
      <c r="R6401" s="147"/>
      <c r="S6401" s="147" t="s">
        <v>1648</v>
      </c>
      <c r="T6401" s="147">
        <v>0</v>
      </c>
      <c r="U6401" s="147" t="s">
        <v>1649</v>
      </c>
      <c r="V6401" s="147" t="s">
        <v>4126</v>
      </c>
    </row>
    <row r="6402" spans="16:22" x14ac:dyDescent="0.25">
      <c r="P6402" s="147" t="s">
        <v>962</v>
      </c>
      <c r="Q6402" s="147">
        <v>204</v>
      </c>
      <c r="R6402" s="147"/>
      <c r="S6402" s="147" t="s">
        <v>1650</v>
      </c>
      <c r="T6402" s="147">
        <v>0</v>
      </c>
      <c r="U6402" s="147" t="s">
        <v>1651</v>
      </c>
      <c r="V6402" s="147" t="s">
        <v>4126</v>
      </c>
    </row>
    <row r="6403" spans="16:22" x14ac:dyDescent="0.25">
      <c r="P6403" s="147" t="s">
        <v>962</v>
      </c>
      <c r="Q6403" s="147">
        <v>204</v>
      </c>
      <c r="R6403" s="147"/>
      <c r="S6403" s="147" t="s">
        <v>1652</v>
      </c>
      <c r="T6403" s="147">
        <v>0</v>
      </c>
      <c r="U6403" s="147" t="s">
        <v>1653</v>
      </c>
      <c r="V6403" s="147" t="s">
        <v>4126</v>
      </c>
    </row>
    <row r="6404" spans="16:22" x14ac:dyDescent="0.25">
      <c r="P6404" s="147" t="s">
        <v>962</v>
      </c>
      <c r="Q6404" s="147">
        <v>204</v>
      </c>
      <c r="R6404" s="147"/>
      <c r="S6404" s="147" t="s">
        <v>4076</v>
      </c>
      <c r="T6404" s="147">
        <v>0</v>
      </c>
      <c r="U6404" s="147" t="s">
        <v>4077</v>
      </c>
      <c r="V6404" s="147" t="s">
        <v>4126</v>
      </c>
    </row>
    <row r="6405" spans="16:22" x14ac:dyDescent="0.25">
      <c r="P6405" s="147" t="s">
        <v>962</v>
      </c>
      <c r="Q6405" s="147">
        <v>204</v>
      </c>
      <c r="R6405" s="147"/>
      <c r="S6405" s="147" t="s">
        <v>4078</v>
      </c>
      <c r="T6405" s="147">
        <v>0</v>
      </c>
      <c r="U6405" s="147" t="s">
        <v>4079</v>
      </c>
      <c r="V6405" s="147" t="s">
        <v>4126</v>
      </c>
    </row>
    <row r="6406" spans="16:22" x14ac:dyDescent="0.25">
      <c r="P6406" s="147" t="s">
        <v>962</v>
      </c>
      <c r="Q6406" s="147">
        <v>204</v>
      </c>
      <c r="R6406" s="147"/>
      <c r="S6406" s="147" t="s">
        <v>4127</v>
      </c>
      <c r="T6406" s="147">
        <v>0</v>
      </c>
      <c r="U6406" s="147" t="s">
        <v>4128</v>
      </c>
      <c r="V6406" s="147" t="s">
        <v>4126</v>
      </c>
    </row>
    <row r="6407" spans="16:22" x14ac:dyDescent="0.25">
      <c r="P6407" s="147" t="s">
        <v>962</v>
      </c>
      <c r="Q6407" s="147">
        <v>204</v>
      </c>
      <c r="R6407" s="147"/>
      <c r="S6407" s="147" t="s">
        <v>1658</v>
      </c>
      <c r="T6407" s="147">
        <v>0</v>
      </c>
      <c r="U6407" s="147" t="s">
        <v>1659</v>
      </c>
      <c r="V6407" s="147" t="s">
        <v>4126</v>
      </c>
    </row>
    <row r="6408" spans="16:22" x14ac:dyDescent="0.25">
      <c r="P6408" s="147" t="s">
        <v>962</v>
      </c>
      <c r="Q6408" s="147">
        <v>204</v>
      </c>
      <c r="R6408" s="147"/>
      <c r="S6408" s="147" t="s">
        <v>3025</v>
      </c>
      <c r="T6408" s="147">
        <v>0</v>
      </c>
      <c r="U6408" s="147" t="s">
        <v>3026</v>
      </c>
      <c r="V6408" s="147" t="s">
        <v>4126</v>
      </c>
    </row>
    <row r="6409" spans="16:22" x14ac:dyDescent="0.25">
      <c r="P6409" s="147" t="s">
        <v>962</v>
      </c>
      <c r="Q6409" s="147">
        <v>204</v>
      </c>
      <c r="R6409" s="147"/>
      <c r="S6409" s="147" t="s">
        <v>2776</v>
      </c>
      <c r="T6409" s="147">
        <v>0</v>
      </c>
      <c r="U6409" s="147" t="s">
        <v>2777</v>
      </c>
      <c r="V6409" s="147" t="s">
        <v>4126</v>
      </c>
    </row>
    <row r="6410" spans="16:22" x14ac:dyDescent="0.25">
      <c r="P6410" s="147" t="s">
        <v>962</v>
      </c>
      <c r="Q6410" s="147">
        <v>204</v>
      </c>
      <c r="R6410" s="147"/>
      <c r="S6410" s="147" t="s">
        <v>1662</v>
      </c>
      <c r="T6410" s="147">
        <v>0</v>
      </c>
      <c r="U6410" s="147" t="s">
        <v>1663</v>
      </c>
      <c r="V6410" s="147" t="s">
        <v>4126</v>
      </c>
    </row>
    <row r="6411" spans="16:22" x14ac:dyDescent="0.25">
      <c r="P6411" s="147" t="s">
        <v>962</v>
      </c>
      <c r="Q6411" s="147">
        <v>204</v>
      </c>
      <c r="R6411" s="147"/>
      <c r="S6411" s="147" t="s">
        <v>1664</v>
      </c>
      <c r="T6411" s="147">
        <v>0</v>
      </c>
      <c r="U6411" s="147" t="s">
        <v>1665</v>
      </c>
      <c r="V6411" s="147" t="s">
        <v>4126</v>
      </c>
    </row>
    <row r="6412" spans="16:22" x14ac:dyDescent="0.25">
      <c r="P6412" s="147" t="s">
        <v>962</v>
      </c>
      <c r="Q6412" s="147">
        <v>204</v>
      </c>
      <c r="R6412" s="147"/>
      <c r="S6412" s="147" t="s">
        <v>3320</v>
      </c>
      <c r="T6412" s="147">
        <v>0</v>
      </c>
      <c r="U6412" s="147" t="s">
        <v>3321</v>
      </c>
      <c r="V6412" s="147" t="s">
        <v>4126</v>
      </c>
    </row>
    <row r="6413" spans="16:22" x14ac:dyDescent="0.25">
      <c r="P6413" s="147" t="s">
        <v>962</v>
      </c>
      <c r="Q6413" s="147">
        <v>204</v>
      </c>
      <c r="R6413" s="147"/>
      <c r="S6413" s="147" t="s">
        <v>3322</v>
      </c>
      <c r="T6413" s="147">
        <v>0</v>
      </c>
      <c r="U6413" s="147" t="s">
        <v>3323</v>
      </c>
      <c r="V6413" s="147" t="s">
        <v>4126</v>
      </c>
    </row>
    <row r="6414" spans="16:22" x14ac:dyDescent="0.25">
      <c r="P6414" s="147" t="s">
        <v>962</v>
      </c>
      <c r="Q6414" s="147">
        <v>204</v>
      </c>
      <c r="R6414" s="147"/>
      <c r="S6414" s="147" t="s">
        <v>1670</v>
      </c>
      <c r="T6414" s="147">
        <v>0</v>
      </c>
      <c r="U6414" s="147" t="s">
        <v>1671</v>
      </c>
      <c r="V6414" s="147" t="s">
        <v>4126</v>
      </c>
    </row>
    <row r="6415" spans="16:22" x14ac:dyDescent="0.25">
      <c r="P6415" s="147" t="s">
        <v>962</v>
      </c>
      <c r="Q6415" s="147">
        <v>204</v>
      </c>
      <c r="R6415" s="147"/>
      <c r="S6415" s="147" t="s">
        <v>2493</v>
      </c>
      <c r="T6415" s="147">
        <v>0</v>
      </c>
      <c r="U6415" s="147" t="s">
        <v>2494</v>
      </c>
      <c r="V6415" s="147" t="s">
        <v>4126</v>
      </c>
    </row>
    <row r="6416" spans="16:22" x14ac:dyDescent="0.25">
      <c r="P6416" s="147" t="s">
        <v>962</v>
      </c>
      <c r="Q6416" s="147">
        <v>204</v>
      </c>
      <c r="R6416" s="147"/>
      <c r="S6416" s="147" t="s">
        <v>2784</v>
      </c>
      <c r="T6416" s="147">
        <v>0</v>
      </c>
      <c r="U6416" s="147" t="s">
        <v>2785</v>
      </c>
      <c r="V6416" s="147" t="s">
        <v>4126</v>
      </c>
    </row>
    <row r="6417" spans="16:22" x14ac:dyDescent="0.25">
      <c r="P6417" s="147" t="s">
        <v>962</v>
      </c>
      <c r="Q6417" s="147">
        <v>204</v>
      </c>
      <c r="R6417" s="147"/>
      <c r="S6417" s="147" t="s">
        <v>1676</v>
      </c>
      <c r="T6417" s="147">
        <v>0</v>
      </c>
      <c r="U6417" s="147" t="s">
        <v>1677</v>
      </c>
      <c r="V6417" s="147" t="s">
        <v>4126</v>
      </c>
    </row>
    <row r="6418" spans="16:22" x14ac:dyDescent="0.25">
      <c r="P6418" s="147" t="s">
        <v>962</v>
      </c>
      <c r="Q6418" s="147">
        <v>204</v>
      </c>
      <c r="R6418" s="147"/>
      <c r="S6418" s="147" t="s">
        <v>3514</v>
      </c>
      <c r="T6418" s="147">
        <v>0</v>
      </c>
      <c r="U6418" s="147" t="s">
        <v>3515</v>
      </c>
      <c r="V6418" s="147" t="s">
        <v>4126</v>
      </c>
    </row>
    <row r="6419" spans="16:22" x14ac:dyDescent="0.25">
      <c r="P6419" s="147" t="s">
        <v>962</v>
      </c>
      <c r="Q6419" s="147">
        <v>204</v>
      </c>
      <c r="R6419" s="147"/>
      <c r="S6419" s="147" t="s">
        <v>1678</v>
      </c>
      <c r="T6419" s="147">
        <v>0</v>
      </c>
      <c r="U6419" s="147" t="s">
        <v>1679</v>
      </c>
      <c r="V6419" s="147" t="s">
        <v>4126</v>
      </c>
    </row>
    <row r="6420" spans="16:22" x14ac:dyDescent="0.25">
      <c r="P6420" s="147" t="s">
        <v>962</v>
      </c>
      <c r="Q6420" s="147">
        <v>204</v>
      </c>
      <c r="R6420" s="147"/>
      <c r="S6420" s="147" t="s">
        <v>3326</v>
      </c>
      <c r="T6420" s="147">
        <v>0</v>
      </c>
      <c r="U6420" s="147" t="s">
        <v>3327</v>
      </c>
      <c r="V6420" s="147" t="s">
        <v>4126</v>
      </c>
    </row>
    <row r="6421" spans="16:22" x14ac:dyDescent="0.25">
      <c r="P6421" s="147" t="s">
        <v>962</v>
      </c>
      <c r="Q6421" s="147">
        <v>204</v>
      </c>
      <c r="R6421" s="147"/>
      <c r="S6421" s="147" t="s">
        <v>1680</v>
      </c>
      <c r="T6421" s="147">
        <v>0</v>
      </c>
      <c r="U6421" s="147" t="s">
        <v>1681</v>
      </c>
      <c r="V6421" s="147" t="s">
        <v>4126</v>
      </c>
    </row>
    <row r="6422" spans="16:22" x14ac:dyDescent="0.25">
      <c r="P6422" s="147" t="s">
        <v>962</v>
      </c>
      <c r="Q6422" s="147">
        <v>204</v>
      </c>
      <c r="R6422" s="147"/>
      <c r="S6422" s="147" t="s">
        <v>1682</v>
      </c>
      <c r="T6422" s="147">
        <v>0</v>
      </c>
      <c r="U6422" s="147" t="s">
        <v>1683</v>
      </c>
      <c r="V6422" s="147" t="s">
        <v>4126</v>
      </c>
    </row>
    <row r="6423" spans="16:22" x14ac:dyDescent="0.25">
      <c r="P6423" s="147" t="s">
        <v>962</v>
      </c>
      <c r="Q6423" s="147">
        <v>204</v>
      </c>
      <c r="R6423" s="147"/>
      <c r="S6423" s="147" t="s">
        <v>3328</v>
      </c>
      <c r="T6423" s="147">
        <v>0</v>
      </c>
      <c r="U6423" s="147" t="s">
        <v>3329</v>
      </c>
      <c r="V6423" s="147" t="s">
        <v>4126</v>
      </c>
    </row>
    <row r="6424" spans="16:22" x14ac:dyDescent="0.25">
      <c r="P6424" s="147" t="s">
        <v>962</v>
      </c>
      <c r="Q6424" s="147">
        <v>204</v>
      </c>
      <c r="R6424" s="147"/>
      <c r="S6424" s="147" t="s">
        <v>3332</v>
      </c>
      <c r="T6424" s="147">
        <v>0</v>
      </c>
      <c r="U6424" s="147" t="s">
        <v>3333</v>
      </c>
      <c r="V6424" s="147" t="s">
        <v>4126</v>
      </c>
    </row>
    <row r="6425" spans="16:22" x14ac:dyDescent="0.25">
      <c r="P6425" s="147" t="s">
        <v>962</v>
      </c>
      <c r="Q6425" s="147">
        <v>204</v>
      </c>
      <c r="R6425" s="147"/>
      <c r="S6425" s="147" t="s">
        <v>2788</v>
      </c>
      <c r="T6425" s="147">
        <v>0</v>
      </c>
      <c r="U6425" s="147" t="s">
        <v>2789</v>
      </c>
      <c r="V6425" s="147" t="s">
        <v>4126</v>
      </c>
    </row>
    <row r="6426" spans="16:22" x14ac:dyDescent="0.25">
      <c r="P6426" s="147" t="s">
        <v>962</v>
      </c>
      <c r="Q6426" s="147">
        <v>204</v>
      </c>
      <c r="R6426" s="147"/>
      <c r="S6426" s="147" t="s">
        <v>3720</v>
      </c>
      <c r="T6426" s="147">
        <v>0</v>
      </c>
      <c r="U6426" s="147" t="s">
        <v>3721</v>
      </c>
      <c r="V6426" s="147" t="s">
        <v>4126</v>
      </c>
    </row>
    <row r="6427" spans="16:22" x14ac:dyDescent="0.25">
      <c r="P6427" s="147" t="s">
        <v>962</v>
      </c>
      <c r="Q6427" s="147">
        <v>204</v>
      </c>
      <c r="R6427" s="147"/>
      <c r="S6427" s="147" t="s">
        <v>2790</v>
      </c>
      <c r="T6427" s="147">
        <v>0</v>
      </c>
      <c r="U6427" s="147" t="s">
        <v>2791</v>
      </c>
      <c r="V6427" s="147" t="s">
        <v>4126</v>
      </c>
    </row>
    <row r="6428" spans="16:22" x14ac:dyDescent="0.25">
      <c r="P6428" s="147" t="s">
        <v>962</v>
      </c>
      <c r="Q6428" s="147">
        <v>204</v>
      </c>
      <c r="R6428" s="147"/>
      <c r="S6428" s="147" t="s">
        <v>3029</v>
      </c>
      <c r="T6428" s="147">
        <v>0</v>
      </c>
      <c r="U6428" s="147" t="s">
        <v>3030</v>
      </c>
      <c r="V6428" s="147" t="s">
        <v>4126</v>
      </c>
    </row>
    <row r="6429" spans="16:22" x14ac:dyDescent="0.25">
      <c r="P6429" s="147" t="s">
        <v>962</v>
      </c>
      <c r="Q6429" s="147">
        <v>204</v>
      </c>
      <c r="R6429" s="147"/>
      <c r="S6429" s="147" t="s">
        <v>1686</v>
      </c>
      <c r="T6429" s="147">
        <v>0</v>
      </c>
      <c r="U6429" s="147" t="s">
        <v>1687</v>
      </c>
      <c r="V6429" s="147" t="s">
        <v>4126</v>
      </c>
    </row>
    <row r="6430" spans="16:22" x14ac:dyDescent="0.25">
      <c r="P6430" s="147" t="s">
        <v>962</v>
      </c>
      <c r="Q6430" s="147">
        <v>204</v>
      </c>
      <c r="R6430" s="147"/>
      <c r="S6430" s="147" t="s">
        <v>2499</v>
      </c>
      <c r="T6430" s="147">
        <v>0</v>
      </c>
      <c r="U6430" s="147" t="s">
        <v>2500</v>
      </c>
      <c r="V6430" s="147" t="s">
        <v>4126</v>
      </c>
    </row>
    <row r="6431" spans="16:22" x14ac:dyDescent="0.25">
      <c r="P6431" s="147" t="s">
        <v>962</v>
      </c>
      <c r="Q6431" s="147">
        <v>204</v>
      </c>
      <c r="R6431" s="147"/>
      <c r="S6431" s="147" t="s">
        <v>1688</v>
      </c>
      <c r="T6431" s="147">
        <v>0</v>
      </c>
      <c r="U6431" s="147" t="s">
        <v>1689</v>
      </c>
      <c r="V6431" s="147" t="s">
        <v>4126</v>
      </c>
    </row>
    <row r="6432" spans="16:22" x14ac:dyDescent="0.25">
      <c r="P6432" s="147" t="s">
        <v>962</v>
      </c>
      <c r="Q6432" s="147">
        <v>204</v>
      </c>
      <c r="R6432" s="147"/>
      <c r="S6432" s="147" t="s">
        <v>2501</v>
      </c>
      <c r="T6432" s="147">
        <v>0</v>
      </c>
      <c r="U6432" s="147" t="s">
        <v>2502</v>
      </c>
      <c r="V6432" s="147" t="s">
        <v>4126</v>
      </c>
    </row>
    <row r="6433" spans="16:22" x14ac:dyDescent="0.25">
      <c r="P6433" s="147" t="s">
        <v>962</v>
      </c>
      <c r="Q6433" s="147">
        <v>204</v>
      </c>
      <c r="R6433" s="147"/>
      <c r="S6433" s="147" t="s">
        <v>3336</v>
      </c>
      <c r="T6433" s="147">
        <v>0</v>
      </c>
      <c r="U6433" s="147" t="s">
        <v>3337</v>
      </c>
      <c r="V6433" s="147" t="s">
        <v>4126</v>
      </c>
    </row>
    <row r="6434" spans="16:22" x14ac:dyDescent="0.25">
      <c r="P6434" s="147" t="s">
        <v>962</v>
      </c>
      <c r="Q6434" s="147">
        <v>204</v>
      </c>
      <c r="R6434" s="147"/>
      <c r="S6434" s="147" t="s">
        <v>4129</v>
      </c>
      <c r="T6434" s="147">
        <v>0</v>
      </c>
      <c r="U6434" s="147" t="s">
        <v>4130</v>
      </c>
      <c r="V6434" s="147" t="s">
        <v>4126</v>
      </c>
    </row>
    <row r="6435" spans="16:22" x14ac:dyDescent="0.25">
      <c r="P6435" s="147" t="s">
        <v>962</v>
      </c>
      <c r="Q6435" s="147">
        <v>204</v>
      </c>
      <c r="R6435" s="147"/>
      <c r="S6435" s="147" t="s">
        <v>1696</v>
      </c>
      <c r="T6435" s="147">
        <v>0</v>
      </c>
      <c r="U6435" s="147" t="s">
        <v>1697</v>
      </c>
      <c r="V6435" s="147" t="s">
        <v>4126</v>
      </c>
    </row>
    <row r="6436" spans="16:22" x14ac:dyDescent="0.25">
      <c r="P6436" s="147" t="s">
        <v>962</v>
      </c>
      <c r="Q6436" s="147">
        <v>204</v>
      </c>
      <c r="R6436" s="147"/>
      <c r="S6436" s="147" t="s">
        <v>3338</v>
      </c>
      <c r="T6436" s="147">
        <v>0</v>
      </c>
      <c r="U6436" s="147" t="s">
        <v>3339</v>
      </c>
      <c r="V6436" s="147" t="s">
        <v>4126</v>
      </c>
    </row>
    <row r="6437" spans="16:22" x14ac:dyDescent="0.25">
      <c r="P6437" s="147" t="s">
        <v>962</v>
      </c>
      <c r="Q6437" s="147">
        <v>204</v>
      </c>
      <c r="R6437" s="147"/>
      <c r="S6437" s="147" t="s">
        <v>2794</v>
      </c>
      <c r="T6437" s="147">
        <v>0</v>
      </c>
      <c r="U6437" s="147" t="s">
        <v>2795</v>
      </c>
      <c r="V6437" s="147" t="s">
        <v>4126</v>
      </c>
    </row>
    <row r="6438" spans="16:22" x14ac:dyDescent="0.25">
      <c r="P6438" s="147" t="s">
        <v>962</v>
      </c>
      <c r="Q6438" s="147">
        <v>204</v>
      </c>
      <c r="R6438" s="147"/>
      <c r="S6438" s="147" t="s">
        <v>1698</v>
      </c>
      <c r="T6438" s="147">
        <v>0</v>
      </c>
      <c r="U6438" s="147" t="s">
        <v>1699</v>
      </c>
      <c r="V6438" s="147" t="s">
        <v>4126</v>
      </c>
    </row>
    <row r="6439" spans="16:22" x14ac:dyDescent="0.25">
      <c r="P6439" s="147" t="s">
        <v>962</v>
      </c>
      <c r="Q6439" s="147">
        <v>204</v>
      </c>
      <c r="R6439" s="147"/>
      <c r="S6439" s="147" t="s">
        <v>1700</v>
      </c>
      <c r="T6439" s="147">
        <v>0</v>
      </c>
      <c r="U6439" s="147" t="s">
        <v>1701</v>
      </c>
      <c r="V6439" s="147" t="s">
        <v>4126</v>
      </c>
    </row>
    <row r="6440" spans="16:22" x14ac:dyDescent="0.25">
      <c r="P6440" s="147" t="s">
        <v>962</v>
      </c>
      <c r="Q6440" s="147">
        <v>204</v>
      </c>
      <c r="R6440" s="147"/>
      <c r="S6440" s="147" t="s">
        <v>2798</v>
      </c>
      <c r="T6440" s="147">
        <v>0</v>
      </c>
      <c r="U6440" s="147" t="s">
        <v>2799</v>
      </c>
      <c r="V6440" s="147" t="s">
        <v>4126</v>
      </c>
    </row>
    <row r="6441" spans="16:22" x14ac:dyDescent="0.25">
      <c r="P6441" s="147" t="s">
        <v>962</v>
      </c>
      <c r="Q6441" s="147">
        <v>204</v>
      </c>
      <c r="R6441" s="147"/>
      <c r="S6441" s="147" t="s">
        <v>2800</v>
      </c>
      <c r="T6441" s="147">
        <v>0</v>
      </c>
      <c r="U6441" s="147" t="s">
        <v>2801</v>
      </c>
      <c r="V6441" s="147" t="s">
        <v>4126</v>
      </c>
    </row>
    <row r="6442" spans="16:22" x14ac:dyDescent="0.25">
      <c r="P6442" s="147" t="s">
        <v>962</v>
      </c>
      <c r="Q6442" s="147">
        <v>204</v>
      </c>
      <c r="R6442" s="147"/>
      <c r="S6442" s="147" t="s">
        <v>3518</v>
      </c>
      <c r="T6442" s="147">
        <v>0</v>
      </c>
      <c r="U6442" s="147" t="s">
        <v>3519</v>
      </c>
      <c r="V6442" s="147" t="s">
        <v>4126</v>
      </c>
    </row>
    <row r="6443" spans="16:22" x14ac:dyDescent="0.25">
      <c r="P6443" s="147" t="s">
        <v>962</v>
      </c>
      <c r="Q6443" s="147">
        <v>204</v>
      </c>
      <c r="R6443" s="147"/>
      <c r="S6443" s="147" t="s">
        <v>1702</v>
      </c>
      <c r="T6443" s="147">
        <v>0</v>
      </c>
      <c r="U6443" s="147" t="s">
        <v>1703</v>
      </c>
      <c r="V6443" s="147" t="s">
        <v>4126</v>
      </c>
    </row>
    <row r="6444" spans="16:22" x14ac:dyDescent="0.25">
      <c r="P6444" s="147" t="s">
        <v>962</v>
      </c>
      <c r="Q6444" s="147">
        <v>204</v>
      </c>
      <c r="R6444" s="147"/>
      <c r="S6444" s="147" t="s">
        <v>1704</v>
      </c>
      <c r="T6444" s="147">
        <v>0</v>
      </c>
      <c r="U6444" s="147" t="s">
        <v>1705</v>
      </c>
      <c r="V6444" s="147" t="s">
        <v>4126</v>
      </c>
    </row>
    <row r="6445" spans="16:22" x14ac:dyDescent="0.25">
      <c r="P6445" s="147" t="s">
        <v>962</v>
      </c>
      <c r="Q6445" s="147">
        <v>204</v>
      </c>
      <c r="R6445" s="147"/>
      <c r="S6445" s="147" t="s">
        <v>2802</v>
      </c>
      <c r="T6445" s="147">
        <v>0</v>
      </c>
      <c r="U6445" s="147" t="s">
        <v>2803</v>
      </c>
      <c r="V6445" s="147" t="s">
        <v>4126</v>
      </c>
    </row>
    <row r="6446" spans="16:22" x14ac:dyDescent="0.25">
      <c r="P6446" s="147" t="s">
        <v>962</v>
      </c>
      <c r="Q6446" s="147">
        <v>204</v>
      </c>
      <c r="R6446" s="147"/>
      <c r="S6446" s="147" t="s">
        <v>2804</v>
      </c>
      <c r="T6446" s="147">
        <v>0</v>
      </c>
      <c r="U6446" s="147" t="s">
        <v>2805</v>
      </c>
      <c r="V6446" s="147" t="s">
        <v>4126</v>
      </c>
    </row>
    <row r="6447" spans="16:22" x14ac:dyDescent="0.25">
      <c r="P6447" s="147" t="s">
        <v>962</v>
      </c>
      <c r="Q6447" s="147">
        <v>204</v>
      </c>
      <c r="R6447" s="147"/>
      <c r="S6447" s="147" t="s">
        <v>1706</v>
      </c>
      <c r="T6447" s="147">
        <v>0</v>
      </c>
      <c r="U6447" s="147" t="s">
        <v>1707</v>
      </c>
      <c r="V6447" s="147" t="s">
        <v>4126</v>
      </c>
    </row>
    <row r="6448" spans="16:22" x14ac:dyDescent="0.25">
      <c r="P6448" s="147" t="s">
        <v>962</v>
      </c>
      <c r="Q6448" s="147">
        <v>204</v>
      </c>
      <c r="R6448" s="147"/>
      <c r="S6448" s="147" t="s">
        <v>1708</v>
      </c>
      <c r="T6448" s="147">
        <v>0</v>
      </c>
      <c r="U6448" s="147" t="s">
        <v>1709</v>
      </c>
      <c r="V6448" s="147" t="s">
        <v>4126</v>
      </c>
    </row>
    <row r="6449" spans="16:22" x14ac:dyDescent="0.25">
      <c r="P6449" s="147" t="s">
        <v>962</v>
      </c>
      <c r="Q6449" s="147">
        <v>204</v>
      </c>
      <c r="R6449" s="147"/>
      <c r="S6449" s="147" t="s">
        <v>3340</v>
      </c>
      <c r="T6449" s="147">
        <v>0</v>
      </c>
      <c r="U6449" s="147" t="s">
        <v>3341</v>
      </c>
      <c r="V6449" s="147" t="s">
        <v>4126</v>
      </c>
    </row>
    <row r="6450" spans="16:22" x14ac:dyDescent="0.25">
      <c r="P6450" s="147" t="s">
        <v>962</v>
      </c>
      <c r="Q6450" s="147">
        <v>204</v>
      </c>
      <c r="R6450" s="147"/>
      <c r="S6450" s="147" t="s">
        <v>1710</v>
      </c>
      <c r="T6450" s="147">
        <v>0</v>
      </c>
      <c r="U6450" s="147" t="s">
        <v>1711</v>
      </c>
      <c r="V6450" s="147" t="s">
        <v>4126</v>
      </c>
    </row>
    <row r="6451" spans="16:22" x14ac:dyDescent="0.25">
      <c r="P6451" s="147" t="s">
        <v>962</v>
      </c>
      <c r="Q6451" s="147">
        <v>204</v>
      </c>
      <c r="R6451" s="147"/>
      <c r="S6451" s="147" t="s">
        <v>1712</v>
      </c>
      <c r="T6451" s="147">
        <v>0</v>
      </c>
      <c r="U6451" s="147" t="s">
        <v>1713</v>
      </c>
      <c r="V6451" s="147" t="s">
        <v>4126</v>
      </c>
    </row>
    <row r="6452" spans="16:22" x14ac:dyDescent="0.25">
      <c r="P6452" s="147" t="s">
        <v>962</v>
      </c>
      <c r="Q6452" s="147">
        <v>204</v>
      </c>
      <c r="R6452" s="147"/>
      <c r="S6452" s="147" t="s">
        <v>3033</v>
      </c>
      <c r="T6452" s="147">
        <v>0</v>
      </c>
      <c r="U6452" s="147" t="s">
        <v>3034</v>
      </c>
      <c r="V6452" s="147" t="s">
        <v>4126</v>
      </c>
    </row>
    <row r="6453" spans="16:22" x14ac:dyDescent="0.25">
      <c r="P6453" s="147" t="s">
        <v>962</v>
      </c>
      <c r="Q6453" s="147">
        <v>204</v>
      </c>
      <c r="R6453" s="147"/>
      <c r="S6453" s="147" t="s">
        <v>1716</v>
      </c>
      <c r="T6453" s="147">
        <v>0</v>
      </c>
      <c r="U6453" s="147" t="s">
        <v>1717</v>
      </c>
      <c r="V6453" s="147" t="s">
        <v>4126</v>
      </c>
    </row>
    <row r="6454" spans="16:22" x14ac:dyDescent="0.25">
      <c r="P6454" s="147" t="s">
        <v>962</v>
      </c>
      <c r="Q6454" s="147">
        <v>204</v>
      </c>
      <c r="R6454" s="147"/>
      <c r="S6454" s="147" t="s">
        <v>2513</v>
      </c>
      <c r="T6454" s="147">
        <v>0</v>
      </c>
      <c r="U6454" s="147" t="s">
        <v>2514</v>
      </c>
      <c r="V6454" s="147" t="s">
        <v>4126</v>
      </c>
    </row>
    <row r="6455" spans="16:22" x14ac:dyDescent="0.25">
      <c r="P6455" s="147" t="s">
        <v>962</v>
      </c>
      <c r="Q6455" s="147">
        <v>204</v>
      </c>
      <c r="R6455" s="147"/>
      <c r="S6455" s="147" t="s">
        <v>3851</v>
      </c>
      <c r="T6455" s="147">
        <v>0</v>
      </c>
      <c r="U6455" s="147" t="s">
        <v>3852</v>
      </c>
      <c r="V6455" s="147" t="s">
        <v>4126</v>
      </c>
    </row>
    <row r="6456" spans="16:22" x14ac:dyDescent="0.25">
      <c r="P6456" s="147" t="s">
        <v>962</v>
      </c>
      <c r="Q6456" s="147">
        <v>204</v>
      </c>
      <c r="R6456" s="147"/>
      <c r="S6456" s="147" t="s">
        <v>3035</v>
      </c>
      <c r="T6456" s="147">
        <v>0</v>
      </c>
      <c r="U6456" s="147" t="s">
        <v>3036</v>
      </c>
      <c r="V6456" s="147" t="s">
        <v>4126</v>
      </c>
    </row>
    <row r="6457" spans="16:22" x14ac:dyDescent="0.25">
      <c r="P6457" s="147" t="s">
        <v>962</v>
      </c>
      <c r="Q6457" s="147">
        <v>204</v>
      </c>
      <c r="R6457" s="147"/>
      <c r="S6457" s="147" t="s">
        <v>1722</v>
      </c>
      <c r="T6457" s="147">
        <v>0</v>
      </c>
      <c r="U6457" s="147" t="s">
        <v>1723</v>
      </c>
      <c r="V6457" s="147" t="s">
        <v>4126</v>
      </c>
    </row>
    <row r="6458" spans="16:22" x14ac:dyDescent="0.25">
      <c r="P6458" s="147" t="s">
        <v>962</v>
      </c>
      <c r="Q6458" s="147">
        <v>204</v>
      </c>
      <c r="R6458" s="147"/>
      <c r="S6458" s="147" t="s">
        <v>3342</v>
      </c>
      <c r="T6458" s="147">
        <v>0</v>
      </c>
      <c r="U6458" s="147" t="s">
        <v>3343</v>
      </c>
      <c r="V6458" s="147" t="s">
        <v>4126</v>
      </c>
    </row>
    <row r="6459" spans="16:22" x14ac:dyDescent="0.25">
      <c r="P6459" s="147" t="s">
        <v>962</v>
      </c>
      <c r="Q6459" s="147">
        <v>204</v>
      </c>
      <c r="R6459" s="147"/>
      <c r="S6459" s="147" t="s">
        <v>1724</v>
      </c>
      <c r="T6459" s="147">
        <v>0</v>
      </c>
      <c r="U6459" s="147" t="s">
        <v>1725</v>
      </c>
      <c r="V6459" s="147" t="s">
        <v>4126</v>
      </c>
    </row>
    <row r="6460" spans="16:22" x14ac:dyDescent="0.25">
      <c r="P6460" s="147" t="s">
        <v>962</v>
      </c>
      <c r="Q6460" s="147">
        <v>204</v>
      </c>
      <c r="R6460" s="147"/>
      <c r="S6460" s="147" t="s">
        <v>3037</v>
      </c>
      <c r="T6460" s="147">
        <v>0</v>
      </c>
      <c r="U6460" s="147" t="s">
        <v>3038</v>
      </c>
      <c r="V6460" s="147" t="s">
        <v>4126</v>
      </c>
    </row>
    <row r="6461" spans="16:22" x14ac:dyDescent="0.25">
      <c r="P6461" s="147" t="s">
        <v>962</v>
      </c>
      <c r="Q6461" s="147">
        <v>204</v>
      </c>
      <c r="R6461" s="147"/>
      <c r="S6461" s="147" t="s">
        <v>1728</v>
      </c>
      <c r="T6461" s="147">
        <v>0</v>
      </c>
      <c r="U6461" s="147" t="s">
        <v>1729</v>
      </c>
      <c r="V6461" s="147" t="s">
        <v>4126</v>
      </c>
    </row>
    <row r="6462" spans="16:22" x14ac:dyDescent="0.25">
      <c r="P6462" s="147" t="s">
        <v>962</v>
      </c>
      <c r="Q6462" s="147">
        <v>204</v>
      </c>
      <c r="R6462" s="147"/>
      <c r="S6462" s="147" t="s">
        <v>1730</v>
      </c>
      <c r="T6462" s="147">
        <v>0</v>
      </c>
      <c r="U6462" s="147" t="s">
        <v>1731</v>
      </c>
      <c r="V6462" s="147" t="s">
        <v>4126</v>
      </c>
    </row>
    <row r="6463" spans="16:22" x14ac:dyDescent="0.25">
      <c r="P6463" s="147" t="s">
        <v>962</v>
      </c>
      <c r="Q6463" s="147">
        <v>204</v>
      </c>
      <c r="R6463" s="147"/>
      <c r="S6463" s="147" t="s">
        <v>3524</v>
      </c>
      <c r="T6463" s="147">
        <v>0</v>
      </c>
      <c r="U6463" s="147" t="s">
        <v>3525</v>
      </c>
      <c r="V6463" s="147" t="s">
        <v>4126</v>
      </c>
    </row>
    <row r="6464" spans="16:22" x14ac:dyDescent="0.25">
      <c r="P6464" s="147" t="s">
        <v>962</v>
      </c>
      <c r="Q6464" s="147">
        <v>204</v>
      </c>
      <c r="R6464" s="147"/>
      <c r="S6464" s="147" t="s">
        <v>2822</v>
      </c>
      <c r="T6464" s="147">
        <v>0</v>
      </c>
      <c r="U6464" s="147" t="s">
        <v>2823</v>
      </c>
      <c r="V6464" s="147" t="s">
        <v>4126</v>
      </c>
    </row>
    <row r="6465" spans="16:22" x14ac:dyDescent="0.25">
      <c r="P6465" s="147" t="s">
        <v>962</v>
      </c>
      <c r="Q6465" s="147">
        <v>204</v>
      </c>
      <c r="R6465" s="147"/>
      <c r="S6465" s="147" t="s">
        <v>1732</v>
      </c>
      <c r="T6465" s="147">
        <v>0</v>
      </c>
      <c r="U6465" s="147" t="s">
        <v>1733</v>
      </c>
      <c r="V6465" s="147" t="s">
        <v>4126</v>
      </c>
    </row>
    <row r="6466" spans="16:22" x14ac:dyDescent="0.25">
      <c r="P6466" s="147" t="s">
        <v>962</v>
      </c>
      <c r="Q6466" s="147">
        <v>204</v>
      </c>
      <c r="R6466" s="147"/>
      <c r="S6466" s="147" t="s">
        <v>1734</v>
      </c>
      <c r="T6466" s="147">
        <v>0</v>
      </c>
      <c r="U6466" s="147" t="s">
        <v>1735</v>
      </c>
      <c r="V6466" s="147" t="s">
        <v>4126</v>
      </c>
    </row>
    <row r="6467" spans="16:22" x14ac:dyDescent="0.25">
      <c r="P6467" s="147" t="s">
        <v>962</v>
      </c>
      <c r="Q6467" s="147">
        <v>204</v>
      </c>
      <c r="R6467" s="147"/>
      <c r="S6467" s="147" t="s">
        <v>1736</v>
      </c>
      <c r="T6467" s="147">
        <v>0</v>
      </c>
      <c r="U6467" s="147" t="s">
        <v>1737</v>
      </c>
      <c r="V6467" s="147" t="s">
        <v>4126</v>
      </c>
    </row>
    <row r="6468" spans="16:22" x14ac:dyDescent="0.25">
      <c r="P6468" s="147" t="s">
        <v>962</v>
      </c>
      <c r="Q6468" s="147">
        <v>204</v>
      </c>
      <c r="R6468" s="147"/>
      <c r="S6468" s="147" t="s">
        <v>3350</v>
      </c>
      <c r="T6468" s="147">
        <v>0</v>
      </c>
      <c r="U6468" s="147" t="s">
        <v>3351</v>
      </c>
      <c r="V6468" s="147" t="s">
        <v>4126</v>
      </c>
    </row>
    <row r="6469" spans="16:22" x14ac:dyDescent="0.25">
      <c r="P6469" s="147" t="s">
        <v>962</v>
      </c>
      <c r="Q6469" s="147">
        <v>204</v>
      </c>
      <c r="R6469" s="147"/>
      <c r="S6469" s="147" t="s">
        <v>1738</v>
      </c>
      <c r="T6469" s="147">
        <v>0</v>
      </c>
      <c r="U6469" s="147" t="s">
        <v>1739</v>
      </c>
      <c r="V6469" s="147" t="s">
        <v>4126</v>
      </c>
    </row>
    <row r="6470" spans="16:22" x14ac:dyDescent="0.25">
      <c r="P6470" s="147" t="s">
        <v>962</v>
      </c>
      <c r="Q6470" s="147">
        <v>204</v>
      </c>
      <c r="R6470" s="147"/>
      <c r="S6470" s="147" t="s">
        <v>3530</v>
      </c>
      <c r="T6470" s="147">
        <v>0</v>
      </c>
      <c r="U6470" s="147" t="s">
        <v>3531</v>
      </c>
      <c r="V6470" s="147" t="s">
        <v>4126</v>
      </c>
    </row>
    <row r="6471" spans="16:22" x14ac:dyDescent="0.25">
      <c r="P6471" s="147" t="s">
        <v>962</v>
      </c>
      <c r="Q6471" s="147">
        <v>204</v>
      </c>
      <c r="R6471" s="147"/>
      <c r="S6471" s="147" t="s">
        <v>2824</v>
      </c>
      <c r="T6471" s="147">
        <v>0</v>
      </c>
      <c r="U6471" s="147" t="s">
        <v>2825</v>
      </c>
      <c r="V6471" s="147" t="s">
        <v>4126</v>
      </c>
    </row>
    <row r="6472" spans="16:22" x14ac:dyDescent="0.25">
      <c r="P6472" s="147" t="s">
        <v>962</v>
      </c>
      <c r="Q6472" s="147">
        <v>204</v>
      </c>
      <c r="R6472" s="147"/>
      <c r="S6472" s="147" t="s">
        <v>4131</v>
      </c>
      <c r="T6472" s="147">
        <v>0</v>
      </c>
      <c r="U6472" s="147" t="s">
        <v>4132</v>
      </c>
      <c r="V6472" s="147" t="s">
        <v>4126</v>
      </c>
    </row>
    <row r="6473" spans="16:22" x14ac:dyDescent="0.25">
      <c r="P6473" s="147" t="s">
        <v>962</v>
      </c>
      <c r="Q6473" s="147">
        <v>204</v>
      </c>
      <c r="R6473" s="147"/>
      <c r="S6473" s="147" t="s">
        <v>1744</v>
      </c>
      <c r="T6473" s="147">
        <v>0</v>
      </c>
      <c r="U6473" s="147" t="s">
        <v>1745</v>
      </c>
      <c r="V6473" s="147" t="s">
        <v>4126</v>
      </c>
    </row>
    <row r="6474" spans="16:22" x14ac:dyDescent="0.25">
      <c r="P6474" s="147" t="s">
        <v>962</v>
      </c>
      <c r="Q6474" s="147">
        <v>204</v>
      </c>
      <c r="R6474" s="147"/>
      <c r="S6474" s="147" t="s">
        <v>2826</v>
      </c>
      <c r="T6474" s="147">
        <v>0</v>
      </c>
      <c r="U6474" s="147" t="s">
        <v>2827</v>
      </c>
      <c r="V6474" s="147" t="s">
        <v>4126</v>
      </c>
    </row>
    <row r="6475" spans="16:22" x14ac:dyDescent="0.25">
      <c r="P6475" s="147" t="s">
        <v>962</v>
      </c>
      <c r="Q6475" s="147">
        <v>204</v>
      </c>
      <c r="R6475" s="147"/>
      <c r="S6475" s="147" t="s">
        <v>3041</v>
      </c>
      <c r="T6475" s="147">
        <v>0</v>
      </c>
      <c r="U6475" s="147" t="s">
        <v>3042</v>
      </c>
      <c r="V6475" s="147" t="s">
        <v>4126</v>
      </c>
    </row>
    <row r="6476" spans="16:22" x14ac:dyDescent="0.25">
      <c r="P6476" s="147" t="s">
        <v>962</v>
      </c>
      <c r="Q6476" s="147">
        <v>204</v>
      </c>
      <c r="R6476" s="147"/>
      <c r="S6476" s="147" t="s">
        <v>1748</v>
      </c>
      <c r="T6476" s="147">
        <v>0</v>
      </c>
      <c r="U6476" s="147" t="s">
        <v>1749</v>
      </c>
      <c r="V6476" s="147" t="s">
        <v>4126</v>
      </c>
    </row>
    <row r="6477" spans="16:22" x14ac:dyDescent="0.25">
      <c r="P6477" s="147" t="s">
        <v>962</v>
      </c>
      <c r="Q6477" s="147">
        <v>204</v>
      </c>
      <c r="R6477" s="147"/>
      <c r="S6477" s="147" t="s">
        <v>1750</v>
      </c>
      <c r="T6477" s="147">
        <v>0</v>
      </c>
      <c r="U6477" s="147" t="s">
        <v>1751</v>
      </c>
      <c r="V6477" s="147" t="s">
        <v>4126</v>
      </c>
    </row>
    <row r="6478" spans="16:22" x14ac:dyDescent="0.25">
      <c r="P6478" s="147" t="s">
        <v>962</v>
      </c>
      <c r="Q6478" s="147">
        <v>204</v>
      </c>
      <c r="R6478" s="147"/>
      <c r="S6478" s="147" t="s">
        <v>1752</v>
      </c>
      <c r="T6478" s="147">
        <v>0</v>
      </c>
      <c r="U6478" s="147" t="s">
        <v>1753</v>
      </c>
      <c r="V6478" s="147" t="s">
        <v>4126</v>
      </c>
    </row>
    <row r="6479" spans="16:22" x14ac:dyDescent="0.25">
      <c r="P6479" s="147" t="s">
        <v>962</v>
      </c>
      <c r="Q6479" s="147">
        <v>204</v>
      </c>
      <c r="R6479" s="147"/>
      <c r="S6479" s="147" t="s">
        <v>3352</v>
      </c>
      <c r="T6479" s="147">
        <v>0</v>
      </c>
      <c r="U6479" s="147" t="s">
        <v>3353</v>
      </c>
      <c r="V6479" s="147" t="s">
        <v>4126</v>
      </c>
    </row>
    <row r="6480" spans="16:22" x14ac:dyDescent="0.25">
      <c r="P6480" s="147" t="s">
        <v>962</v>
      </c>
      <c r="Q6480" s="147">
        <v>204</v>
      </c>
      <c r="R6480" s="147"/>
      <c r="S6480" s="147" t="s">
        <v>2521</v>
      </c>
      <c r="T6480" s="147">
        <v>0</v>
      </c>
      <c r="U6480" s="147" t="s">
        <v>2522</v>
      </c>
      <c r="V6480" s="147" t="s">
        <v>4126</v>
      </c>
    </row>
    <row r="6481" spans="16:22" x14ac:dyDescent="0.25">
      <c r="P6481" s="147" t="s">
        <v>962</v>
      </c>
      <c r="Q6481" s="147">
        <v>204</v>
      </c>
      <c r="R6481" s="147"/>
      <c r="S6481" s="147" t="s">
        <v>3859</v>
      </c>
      <c r="T6481" s="147">
        <v>0</v>
      </c>
      <c r="U6481" s="147" t="s">
        <v>3860</v>
      </c>
      <c r="V6481" s="147" t="s">
        <v>4126</v>
      </c>
    </row>
    <row r="6482" spans="16:22" x14ac:dyDescent="0.25">
      <c r="P6482" s="147" t="s">
        <v>962</v>
      </c>
      <c r="Q6482" s="147">
        <v>204</v>
      </c>
      <c r="R6482" s="147"/>
      <c r="S6482" s="147" t="s">
        <v>1762</v>
      </c>
      <c r="T6482" s="147">
        <v>0</v>
      </c>
      <c r="U6482" s="147" t="s">
        <v>1763</v>
      </c>
      <c r="V6482" s="147" t="s">
        <v>4126</v>
      </c>
    </row>
    <row r="6483" spans="16:22" x14ac:dyDescent="0.25">
      <c r="P6483" s="147" t="s">
        <v>962</v>
      </c>
      <c r="Q6483" s="147">
        <v>204</v>
      </c>
      <c r="R6483" s="147"/>
      <c r="S6483" s="147" t="s">
        <v>1766</v>
      </c>
      <c r="T6483" s="147">
        <v>0</v>
      </c>
      <c r="U6483" s="147" t="s">
        <v>1767</v>
      </c>
      <c r="V6483" s="147" t="s">
        <v>4126</v>
      </c>
    </row>
    <row r="6484" spans="16:22" x14ac:dyDescent="0.25">
      <c r="P6484" s="147" t="s">
        <v>962</v>
      </c>
      <c r="Q6484" s="147">
        <v>204</v>
      </c>
      <c r="R6484" s="147"/>
      <c r="S6484" s="147" t="s">
        <v>1768</v>
      </c>
      <c r="T6484" s="147">
        <v>0</v>
      </c>
      <c r="U6484" s="147" t="s">
        <v>1769</v>
      </c>
      <c r="V6484" s="147" t="s">
        <v>4126</v>
      </c>
    </row>
    <row r="6485" spans="16:22" x14ac:dyDescent="0.25">
      <c r="P6485" s="147" t="s">
        <v>962</v>
      </c>
      <c r="Q6485" s="147">
        <v>204</v>
      </c>
      <c r="R6485" s="147"/>
      <c r="S6485" s="147" t="s">
        <v>3047</v>
      </c>
      <c r="T6485" s="147">
        <v>0</v>
      </c>
      <c r="U6485" s="147" t="s">
        <v>3048</v>
      </c>
      <c r="V6485" s="147" t="s">
        <v>4126</v>
      </c>
    </row>
    <row r="6486" spans="16:22" x14ac:dyDescent="0.25">
      <c r="P6486" s="147" t="s">
        <v>962</v>
      </c>
      <c r="Q6486" s="147">
        <v>204</v>
      </c>
      <c r="R6486" s="147"/>
      <c r="S6486" s="147" t="s">
        <v>4133</v>
      </c>
      <c r="T6486" s="147">
        <v>0</v>
      </c>
      <c r="U6486" s="147" t="s">
        <v>4134</v>
      </c>
      <c r="V6486" s="147" t="s">
        <v>4126</v>
      </c>
    </row>
    <row r="6487" spans="16:22" x14ac:dyDescent="0.25">
      <c r="P6487" s="147" t="s">
        <v>962</v>
      </c>
      <c r="Q6487" s="147">
        <v>204</v>
      </c>
      <c r="R6487" s="147"/>
      <c r="S6487" s="147" t="s">
        <v>3051</v>
      </c>
      <c r="T6487" s="147">
        <v>0</v>
      </c>
      <c r="U6487" s="147" t="s">
        <v>3052</v>
      </c>
      <c r="V6487" s="147" t="s">
        <v>4126</v>
      </c>
    </row>
    <row r="6488" spans="16:22" x14ac:dyDescent="0.25">
      <c r="P6488" s="147" t="s">
        <v>962</v>
      </c>
      <c r="Q6488" s="147">
        <v>204</v>
      </c>
      <c r="R6488" s="147"/>
      <c r="S6488" s="147" t="s">
        <v>2527</v>
      </c>
      <c r="T6488" s="147">
        <v>0</v>
      </c>
      <c r="U6488" s="147" t="s">
        <v>2528</v>
      </c>
      <c r="V6488" s="147" t="s">
        <v>4126</v>
      </c>
    </row>
    <row r="6489" spans="16:22" x14ac:dyDescent="0.25">
      <c r="P6489" s="147" t="s">
        <v>962</v>
      </c>
      <c r="Q6489" s="147">
        <v>204</v>
      </c>
      <c r="R6489" s="147"/>
      <c r="S6489" s="147" t="s">
        <v>3053</v>
      </c>
      <c r="T6489" s="147">
        <v>0</v>
      </c>
      <c r="U6489" s="147" t="s">
        <v>3054</v>
      </c>
      <c r="V6489" s="147" t="s">
        <v>4126</v>
      </c>
    </row>
    <row r="6490" spans="16:22" x14ac:dyDescent="0.25">
      <c r="P6490" s="147" t="s">
        <v>962</v>
      </c>
      <c r="Q6490" s="147">
        <v>204</v>
      </c>
      <c r="R6490" s="147"/>
      <c r="S6490" s="147" t="s">
        <v>4080</v>
      </c>
      <c r="T6490" s="147">
        <v>0</v>
      </c>
      <c r="U6490" s="147" t="s">
        <v>4081</v>
      </c>
      <c r="V6490" s="147" t="s">
        <v>4126</v>
      </c>
    </row>
    <row r="6491" spans="16:22" x14ac:dyDescent="0.25">
      <c r="P6491" s="147" t="s">
        <v>962</v>
      </c>
      <c r="Q6491" s="147">
        <v>204</v>
      </c>
      <c r="R6491" s="147"/>
      <c r="S6491" s="147" t="s">
        <v>1776</v>
      </c>
      <c r="T6491" s="147">
        <v>0</v>
      </c>
      <c r="U6491" s="147" t="s">
        <v>1777</v>
      </c>
      <c r="V6491" s="147" t="s">
        <v>4126</v>
      </c>
    </row>
    <row r="6492" spans="16:22" x14ac:dyDescent="0.25">
      <c r="P6492" s="147" t="s">
        <v>962</v>
      </c>
      <c r="Q6492" s="147">
        <v>204</v>
      </c>
      <c r="R6492" s="147"/>
      <c r="S6492" s="147" t="s">
        <v>1780</v>
      </c>
      <c r="T6492" s="147">
        <v>0</v>
      </c>
      <c r="U6492" s="147" t="s">
        <v>1781</v>
      </c>
      <c r="V6492" s="147" t="s">
        <v>4126</v>
      </c>
    </row>
    <row r="6493" spans="16:22" x14ac:dyDescent="0.25">
      <c r="P6493" s="147" t="s">
        <v>962</v>
      </c>
      <c r="Q6493" s="147">
        <v>204</v>
      </c>
      <c r="R6493" s="147"/>
      <c r="S6493" s="147" t="s">
        <v>1788</v>
      </c>
      <c r="T6493" s="147">
        <v>0</v>
      </c>
      <c r="U6493" s="147" t="s">
        <v>1789</v>
      </c>
      <c r="V6493" s="147" t="s">
        <v>4126</v>
      </c>
    </row>
    <row r="6494" spans="16:22" x14ac:dyDescent="0.25">
      <c r="P6494" s="147" t="s">
        <v>962</v>
      </c>
      <c r="Q6494" s="147">
        <v>204</v>
      </c>
      <c r="R6494" s="147"/>
      <c r="S6494" s="147" t="s">
        <v>3358</v>
      </c>
      <c r="T6494" s="147">
        <v>0</v>
      </c>
      <c r="U6494" s="147" t="s">
        <v>3359</v>
      </c>
      <c r="V6494" s="147" t="s">
        <v>4126</v>
      </c>
    </row>
    <row r="6495" spans="16:22" x14ac:dyDescent="0.25">
      <c r="P6495" s="147" t="s">
        <v>962</v>
      </c>
      <c r="Q6495" s="147">
        <v>204</v>
      </c>
      <c r="R6495" s="147"/>
      <c r="S6495" s="147" t="s">
        <v>2531</v>
      </c>
      <c r="T6495" s="147">
        <v>0</v>
      </c>
      <c r="U6495" s="147" t="s">
        <v>2532</v>
      </c>
      <c r="V6495" s="147" t="s">
        <v>4126</v>
      </c>
    </row>
    <row r="6496" spans="16:22" x14ac:dyDescent="0.25">
      <c r="P6496" s="147" t="s">
        <v>962</v>
      </c>
      <c r="Q6496" s="147">
        <v>204</v>
      </c>
      <c r="R6496" s="147"/>
      <c r="S6496" s="147" t="s">
        <v>3863</v>
      </c>
      <c r="T6496" s="147">
        <v>0</v>
      </c>
      <c r="U6496" s="147" t="s">
        <v>3864</v>
      </c>
      <c r="V6496" s="147" t="s">
        <v>4126</v>
      </c>
    </row>
    <row r="6497" spans="16:22" x14ac:dyDescent="0.25">
      <c r="P6497" s="147" t="s">
        <v>962</v>
      </c>
      <c r="Q6497" s="147">
        <v>204</v>
      </c>
      <c r="R6497" s="147"/>
      <c r="S6497" s="147" t="s">
        <v>2533</v>
      </c>
      <c r="T6497" s="147">
        <v>0</v>
      </c>
      <c r="U6497" s="147" t="s">
        <v>2534</v>
      </c>
      <c r="V6497" s="147" t="s">
        <v>4126</v>
      </c>
    </row>
    <row r="6498" spans="16:22" x14ac:dyDescent="0.25">
      <c r="P6498" s="147" t="s">
        <v>962</v>
      </c>
      <c r="Q6498" s="147">
        <v>204</v>
      </c>
      <c r="R6498" s="147"/>
      <c r="S6498" s="147" t="s">
        <v>1790</v>
      </c>
      <c r="T6498" s="147">
        <v>0</v>
      </c>
      <c r="U6498" s="147" t="s">
        <v>1791</v>
      </c>
      <c r="V6498" s="147" t="s">
        <v>4126</v>
      </c>
    </row>
    <row r="6499" spans="16:22" x14ac:dyDescent="0.25">
      <c r="P6499" s="147" t="s">
        <v>962</v>
      </c>
      <c r="Q6499" s="147">
        <v>204</v>
      </c>
      <c r="R6499" s="147"/>
      <c r="S6499" s="147" t="s">
        <v>4135</v>
      </c>
      <c r="T6499" s="147">
        <v>0</v>
      </c>
      <c r="U6499" s="147" t="s">
        <v>4136</v>
      </c>
      <c r="V6499" s="147" t="s">
        <v>4126</v>
      </c>
    </row>
    <row r="6500" spans="16:22" x14ac:dyDescent="0.25">
      <c r="P6500" s="147" t="s">
        <v>962</v>
      </c>
      <c r="Q6500" s="147">
        <v>204</v>
      </c>
      <c r="R6500" s="147"/>
      <c r="S6500" s="147" t="s">
        <v>3061</v>
      </c>
      <c r="T6500" s="147">
        <v>0</v>
      </c>
      <c r="U6500" s="147" t="s">
        <v>3062</v>
      </c>
      <c r="V6500" s="147" t="s">
        <v>4126</v>
      </c>
    </row>
    <row r="6501" spans="16:22" x14ac:dyDescent="0.25">
      <c r="P6501" s="147" t="s">
        <v>962</v>
      </c>
      <c r="Q6501" s="147">
        <v>204</v>
      </c>
      <c r="R6501" s="147"/>
      <c r="S6501" s="147" t="s">
        <v>1794</v>
      </c>
      <c r="T6501" s="147">
        <v>0</v>
      </c>
      <c r="U6501" s="147" t="s">
        <v>1795</v>
      </c>
      <c r="V6501" s="147" t="s">
        <v>4126</v>
      </c>
    </row>
    <row r="6502" spans="16:22" x14ac:dyDescent="0.25">
      <c r="P6502" s="147" t="s">
        <v>962</v>
      </c>
      <c r="Q6502" s="147">
        <v>204</v>
      </c>
      <c r="R6502" s="147"/>
      <c r="S6502" s="147" t="s">
        <v>1796</v>
      </c>
      <c r="T6502" s="147">
        <v>0</v>
      </c>
      <c r="U6502" s="147" t="s">
        <v>1797</v>
      </c>
      <c r="V6502" s="147" t="s">
        <v>4126</v>
      </c>
    </row>
    <row r="6503" spans="16:22" x14ac:dyDescent="0.25">
      <c r="P6503" s="147" t="s">
        <v>962</v>
      </c>
      <c r="Q6503" s="147">
        <v>204</v>
      </c>
      <c r="R6503" s="147"/>
      <c r="S6503" s="147" t="s">
        <v>2535</v>
      </c>
      <c r="T6503" s="147">
        <v>0</v>
      </c>
      <c r="U6503" s="147" t="s">
        <v>2536</v>
      </c>
      <c r="V6503" s="147" t="s">
        <v>4126</v>
      </c>
    </row>
    <row r="6504" spans="16:22" x14ac:dyDescent="0.25">
      <c r="P6504" s="147" t="s">
        <v>962</v>
      </c>
      <c r="Q6504" s="147">
        <v>204</v>
      </c>
      <c r="R6504" s="147"/>
      <c r="S6504" s="147" t="s">
        <v>1808</v>
      </c>
      <c r="T6504" s="147">
        <v>0</v>
      </c>
      <c r="U6504" s="147" t="s">
        <v>1809</v>
      </c>
      <c r="V6504" s="147" t="s">
        <v>4126</v>
      </c>
    </row>
    <row r="6505" spans="16:22" x14ac:dyDescent="0.25">
      <c r="P6505" s="147" t="s">
        <v>962</v>
      </c>
      <c r="Q6505" s="147">
        <v>204</v>
      </c>
      <c r="R6505" s="147"/>
      <c r="S6505" s="147" t="s">
        <v>2832</v>
      </c>
      <c r="T6505" s="147">
        <v>0</v>
      </c>
      <c r="U6505" s="147" t="s">
        <v>2833</v>
      </c>
      <c r="V6505" s="147" t="s">
        <v>4126</v>
      </c>
    </row>
    <row r="6506" spans="16:22" x14ac:dyDescent="0.25">
      <c r="P6506" s="147" t="s">
        <v>962</v>
      </c>
      <c r="Q6506" s="147">
        <v>204</v>
      </c>
      <c r="R6506" s="147"/>
      <c r="S6506" s="147" t="s">
        <v>1810</v>
      </c>
      <c r="T6506" s="147">
        <v>0</v>
      </c>
      <c r="U6506" s="147" t="s">
        <v>1811</v>
      </c>
      <c r="V6506" s="147" t="s">
        <v>4126</v>
      </c>
    </row>
    <row r="6507" spans="16:22" x14ac:dyDescent="0.25">
      <c r="P6507" s="147" t="s">
        <v>962</v>
      </c>
      <c r="Q6507" s="147">
        <v>204</v>
      </c>
      <c r="R6507" s="147"/>
      <c r="S6507" s="147" t="s">
        <v>2834</v>
      </c>
      <c r="T6507" s="147">
        <v>0</v>
      </c>
      <c r="U6507" s="147" t="s">
        <v>2835</v>
      </c>
      <c r="V6507" s="147" t="s">
        <v>4126</v>
      </c>
    </row>
    <row r="6508" spans="16:22" x14ac:dyDescent="0.25">
      <c r="P6508" s="147" t="s">
        <v>962</v>
      </c>
      <c r="Q6508" s="147">
        <v>204</v>
      </c>
      <c r="R6508" s="147"/>
      <c r="S6508" s="147" t="s">
        <v>4082</v>
      </c>
      <c r="T6508" s="147">
        <v>0</v>
      </c>
      <c r="U6508" s="147" t="s">
        <v>4083</v>
      </c>
      <c r="V6508" s="147" t="s">
        <v>4126</v>
      </c>
    </row>
    <row r="6509" spans="16:22" x14ac:dyDescent="0.25">
      <c r="P6509" s="147" t="s">
        <v>962</v>
      </c>
      <c r="Q6509" s="147">
        <v>204</v>
      </c>
      <c r="R6509" s="147"/>
      <c r="S6509" s="147" t="s">
        <v>1812</v>
      </c>
      <c r="T6509" s="147">
        <v>0</v>
      </c>
      <c r="U6509" s="147" t="s">
        <v>1813</v>
      </c>
      <c r="V6509" s="147" t="s">
        <v>4126</v>
      </c>
    </row>
    <row r="6510" spans="16:22" x14ac:dyDescent="0.25">
      <c r="P6510" s="147" t="s">
        <v>962</v>
      </c>
      <c r="Q6510" s="147">
        <v>204</v>
      </c>
      <c r="R6510" s="147"/>
      <c r="S6510" s="147" t="s">
        <v>1816</v>
      </c>
      <c r="T6510" s="147">
        <v>0</v>
      </c>
      <c r="U6510" s="147" t="s">
        <v>1817</v>
      </c>
      <c r="V6510" s="147" t="s">
        <v>4126</v>
      </c>
    </row>
    <row r="6511" spans="16:22" x14ac:dyDescent="0.25">
      <c r="P6511" s="147" t="s">
        <v>962</v>
      </c>
      <c r="Q6511" s="147">
        <v>204</v>
      </c>
      <c r="R6511" s="147"/>
      <c r="S6511" s="147" t="s">
        <v>3871</v>
      </c>
      <c r="T6511" s="147">
        <v>0</v>
      </c>
      <c r="U6511" s="147" t="s">
        <v>3872</v>
      </c>
      <c r="V6511" s="147" t="s">
        <v>4126</v>
      </c>
    </row>
    <row r="6512" spans="16:22" x14ac:dyDescent="0.25">
      <c r="P6512" s="147" t="s">
        <v>962</v>
      </c>
      <c r="Q6512" s="147">
        <v>204</v>
      </c>
      <c r="R6512" s="147"/>
      <c r="S6512" s="147" t="s">
        <v>1820</v>
      </c>
      <c r="T6512" s="147">
        <v>0</v>
      </c>
      <c r="U6512" s="147" t="s">
        <v>1821</v>
      </c>
      <c r="V6512" s="147" t="s">
        <v>4126</v>
      </c>
    </row>
    <row r="6513" spans="16:22" x14ac:dyDescent="0.25">
      <c r="P6513" s="147" t="s">
        <v>962</v>
      </c>
      <c r="Q6513" s="147">
        <v>204</v>
      </c>
      <c r="R6513" s="147"/>
      <c r="S6513" s="147" t="s">
        <v>1826</v>
      </c>
      <c r="T6513" s="147">
        <v>0</v>
      </c>
      <c r="U6513" s="147" t="s">
        <v>1827</v>
      </c>
      <c r="V6513" s="147" t="s">
        <v>4126</v>
      </c>
    </row>
    <row r="6514" spans="16:22" x14ac:dyDescent="0.25">
      <c r="P6514" s="147" t="s">
        <v>962</v>
      </c>
      <c r="Q6514" s="147">
        <v>204</v>
      </c>
      <c r="R6514" s="147"/>
      <c r="S6514" s="147" t="s">
        <v>1828</v>
      </c>
      <c r="T6514" s="147">
        <v>0</v>
      </c>
      <c r="U6514" s="147" t="s">
        <v>1829</v>
      </c>
      <c r="V6514" s="147" t="s">
        <v>4126</v>
      </c>
    </row>
    <row r="6515" spans="16:22" x14ac:dyDescent="0.25">
      <c r="P6515" s="147" t="s">
        <v>962</v>
      </c>
      <c r="Q6515" s="147">
        <v>204</v>
      </c>
      <c r="R6515" s="147"/>
      <c r="S6515" s="147" t="s">
        <v>3722</v>
      </c>
      <c r="T6515" s="147">
        <v>0</v>
      </c>
      <c r="U6515" s="147" t="s">
        <v>3723</v>
      </c>
      <c r="V6515" s="147" t="s">
        <v>4126</v>
      </c>
    </row>
    <row r="6516" spans="16:22" x14ac:dyDescent="0.25">
      <c r="P6516" s="147" t="s">
        <v>962</v>
      </c>
      <c r="Q6516" s="147">
        <v>204</v>
      </c>
      <c r="R6516" s="147"/>
      <c r="S6516" s="147" t="s">
        <v>3063</v>
      </c>
      <c r="T6516" s="147">
        <v>0</v>
      </c>
      <c r="U6516" s="147" t="s">
        <v>3064</v>
      </c>
      <c r="V6516" s="147" t="s">
        <v>4126</v>
      </c>
    </row>
    <row r="6517" spans="16:22" x14ac:dyDescent="0.25">
      <c r="P6517" s="147" t="s">
        <v>962</v>
      </c>
      <c r="Q6517" s="147">
        <v>204</v>
      </c>
      <c r="R6517" s="147"/>
      <c r="S6517" s="147" t="s">
        <v>3366</v>
      </c>
      <c r="T6517" s="147">
        <v>0</v>
      </c>
      <c r="U6517" s="147" t="s">
        <v>3367</v>
      </c>
      <c r="V6517" s="147" t="s">
        <v>4126</v>
      </c>
    </row>
    <row r="6518" spans="16:22" x14ac:dyDescent="0.25">
      <c r="P6518" s="147" t="s">
        <v>962</v>
      </c>
      <c r="Q6518" s="147">
        <v>204</v>
      </c>
      <c r="R6518" s="147"/>
      <c r="S6518" s="147" t="s">
        <v>1832</v>
      </c>
      <c r="T6518" s="147">
        <v>0</v>
      </c>
      <c r="U6518" s="147" t="s">
        <v>1833</v>
      </c>
      <c r="V6518" s="147" t="s">
        <v>4126</v>
      </c>
    </row>
    <row r="6519" spans="16:22" x14ac:dyDescent="0.25">
      <c r="P6519" s="147" t="s">
        <v>962</v>
      </c>
      <c r="Q6519" s="147">
        <v>204</v>
      </c>
      <c r="R6519" s="147"/>
      <c r="S6519" s="147" t="s">
        <v>1838</v>
      </c>
      <c r="T6519" s="147">
        <v>0</v>
      </c>
      <c r="U6519" s="147" t="s">
        <v>1839</v>
      </c>
      <c r="V6519" s="147" t="s">
        <v>4126</v>
      </c>
    </row>
    <row r="6520" spans="16:22" x14ac:dyDescent="0.25">
      <c r="P6520" s="147" t="s">
        <v>962</v>
      </c>
      <c r="Q6520" s="147">
        <v>204</v>
      </c>
      <c r="R6520" s="147"/>
      <c r="S6520" s="147" t="s">
        <v>1846</v>
      </c>
      <c r="T6520" s="147">
        <v>0</v>
      </c>
      <c r="U6520" s="147" t="s">
        <v>1847</v>
      </c>
      <c r="V6520" s="147" t="s">
        <v>4126</v>
      </c>
    </row>
    <row r="6521" spans="16:22" x14ac:dyDescent="0.25">
      <c r="P6521" s="147" t="s">
        <v>962</v>
      </c>
      <c r="Q6521" s="147">
        <v>204</v>
      </c>
      <c r="R6521" s="147"/>
      <c r="S6521" s="147" t="s">
        <v>3368</v>
      </c>
      <c r="T6521" s="147">
        <v>0</v>
      </c>
      <c r="U6521" s="147" t="s">
        <v>3369</v>
      </c>
      <c r="V6521" s="147" t="s">
        <v>4126</v>
      </c>
    </row>
    <row r="6522" spans="16:22" x14ac:dyDescent="0.25">
      <c r="P6522" s="147" t="s">
        <v>962</v>
      </c>
      <c r="Q6522" s="147">
        <v>204</v>
      </c>
      <c r="R6522" s="147"/>
      <c r="S6522" s="147" t="s">
        <v>1858</v>
      </c>
      <c r="T6522" s="147">
        <v>0</v>
      </c>
      <c r="U6522" s="147" t="s">
        <v>1859</v>
      </c>
      <c r="V6522" s="147" t="s">
        <v>4126</v>
      </c>
    </row>
    <row r="6523" spans="16:22" x14ac:dyDescent="0.25">
      <c r="P6523" s="147" t="s">
        <v>962</v>
      </c>
      <c r="Q6523" s="147">
        <v>204</v>
      </c>
      <c r="R6523" s="147"/>
      <c r="S6523" s="147" t="s">
        <v>1868</v>
      </c>
      <c r="T6523" s="147">
        <v>0</v>
      </c>
      <c r="U6523" s="147" t="s">
        <v>1869</v>
      </c>
      <c r="V6523" s="147" t="s">
        <v>4126</v>
      </c>
    </row>
    <row r="6524" spans="16:22" x14ac:dyDescent="0.25">
      <c r="P6524" s="147" t="s">
        <v>962</v>
      </c>
      <c r="Q6524" s="147">
        <v>204</v>
      </c>
      <c r="R6524" s="147"/>
      <c r="S6524" s="147" t="s">
        <v>1878</v>
      </c>
      <c r="T6524" s="147">
        <v>0</v>
      </c>
      <c r="U6524" s="147" t="s">
        <v>1879</v>
      </c>
      <c r="V6524" s="147" t="s">
        <v>4126</v>
      </c>
    </row>
    <row r="6525" spans="16:22" x14ac:dyDescent="0.25">
      <c r="P6525" s="147" t="s">
        <v>962</v>
      </c>
      <c r="Q6525" s="147">
        <v>204</v>
      </c>
      <c r="R6525" s="147"/>
      <c r="S6525" s="147" t="s">
        <v>1880</v>
      </c>
      <c r="T6525" s="147">
        <v>0</v>
      </c>
      <c r="U6525" s="147" t="s">
        <v>1881</v>
      </c>
      <c r="V6525" s="147" t="s">
        <v>4126</v>
      </c>
    </row>
    <row r="6526" spans="16:22" x14ac:dyDescent="0.25">
      <c r="P6526" s="147" t="s">
        <v>962</v>
      </c>
      <c r="Q6526" s="147">
        <v>204</v>
      </c>
      <c r="R6526" s="147"/>
      <c r="S6526" s="147" t="s">
        <v>3724</v>
      </c>
      <c r="T6526" s="147">
        <v>0</v>
      </c>
      <c r="U6526" s="147" t="s">
        <v>3725</v>
      </c>
      <c r="V6526" s="147" t="s">
        <v>4126</v>
      </c>
    </row>
    <row r="6527" spans="16:22" x14ac:dyDescent="0.25">
      <c r="P6527" s="147" t="s">
        <v>962</v>
      </c>
      <c r="Q6527" s="147">
        <v>204</v>
      </c>
      <c r="R6527" s="147"/>
      <c r="S6527" s="147" t="s">
        <v>2850</v>
      </c>
      <c r="T6527" s="147">
        <v>0</v>
      </c>
      <c r="U6527" s="147" t="s">
        <v>2851</v>
      </c>
      <c r="V6527" s="147" t="s">
        <v>4126</v>
      </c>
    </row>
    <row r="6528" spans="16:22" x14ac:dyDescent="0.25">
      <c r="P6528" s="147" t="s">
        <v>962</v>
      </c>
      <c r="Q6528" s="147">
        <v>204</v>
      </c>
      <c r="R6528" s="147"/>
      <c r="S6528" s="147" t="s">
        <v>1886</v>
      </c>
      <c r="T6528" s="147">
        <v>0</v>
      </c>
      <c r="U6528" s="147" t="s">
        <v>1887</v>
      </c>
      <c r="V6528" s="147" t="s">
        <v>4126</v>
      </c>
    </row>
    <row r="6529" spans="16:22" x14ac:dyDescent="0.25">
      <c r="P6529" s="147" t="s">
        <v>962</v>
      </c>
      <c r="Q6529" s="147">
        <v>204</v>
      </c>
      <c r="R6529" s="147"/>
      <c r="S6529" s="147" t="s">
        <v>1888</v>
      </c>
      <c r="T6529" s="147">
        <v>0</v>
      </c>
      <c r="U6529" s="147" t="s">
        <v>1889</v>
      </c>
      <c r="V6529" s="147" t="s">
        <v>4126</v>
      </c>
    </row>
    <row r="6530" spans="16:22" x14ac:dyDescent="0.25">
      <c r="P6530" s="147" t="s">
        <v>962</v>
      </c>
      <c r="Q6530" s="147">
        <v>204</v>
      </c>
      <c r="R6530" s="147"/>
      <c r="S6530" s="147" t="s">
        <v>2555</v>
      </c>
      <c r="T6530" s="147">
        <v>0</v>
      </c>
      <c r="U6530" s="147" t="s">
        <v>2556</v>
      </c>
      <c r="V6530" s="147" t="s">
        <v>4126</v>
      </c>
    </row>
    <row r="6531" spans="16:22" x14ac:dyDescent="0.25">
      <c r="P6531" s="147" t="s">
        <v>962</v>
      </c>
      <c r="Q6531" s="147">
        <v>204</v>
      </c>
      <c r="R6531" s="147"/>
      <c r="S6531" s="147" t="s">
        <v>1894</v>
      </c>
      <c r="T6531" s="147">
        <v>0</v>
      </c>
      <c r="U6531" s="147" t="s">
        <v>1895</v>
      </c>
      <c r="V6531" s="147" t="s">
        <v>4126</v>
      </c>
    </row>
    <row r="6532" spans="16:22" x14ac:dyDescent="0.25">
      <c r="P6532" s="147" t="s">
        <v>962</v>
      </c>
      <c r="Q6532" s="147">
        <v>204</v>
      </c>
      <c r="R6532" s="147"/>
      <c r="S6532" s="147" t="s">
        <v>1896</v>
      </c>
      <c r="T6532" s="147">
        <v>0</v>
      </c>
      <c r="U6532" s="147" t="s">
        <v>1897</v>
      </c>
      <c r="V6532" s="147" t="s">
        <v>4126</v>
      </c>
    </row>
    <row r="6533" spans="16:22" x14ac:dyDescent="0.25">
      <c r="P6533" s="147" t="s">
        <v>962</v>
      </c>
      <c r="Q6533" s="147">
        <v>204</v>
      </c>
      <c r="R6533" s="147"/>
      <c r="S6533" s="147" t="s">
        <v>2854</v>
      </c>
      <c r="T6533" s="147">
        <v>0</v>
      </c>
      <c r="U6533" s="147" t="s">
        <v>2855</v>
      </c>
      <c r="V6533" s="147" t="s">
        <v>4126</v>
      </c>
    </row>
    <row r="6534" spans="16:22" x14ac:dyDescent="0.25">
      <c r="P6534" s="147" t="s">
        <v>962</v>
      </c>
      <c r="Q6534" s="147">
        <v>204</v>
      </c>
      <c r="R6534" s="147"/>
      <c r="S6534" s="147" t="s">
        <v>2856</v>
      </c>
      <c r="T6534" s="147">
        <v>0</v>
      </c>
      <c r="U6534" s="147" t="s">
        <v>2857</v>
      </c>
      <c r="V6534" s="147" t="s">
        <v>4126</v>
      </c>
    </row>
    <row r="6535" spans="16:22" x14ac:dyDescent="0.25">
      <c r="P6535" s="147" t="s">
        <v>962</v>
      </c>
      <c r="Q6535" s="147">
        <v>204</v>
      </c>
      <c r="R6535" s="147"/>
      <c r="S6535" s="147" t="s">
        <v>3071</v>
      </c>
      <c r="T6535" s="147">
        <v>0</v>
      </c>
      <c r="U6535" s="147" t="s">
        <v>3072</v>
      </c>
      <c r="V6535" s="147" t="s">
        <v>4126</v>
      </c>
    </row>
    <row r="6536" spans="16:22" x14ac:dyDescent="0.25">
      <c r="P6536" s="147" t="s">
        <v>962</v>
      </c>
      <c r="Q6536" s="147">
        <v>204</v>
      </c>
      <c r="R6536" s="147"/>
      <c r="S6536" s="147" t="s">
        <v>1898</v>
      </c>
      <c r="T6536" s="147">
        <v>0</v>
      </c>
      <c r="U6536" s="147" t="s">
        <v>1899</v>
      </c>
      <c r="V6536" s="147" t="s">
        <v>4126</v>
      </c>
    </row>
    <row r="6537" spans="16:22" x14ac:dyDescent="0.25">
      <c r="P6537" s="147" t="s">
        <v>962</v>
      </c>
      <c r="Q6537" s="147">
        <v>204</v>
      </c>
      <c r="R6537" s="147"/>
      <c r="S6537" s="147" t="s">
        <v>1900</v>
      </c>
      <c r="T6537" s="147">
        <v>0</v>
      </c>
      <c r="U6537" s="147" t="s">
        <v>1901</v>
      </c>
      <c r="V6537" s="147" t="s">
        <v>4126</v>
      </c>
    </row>
    <row r="6538" spans="16:22" x14ac:dyDescent="0.25">
      <c r="P6538" s="147" t="s">
        <v>962</v>
      </c>
      <c r="Q6538" s="147">
        <v>204</v>
      </c>
      <c r="R6538" s="147"/>
      <c r="S6538" s="147" t="s">
        <v>1902</v>
      </c>
      <c r="T6538" s="147">
        <v>0</v>
      </c>
      <c r="U6538" s="147" t="s">
        <v>1903</v>
      </c>
      <c r="V6538" s="147" t="s">
        <v>4126</v>
      </c>
    </row>
    <row r="6539" spans="16:22" x14ac:dyDescent="0.25">
      <c r="P6539" s="147" t="s">
        <v>962</v>
      </c>
      <c r="Q6539" s="147">
        <v>204</v>
      </c>
      <c r="R6539" s="147"/>
      <c r="S6539" s="147" t="s">
        <v>3885</v>
      </c>
      <c r="T6539" s="147">
        <v>0</v>
      </c>
      <c r="U6539" s="147" t="s">
        <v>3886</v>
      </c>
      <c r="V6539" s="147" t="s">
        <v>4126</v>
      </c>
    </row>
    <row r="6540" spans="16:22" x14ac:dyDescent="0.25">
      <c r="P6540" s="147" t="s">
        <v>962</v>
      </c>
      <c r="Q6540" s="147">
        <v>204</v>
      </c>
      <c r="R6540" s="147"/>
      <c r="S6540" s="147" t="s">
        <v>3887</v>
      </c>
      <c r="T6540" s="147">
        <v>0</v>
      </c>
      <c r="U6540" s="147" t="s">
        <v>3888</v>
      </c>
      <c r="V6540" s="147" t="s">
        <v>4126</v>
      </c>
    </row>
    <row r="6541" spans="16:22" x14ac:dyDescent="0.25">
      <c r="P6541" s="147" t="s">
        <v>962</v>
      </c>
      <c r="Q6541" s="147">
        <v>204</v>
      </c>
      <c r="R6541" s="147"/>
      <c r="S6541" s="147" t="s">
        <v>2858</v>
      </c>
      <c r="T6541" s="147">
        <v>0</v>
      </c>
      <c r="U6541" s="147" t="s">
        <v>2859</v>
      </c>
      <c r="V6541" s="147" t="s">
        <v>4126</v>
      </c>
    </row>
    <row r="6542" spans="16:22" x14ac:dyDescent="0.25">
      <c r="P6542" s="147" t="s">
        <v>962</v>
      </c>
      <c r="Q6542" s="147">
        <v>204</v>
      </c>
      <c r="R6542" s="147"/>
      <c r="S6542" s="147" t="s">
        <v>2559</v>
      </c>
      <c r="T6542" s="147">
        <v>0</v>
      </c>
      <c r="U6542" s="147" t="s">
        <v>2560</v>
      </c>
      <c r="V6542" s="147" t="s">
        <v>4126</v>
      </c>
    </row>
    <row r="6543" spans="16:22" x14ac:dyDescent="0.25">
      <c r="P6543" s="147" t="s">
        <v>962</v>
      </c>
      <c r="Q6543" s="147">
        <v>204</v>
      </c>
      <c r="R6543" s="147"/>
      <c r="S6543" s="147" t="s">
        <v>3889</v>
      </c>
      <c r="T6543" s="147">
        <v>0</v>
      </c>
      <c r="U6543" s="147" t="s">
        <v>3890</v>
      </c>
      <c r="V6543" s="147" t="s">
        <v>4126</v>
      </c>
    </row>
    <row r="6544" spans="16:22" x14ac:dyDescent="0.25">
      <c r="P6544" s="147" t="s">
        <v>962</v>
      </c>
      <c r="Q6544" s="147">
        <v>204</v>
      </c>
      <c r="R6544" s="147"/>
      <c r="S6544" s="147" t="s">
        <v>4137</v>
      </c>
      <c r="T6544" s="147">
        <v>0</v>
      </c>
      <c r="U6544" s="147" t="s">
        <v>4138</v>
      </c>
      <c r="V6544" s="147" t="s">
        <v>4126</v>
      </c>
    </row>
    <row r="6545" spans="16:22" x14ac:dyDescent="0.25">
      <c r="P6545" s="147" t="s">
        <v>962</v>
      </c>
      <c r="Q6545" s="147">
        <v>204</v>
      </c>
      <c r="R6545" s="147"/>
      <c r="S6545" s="147" t="s">
        <v>1910</v>
      </c>
      <c r="T6545" s="147">
        <v>0</v>
      </c>
      <c r="U6545" s="147" t="s">
        <v>1911</v>
      </c>
      <c r="V6545" s="147" t="s">
        <v>4126</v>
      </c>
    </row>
    <row r="6546" spans="16:22" x14ac:dyDescent="0.25">
      <c r="P6546" s="147" t="s">
        <v>962</v>
      </c>
      <c r="Q6546" s="147">
        <v>204</v>
      </c>
      <c r="R6546" s="147"/>
      <c r="S6546" s="147" t="s">
        <v>3893</v>
      </c>
      <c r="T6546" s="147">
        <v>0</v>
      </c>
      <c r="U6546" s="147" t="s">
        <v>3894</v>
      </c>
      <c r="V6546" s="147" t="s">
        <v>4126</v>
      </c>
    </row>
    <row r="6547" spans="16:22" x14ac:dyDescent="0.25">
      <c r="P6547" s="147" t="s">
        <v>962</v>
      </c>
      <c r="Q6547" s="147">
        <v>204</v>
      </c>
      <c r="R6547" s="147"/>
      <c r="S6547" s="147" t="s">
        <v>2561</v>
      </c>
      <c r="T6547" s="147">
        <v>0</v>
      </c>
      <c r="U6547" s="147" t="s">
        <v>2562</v>
      </c>
      <c r="V6547" s="147" t="s">
        <v>4126</v>
      </c>
    </row>
    <row r="6548" spans="16:22" x14ac:dyDescent="0.25">
      <c r="P6548" s="147" t="s">
        <v>962</v>
      </c>
      <c r="Q6548" s="147">
        <v>204</v>
      </c>
      <c r="R6548" s="147"/>
      <c r="S6548" s="147" t="s">
        <v>4086</v>
      </c>
      <c r="T6548" s="147">
        <v>0</v>
      </c>
      <c r="U6548" s="147" t="s">
        <v>4087</v>
      </c>
      <c r="V6548" s="147" t="s">
        <v>4126</v>
      </c>
    </row>
    <row r="6549" spans="16:22" x14ac:dyDescent="0.25">
      <c r="P6549" s="147" t="s">
        <v>962</v>
      </c>
      <c r="Q6549" s="147">
        <v>204</v>
      </c>
      <c r="R6549" s="147"/>
      <c r="S6549" s="147" t="s">
        <v>3897</v>
      </c>
      <c r="T6549" s="147">
        <v>0</v>
      </c>
      <c r="U6549" s="147" t="s">
        <v>3898</v>
      </c>
      <c r="V6549" s="147" t="s">
        <v>4126</v>
      </c>
    </row>
    <row r="6550" spans="16:22" x14ac:dyDescent="0.25">
      <c r="P6550" s="147" t="s">
        <v>962</v>
      </c>
      <c r="Q6550" s="147">
        <v>204</v>
      </c>
      <c r="R6550" s="147"/>
      <c r="S6550" s="147" t="s">
        <v>2565</v>
      </c>
      <c r="T6550" s="147">
        <v>0</v>
      </c>
      <c r="U6550" s="147" t="s">
        <v>2566</v>
      </c>
      <c r="V6550" s="147" t="s">
        <v>4126</v>
      </c>
    </row>
    <row r="6551" spans="16:22" x14ac:dyDescent="0.25">
      <c r="P6551" s="147" t="s">
        <v>962</v>
      </c>
      <c r="Q6551" s="147">
        <v>204</v>
      </c>
      <c r="R6551" s="147"/>
      <c r="S6551" s="147" t="s">
        <v>1912</v>
      </c>
      <c r="T6551" s="147">
        <v>0</v>
      </c>
      <c r="U6551" s="147" t="s">
        <v>1913</v>
      </c>
      <c r="V6551" s="147" t="s">
        <v>4126</v>
      </c>
    </row>
    <row r="6552" spans="16:22" x14ac:dyDescent="0.25">
      <c r="P6552" s="147" t="s">
        <v>962</v>
      </c>
      <c r="Q6552" s="147">
        <v>204</v>
      </c>
      <c r="R6552" s="147"/>
      <c r="S6552" s="147" t="s">
        <v>3899</v>
      </c>
      <c r="T6552" s="147">
        <v>0</v>
      </c>
      <c r="U6552" s="147" t="s">
        <v>3900</v>
      </c>
      <c r="V6552" s="147" t="s">
        <v>4126</v>
      </c>
    </row>
    <row r="6553" spans="16:22" x14ac:dyDescent="0.25">
      <c r="P6553" s="147" t="s">
        <v>962</v>
      </c>
      <c r="Q6553" s="147">
        <v>204</v>
      </c>
      <c r="R6553" s="147"/>
      <c r="S6553" s="147" t="s">
        <v>3382</v>
      </c>
      <c r="T6553" s="147">
        <v>0</v>
      </c>
      <c r="U6553" s="147" t="s">
        <v>3383</v>
      </c>
      <c r="V6553" s="147" t="s">
        <v>4126</v>
      </c>
    </row>
    <row r="6554" spans="16:22" x14ac:dyDescent="0.25">
      <c r="P6554" s="147" t="s">
        <v>962</v>
      </c>
      <c r="Q6554" s="147">
        <v>204</v>
      </c>
      <c r="R6554" s="147"/>
      <c r="S6554" s="147" t="s">
        <v>3081</v>
      </c>
      <c r="T6554" s="147">
        <v>0</v>
      </c>
      <c r="U6554" s="147" t="s">
        <v>3082</v>
      </c>
      <c r="V6554" s="147" t="s">
        <v>4126</v>
      </c>
    </row>
    <row r="6555" spans="16:22" x14ac:dyDescent="0.25">
      <c r="P6555" s="147" t="s">
        <v>962</v>
      </c>
      <c r="Q6555" s="147">
        <v>204</v>
      </c>
      <c r="R6555" s="147"/>
      <c r="S6555" s="147" t="s">
        <v>3083</v>
      </c>
      <c r="T6555" s="147">
        <v>0</v>
      </c>
      <c r="U6555" s="147" t="s">
        <v>3084</v>
      </c>
      <c r="V6555" s="147" t="s">
        <v>4126</v>
      </c>
    </row>
    <row r="6556" spans="16:22" x14ac:dyDescent="0.25">
      <c r="P6556" s="147" t="s">
        <v>962</v>
      </c>
      <c r="Q6556" s="147">
        <v>204</v>
      </c>
      <c r="R6556" s="147"/>
      <c r="S6556" s="147" t="s">
        <v>3728</v>
      </c>
      <c r="T6556" s="147">
        <v>0</v>
      </c>
      <c r="U6556" s="147" t="s">
        <v>3729</v>
      </c>
      <c r="V6556" s="147" t="s">
        <v>4126</v>
      </c>
    </row>
    <row r="6557" spans="16:22" x14ac:dyDescent="0.25">
      <c r="P6557" s="147" t="s">
        <v>962</v>
      </c>
      <c r="Q6557" s="147">
        <v>204</v>
      </c>
      <c r="R6557" s="147"/>
      <c r="S6557" s="147" t="s">
        <v>4139</v>
      </c>
      <c r="T6557" s="147">
        <v>0</v>
      </c>
      <c r="U6557" s="147" t="s">
        <v>4140</v>
      </c>
      <c r="V6557" s="147" t="s">
        <v>4126</v>
      </c>
    </row>
    <row r="6558" spans="16:22" x14ac:dyDescent="0.25">
      <c r="P6558" s="147" t="s">
        <v>962</v>
      </c>
      <c r="Q6558" s="147">
        <v>204</v>
      </c>
      <c r="R6558" s="147"/>
      <c r="S6558" s="147" t="s">
        <v>4141</v>
      </c>
      <c r="T6558" s="147">
        <v>0</v>
      </c>
      <c r="U6558" s="147" t="s">
        <v>4142</v>
      </c>
      <c r="V6558" s="147" t="s">
        <v>4126</v>
      </c>
    </row>
    <row r="6559" spans="16:22" x14ac:dyDescent="0.25">
      <c r="P6559" s="147" t="s">
        <v>962</v>
      </c>
      <c r="Q6559" s="147">
        <v>204</v>
      </c>
      <c r="R6559" s="147"/>
      <c r="S6559" s="147" t="s">
        <v>3085</v>
      </c>
      <c r="T6559" s="147">
        <v>0</v>
      </c>
      <c r="U6559" s="147" t="s">
        <v>3086</v>
      </c>
      <c r="V6559" s="147" t="s">
        <v>4126</v>
      </c>
    </row>
    <row r="6560" spans="16:22" x14ac:dyDescent="0.25">
      <c r="P6560" s="147" t="s">
        <v>962</v>
      </c>
      <c r="Q6560" s="147">
        <v>204</v>
      </c>
      <c r="R6560" s="147"/>
      <c r="S6560" s="147" t="s">
        <v>2862</v>
      </c>
      <c r="T6560" s="147">
        <v>0</v>
      </c>
      <c r="U6560" s="147" t="s">
        <v>2863</v>
      </c>
      <c r="V6560" s="147" t="s">
        <v>4126</v>
      </c>
    </row>
    <row r="6561" spans="16:22" x14ac:dyDescent="0.25">
      <c r="P6561" s="147" t="s">
        <v>962</v>
      </c>
      <c r="Q6561" s="147">
        <v>204</v>
      </c>
      <c r="R6561" s="147"/>
      <c r="S6561" s="147" t="s">
        <v>1918</v>
      </c>
      <c r="T6561" s="147">
        <v>0</v>
      </c>
      <c r="U6561" s="147" t="s">
        <v>1919</v>
      </c>
      <c r="V6561" s="147" t="s">
        <v>4126</v>
      </c>
    </row>
    <row r="6562" spans="16:22" x14ac:dyDescent="0.25">
      <c r="P6562" s="147" t="s">
        <v>962</v>
      </c>
      <c r="Q6562" s="147">
        <v>204</v>
      </c>
      <c r="R6562" s="147"/>
      <c r="S6562" s="147" t="s">
        <v>3544</v>
      </c>
      <c r="T6562" s="147">
        <v>0</v>
      </c>
      <c r="U6562" s="147" t="s">
        <v>3545</v>
      </c>
      <c r="V6562" s="147" t="s">
        <v>4126</v>
      </c>
    </row>
    <row r="6563" spans="16:22" x14ac:dyDescent="0.25">
      <c r="P6563" s="147" t="s">
        <v>962</v>
      </c>
      <c r="Q6563" s="147">
        <v>204</v>
      </c>
      <c r="R6563" s="147"/>
      <c r="S6563" s="147" t="s">
        <v>1922</v>
      </c>
      <c r="T6563" s="147">
        <v>0</v>
      </c>
      <c r="U6563" s="147" t="s">
        <v>1923</v>
      </c>
      <c r="V6563" s="147" t="s">
        <v>4126</v>
      </c>
    </row>
    <row r="6564" spans="16:22" x14ac:dyDescent="0.25">
      <c r="P6564" s="147" t="s">
        <v>962</v>
      </c>
      <c r="Q6564" s="147">
        <v>204</v>
      </c>
      <c r="R6564" s="147"/>
      <c r="S6564" s="147" t="s">
        <v>3087</v>
      </c>
      <c r="T6564" s="147">
        <v>0</v>
      </c>
      <c r="U6564" s="147" t="s">
        <v>3088</v>
      </c>
      <c r="V6564" s="147" t="s">
        <v>4126</v>
      </c>
    </row>
    <row r="6565" spans="16:22" x14ac:dyDescent="0.25">
      <c r="P6565" s="147" t="s">
        <v>962</v>
      </c>
      <c r="Q6565" s="147">
        <v>204</v>
      </c>
      <c r="R6565" s="147"/>
      <c r="S6565" s="147" t="s">
        <v>4088</v>
      </c>
      <c r="T6565" s="147">
        <v>0</v>
      </c>
      <c r="U6565" s="147" t="s">
        <v>4089</v>
      </c>
      <c r="V6565" s="147" t="s">
        <v>4126</v>
      </c>
    </row>
    <row r="6566" spans="16:22" x14ac:dyDescent="0.25">
      <c r="P6566" s="147" t="s">
        <v>962</v>
      </c>
      <c r="Q6566" s="147">
        <v>204</v>
      </c>
      <c r="R6566" s="147"/>
      <c r="S6566" s="147" t="s">
        <v>1926</v>
      </c>
      <c r="T6566" s="147">
        <v>0</v>
      </c>
      <c r="U6566" s="147" t="s">
        <v>1927</v>
      </c>
      <c r="V6566" s="147" t="s">
        <v>4126</v>
      </c>
    </row>
    <row r="6567" spans="16:22" x14ac:dyDescent="0.25">
      <c r="P6567" s="147" t="s">
        <v>962</v>
      </c>
      <c r="Q6567" s="147">
        <v>204</v>
      </c>
      <c r="R6567" s="147"/>
      <c r="S6567" s="147" t="s">
        <v>3901</v>
      </c>
      <c r="T6567" s="147">
        <v>0</v>
      </c>
      <c r="U6567" s="147" t="s">
        <v>3902</v>
      </c>
      <c r="V6567" s="147" t="s">
        <v>4126</v>
      </c>
    </row>
    <row r="6568" spans="16:22" x14ac:dyDescent="0.25">
      <c r="P6568" s="147" t="s">
        <v>962</v>
      </c>
      <c r="Q6568" s="147">
        <v>204</v>
      </c>
      <c r="R6568" s="147"/>
      <c r="S6568" s="147" t="s">
        <v>3548</v>
      </c>
      <c r="T6568" s="147">
        <v>0</v>
      </c>
      <c r="U6568" s="147" t="s">
        <v>3549</v>
      </c>
      <c r="V6568" s="147" t="s">
        <v>4126</v>
      </c>
    </row>
    <row r="6569" spans="16:22" x14ac:dyDescent="0.25">
      <c r="P6569" s="147" t="s">
        <v>962</v>
      </c>
      <c r="Q6569" s="147">
        <v>204</v>
      </c>
      <c r="R6569" s="147"/>
      <c r="S6569" s="147" t="s">
        <v>1928</v>
      </c>
      <c r="T6569" s="147">
        <v>0</v>
      </c>
      <c r="U6569" s="147" t="s">
        <v>1929</v>
      </c>
      <c r="V6569" s="147" t="s">
        <v>4126</v>
      </c>
    </row>
    <row r="6570" spans="16:22" x14ac:dyDescent="0.25">
      <c r="P6570" s="147" t="s">
        <v>962</v>
      </c>
      <c r="Q6570" s="147">
        <v>204</v>
      </c>
      <c r="R6570" s="147"/>
      <c r="S6570" s="147" t="s">
        <v>1932</v>
      </c>
      <c r="T6570" s="147">
        <v>0</v>
      </c>
      <c r="U6570" s="147" t="s">
        <v>1933</v>
      </c>
      <c r="V6570" s="147" t="s">
        <v>4126</v>
      </c>
    </row>
    <row r="6571" spans="16:22" x14ac:dyDescent="0.25">
      <c r="P6571" s="147" t="s">
        <v>962</v>
      </c>
      <c r="Q6571" s="147">
        <v>204</v>
      </c>
      <c r="R6571" s="147"/>
      <c r="S6571" s="147" t="s">
        <v>3384</v>
      </c>
      <c r="T6571" s="147">
        <v>0</v>
      </c>
      <c r="U6571" s="147" t="s">
        <v>3385</v>
      </c>
      <c r="V6571" s="147" t="s">
        <v>4126</v>
      </c>
    </row>
    <row r="6572" spans="16:22" x14ac:dyDescent="0.25">
      <c r="P6572" s="147" t="s">
        <v>962</v>
      </c>
      <c r="Q6572" s="147">
        <v>204</v>
      </c>
      <c r="R6572" s="147"/>
      <c r="S6572" s="147" t="s">
        <v>1936</v>
      </c>
      <c r="T6572" s="147">
        <v>0</v>
      </c>
      <c r="U6572" s="147" t="s">
        <v>1937</v>
      </c>
      <c r="V6572" s="147" t="s">
        <v>4126</v>
      </c>
    </row>
    <row r="6573" spans="16:22" x14ac:dyDescent="0.25">
      <c r="P6573" s="147" t="s">
        <v>962</v>
      </c>
      <c r="Q6573" s="147">
        <v>204</v>
      </c>
      <c r="R6573" s="147"/>
      <c r="S6573" s="147" t="s">
        <v>1938</v>
      </c>
      <c r="T6573" s="147">
        <v>0</v>
      </c>
      <c r="U6573" s="147" t="s">
        <v>1939</v>
      </c>
      <c r="V6573" s="147" t="s">
        <v>4126</v>
      </c>
    </row>
    <row r="6574" spans="16:22" x14ac:dyDescent="0.25">
      <c r="P6574" s="147" t="s">
        <v>962</v>
      </c>
      <c r="Q6574" s="147">
        <v>204</v>
      </c>
      <c r="R6574" s="147"/>
      <c r="S6574" s="147" t="s">
        <v>3734</v>
      </c>
      <c r="T6574" s="147">
        <v>0</v>
      </c>
      <c r="U6574" s="147" t="s">
        <v>3735</v>
      </c>
      <c r="V6574" s="147" t="s">
        <v>4126</v>
      </c>
    </row>
    <row r="6575" spans="16:22" x14ac:dyDescent="0.25">
      <c r="P6575" s="147" t="s">
        <v>962</v>
      </c>
      <c r="Q6575" s="147">
        <v>204</v>
      </c>
      <c r="R6575" s="147"/>
      <c r="S6575" s="147" t="s">
        <v>3736</v>
      </c>
      <c r="T6575" s="147">
        <v>0</v>
      </c>
      <c r="U6575" s="147" t="s">
        <v>3737</v>
      </c>
      <c r="V6575" s="147" t="s">
        <v>4126</v>
      </c>
    </row>
    <row r="6576" spans="16:22" x14ac:dyDescent="0.25">
      <c r="P6576" s="147" t="s">
        <v>962</v>
      </c>
      <c r="Q6576" s="147">
        <v>204</v>
      </c>
      <c r="R6576" s="147"/>
      <c r="S6576" s="147" t="s">
        <v>1942</v>
      </c>
      <c r="T6576" s="147">
        <v>0</v>
      </c>
      <c r="U6576" s="147" t="s">
        <v>1943</v>
      </c>
      <c r="V6576" s="147" t="s">
        <v>4126</v>
      </c>
    </row>
    <row r="6577" spans="16:22" x14ac:dyDescent="0.25">
      <c r="P6577" s="147" t="s">
        <v>962</v>
      </c>
      <c r="Q6577" s="147">
        <v>204</v>
      </c>
      <c r="R6577" s="147"/>
      <c r="S6577" s="147" t="s">
        <v>1944</v>
      </c>
      <c r="T6577" s="147">
        <v>0</v>
      </c>
      <c r="U6577" s="147" t="s">
        <v>1945</v>
      </c>
      <c r="V6577" s="147" t="s">
        <v>4126</v>
      </c>
    </row>
    <row r="6578" spans="16:22" x14ac:dyDescent="0.25">
      <c r="P6578" s="147" t="s">
        <v>962</v>
      </c>
      <c r="Q6578" s="147">
        <v>204</v>
      </c>
      <c r="R6578" s="147"/>
      <c r="S6578" s="147" t="s">
        <v>4143</v>
      </c>
      <c r="T6578" s="147">
        <v>0</v>
      </c>
      <c r="U6578" s="147" t="s">
        <v>4144</v>
      </c>
      <c r="V6578" s="147" t="s">
        <v>4126</v>
      </c>
    </row>
    <row r="6579" spans="16:22" x14ac:dyDescent="0.25">
      <c r="P6579" s="147" t="s">
        <v>962</v>
      </c>
      <c r="Q6579" s="147">
        <v>204</v>
      </c>
      <c r="R6579" s="147"/>
      <c r="S6579" s="147" t="s">
        <v>2573</v>
      </c>
      <c r="T6579" s="147">
        <v>0</v>
      </c>
      <c r="U6579" s="147" t="s">
        <v>2574</v>
      </c>
      <c r="V6579" s="147" t="s">
        <v>4126</v>
      </c>
    </row>
    <row r="6580" spans="16:22" x14ac:dyDescent="0.25">
      <c r="P6580" s="147" t="s">
        <v>962</v>
      </c>
      <c r="Q6580" s="147">
        <v>204</v>
      </c>
      <c r="R6580" s="147"/>
      <c r="S6580" s="147" t="s">
        <v>3386</v>
      </c>
      <c r="T6580" s="147">
        <v>0</v>
      </c>
      <c r="U6580" s="147" t="s">
        <v>3387</v>
      </c>
      <c r="V6580" s="147" t="s">
        <v>4126</v>
      </c>
    </row>
    <row r="6581" spans="16:22" x14ac:dyDescent="0.25">
      <c r="P6581" s="147" t="s">
        <v>962</v>
      </c>
      <c r="Q6581" s="147">
        <v>204</v>
      </c>
      <c r="R6581" s="147"/>
      <c r="S6581" s="147" t="s">
        <v>3552</v>
      </c>
      <c r="T6581" s="147">
        <v>0</v>
      </c>
      <c r="U6581" s="147" t="s">
        <v>3553</v>
      </c>
      <c r="V6581" s="147" t="s">
        <v>4126</v>
      </c>
    </row>
    <row r="6582" spans="16:22" x14ac:dyDescent="0.25">
      <c r="P6582" s="147" t="s">
        <v>962</v>
      </c>
      <c r="Q6582" s="147">
        <v>204</v>
      </c>
      <c r="R6582" s="147"/>
      <c r="S6582" s="147" t="s">
        <v>1946</v>
      </c>
      <c r="T6582" s="147">
        <v>0</v>
      </c>
      <c r="U6582" s="147" t="s">
        <v>1947</v>
      </c>
      <c r="V6582" s="147" t="s">
        <v>4126</v>
      </c>
    </row>
    <row r="6583" spans="16:22" x14ac:dyDescent="0.25">
      <c r="P6583" s="147" t="s">
        <v>962</v>
      </c>
      <c r="Q6583" s="147">
        <v>204</v>
      </c>
      <c r="R6583" s="147"/>
      <c r="S6583" s="147" t="s">
        <v>1948</v>
      </c>
      <c r="T6583" s="147">
        <v>0</v>
      </c>
      <c r="U6583" s="147" t="s">
        <v>1949</v>
      </c>
      <c r="V6583" s="147" t="s">
        <v>4126</v>
      </c>
    </row>
    <row r="6584" spans="16:22" x14ac:dyDescent="0.25">
      <c r="P6584" s="147" t="s">
        <v>962</v>
      </c>
      <c r="Q6584" s="147">
        <v>204</v>
      </c>
      <c r="R6584" s="147"/>
      <c r="S6584" s="147" t="s">
        <v>1950</v>
      </c>
      <c r="T6584" s="147">
        <v>0</v>
      </c>
      <c r="U6584" s="147" t="s">
        <v>1951</v>
      </c>
      <c r="V6584" s="147" t="s">
        <v>4126</v>
      </c>
    </row>
    <row r="6585" spans="16:22" x14ac:dyDescent="0.25">
      <c r="P6585" s="147" t="s">
        <v>962</v>
      </c>
      <c r="Q6585" s="147">
        <v>204</v>
      </c>
      <c r="R6585" s="147"/>
      <c r="S6585" s="147" t="s">
        <v>1952</v>
      </c>
      <c r="T6585" s="147">
        <v>0</v>
      </c>
      <c r="U6585" s="147" t="s">
        <v>1953</v>
      </c>
      <c r="V6585" s="147" t="s">
        <v>4126</v>
      </c>
    </row>
    <row r="6586" spans="16:22" x14ac:dyDescent="0.25">
      <c r="P6586" s="147" t="s">
        <v>962</v>
      </c>
      <c r="Q6586" s="147">
        <v>204</v>
      </c>
      <c r="R6586" s="147"/>
      <c r="S6586" s="147" t="s">
        <v>1954</v>
      </c>
      <c r="T6586" s="147">
        <v>0</v>
      </c>
      <c r="U6586" s="147" t="s">
        <v>1955</v>
      </c>
      <c r="V6586" s="147" t="s">
        <v>4126</v>
      </c>
    </row>
    <row r="6587" spans="16:22" x14ac:dyDescent="0.25">
      <c r="P6587" s="147" t="s">
        <v>962</v>
      </c>
      <c r="Q6587" s="147">
        <v>204</v>
      </c>
      <c r="R6587" s="147"/>
      <c r="S6587" s="147" t="s">
        <v>1956</v>
      </c>
      <c r="T6587" s="147">
        <v>0</v>
      </c>
      <c r="U6587" s="147" t="s">
        <v>1957</v>
      </c>
      <c r="V6587" s="147" t="s">
        <v>4126</v>
      </c>
    </row>
    <row r="6588" spans="16:22" x14ac:dyDescent="0.25">
      <c r="P6588" s="147" t="s">
        <v>962</v>
      </c>
      <c r="Q6588" s="147">
        <v>204</v>
      </c>
      <c r="R6588" s="147"/>
      <c r="S6588" s="147" t="s">
        <v>1958</v>
      </c>
      <c r="T6588" s="147">
        <v>0</v>
      </c>
      <c r="U6588" s="147" t="s">
        <v>1959</v>
      </c>
      <c r="V6588" s="147" t="s">
        <v>4126</v>
      </c>
    </row>
    <row r="6589" spans="16:22" x14ac:dyDescent="0.25">
      <c r="P6589" s="147" t="s">
        <v>962</v>
      </c>
      <c r="Q6589" s="147">
        <v>204</v>
      </c>
      <c r="R6589" s="147"/>
      <c r="S6589" s="147" t="s">
        <v>1960</v>
      </c>
      <c r="T6589" s="147">
        <v>0</v>
      </c>
      <c r="U6589" s="147" t="s">
        <v>1961</v>
      </c>
      <c r="V6589" s="147" t="s">
        <v>4126</v>
      </c>
    </row>
    <row r="6590" spans="16:22" x14ac:dyDescent="0.25">
      <c r="P6590" s="147" t="s">
        <v>962</v>
      </c>
      <c r="Q6590" s="147">
        <v>204</v>
      </c>
      <c r="R6590" s="147"/>
      <c r="S6590" s="147" t="s">
        <v>3388</v>
      </c>
      <c r="T6590" s="147">
        <v>0</v>
      </c>
      <c r="U6590" s="147" t="s">
        <v>3389</v>
      </c>
      <c r="V6590" s="147" t="s">
        <v>4126</v>
      </c>
    </row>
    <row r="6591" spans="16:22" x14ac:dyDescent="0.25">
      <c r="P6591" s="147" t="s">
        <v>962</v>
      </c>
      <c r="Q6591" s="147">
        <v>204</v>
      </c>
      <c r="R6591" s="147"/>
      <c r="S6591" s="147" t="s">
        <v>1962</v>
      </c>
      <c r="T6591" s="147">
        <v>0</v>
      </c>
      <c r="U6591" s="147" t="s">
        <v>1963</v>
      </c>
      <c r="V6591" s="147" t="s">
        <v>4126</v>
      </c>
    </row>
    <row r="6592" spans="16:22" x14ac:dyDescent="0.25">
      <c r="P6592" s="147" t="s">
        <v>962</v>
      </c>
      <c r="Q6592" s="147">
        <v>204</v>
      </c>
      <c r="R6592" s="147"/>
      <c r="S6592" s="147" t="s">
        <v>3905</v>
      </c>
      <c r="T6592" s="147">
        <v>0</v>
      </c>
      <c r="U6592" s="147" t="s">
        <v>3906</v>
      </c>
      <c r="V6592" s="147" t="s">
        <v>4126</v>
      </c>
    </row>
    <row r="6593" spans="16:22" x14ac:dyDescent="0.25">
      <c r="P6593" s="147" t="s">
        <v>962</v>
      </c>
      <c r="Q6593" s="147">
        <v>204</v>
      </c>
      <c r="R6593" s="147"/>
      <c r="S6593" s="147" t="s">
        <v>4145</v>
      </c>
      <c r="T6593" s="147">
        <v>0</v>
      </c>
      <c r="U6593" s="147" t="s">
        <v>4146</v>
      </c>
      <c r="V6593" s="147" t="s">
        <v>4126</v>
      </c>
    </row>
    <row r="6594" spans="16:22" x14ac:dyDescent="0.25">
      <c r="P6594" s="147" t="s">
        <v>962</v>
      </c>
      <c r="Q6594" s="147">
        <v>204</v>
      </c>
      <c r="R6594" s="147"/>
      <c r="S6594" s="147" t="s">
        <v>1972</v>
      </c>
      <c r="T6594" s="147">
        <v>0</v>
      </c>
      <c r="U6594" s="147" t="s">
        <v>1973</v>
      </c>
      <c r="V6594" s="147" t="s">
        <v>4126</v>
      </c>
    </row>
    <row r="6595" spans="16:22" x14ac:dyDescent="0.25">
      <c r="P6595" s="147" t="s">
        <v>962</v>
      </c>
      <c r="Q6595" s="147">
        <v>204</v>
      </c>
      <c r="R6595" s="147"/>
      <c r="S6595" s="147" t="s">
        <v>1978</v>
      </c>
      <c r="T6595" s="147">
        <v>0</v>
      </c>
      <c r="U6595" s="147" t="s">
        <v>1979</v>
      </c>
      <c r="V6595" s="147" t="s">
        <v>4126</v>
      </c>
    </row>
    <row r="6596" spans="16:22" x14ac:dyDescent="0.25">
      <c r="P6596" s="147" t="s">
        <v>962</v>
      </c>
      <c r="Q6596" s="147">
        <v>204</v>
      </c>
      <c r="R6596" s="147"/>
      <c r="S6596" s="147" t="s">
        <v>1982</v>
      </c>
      <c r="T6596" s="147">
        <v>0</v>
      </c>
      <c r="U6596" s="147" t="s">
        <v>1983</v>
      </c>
      <c r="V6596" s="147" t="s">
        <v>4126</v>
      </c>
    </row>
    <row r="6597" spans="16:22" x14ac:dyDescent="0.25">
      <c r="P6597" s="147" t="s">
        <v>962</v>
      </c>
      <c r="Q6597" s="147">
        <v>204</v>
      </c>
      <c r="R6597" s="147"/>
      <c r="S6597" s="147" t="s">
        <v>1990</v>
      </c>
      <c r="T6597" s="147">
        <v>0</v>
      </c>
      <c r="U6597" s="147" t="s">
        <v>1991</v>
      </c>
      <c r="V6597" s="147" t="s">
        <v>4126</v>
      </c>
    </row>
    <row r="6598" spans="16:22" x14ac:dyDescent="0.25">
      <c r="P6598" s="147" t="s">
        <v>962</v>
      </c>
      <c r="Q6598" s="147">
        <v>204</v>
      </c>
      <c r="R6598" s="147"/>
      <c r="S6598" s="147" t="s">
        <v>3738</v>
      </c>
      <c r="T6598" s="147">
        <v>0</v>
      </c>
      <c r="U6598" s="147" t="s">
        <v>3739</v>
      </c>
      <c r="V6598" s="147" t="s">
        <v>4126</v>
      </c>
    </row>
    <row r="6599" spans="16:22" x14ac:dyDescent="0.25">
      <c r="P6599" s="147" t="s">
        <v>962</v>
      </c>
      <c r="Q6599" s="147">
        <v>204</v>
      </c>
      <c r="R6599" s="147"/>
      <c r="S6599" s="147" t="s">
        <v>3740</v>
      </c>
      <c r="T6599" s="147">
        <v>0</v>
      </c>
      <c r="U6599" s="147" t="s">
        <v>3741</v>
      </c>
      <c r="V6599" s="147" t="s">
        <v>4126</v>
      </c>
    </row>
    <row r="6600" spans="16:22" x14ac:dyDescent="0.25">
      <c r="P6600" s="147" t="s">
        <v>962</v>
      </c>
      <c r="Q6600" s="147">
        <v>204</v>
      </c>
      <c r="R6600" s="147"/>
      <c r="S6600" s="147" t="s">
        <v>1996</v>
      </c>
      <c r="T6600" s="147">
        <v>0</v>
      </c>
      <c r="U6600" s="147" t="s">
        <v>1997</v>
      </c>
      <c r="V6600" s="147" t="s">
        <v>4126</v>
      </c>
    </row>
    <row r="6601" spans="16:22" x14ac:dyDescent="0.25">
      <c r="P6601" s="147" t="s">
        <v>962</v>
      </c>
      <c r="Q6601" s="147">
        <v>204</v>
      </c>
      <c r="R6601" s="147"/>
      <c r="S6601" s="147" t="s">
        <v>1998</v>
      </c>
      <c r="T6601" s="147">
        <v>0</v>
      </c>
      <c r="U6601" s="147" t="s">
        <v>1999</v>
      </c>
      <c r="V6601" s="147" t="s">
        <v>4126</v>
      </c>
    </row>
    <row r="6602" spans="16:22" x14ac:dyDescent="0.25">
      <c r="P6602" s="147" t="s">
        <v>962</v>
      </c>
      <c r="Q6602" s="147">
        <v>204</v>
      </c>
      <c r="R6602" s="147"/>
      <c r="S6602" s="147" t="s">
        <v>2000</v>
      </c>
      <c r="T6602" s="147">
        <v>0</v>
      </c>
      <c r="U6602" s="147" t="s">
        <v>2001</v>
      </c>
      <c r="V6602" s="147" t="s">
        <v>4126</v>
      </c>
    </row>
    <row r="6603" spans="16:22" x14ac:dyDescent="0.25">
      <c r="P6603" s="147" t="s">
        <v>962</v>
      </c>
      <c r="Q6603" s="147">
        <v>204</v>
      </c>
      <c r="R6603" s="147"/>
      <c r="S6603" s="147" t="s">
        <v>2002</v>
      </c>
      <c r="T6603" s="147">
        <v>0</v>
      </c>
      <c r="U6603" s="147" t="s">
        <v>2003</v>
      </c>
      <c r="V6603" s="147" t="s">
        <v>4126</v>
      </c>
    </row>
    <row r="6604" spans="16:22" x14ac:dyDescent="0.25">
      <c r="P6604" s="147" t="s">
        <v>962</v>
      </c>
      <c r="Q6604" s="147">
        <v>204</v>
      </c>
      <c r="R6604" s="147"/>
      <c r="S6604" s="147" t="s">
        <v>3392</v>
      </c>
      <c r="T6604" s="147">
        <v>0</v>
      </c>
      <c r="U6604" s="147" t="s">
        <v>3393</v>
      </c>
      <c r="V6604" s="147" t="s">
        <v>4126</v>
      </c>
    </row>
    <row r="6605" spans="16:22" x14ac:dyDescent="0.25">
      <c r="P6605" s="147" t="s">
        <v>962</v>
      </c>
      <c r="Q6605" s="147">
        <v>204</v>
      </c>
      <c r="R6605" s="147"/>
      <c r="S6605" s="147" t="s">
        <v>2004</v>
      </c>
      <c r="T6605" s="147">
        <v>0</v>
      </c>
      <c r="U6605" s="147" t="s">
        <v>2005</v>
      </c>
      <c r="V6605" s="147" t="s">
        <v>4126</v>
      </c>
    </row>
    <row r="6606" spans="16:22" x14ac:dyDescent="0.25">
      <c r="P6606" s="147" t="s">
        <v>962</v>
      </c>
      <c r="Q6606" s="147">
        <v>204</v>
      </c>
      <c r="R6606" s="147"/>
      <c r="S6606" s="147" t="s">
        <v>3907</v>
      </c>
      <c r="T6606" s="147">
        <v>0</v>
      </c>
      <c r="U6606" s="147" t="s">
        <v>3908</v>
      </c>
      <c r="V6606" s="147" t="s">
        <v>4126</v>
      </c>
    </row>
    <row r="6607" spans="16:22" x14ac:dyDescent="0.25">
      <c r="P6607" s="147" t="s">
        <v>962</v>
      </c>
      <c r="Q6607" s="147">
        <v>204</v>
      </c>
      <c r="R6607" s="147"/>
      <c r="S6607" s="147" t="s">
        <v>2579</v>
      </c>
      <c r="T6607" s="147">
        <v>0</v>
      </c>
      <c r="U6607" s="147" t="s">
        <v>2580</v>
      </c>
      <c r="V6607" s="147" t="s">
        <v>4126</v>
      </c>
    </row>
    <row r="6608" spans="16:22" x14ac:dyDescent="0.25">
      <c r="P6608" s="147" t="s">
        <v>962</v>
      </c>
      <c r="Q6608" s="147">
        <v>204</v>
      </c>
      <c r="R6608" s="147"/>
      <c r="S6608" s="147" t="s">
        <v>2006</v>
      </c>
      <c r="T6608" s="147">
        <v>0</v>
      </c>
      <c r="U6608" s="147" t="s">
        <v>2007</v>
      </c>
      <c r="V6608" s="147" t="s">
        <v>4126</v>
      </c>
    </row>
    <row r="6609" spans="16:22" x14ac:dyDescent="0.25">
      <c r="P6609" s="147" t="s">
        <v>962</v>
      </c>
      <c r="Q6609" s="147">
        <v>204</v>
      </c>
      <c r="R6609" s="147"/>
      <c r="S6609" s="147" t="s">
        <v>2008</v>
      </c>
      <c r="T6609" s="147">
        <v>0</v>
      </c>
      <c r="U6609" s="147" t="s">
        <v>2009</v>
      </c>
      <c r="V6609" s="147" t="s">
        <v>4126</v>
      </c>
    </row>
    <row r="6610" spans="16:22" x14ac:dyDescent="0.25">
      <c r="P6610" s="147" t="s">
        <v>962</v>
      </c>
      <c r="Q6610" s="147">
        <v>204</v>
      </c>
      <c r="R6610" s="147"/>
      <c r="S6610" s="147" t="s">
        <v>2010</v>
      </c>
      <c r="T6610" s="147">
        <v>0</v>
      </c>
      <c r="U6610" s="147" t="s">
        <v>2011</v>
      </c>
      <c r="V6610" s="147" t="s">
        <v>4126</v>
      </c>
    </row>
    <row r="6611" spans="16:22" x14ac:dyDescent="0.25">
      <c r="P6611" s="147" t="s">
        <v>962</v>
      </c>
      <c r="Q6611" s="147">
        <v>204</v>
      </c>
      <c r="R6611" s="147"/>
      <c r="S6611" s="147" t="s">
        <v>2012</v>
      </c>
      <c r="T6611" s="147">
        <v>0</v>
      </c>
      <c r="U6611" s="147" t="s">
        <v>2013</v>
      </c>
      <c r="V6611" s="147" t="s">
        <v>4126</v>
      </c>
    </row>
    <row r="6612" spans="16:22" x14ac:dyDescent="0.25">
      <c r="P6612" s="147" t="s">
        <v>962</v>
      </c>
      <c r="Q6612" s="147">
        <v>204</v>
      </c>
      <c r="R6612" s="147"/>
      <c r="S6612" s="147" t="s">
        <v>3095</v>
      </c>
      <c r="T6612" s="147">
        <v>0</v>
      </c>
      <c r="U6612" s="147" t="s">
        <v>3096</v>
      </c>
      <c r="V6612" s="147" t="s">
        <v>4126</v>
      </c>
    </row>
    <row r="6613" spans="16:22" x14ac:dyDescent="0.25">
      <c r="P6613" s="147" t="s">
        <v>962</v>
      </c>
      <c r="Q6613" s="147">
        <v>204</v>
      </c>
      <c r="R6613" s="147"/>
      <c r="S6613" s="147" t="s">
        <v>3097</v>
      </c>
      <c r="T6613" s="147">
        <v>0</v>
      </c>
      <c r="U6613" s="147" t="s">
        <v>3098</v>
      </c>
      <c r="V6613" s="147" t="s">
        <v>4126</v>
      </c>
    </row>
    <row r="6614" spans="16:22" x14ac:dyDescent="0.25">
      <c r="P6614" s="147" t="s">
        <v>962</v>
      </c>
      <c r="Q6614" s="147">
        <v>204</v>
      </c>
      <c r="R6614" s="147"/>
      <c r="S6614" s="147" t="s">
        <v>2014</v>
      </c>
      <c r="T6614" s="147">
        <v>0</v>
      </c>
      <c r="U6614" s="147" t="s">
        <v>2015</v>
      </c>
      <c r="V6614" s="147" t="s">
        <v>4126</v>
      </c>
    </row>
    <row r="6615" spans="16:22" x14ac:dyDescent="0.25">
      <c r="P6615" s="147" t="s">
        <v>962</v>
      </c>
      <c r="Q6615" s="147">
        <v>204</v>
      </c>
      <c r="R6615" s="147"/>
      <c r="S6615" s="147" t="s">
        <v>3909</v>
      </c>
      <c r="T6615" s="147">
        <v>0</v>
      </c>
      <c r="U6615" s="147" t="s">
        <v>3910</v>
      </c>
      <c r="V6615" s="147" t="s">
        <v>4126</v>
      </c>
    </row>
    <row r="6616" spans="16:22" x14ac:dyDescent="0.25">
      <c r="P6616" s="147" t="s">
        <v>962</v>
      </c>
      <c r="Q6616" s="147">
        <v>204</v>
      </c>
      <c r="R6616" s="147"/>
      <c r="S6616" s="147" t="s">
        <v>3554</v>
      </c>
      <c r="T6616" s="147">
        <v>0</v>
      </c>
      <c r="U6616" s="147" t="s">
        <v>3555</v>
      </c>
      <c r="V6616" s="147" t="s">
        <v>4126</v>
      </c>
    </row>
    <row r="6617" spans="16:22" x14ac:dyDescent="0.25">
      <c r="P6617" s="147" t="s">
        <v>962</v>
      </c>
      <c r="Q6617" s="147">
        <v>204</v>
      </c>
      <c r="R6617" s="147"/>
      <c r="S6617" s="147" t="s">
        <v>2016</v>
      </c>
      <c r="T6617" s="147">
        <v>0</v>
      </c>
      <c r="U6617" s="147" t="s">
        <v>2017</v>
      </c>
      <c r="V6617" s="147" t="s">
        <v>4126</v>
      </c>
    </row>
    <row r="6618" spans="16:22" x14ac:dyDescent="0.25">
      <c r="P6618" s="147" t="s">
        <v>962</v>
      </c>
      <c r="Q6618" s="147">
        <v>204</v>
      </c>
      <c r="R6618" s="147"/>
      <c r="S6618" s="147" t="s">
        <v>3742</v>
      </c>
      <c r="T6618" s="147">
        <v>0</v>
      </c>
      <c r="U6618" s="147" t="s">
        <v>3743</v>
      </c>
      <c r="V6618" s="147" t="s">
        <v>4126</v>
      </c>
    </row>
    <row r="6619" spans="16:22" x14ac:dyDescent="0.25">
      <c r="P6619" s="147" t="s">
        <v>962</v>
      </c>
      <c r="Q6619" s="147">
        <v>204</v>
      </c>
      <c r="R6619" s="147"/>
      <c r="S6619" s="147" t="s">
        <v>2020</v>
      </c>
      <c r="T6619" s="147">
        <v>0</v>
      </c>
      <c r="U6619" s="147" t="s">
        <v>2021</v>
      </c>
      <c r="V6619" s="147" t="s">
        <v>4126</v>
      </c>
    </row>
    <row r="6620" spans="16:22" x14ac:dyDescent="0.25">
      <c r="P6620" s="147" t="s">
        <v>962</v>
      </c>
      <c r="Q6620" s="147">
        <v>204</v>
      </c>
      <c r="R6620" s="147"/>
      <c r="S6620" s="147" t="s">
        <v>2022</v>
      </c>
      <c r="T6620" s="147">
        <v>0</v>
      </c>
      <c r="U6620" s="147" t="s">
        <v>2023</v>
      </c>
      <c r="V6620" s="147" t="s">
        <v>4126</v>
      </c>
    </row>
    <row r="6621" spans="16:22" x14ac:dyDescent="0.25">
      <c r="P6621" s="147" t="s">
        <v>962</v>
      </c>
      <c r="Q6621" s="147">
        <v>204</v>
      </c>
      <c r="R6621" s="147"/>
      <c r="S6621" s="147" t="s">
        <v>3394</v>
      </c>
      <c r="T6621" s="147">
        <v>0</v>
      </c>
      <c r="U6621" s="147" t="s">
        <v>3395</v>
      </c>
      <c r="V6621" s="147" t="s">
        <v>4126</v>
      </c>
    </row>
    <row r="6622" spans="16:22" x14ac:dyDescent="0.25">
      <c r="P6622" s="147" t="s">
        <v>962</v>
      </c>
      <c r="Q6622" s="147">
        <v>204</v>
      </c>
      <c r="R6622" s="147"/>
      <c r="S6622" s="147" t="s">
        <v>2024</v>
      </c>
      <c r="T6622" s="147">
        <v>0</v>
      </c>
      <c r="U6622" s="147" t="s">
        <v>2025</v>
      </c>
      <c r="V6622" s="147" t="s">
        <v>4126</v>
      </c>
    </row>
    <row r="6623" spans="16:22" x14ac:dyDescent="0.25">
      <c r="P6623" s="147" t="s">
        <v>962</v>
      </c>
      <c r="Q6623" s="147">
        <v>204</v>
      </c>
      <c r="R6623" s="147"/>
      <c r="S6623" s="147" t="s">
        <v>2026</v>
      </c>
      <c r="T6623" s="147">
        <v>0</v>
      </c>
      <c r="U6623" s="147" t="s">
        <v>2027</v>
      </c>
      <c r="V6623" s="147" t="s">
        <v>4126</v>
      </c>
    </row>
    <row r="6624" spans="16:22" x14ac:dyDescent="0.25">
      <c r="P6624" s="147" t="s">
        <v>962</v>
      </c>
      <c r="Q6624" s="147">
        <v>204</v>
      </c>
      <c r="R6624" s="147"/>
      <c r="S6624" s="147" t="s">
        <v>4092</v>
      </c>
      <c r="T6624" s="147">
        <v>0</v>
      </c>
      <c r="U6624" s="147" t="s">
        <v>4093</v>
      </c>
      <c r="V6624" s="147" t="s">
        <v>4126</v>
      </c>
    </row>
    <row r="6625" spans="16:22" x14ac:dyDescent="0.25">
      <c r="P6625" s="147" t="s">
        <v>962</v>
      </c>
      <c r="Q6625" s="147">
        <v>204</v>
      </c>
      <c r="R6625" s="147"/>
      <c r="S6625" s="147" t="s">
        <v>3396</v>
      </c>
      <c r="T6625" s="147">
        <v>0</v>
      </c>
      <c r="U6625" s="147" t="s">
        <v>3397</v>
      </c>
      <c r="V6625" s="147" t="s">
        <v>4126</v>
      </c>
    </row>
    <row r="6626" spans="16:22" x14ac:dyDescent="0.25">
      <c r="P6626" s="147" t="s">
        <v>962</v>
      </c>
      <c r="Q6626" s="147">
        <v>204</v>
      </c>
      <c r="R6626" s="147"/>
      <c r="S6626" s="147" t="s">
        <v>2028</v>
      </c>
      <c r="T6626" s="147">
        <v>0</v>
      </c>
      <c r="U6626" s="147" t="s">
        <v>2029</v>
      </c>
      <c r="V6626" s="147" t="s">
        <v>4126</v>
      </c>
    </row>
    <row r="6627" spans="16:22" x14ac:dyDescent="0.25">
      <c r="P6627" s="147" t="s">
        <v>962</v>
      </c>
      <c r="Q6627" s="147">
        <v>204</v>
      </c>
      <c r="R6627" s="147"/>
      <c r="S6627" s="147" t="s">
        <v>3556</v>
      </c>
      <c r="T6627" s="147">
        <v>0</v>
      </c>
      <c r="U6627" s="147" t="s">
        <v>3557</v>
      </c>
      <c r="V6627" s="147" t="s">
        <v>4126</v>
      </c>
    </row>
    <row r="6628" spans="16:22" x14ac:dyDescent="0.25">
      <c r="P6628" s="147" t="s">
        <v>962</v>
      </c>
      <c r="Q6628" s="147">
        <v>204</v>
      </c>
      <c r="R6628" s="147"/>
      <c r="S6628" s="147" t="s">
        <v>3558</v>
      </c>
      <c r="T6628" s="147">
        <v>0</v>
      </c>
      <c r="U6628" s="147" t="s">
        <v>3559</v>
      </c>
      <c r="V6628" s="147" t="s">
        <v>4126</v>
      </c>
    </row>
    <row r="6629" spans="16:22" x14ac:dyDescent="0.25">
      <c r="P6629" s="147" t="s">
        <v>962</v>
      </c>
      <c r="Q6629" s="147">
        <v>204</v>
      </c>
      <c r="R6629" s="147"/>
      <c r="S6629" s="147" t="s">
        <v>3560</v>
      </c>
      <c r="T6629" s="147">
        <v>0</v>
      </c>
      <c r="U6629" s="147" t="s">
        <v>3561</v>
      </c>
      <c r="V6629" s="147" t="s">
        <v>4126</v>
      </c>
    </row>
    <row r="6630" spans="16:22" x14ac:dyDescent="0.25">
      <c r="P6630" s="147" t="s">
        <v>962</v>
      </c>
      <c r="Q6630" s="147">
        <v>204</v>
      </c>
      <c r="R6630" s="147"/>
      <c r="S6630" s="147" t="s">
        <v>2884</v>
      </c>
      <c r="T6630" s="147">
        <v>0</v>
      </c>
      <c r="U6630" s="147" t="s">
        <v>2885</v>
      </c>
      <c r="V6630" s="147" t="s">
        <v>4126</v>
      </c>
    </row>
    <row r="6631" spans="16:22" x14ac:dyDescent="0.25">
      <c r="P6631" s="147" t="s">
        <v>962</v>
      </c>
      <c r="Q6631" s="147">
        <v>204</v>
      </c>
      <c r="R6631" s="147"/>
      <c r="S6631" s="147" t="s">
        <v>2032</v>
      </c>
      <c r="T6631" s="147">
        <v>0</v>
      </c>
      <c r="U6631" s="147" t="s">
        <v>2033</v>
      </c>
      <c r="V6631" s="147" t="s">
        <v>4126</v>
      </c>
    </row>
    <row r="6632" spans="16:22" x14ac:dyDescent="0.25">
      <c r="P6632" s="147" t="s">
        <v>962</v>
      </c>
      <c r="Q6632" s="147">
        <v>204</v>
      </c>
      <c r="R6632" s="147"/>
      <c r="S6632" s="147" t="s">
        <v>3398</v>
      </c>
      <c r="T6632" s="147">
        <v>0</v>
      </c>
      <c r="U6632" s="147" t="s">
        <v>3399</v>
      </c>
      <c r="V6632" s="147" t="s">
        <v>4126</v>
      </c>
    </row>
    <row r="6633" spans="16:22" x14ac:dyDescent="0.25">
      <c r="P6633" s="147" t="s">
        <v>962</v>
      </c>
      <c r="Q6633" s="147">
        <v>204</v>
      </c>
      <c r="R6633" s="147"/>
      <c r="S6633" s="147" t="s">
        <v>2034</v>
      </c>
      <c r="T6633" s="147">
        <v>0</v>
      </c>
      <c r="U6633" s="147" t="s">
        <v>2035</v>
      </c>
      <c r="V6633" s="147" t="s">
        <v>4126</v>
      </c>
    </row>
    <row r="6634" spans="16:22" x14ac:dyDescent="0.25">
      <c r="P6634" s="147" t="s">
        <v>962</v>
      </c>
      <c r="Q6634" s="147">
        <v>204</v>
      </c>
      <c r="R6634" s="147"/>
      <c r="S6634" s="147" t="s">
        <v>3099</v>
      </c>
      <c r="T6634" s="147">
        <v>0</v>
      </c>
      <c r="U6634" s="147" t="s">
        <v>3100</v>
      </c>
      <c r="V6634" s="147" t="s">
        <v>4126</v>
      </c>
    </row>
    <row r="6635" spans="16:22" x14ac:dyDescent="0.25">
      <c r="P6635" s="147" t="s">
        <v>962</v>
      </c>
      <c r="Q6635" s="147">
        <v>204</v>
      </c>
      <c r="R6635" s="147"/>
      <c r="S6635" s="147" t="s">
        <v>3101</v>
      </c>
      <c r="T6635" s="147">
        <v>0</v>
      </c>
      <c r="U6635" s="147" t="s">
        <v>3102</v>
      </c>
      <c r="V6635" s="147" t="s">
        <v>4126</v>
      </c>
    </row>
    <row r="6636" spans="16:22" x14ac:dyDescent="0.25">
      <c r="P6636" s="147" t="s">
        <v>962</v>
      </c>
      <c r="Q6636" s="147">
        <v>204</v>
      </c>
      <c r="R6636" s="147"/>
      <c r="S6636" s="147" t="s">
        <v>2036</v>
      </c>
      <c r="T6636" s="147">
        <v>0</v>
      </c>
      <c r="U6636" s="147" t="s">
        <v>2037</v>
      </c>
      <c r="V6636" s="147" t="s">
        <v>4126</v>
      </c>
    </row>
    <row r="6637" spans="16:22" x14ac:dyDescent="0.25">
      <c r="P6637" s="147" t="s">
        <v>962</v>
      </c>
      <c r="Q6637" s="147">
        <v>204</v>
      </c>
      <c r="R6637" s="147"/>
      <c r="S6637" s="147" t="s">
        <v>4147</v>
      </c>
      <c r="T6637" s="147">
        <v>0</v>
      </c>
      <c r="U6637" s="147" t="s">
        <v>4148</v>
      </c>
      <c r="V6637" s="147" t="s">
        <v>4126</v>
      </c>
    </row>
    <row r="6638" spans="16:22" x14ac:dyDescent="0.25">
      <c r="P6638" s="147" t="s">
        <v>962</v>
      </c>
      <c r="Q6638" s="147">
        <v>204</v>
      </c>
      <c r="R6638" s="147"/>
      <c r="S6638" s="147" t="s">
        <v>3913</v>
      </c>
      <c r="T6638" s="147">
        <v>0</v>
      </c>
      <c r="U6638" s="147" t="s">
        <v>3914</v>
      </c>
      <c r="V6638" s="147" t="s">
        <v>4126</v>
      </c>
    </row>
    <row r="6639" spans="16:22" x14ac:dyDescent="0.25">
      <c r="P6639" s="147" t="s">
        <v>962</v>
      </c>
      <c r="Q6639" s="147">
        <v>204</v>
      </c>
      <c r="R6639" s="147"/>
      <c r="S6639" s="147" t="s">
        <v>3915</v>
      </c>
      <c r="T6639" s="147">
        <v>0</v>
      </c>
      <c r="U6639" s="147" t="s">
        <v>3916</v>
      </c>
      <c r="V6639" s="147" t="s">
        <v>4126</v>
      </c>
    </row>
    <row r="6640" spans="16:22" x14ac:dyDescent="0.25">
      <c r="P6640" s="147" t="s">
        <v>962</v>
      </c>
      <c r="Q6640" s="147">
        <v>204</v>
      </c>
      <c r="R6640" s="147"/>
      <c r="S6640" s="147" t="s">
        <v>2042</v>
      </c>
      <c r="T6640" s="147">
        <v>0</v>
      </c>
      <c r="U6640" s="147" t="s">
        <v>2043</v>
      </c>
      <c r="V6640" s="147" t="s">
        <v>4126</v>
      </c>
    </row>
    <row r="6641" spans="16:22" x14ac:dyDescent="0.25">
      <c r="P6641" s="147" t="s">
        <v>962</v>
      </c>
      <c r="Q6641" s="147">
        <v>204</v>
      </c>
      <c r="R6641" s="147"/>
      <c r="S6641" s="147" t="s">
        <v>3746</v>
      </c>
      <c r="T6641" s="147">
        <v>0</v>
      </c>
      <c r="U6641" s="147" t="s">
        <v>3747</v>
      </c>
      <c r="V6641" s="147" t="s">
        <v>4126</v>
      </c>
    </row>
    <row r="6642" spans="16:22" x14ac:dyDescent="0.25">
      <c r="P6642" s="147" t="s">
        <v>962</v>
      </c>
      <c r="Q6642" s="147">
        <v>204</v>
      </c>
      <c r="R6642" s="147"/>
      <c r="S6642" s="147" t="s">
        <v>2888</v>
      </c>
      <c r="T6642" s="147">
        <v>0</v>
      </c>
      <c r="U6642" s="147" t="s">
        <v>2889</v>
      </c>
      <c r="V6642" s="147" t="s">
        <v>4126</v>
      </c>
    </row>
    <row r="6643" spans="16:22" x14ac:dyDescent="0.25">
      <c r="P6643" s="147" t="s">
        <v>962</v>
      </c>
      <c r="Q6643" s="147">
        <v>204</v>
      </c>
      <c r="R6643" s="147"/>
      <c r="S6643" s="147" t="s">
        <v>4149</v>
      </c>
      <c r="T6643" s="147">
        <v>0</v>
      </c>
      <c r="U6643" s="147" t="s">
        <v>4150</v>
      </c>
      <c r="V6643" s="147" t="s">
        <v>4126</v>
      </c>
    </row>
    <row r="6644" spans="16:22" x14ac:dyDescent="0.25">
      <c r="P6644" s="147" t="s">
        <v>962</v>
      </c>
      <c r="Q6644" s="147">
        <v>204</v>
      </c>
      <c r="R6644" s="147"/>
      <c r="S6644" s="147" t="s">
        <v>2890</v>
      </c>
      <c r="T6644" s="147">
        <v>0</v>
      </c>
      <c r="U6644" s="147" t="s">
        <v>2891</v>
      </c>
      <c r="V6644" s="147" t="s">
        <v>4126</v>
      </c>
    </row>
    <row r="6645" spans="16:22" x14ac:dyDescent="0.25">
      <c r="P6645" s="147" t="s">
        <v>962</v>
      </c>
      <c r="Q6645" s="147">
        <v>204</v>
      </c>
      <c r="R6645" s="147"/>
      <c r="S6645" s="147" t="s">
        <v>3919</v>
      </c>
      <c r="T6645" s="147">
        <v>0</v>
      </c>
      <c r="U6645" s="147" t="s">
        <v>3920</v>
      </c>
      <c r="V6645" s="147" t="s">
        <v>4126</v>
      </c>
    </row>
    <row r="6646" spans="16:22" x14ac:dyDescent="0.25">
      <c r="P6646" s="147" t="s">
        <v>962</v>
      </c>
      <c r="Q6646" s="147">
        <v>204</v>
      </c>
      <c r="R6646" s="147"/>
      <c r="S6646" s="147" t="s">
        <v>3921</v>
      </c>
      <c r="T6646" s="147">
        <v>0</v>
      </c>
      <c r="U6646" s="147" t="s">
        <v>3922</v>
      </c>
      <c r="V6646" s="147" t="s">
        <v>4126</v>
      </c>
    </row>
    <row r="6647" spans="16:22" x14ac:dyDescent="0.25">
      <c r="P6647" s="147" t="s">
        <v>962</v>
      </c>
      <c r="Q6647" s="147">
        <v>204</v>
      </c>
      <c r="R6647" s="147"/>
      <c r="S6647" s="147" t="s">
        <v>3105</v>
      </c>
      <c r="T6647" s="147">
        <v>0</v>
      </c>
      <c r="U6647" s="147" t="s">
        <v>3106</v>
      </c>
      <c r="V6647" s="147" t="s">
        <v>4126</v>
      </c>
    </row>
    <row r="6648" spans="16:22" x14ac:dyDescent="0.25">
      <c r="P6648" s="147" t="s">
        <v>962</v>
      </c>
      <c r="Q6648" s="147">
        <v>204</v>
      </c>
      <c r="R6648" s="147"/>
      <c r="S6648" s="147" t="s">
        <v>3107</v>
      </c>
      <c r="T6648" s="147">
        <v>0</v>
      </c>
      <c r="U6648" s="147" t="s">
        <v>3108</v>
      </c>
      <c r="V6648" s="147" t="s">
        <v>4126</v>
      </c>
    </row>
    <row r="6649" spans="16:22" x14ac:dyDescent="0.25">
      <c r="P6649" s="147" t="s">
        <v>962</v>
      </c>
      <c r="Q6649" s="147">
        <v>204</v>
      </c>
      <c r="R6649" s="147"/>
      <c r="S6649" s="147" t="s">
        <v>3109</v>
      </c>
      <c r="T6649" s="147">
        <v>0</v>
      </c>
      <c r="U6649" s="147" t="s">
        <v>3110</v>
      </c>
      <c r="V6649" s="147" t="s">
        <v>4126</v>
      </c>
    </row>
    <row r="6650" spans="16:22" x14ac:dyDescent="0.25">
      <c r="P6650" s="147" t="s">
        <v>962</v>
      </c>
      <c r="Q6650" s="147">
        <v>204</v>
      </c>
      <c r="R6650" s="147"/>
      <c r="S6650" s="147" t="s">
        <v>3111</v>
      </c>
      <c r="T6650" s="147">
        <v>0</v>
      </c>
      <c r="U6650" s="147" t="s">
        <v>3112</v>
      </c>
      <c r="V6650" s="147" t="s">
        <v>4126</v>
      </c>
    </row>
    <row r="6651" spans="16:22" x14ac:dyDescent="0.25">
      <c r="P6651" s="147" t="s">
        <v>962</v>
      </c>
      <c r="Q6651" s="147">
        <v>204</v>
      </c>
      <c r="R6651" s="147"/>
      <c r="S6651" s="147" t="s">
        <v>3562</v>
      </c>
      <c r="T6651" s="147">
        <v>0</v>
      </c>
      <c r="U6651" s="147" t="s">
        <v>3563</v>
      </c>
      <c r="V6651" s="147" t="s">
        <v>4126</v>
      </c>
    </row>
    <row r="6652" spans="16:22" x14ac:dyDescent="0.25">
      <c r="P6652" s="147" t="s">
        <v>962</v>
      </c>
      <c r="Q6652" s="147">
        <v>204</v>
      </c>
      <c r="R6652" s="147"/>
      <c r="S6652" s="147" t="s">
        <v>3113</v>
      </c>
      <c r="T6652" s="147">
        <v>0</v>
      </c>
      <c r="U6652" s="147" t="s">
        <v>3114</v>
      </c>
      <c r="V6652" s="147" t="s">
        <v>4126</v>
      </c>
    </row>
    <row r="6653" spans="16:22" x14ac:dyDescent="0.25">
      <c r="P6653" s="147" t="s">
        <v>962</v>
      </c>
      <c r="Q6653" s="147">
        <v>204</v>
      </c>
      <c r="R6653" s="147"/>
      <c r="S6653" s="147" t="s">
        <v>3117</v>
      </c>
      <c r="T6653" s="147">
        <v>0</v>
      </c>
      <c r="U6653" s="147" t="s">
        <v>3118</v>
      </c>
      <c r="V6653" s="147" t="s">
        <v>4126</v>
      </c>
    </row>
    <row r="6654" spans="16:22" x14ac:dyDescent="0.25">
      <c r="P6654" s="147" t="s">
        <v>962</v>
      </c>
      <c r="Q6654" s="147">
        <v>204</v>
      </c>
      <c r="R6654" s="147"/>
      <c r="S6654" s="147" t="s">
        <v>4151</v>
      </c>
      <c r="T6654" s="147">
        <v>0</v>
      </c>
      <c r="U6654" s="147" t="s">
        <v>4152</v>
      </c>
      <c r="V6654" s="147" t="s">
        <v>4126</v>
      </c>
    </row>
    <row r="6655" spans="16:22" x14ac:dyDescent="0.25">
      <c r="P6655" s="147" t="s">
        <v>962</v>
      </c>
      <c r="Q6655" s="147">
        <v>204</v>
      </c>
      <c r="R6655" s="147"/>
      <c r="S6655" s="147" t="s">
        <v>2054</v>
      </c>
      <c r="T6655" s="147">
        <v>0</v>
      </c>
      <c r="U6655" s="147" t="s">
        <v>2055</v>
      </c>
      <c r="V6655" s="147" t="s">
        <v>4126</v>
      </c>
    </row>
    <row r="6656" spans="16:22" x14ac:dyDescent="0.25">
      <c r="P6656" s="147" t="s">
        <v>962</v>
      </c>
      <c r="Q6656" s="147">
        <v>204</v>
      </c>
      <c r="R6656" s="147"/>
      <c r="S6656" s="147" t="s">
        <v>2058</v>
      </c>
      <c r="T6656" s="147">
        <v>0</v>
      </c>
      <c r="U6656" s="147" t="s">
        <v>2059</v>
      </c>
      <c r="V6656" s="147" t="s">
        <v>4126</v>
      </c>
    </row>
    <row r="6657" spans="16:22" x14ac:dyDescent="0.25">
      <c r="P6657" s="147" t="s">
        <v>962</v>
      </c>
      <c r="Q6657" s="147">
        <v>204</v>
      </c>
      <c r="R6657" s="147"/>
      <c r="S6657" s="147" t="s">
        <v>2060</v>
      </c>
      <c r="T6657" s="147">
        <v>0</v>
      </c>
      <c r="U6657" s="147" t="s">
        <v>2061</v>
      </c>
      <c r="V6657" s="147" t="s">
        <v>4126</v>
      </c>
    </row>
    <row r="6658" spans="16:22" x14ac:dyDescent="0.25">
      <c r="P6658" s="147" t="s">
        <v>962</v>
      </c>
      <c r="Q6658" s="147">
        <v>204</v>
      </c>
      <c r="R6658" s="147"/>
      <c r="S6658" s="147" t="s">
        <v>3119</v>
      </c>
      <c r="T6658" s="147">
        <v>0</v>
      </c>
      <c r="U6658" s="147" t="s">
        <v>3120</v>
      </c>
      <c r="V6658" s="147" t="s">
        <v>4126</v>
      </c>
    </row>
    <row r="6659" spans="16:22" x14ac:dyDescent="0.25">
      <c r="P6659" s="147" t="s">
        <v>962</v>
      </c>
      <c r="Q6659" s="147">
        <v>204</v>
      </c>
      <c r="R6659" s="147"/>
      <c r="S6659" s="147" t="s">
        <v>4094</v>
      </c>
      <c r="T6659" s="147">
        <v>0</v>
      </c>
      <c r="U6659" s="147" t="s">
        <v>4095</v>
      </c>
      <c r="V6659" s="147" t="s">
        <v>4126</v>
      </c>
    </row>
    <row r="6660" spans="16:22" x14ac:dyDescent="0.25">
      <c r="P6660" s="147" t="s">
        <v>962</v>
      </c>
      <c r="Q6660" s="147">
        <v>204</v>
      </c>
      <c r="R6660" s="147"/>
      <c r="S6660" s="147" t="s">
        <v>3923</v>
      </c>
      <c r="T6660" s="147">
        <v>0</v>
      </c>
      <c r="U6660" s="147" t="s">
        <v>3924</v>
      </c>
      <c r="V6660" s="147" t="s">
        <v>4126</v>
      </c>
    </row>
    <row r="6661" spans="16:22" x14ac:dyDescent="0.25">
      <c r="P6661" s="147" t="s">
        <v>962</v>
      </c>
      <c r="Q6661" s="147">
        <v>204</v>
      </c>
      <c r="R6661" s="147"/>
      <c r="S6661" s="147" t="s">
        <v>4153</v>
      </c>
      <c r="T6661" s="147">
        <v>0</v>
      </c>
      <c r="U6661" s="147" t="s">
        <v>4154</v>
      </c>
      <c r="V6661" s="147" t="s">
        <v>4126</v>
      </c>
    </row>
    <row r="6662" spans="16:22" x14ac:dyDescent="0.25">
      <c r="P6662" s="147" t="s">
        <v>962</v>
      </c>
      <c r="Q6662" s="147">
        <v>204</v>
      </c>
      <c r="R6662" s="147"/>
      <c r="S6662" s="147" t="s">
        <v>2064</v>
      </c>
      <c r="T6662" s="147">
        <v>0</v>
      </c>
      <c r="U6662" s="147" t="s">
        <v>2065</v>
      </c>
      <c r="V6662" s="147" t="s">
        <v>4126</v>
      </c>
    </row>
    <row r="6663" spans="16:22" x14ac:dyDescent="0.25">
      <c r="P6663" s="147" t="s">
        <v>962</v>
      </c>
      <c r="Q6663" s="147">
        <v>204</v>
      </c>
      <c r="R6663" s="147"/>
      <c r="S6663" s="147" t="s">
        <v>2894</v>
      </c>
      <c r="T6663" s="147">
        <v>0</v>
      </c>
      <c r="U6663" s="147" t="s">
        <v>2895</v>
      </c>
      <c r="V6663" s="147" t="s">
        <v>4126</v>
      </c>
    </row>
    <row r="6664" spans="16:22" x14ac:dyDescent="0.25">
      <c r="P6664" s="147" t="s">
        <v>962</v>
      </c>
      <c r="Q6664" s="147">
        <v>204</v>
      </c>
      <c r="R6664" s="147"/>
      <c r="S6664" s="147" t="s">
        <v>4096</v>
      </c>
      <c r="T6664" s="147">
        <v>0</v>
      </c>
      <c r="U6664" s="147" t="s">
        <v>4097</v>
      </c>
      <c r="V6664" s="147" t="s">
        <v>4126</v>
      </c>
    </row>
    <row r="6665" spans="16:22" x14ac:dyDescent="0.25">
      <c r="P6665" s="147" t="s">
        <v>962</v>
      </c>
      <c r="Q6665" s="147">
        <v>204</v>
      </c>
      <c r="R6665" s="147"/>
      <c r="S6665" s="147" t="s">
        <v>3927</v>
      </c>
      <c r="T6665" s="147">
        <v>0</v>
      </c>
      <c r="U6665" s="147" t="s">
        <v>3928</v>
      </c>
      <c r="V6665" s="147" t="s">
        <v>4126</v>
      </c>
    </row>
    <row r="6666" spans="16:22" x14ac:dyDescent="0.25">
      <c r="P6666" s="147" t="s">
        <v>962</v>
      </c>
      <c r="Q6666" s="147">
        <v>204</v>
      </c>
      <c r="R6666" s="147"/>
      <c r="S6666" s="147" t="s">
        <v>2583</v>
      </c>
      <c r="T6666" s="147">
        <v>0</v>
      </c>
      <c r="U6666" s="147" t="s">
        <v>2584</v>
      </c>
      <c r="V6666" s="147" t="s">
        <v>4126</v>
      </c>
    </row>
    <row r="6667" spans="16:22" x14ac:dyDescent="0.25">
      <c r="P6667" s="147" t="s">
        <v>962</v>
      </c>
      <c r="Q6667" s="147">
        <v>204</v>
      </c>
      <c r="R6667" s="147"/>
      <c r="S6667" s="147" t="s">
        <v>3402</v>
      </c>
      <c r="T6667" s="147">
        <v>0</v>
      </c>
      <c r="U6667" s="147" t="s">
        <v>3403</v>
      </c>
      <c r="V6667" s="147" t="s">
        <v>4126</v>
      </c>
    </row>
    <row r="6668" spans="16:22" x14ac:dyDescent="0.25">
      <c r="P6668" s="147" t="s">
        <v>962</v>
      </c>
      <c r="Q6668" s="147">
        <v>204</v>
      </c>
      <c r="R6668" s="147"/>
      <c r="S6668" s="147" t="s">
        <v>2086</v>
      </c>
      <c r="T6668" s="147">
        <v>0</v>
      </c>
      <c r="U6668" s="147" t="s">
        <v>2087</v>
      </c>
      <c r="V6668" s="147" t="s">
        <v>4126</v>
      </c>
    </row>
    <row r="6669" spans="16:22" x14ac:dyDescent="0.25">
      <c r="P6669" s="147" t="s">
        <v>962</v>
      </c>
      <c r="Q6669" s="147">
        <v>204</v>
      </c>
      <c r="R6669" s="147"/>
      <c r="S6669" s="147" t="s">
        <v>2088</v>
      </c>
      <c r="T6669" s="147">
        <v>0</v>
      </c>
      <c r="U6669" s="147" t="s">
        <v>2089</v>
      </c>
      <c r="V6669" s="147" t="s">
        <v>4126</v>
      </c>
    </row>
    <row r="6670" spans="16:22" x14ac:dyDescent="0.25">
      <c r="P6670" s="147" t="s">
        <v>962</v>
      </c>
      <c r="Q6670" s="147">
        <v>204</v>
      </c>
      <c r="R6670" s="147"/>
      <c r="S6670" s="147" t="s">
        <v>4098</v>
      </c>
      <c r="T6670" s="147">
        <v>0</v>
      </c>
      <c r="U6670" s="147" t="s">
        <v>4099</v>
      </c>
      <c r="V6670" s="147" t="s">
        <v>4126</v>
      </c>
    </row>
    <row r="6671" spans="16:22" x14ac:dyDescent="0.25">
      <c r="P6671" s="147" t="s">
        <v>962</v>
      </c>
      <c r="Q6671" s="147">
        <v>204</v>
      </c>
      <c r="R6671" s="147"/>
      <c r="S6671" s="147" t="s">
        <v>2090</v>
      </c>
      <c r="T6671" s="147">
        <v>0</v>
      </c>
      <c r="U6671" s="147" t="s">
        <v>2091</v>
      </c>
      <c r="V6671" s="147" t="s">
        <v>4126</v>
      </c>
    </row>
    <row r="6672" spans="16:22" x14ac:dyDescent="0.25">
      <c r="P6672" s="147" t="s">
        <v>962</v>
      </c>
      <c r="Q6672" s="147">
        <v>204</v>
      </c>
      <c r="R6672" s="147"/>
      <c r="S6672" s="147" t="s">
        <v>3125</v>
      </c>
      <c r="T6672" s="147">
        <v>0</v>
      </c>
      <c r="U6672" s="147" t="s">
        <v>3126</v>
      </c>
      <c r="V6672" s="147" t="s">
        <v>4126</v>
      </c>
    </row>
    <row r="6673" spans="16:22" x14ac:dyDescent="0.25">
      <c r="P6673" s="147" t="s">
        <v>962</v>
      </c>
      <c r="Q6673" s="147">
        <v>204</v>
      </c>
      <c r="R6673" s="147"/>
      <c r="S6673" s="147" t="s">
        <v>3127</v>
      </c>
      <c r="T6673" s="147">
        <v>0</v>
      </c>
      <c r="U6673" s="147" t="s">
        <v>3128</v>
      </c>
      <c r="V6673" s="147" t="s">
        <v>4126</v>
      </c>
    </row>
    <row r="6674" spans="16:22" x14ac:dyDescent="0.25">
      <c r="P6674" s="147" t="s">
        <v>962</v>
      </c>
      <c r="Q6674" s="147">
        <v>204</v>
      </c>
      <c r="R6674" s="147"/>
      <c r="S6674" s="147" t="s">
        <v>3931</v>
      </c>
      <c r="T6674" s="147">
        <v>0</v>
      </c>
      <c r="U6674" s="147" t="s">
        <v>3932</v>
      </c>
      <c r="V6674" s="147" t="s">
        <v>4126</v>
      </c>
    </row>
    <row r="6675" spans="16:22" x14ac:dyDescent="0.25">
      <c r="P6675" s="147" t="s">
        <v>962</v>
      </c>
      <c r="Q6675" s="147">
        <v>204</v>
      </c>
      <c r="R6675" s="147"/>
      <c r="S6675" s="147" t="s">
        <v>4155</v>
      </c>
      <c r="T6675" s="147">
        <v>0</v>
      </c>
      <c r="U6675" s="147" t="s">
        <v>4156</v>
      </c>
      <c r="V6675" s="147" t="s">
        <v>4126</v>
      </c>
    </row>
    <row r="6676" spans="16:22" x14ac:dyDescent="0.25">
      <c r="P6676" s="147" t="s">
        <v>962</v>
      </c>
      <c r="Q6676" s="147">
        <v>204</v>
      </c>
      <c r="R6676" s="147"/>
      <c r="S6676" s="147" t="s">
        <v>2100</v>
      </c>
      <c r="T6676" s="147">
        <v>0</v>
      </c>
      <c r="U6676" s="147" t="s">
        <v>2101</v>
      </c>
      <c r="V6676" s="147" t="s">
        <v>4126</v>
      </c>
    </row>
    <row r="6677" spans="16:22" x14ac:dyDescent="0.25">
      <c r="P6677" s="147" t="s">
        <v>962</v>
      </c>
      <c r="Q6677" s="147">
        <v>204</v>
      </c>
      <c r="R6677" s="147"/>
      <c r="S6677" s="147" t="s">
        <v>2898</v>
      </c>
      <c r="T6677" s="147">
        <v>0</v>
      </c>
      <c r="U6677" s="147" t="s">
        <v>2899</v>
      </c>
      <c r="V6677" s="147" t="s">
        <v>4126</v>
      </c>
    </row>
    <row r="6678" spans="16:22" x14ac:dyDescent="0.25">
      <c r="P6678" s="147" t="s">
        <v>962</v>
      </c>
      <c r="Q6678" s="147">
        <v>204</v>
      </c>
      <c r="R6678" s="147"/>
      <c r="S6678" s="147" t="s">
        <v>3129</v>
      </c>
      <c r="T6678" s="147">
        <v>0</v>
      </c>
      <c r="U6678" s="147" t="s">
        <v>3130</v>
      </c>
      <c r="V6678" s="147" t="s">
        <v>4126</v>
      </c>
    </row>
    <row r="6679" spans="16:22" x14ac:dyDescent="0.25">
      <c r="P6679" s="147" t="s">
        <v>962</v>
      </c>
      <c r="Q6679" s="147">
        <v>204</v>
      </c>
      <c r="R6679" s="147"/>
      <c r="S6679" s="147" t="s">
        <v>2104</v>
      </c>
      <c r="T6679" s="147">
        <v>0</v>
      </c>
      <c r="U6679" s="147" t="s">
        <v>2105</v>
      </c>
      <c r="V6679" s="147" t="s">
        <v>4126</v>
      </c>
    </row>
    <row r="6680" spans="16:22" x14ac:dyDescent="0.25">
      <c r="P6680" s="147" t="s">
        <v>962</v>
      </c>
      <c r="Q6680" s="147">
        <v>204</v>
      </c>
      <c r="R6680" s="147"/>
      <c r="S6680" s="147" t="s">
        <v>2106</v>
      </c>
      <c r="T6680" s="147">
        <v>0</v>
      </c>
      <c r="U6680" s="147" t="s">
        <v>2107</v>
      </c>
      <c r="V6680" s="147" t="s">
        <v>4126</v>
      </c>
    </row>
    <row r="6681" spans="16:22" x14ac:dyDescent="0.25">
      <c r="P6681" s="147" t="s">
        <v>962</v>
      </c>
      <c r="Q6681" s="147">
        <v>204</v>
      </c>
      <c r="R6681" s="147"/>
      <c r="S6681" s="147" t="s">
        <v>2904</v>
      </c>
      <c r="T6681" s="147">
        <v>0</v>
      </c>
      <c r="U6681" s="147" t="s">
        <v>2905</v>
      </c>
      <c r="V6681" s="147" t="s">
        <v>4126</v>
      </c>
    </row>
    <row r="6682" spans="16:22" x14ac:dyDescent="0.25">
      <c r="P6682" s="147" t="s">
        <v>962</v>
      </c>
      <c r="Q6682" s="147">
        <v>204</v>
      </c>
      <c r="R6682" s="147"/>
      <c r="S6682" s="147" t="s">
        <v>3935</v>
      </c>
      <c r="T6682" s="147">
        <v>0</v>
      </c>
      <c r="U6682" s="147" t="s">
        <v>3936</v>
      </c>
      <c r="V6682" s="147" t="s">
        <v>4126</v>
      </c>
    </row>
    <row r="6683" spans="16:22" x14ac:dyDescent="0.25">
      <c r="P6683" s="147" t="s">
        <v>962</v>
      </c>
      <c r="Q6683" s="147">
        <v>204</v>
      </c>
      <c r="R6683" s="147"/>
      <c r="S6683" s="147" t="s">
        <v>2108</v>
      </c>
      <c r="T6683" s="147">
        <v>0</v>
      </c>
      <c r="U6683" s="147" t="s">
        <v>2109</v>
      </c>
      <c r="V6683" s="147" t="s">
        <v>4126</v>
      </c>
    </row>
    <row r="6684" spans="16:22" x14ac:dyDescent="0.25">
      <c r="P6684" s="147" t="s">
        <v>962</v>
      </c>
      <c r="Q6684" s="147">
        <v>204</v>
      </c>
      <c r="R6684" s="147"/>
      <c r="S6684" s="147" t="s">
        <v>2589</v>
      </c>
      <c r="T6684" s="147">
        <v>0</v>
      </c>
      <c r="U6684" s="147" t="s">
        <v>2590</v>
      </c>
      <c r="V6684" s="147" t="s">
        <v>4126</v>
      </c>
    </row>
    <row r="6685" spans="16:22" x14ac:dyDescent="0.25">
      <c r="P6685" s="147" t="s">
        <v>962</v>
      </c>
      <c r="Q6685" s="147">
        <v>204</v>
      </c>
      <c r="R6685" s="147"/>
      <c r="S6685" s="147" t="s">
        <v>2591</v>
      </c>
      <c r="T6685" s="147">
        <v>0</v>
      </c>
      <c r="U6685" s="147" t="s">
        <v>2592</v>
      </c>
      <c r="V6685" s="147" t="s">
        <v>4126</v>
      </c>
    </row>
    <row r="6686" spans="16:22" x14ac:dyDescent="0.25">
      <c r="P6686" s="147" t="s">
        <v>962</v>
      </c>
      <c r="Q6686" s="147">
        <v>204</v>
      </c>
      <c r="R6686" s="147"/>
      <c r="S6686" s="147" t="s">
        <v>3406</v>
      </c>
      <c r="T6686" s="147">
        <v>0</v>
      </c>
      <c r="U6686" s="147" t="s">
        <v>3407</v>
      </c>
      <c r="V6686" s="147" t="s">
        <v>4126</v>
      </c>
    </row>
    <row r="6687" spans="16:22" x14ac:dyDescent="0.25">
      <c r="P6687" s="147" t="s">
        <v>962</v>
      </c>
      <c r="Q6687" s="147">
        <v>204</v>
      </c>
      <c r="R6687" s="147"/>
      <c r="S6687" s="147" t="s">
        <v>3133</v>
      </c>
      <c r="T6687" s="147">
        <v>0</v>
      </c>
      <c r="U6687" s="147" t="s">
        <v>3134</v>
      </c>
      <c r="V6687" s="147" t="s">
        <v>4126</v>
      </c>
    </row>
    <row r="6688" spans="16:22" x14ac:dyDescent="0.25">
      <c r="P6688" s="147" t="s">
        <v>962</v>
      </c>
      <c r="Q6688" s="147">
        <v>204</v>
      </c>
      <c r="R6688" s="147"/>
      <c r="S6688" s="147" t="s">
        <v>3135</v>
      </c>
      <c r="T6688" s="147">
        <v>0</v>
      </c>
      <c r="U6688" s="147" t="s">
        <v>3136</v>
      </c>
      <c r="V6688" s="147" t="s">
        <v>4126</v>
      </c>
    </row>
    <row r="6689" spans="16:22" x14ac:dyDescent="0.25">
      <c r="P6689" s="147" t="s">
        <v>962</v>
      </c>
      <c r="Q6689" s="147">
        <v>204</v>
      </c>
      <c r="R6689" s="147"/>
      <c r="S6689" s="147" t="s">
        <v>3139</v>
      </c>
      <c r="T6689" s="147">
        <v>0</v>
      </c>
      <c r="U6689" s="147" t="s">
        <v>3140</v>
      </c>
      <c r="V6689" s="147" t="s">
        <v>4126</v>
      </c>
    </row>
    <row r="6690" spans="16:22" x14ac:dyDescent="0.25">
      <c r="P6690" s="147" t="s">
        <v>962</v>
      </c>
      <c r="Q6690" s="147">
        <v>204</v>
      </c>
      <c r="R6690" s="147"/>
      <c r="S6690" s="147" t="s">
        <v>3943</v>
      </c>
      <c r="T6690" s="147">
        <v>0</v>
      </c>
      <c r="U6690" s="147" t="s">
        <v>3944</v>
      </c>
      <c r="V6690" s="147" t="s">
        <v>4126</v>
      </c>
    </row>
    <row r="6691" spans="16:22" x14ac:dyDescent="0.25">
      <c r="P6691" s="147" t="s">
        <v>962</v>
      </c>
      <c r="Q6691" s="147">
        <v>204</v>
      </c>
      <c r="R6691" s="147"/>
      <c r="S6691" s="147" t="s">
        <v>2124</v>
      </c>
      <c r="T6691" s="147">
        <v>0</v>
      </c>
      <c r="U6691" s="147" t="s">
        <v>2125</v>
      </c>
      <c r="V6691" s="147" t="s">
        <v>4126</v>
      </c>
    </row>
    <row r="6692" spans="16:22" x14ac:dyDescent="0.25">
      <c r="P6692" s="147" t="s">
        <v>962</v>
      </c>
      <c r="Q6692" s="147">
        <v>204</v>
      </c>
      <c r="R6692" s="147"/>
      <c r="S6692" s="147" t="s">
        <v>2126</v>
      </c>
      <c r="T6692" s="147">
        <v>0</v>
      </c>
      <c r="U6692" s="147" t="s">
        <v>2127</v>
      </c>
      <c r="V6692" s="147" t="s">
        <v>4126</v>
      </c>
    </row>
    <row r="6693" spans="16:22" x14ac:dyDescent="0.25">
      <c r="P6693" s="147" t="s">
        <v>962</v>
      </c>
      <c r="Q6693" s="147">
        <v>204</v>
      </c>
      <c r="R6693" s="147"/>
      <c r="S6693" s="147" t="s">
        <v>2128</v>
      </c>
      <c r="T6693" s="147">
        <v>0</v>
      </c>
      <c r="U6693" s="147" t="s">
        <v>2129</v>
      </c>
      <c r="V6693" s="147" t="s">
        <v>4126</v>
      </c>
    </row>
    <row r="6694" spans="16:22" x14ac:dyDescent="0.25">
      <c r="P6694" s="147" t="s">
        <v>962</v>
      </c>
      <c r="Q6694" s="147">
        <v>204</v>
      </c>
      <c r="R6694" s="147"/>
      <c r="S6694" s="147" t="s">
        <v>3953</v>
      </c>
      <c r="T6694" s="147">
        <v>0</v>
      </c>
      <c r="U6694" s="147" t="s">
        <v>3954</v>
      </c>
      <c r="V6694" s="147" t="s">
        <v>4126</v>
      </c>
    </row>
    <row r="6695" spans="16:22" x14ac:dyDescent="0.25">
      <c r="P6695" s="147" t="s">
        <v>962</v>
      </c>
      <c r="Q6695" s="147">
        <v>204</v>
      </c>
      <c r="R6695" s="147"/>
      <c r="S6695" s="147" t="s">
        <v>3955</v>
      </c>
      <c r="T6695" s="147">
        <v>0</v>
      </c>
      <c r="U6695" s="147" t="s">
        <v>3956</v>
      </c>
      <c r="V6695" s="147" t="s">
        <v>4126</v>
      </c>
    </row>
    <row r="6696" spans="16:22" x14ac:dyDescent="0.25">
      <c r="P6696" s="147" t="s">
        <v>962</v>
      </c>
      <c r="Q6696" s="147">
        <v>204</v>
      </c>
      <c r="R6696" s="147"/>
      <c r="S6696" s="147" t="s">
        <v>3965</v>
      </c>
      <c r="T6696" s="147">
        <v>0</v>
      </c>
      <c r="U6696" s="147" t="s">
        <v>3966</v>
      </c>
      <c r="V6696" s="147" t="s">
        <v>4126</v>
      </c>
    </row>
    <row r="6697" spans="16:22" x14ac:dyDescent="0.25">
      <c r="P6697" s="147" t="s">
        <v>962</v>
      </c>
      <c r="Q6697" s="147">
        <v>204</v>
      </c>
      <c r="R6697" s="147"/>
      <c r="S6697" s="147" t="s">
        <v>3967</v>
      </c>
      <c r="T6697" s="147">
        <v>0</v>
      </c>
      <c r="U6697" s="147" t="s">
        <v>3968</v>
      </c>
      <c r="V6697" s="147" t="s">
        <v>4126</v>
      </c>
    </row>
    <row r="6698" spans="16:22" x14ac:dyDescent="0.25">
      <c r="P6698" s="147" t="s">
        <v>962</v>
      </c>
      <c r="Q6698" s="147">
        <v>204</v>
      </c>
      <c r="R6698" s="147"/>
      <c r="S6698" s="147" t="s">
        <v>3969</v>
      </c>
      <c r="T6698" s="147">
        <v>0</v>
      </c>
      <c r="U6698" s="147" t="s">
        <v>3970</v>
      </c>
      <c r="V6698" s="147" t="s">
        <v>4126</v>
      </c>
    </row>
    <row r="6699" spans="16:22" x14ac:dyDescent="0.25">
      <c r="P6699" s="147" t="s">
        <v>962</v>
      </c>
      <c r="Q6699" s="147">
        <v>204</v>
      </c>
      <c r="R6699" s="147"/>
      <c r="S6699" s="147" t="s">
        <v>3973</v>
      </c>
      <c r="T6699" s="147">
        <v>0</v>
      </c>
      <c r="U6699" s="147" t="s">
        <v>3974</v>
      </c>
      <c r="V6699" s="147" t="s">
        <v>4126</v>
      </c>
    </row>
    <row r="6700" spans="16:22" x14ac:dyDescent="0.25">
      <c r="P6700" s="147" t="s">
        <v>962</v>
      </c>
      <c r="Q6700" s="147">
        <v>204</v>
      </c>
      <c r="R6700" s="147"/>
      <c r="S6700" s="147" t="s">
        <v>3975</v>
      </c>
      <c r="T6700" s="147">
        <v>0</v>
      </c>
      <c r="U6700" s="147" t="s">
        <v>3976</v>
      </c>
      <c r="V6700" s="147" t="s">
        <v>4126</v>
      </c>
    </row>
    <row r="6701" spans="16:22" x14ac:dyDescent="0.25">
      <c r="P6701" s="147" t="s">
        <v>962</v>
      </c>
      <c r="Q6701" s="147">
        <v>204</v>
      </c>
      <c r="R6701" s="147"/>
      <c r="S6701" s="147" t="s">
        <v>3977</v>
      </c>
      <c r="T6701" s="147">
        <v>0</v>
      </c>
      <c r="U6701" s="147" t="s">
        <v>3978</v>
      </c>
      <c r="V6701" s="147" t="s">
        <v>4126</v>
      </c>
    </row>
    <row r="6702" spans="16:22" x14ac:dyDescent="0.25">
      <c r="P6702" s="147" t="s">
        <v>962</v>
      </c>
      <c r="Q6702" s="147">
        <v>204</v>
      </c>
      <c r="R6702" s="147"/>
      <c r="S6702" s="147" t="s">
        <v>3752</v>
      </c>
      <c r="T6702" s="147">
        <v>0</v>
      </c>
      <c r="U6702" s="147" t="s">
        <v>3753</v>
      </c>
      <c r="V6702" s="147" t="s">
        <v>4126</v>
      </c>
    </row>
    <row r="6703" spans="16:22" x14ac:dyDescent="0.25">
      <c r="P6703" s="147" t="s">
        <v>962</v>
      </c>
      <c r="Q6703" s="147">
        <v>204</v>
      </c>
      <c r="R6703" s="147"/>
      <c r="S6703" s="147" t="s">
        <v>3979</v>
      </c>
      <c r="T6703" s="147">
        <v>0</v>
      </c>
      <c r="U6703" s="147" t="s">
        <v>3980</v>
      </c>
      <c r="V6703" s="147" t="s">
        <v>4126</v>
      </c>
    </row>
    <row r="6704" spans="16:22" x14ac:dyDescent="0.25">
      <c r="P6704" s="147" t="s">
        <v>962</v>
      </c>
      <c r="Q6704" s="147">
        <v>204</v>
      </c>
      <c r="R6704" s="147"/>
      <c r="S6704" s="147" t="s">
        <v>2593</v>
      </c>
      <c r="T6704" s="147">
        <v>0</v>
      </c>
      <c r="U6704" s="147" t="s">
        <v>2594</v>
      </c>
      <c r="V6704" s="147" t="s">
        <v>4126</v>
      </c>
    </row>
    <row r="6705" spans="16:22" x14ac:dyDescent="0.25">
      <c r="P6705" s="147" t="s">
        <v>962</v>
      </c>
      <c r="Q6705" s="147">
        <v>204</v>
      </c>
      <c r="R6705" s="147"/>
      <c r="S6705" s="147" t="s">
        <v>2130</v>
      </c>
      <c r="T6705" s="147">
        <v>0</v>
      </c>
      <c r="U6705" s="147" t="s">
        <v>2131</v>
      </c>
      <c r="V6705" s="147" t="s">
        <v>4126</v>
      </c>
    </row>
    <row r="6706" spans="16:22" x14ac:dyDescent="0.25">
      <c r="P6706" s="147" t="s">
        <v>962</v>
      </c>
      <c r="Q6706" s="147">
        <v>204</v>
      </c>
      <c r="R6706" s="147"/>
      <c r="S6706" s="147" t="s">
        <v>2134</v>
      </c>
      <c r="T6706" s="147">
        <v>0</v>
      </c>
      <c r="U6706" s="147" t="s">
        <v>2135</v>
      </c>
      <c r="V6706" s="147" t="s">
        <v>4126</v>
      </c>
    </row>
    <row r="6707" spans="16:22" x14ac:dyDescent="0.25">
      <c r="P6707" s="147" t="s">
        <v>962</v>
      </c>
      <c r="Q6707" s="147">
        <v>204</v>
      </c>
      <c r="R6707" s="147"/>
      <c r="S6707" s="147" t="s">
        <v>2597</v>
      </c>
      <c r="T6707" s="147">
        <v>0</v>
      </c>
      <c r="U6707" s="147" t="s">
        <v>2598</v>
      </c>
      <c r="V6707" s="147" t="s">
        <v>4126</v>
      </c>
    </row>
    <row r="6708" spans="16:22" x14ac:dyDescent="0.25">
      <c r="P6708" s="147" t="s">
        <v>962</v>
      </c>
      <c r="Q6708" s="147">
        <v>204</v>
      </c>
      <c r="R6708" s="147"/>
      <c r="S6708" s="147" t="s">
        <v>3564</v>
      </c>
      <c r="T6708" s="147">
        <v>0</v>
      </c>
      <c r="U6708" s="147" t="s">
        <v>3565</v>
      </c>
      <c r="V6708" s="147" t="s">
        <v>4126</v>
      </c>
    </row>
    <row r="6709" spans="16:22" x14ac:dyDescent="0.25">
      <c r="P6709" s="147" t="s">
        <v>962</v>
      </c>
      <c r="Q6709" s="147">
        <v>204</v>
      </c>
      <c r="R6709" s="147"/>
      <c r="S6709" s="147" t="s">
        <v>3566</v>
      </c>
      <c r="T6709" s="147">
        <v>0</v>
      </c>
      <c r="U6709" s="147" t="s">
        <v>3567</v>
      </c>
      <c r="V6709" s="147" t="s">
        <v>4126</v>
      </c>
    </row>
    <row r="6710" spans="16:22" x14ac:dyDescent="0.25">
      <c r="P6710" s="147" t="s">
        <v>962</v>
      </c>
      <c r="Q6710" s="147">
        <v>204</v>
      </c>
      <c r="R6710" s="147"/>
      <c r="S6710" s="147" t="s">
        <v>2140</v>
      </c>
      <c r="T6710" s="147">
        <v>0</v>
      </c>
      <c r="U6710" s="147" t="s">
        <v>2141</v>
      </c>
      <c r="V6710" s="147" t="s">
        <v>4126</v>
      </c>
    </row>
    <row r="6711" spans="16:22" x14ac:dyDescent="0.25">
      <c r="P6711" s="147" t="s">
        <v>962</v>
      </c>
      <c r="Q6711" s="147">
        <v>204</v>
      </c>
      <c r="R6711" s="147"/>
      <c r="S6711" s="147" t="s">
        <v>2601</v>
      </c>
      <c r="T6711" s="147">
        <v>0</v>
      </c>
      <c r="U6711" s="147" t="s">
        <v>2602</v>
      </c>
      <c r="V6711" s="147" t="s">
        <v>4126</v>
      </c>
    </row>
    <row r="6712" spans="16:22" x14ac:dyDescent="0.25">
      <c r="P6712" s="147" t="s">
        <v>962</v>
      </c>
      <c r="Q6712" s="147">
        <v>204</v>
      </c>
      <c r="R6712" s="147"/>
      <c r="S6712" s="147" t="s">
        <v>2603</v>
      </c>
      <c r="T6712" s="147">
        <v>0</v>
      </c>
      <c r="U6712" s="147" t="s">
        <v>2604</v>
      </c>
      <c r="V6712" s="147" t="s">
        <v>4126</v>
      </c>
    </row>
    <row r="6713" spans="16:22" x14ac:dyDescent="0.25">
      <c r="P6713" s="147" t="s">
        <v>962</v>
      </c>
      <c r="Q6713" s="147">
        <v>204</v>
      </c>
      <c r="R6713" s="147"/>
      <c r="S6713" s="147" t="s">
        <v>2142</v>
      </c>
      <c r="T6713" s="147">
        <v>0</v>
      </c>
      <c r="U6713" s="147" t="s">
        <v>2143</v>
      </c>
      <c r="V6713" s="147" t="s">
        <v>4126</v>
      </c>
    </row>
    <row r="6714" spans="16:22" x14ac:dyDescent="0.25">
      <c r="P6714" s="147" t="s">
        <v>962</v>
      </c>
      <c r="Q6714" s="147">
        <v>204</v>
      </c>
      <c r="R6714" s="147"/>
      <c r="S6714" s="147" t="s">
        <v>3764</v>
      </c>
      <c r="T6714" s="147">
        <v>0</v>
      </c>
      <c r="U6714" s="147" t="s">
        <v>3765</v>
      </c>
      <c r="V6714" s="147" t="s">
        <v>4126</v>
      </c>
    </row>
    <row r="6715" spans="16:22" x14ac:dyDescent="0.25">
      <c r="P6715" s="147" t="s">
        <v>962</v>
      </c>
      <c r="Q6715" s="147">
        <v>204</v>
      </c>
      <c r="R6715" s="147"/>
      <c r="S6715" s="147" t="s">
        <v>2607</v>
      </c>
      <c r="T6715" s="147">
        <v>0</v>
      </c>
      <c r="U6715" s="147" t="s">
        <v>2608</v>
      </c>
      <c r="V6715" s="147" t="s">
        <v>4126</v>
      </c>
    </row>
    <row r="6716" spans="16:22" x14ac:dyDescent="0.25">
      <c r="P6716" s="147" t="s">
        <v>962</v>
      </c>
      <c r="Q6716" s="147">
        <v>204</v>
      </c>
      <c r="R6716" s="147"/>
      <c r="S6716" s="147" t="s">
        <v>2609</v>
      </c>
      <c r="T6716" s="147">
        <v>0</v>
      </c>
      <c r="U6716" s="147" t="s">
        <v>2610</v>
      </c>
      <c r="V6716" s="147" t="s">
        <v>4126</v>
      </c>
    </row>
    <row r="6717" spans="16:22" x14ac:dyDescent="0.25">
      <c r="P6717" s="147" t="s">
        <v>962</v>
      </c>
      <c r="Q6717" s="147">
        <v>204</v>
      </c>
      <c r="R6717" s="147"/>
      <c r="S6717" s="147" t="s">
        <v>2611</v>
      </c>
      <c r="T6717" s="147">
        <v>0</v>
      </c>
      <c r="U6717" s="147" t="s">
        <v>2612</v>
      </c>
      <c r="V6717" s="147" t="s">
        <v>4126</v>
      </c>
    </row>
    <row r="6718" spans="16:22" x14ac:dyDescent="0.25">
      <c r="P6718" s="147" t="s">
        <v>962</v>
      </c>
      <c r="Q6718" s="147">
        <v>204</v>
      </c>
      <c r="R6718" s="147"/>
      <c r="S6718" s="147" t="s">
        <v>2146</v>
      </c>
      <c r="T6718" s="147">
        <v>0</v>
      </c>
      <c r="U6718" s="147" t="s">
        <v>2147</v>
      </c>
      <c r="V6718" s="147" t="s">
        <v>4126</v>
      </c>
    </row>
    <row r="6719" spans="16:22" x14ac:dyDescent="0.25">
      <c r="P6719" s="147" t="s">
        <v>962</v>
      </c>
      <c r="Q6719" s="147">
        <v>204</v>
      </c>
      <c r="R6719" s="147"/>
      <c r="S6719" s="147" t="s">
        <v>3983</v>
      </c>
      <c r="T6719" s="147">
        <v>0</v>
      </c>
      <c r="U6719" s="147" t="s">
        <v>3984</v>
      </c>
      <c r="V6719" s="147" t="s">
        <v>4126</v>
      </c>
    </row>
    <row r="6720" spans="16:22" x14ac:dyDescent="0.25">
      <c r="P6720" s="147" t="s">
        <v>962</v>
      </c>
      <c r="Q6720" s="147">
        <v>204</v>
      </c>
      <c r="R6720" s="147"/>
      <c r="S6720" s="147" t="s">
        <v>3410</v>
      </c>
      <c r="T6720" s="147">
        <v>0</v>
      </c>
      <c r="U6720" s="147" t="s">
        <v>3411</v>
      </c>
      <c r="V6720" s="147" t="s">
        <v>4126</v>
      </c>
    </row>
    <row r="6721" spans="16:22" x14ac:dyDescent="0.25">
      <c r="P6721" s="147" t="s">
        <v>962</v>
      </c>
      <c r="Q6721" s="147">
        <v>204</v>
      </c>
      <c r="R6721" s="147"/>
      <c r="S6721" s="147" t="s">
        <v>2613</v>
      </c>
      <c r="T6721" s="147">
        <v>0</v>
      </c>
      <c r="U6721" s="147" t="s">
        <v>2614</v>
      </c>
      <c r="V6721" s="147" t="s">
        <v>4126</v>
      </c>
    </row>
    <row r="6722" spans="16:22" x14ac:dyDescent="0.25">
      <c r="P6722" s="147" t="s">
        <v>962</v>
      </c>
      <c r="Q6722" s="147">
        <v>204</v>
      </c>
      <c r="R6722" s="147"/>
      <c r="S6722" s="147" t="s">
        <v>2615</v>
      </c>
      <c r="T6722" s="147">
        <v>0</v>
      </c>
      <c r="U6722" s="147" t="s">
        <v>2616</v>
      </c>
      <c r="V6722" s="147" t="s">
        <v>4126</v>
      </c>
    </row>
    <row r="6723" spans="16:22" x14ac:dyDescent="0.25">
      <c r="P6723" s="147" t="s">
        <v>962</v>
      </c>
      <c r="Q6723" s="147">
        <v>204</v>
      </c>
      <c r="R6723" s="147"/>
      <c r="S6723" s="147" t="s">
        <v>3985</v>
      </c>
      <c r="T6723" s="147">
        <v>0</v>
      </c>
      <c r="U6723" s="147" t="s">
        <v>3986</v>
      </c>
      <c r="V6723" s="147" t="s">
        <v>4126</v>
      </c>
    </row>
    <row r="6724" spans="16:22" x14ac:dyDescent="0.25">
      <c r="P6724" s="147" t="s">
        <v>962</v>
      </c>
      <c r="Q6724" s="147">
        <v>204</v>
      </c>
      <c r="R6724" s="147"/>
      <c r="S6724" s="147" t="s">
        <v>2152</v>
      </c>
      <c r="T6724" s="147">
        <v>0</v>
      </c>
      <c r="U6724" s="147" t="s">
        <v>2153</v>
      </c>
      <c r="V6724" s="147" t="s">
        <v>4126</v>
      </c>
    </row>
    <row r="6725" spans="16:22" x14ac:dyDescent="0.25">
      <c r="P6725" s="147" t="s">
        <v>962</v>
      </c>
      <c r="Q6725" s="147">
        <v>204</v>
      </c>
      <c r="R6725" s="147"/>
      <c r="S6725" s="147" t="s">
        <v>3766</v>
      </c>
      <c r="T6725" s="147">
        <v>0</v>
      </c>
      <c r="U6725" s="147" t="s">
        <v>3767</v>
      </c>
      <c r="V6725" s="147" t="s">
        <v>4126</v>
      </c>
    </row>
    <row r="6726" spans="16:22" x14ac:dyDescent="0.25">
      <c r="P6726" s="147" t="s">
        <v>962</v>
      </c>
      <c r="Q6726" s="147">
        <v>204</v>
      </c>
      <c r="R6726" s="147"/>
      <c r="S6726" s="147" t="s">
        <v>4100</v>
      </c>
      <c r="T6726" s="147">
        <v>0</v>
      </c>
      <c r="U6726" s="147" t="s">
        <v>4101</v>
      </c>
      <c r="V6726" s="147" t="s">
        <v>4126</v>
      </c>
    </row>
    <row r="6727" spans="16:22" x14ac:dyDescent="0.25">
      <c r="P6727" s="147" t="s">
        <v>962</v>
      </c>
      <c r="Q6727" s="147">
        <v>204</v>
      </c>
      <c r="R6727" s="147"/>
      <c r="S6727" s="147" t="s">
        <v>3576</v>
      </c>
      <c r="T6727" s="147">
        <v>0</v>
      </c>
      <c r="U6727" s="147" t="s">
        <v>3577</v>
      </c>
      <c r="V6727" s="147" t="s">
        <v>4126</v>
      </c>
    </row>
    <row r="6728" spans="16:22" x14ac:dyDescent="0.25">
      <c r="P6728" s="147" t="s">
        <v>962</v>
      </c>
      <c r="Q6728" s="147">
        <v>204</v>
      </c>
      <c r="R6728" s="147"/>
      <c r="S6728" s="147" t="s">
        <v>2619</v>
      </c>
      <c r="T6728" s="147">
        <v>0</v>
      </c>
      <c r="U6728" s="147" t="s">
        <v>2620</v>
      </c>
      <c r="V6728" s="147" t="s">
        <v>4126</v>
      </c>
    </row>
    <row r="6729" spans="16:22" x14ac:dyDescent="0.25">
      <c r="P6729" s="147" t="s">
        <v>962</v>
      </c>
      <c r="Q6729" s="147">
        <v>204</v>
      </c>
      <c r="R6729" s="147"/>
      <c r="S6729" s="147" t="s">
        <v>3418</v>
      </c>
      <c r="T6729" s="147">
        <v>0</v>
      </c>
      <c r="U6729" s="147" t="s">
        <v>3419</v>
      </c>
      <c r="V6729" s="147" t="s">
        <v>4126</v>
      </c>
    </row>
    <row r="6730" spans="16:22" x14ac:dyDescent="0.25">
      <c r="P6730" s="147" t="s">
        <v>962</v>
      </c>
      <c r="Q6730" s="147">
        <v>204</v>
      </c>
      <c r="R6730" s="147"/>
      <c r="S6730" s="147" t="s">
        <v>3420</v>
      </c>
      <c r="T6730" s="147">
        <v>0</v>
      </c>
      <c r="U6730" s="147" t="s">
        <v>3421</v>
      </c>
      <c r="V6730" s="147" t="s">
        <v>4126</v>
      </c>
    </row>
    <row r="6731" spans="16:22" x14ac:dyDescent="0.25">
      <c r="P6731" s="147" t="s">
        <v>962</v>
      </c>
      <c r="Q6731" s="147">
        <v>204</v>
      </c>
      <c r="R6731" s="147"/>
      <c r="S6731" s="147" t="s">
        <v>3149</v>
      </c>
      <c r="T6731" s="147">
        <v>0</v>
      </c>
      <c r="U6731" s="147" t="s">
        <v>3150</v>
      </c>
      <c r="V6731" s="147" t="s">
        <v>4126</v>
      </c>
    </row>
    <row r="6732" spans="16:22" x14ac:dyDescent="0.25">
      <c r="P6732" s="147" t="s">
        <v>962</v>
      </c>
      <c r="Q6732" s="147">
        <v>204</v>
      </c>
      <c r="R6732" s="147"/>
      <c r="S6732" s="147" t="s">
        <v>3422</v>
      </c>
      <c r="T6732" s="147">
        <v>0</v>
      </c>
      <c r="U6732" s="147" t="s">
        <v>3423</v>
      </c>
      <c r="V6732" s="147" t="s">
        <v>4126</v>
      </c>
    </row>
    <row r="6733" spans="16:22" x14ac:dyDescent="0.25">
      <c r="P6733" s="147" t="s">
        <v>962</v>
      </c>
      <c r="Q6733" s="147">
        <v>204</v>
      </c>
      <c r="R6733" s="147"/>
      <c r="S6733" s="147" t="s">
        <v>3424</v>
      </c>
      <c r="T6733" s="147">
        <v>0</v>
      </c>
      <c r="U6733" s="147" t="s">
        <v>3425</v>
      </c>
      <c r="V6733" s="147" t="s">
        <v>4126</v>
      </c>
    </row>
    <row r="6734" spans="16:22" x14ac:dyDescent="0.25">
      <c r="P6734" s="147" t="s">
        <v>962</v>
      </c>
      <c r="Q6734" s="147">
        <v>204</v>
      </c>
      <c r="R6734" s="147"/>
      <c r="S6734" s="147" t="s">
        <v>4102</v>
      </c>
      <c r="T6734" s="147">
        <v>0</v>
      </c>
      <c r="U6734" s="147" t="s">
        <v>4103</v>
      </c>
      <c r="V6734" s="147" t="s">
        <v>4126</v>
      </c>
    </row>
    <row r="6735" spans="16:22" x14ac:dyDescent="0.25">
      <c r="P6735" s="147" t="s">
        <v>962</v>
      </c>
      <c r="Q6735" s="147">
        <v>204</v>
      </c>
      <c r="R6735" s="147"/>
      <c r="S6735" s="147" t="s">
        <v>2621</v>
      </c>
      <c r="T6735" s="147">
        <v>0</v>
      </c>
      <c r="U6735" s="147" t="s">
        <v>2622</v>
      </c>
      <c r="V6735" s="147" t="s">
        <v>4126</v>
      </c>
    </row>
    <row r="6736" spans="16:22" x14ac:dyDescent="0.25">
      <c r="P6736" s="147" t="s">
        <v>962</v>
      </c>
      <c r="Q6736" s="147">
        <v>204</v>
      </c>
      <c r="R6736" s="147"/>
      <c r="S6736" s="147" t="s">
        <v>3151</v>
      </c>
      <c r="T6736" s="147">
        <v>0</v>
      </c>
      <c r="U6736" s="147" t="s">
        <v>3152</v>
      </c>
      <c r="V6736" s="147" t="s">
        <v>4126</v>
      </c>
    </row>
    <row r="6737" spans="16:22" x14ac:dyDescent="0.25">
      <c r="P6737" s="147" t="s">
        <v>962</v>
      </c>
      <c r="Q6737" s="147">
        <v>204</v>
      </c>
      <c r="R6737" s="147"/>
      <c r="S6737" s="147" t="s">
        <v>3153</v>
      </c>
      <c r="T6737" s="147">
        <v>0</v>
      </c>
      <c r="U6737" s="147" t="s">
        <v>3154</v>
      </c>
      <c r="V6737" s="147" t="s">
        <v>4126</v>
      </c>
    </row>
    <row r="6738" spans="16:22" x14ac:dyDescent="0.25">
      <c r="P6738" s="147" t="s">
        <v>962</v>
      </c>
      <c r="Q6738" s="147">
        <v>204</v>
      </c>
      <c r="R6738" s="147"/>
      <c r="S6738" s="147" t="s">
        <v>3155</v>
      </c>
      <c r="T6738" s="147">
        <v>0</v>
      </c>
      <c r="U6738" s="147" t="s">
        <v>3156</v>
      </c>
      <c r="V6738" s="147" t="s">
        <v>4126</v>
      </c>
    </row>
    <row r="6739" spans="16:22" x14ac:dyDescent="0.25">
      <c r="P6739" s="147" t="s">
        <v>962</v>
      </c>
      <c r="Q6739" s="147">
        <v>204</v>
      </c>
      <c r="R6739" s="147"/>
      <c r="S6739" s="147" t="s">
        <v>3989</v>
      </c>
      <c r="T6739" s="147">
        <v>0</v>
      </c>
      <c r="U6739" s="147" t="s">
        <v>3990</v>
      </c>
      <c r="V6739" s="147" t="s">
        <v>4126</v>
      </c>
    </row>
    <row r="6740" spans="16:22" x14ac:dyDescent="0.25">
      <c r="P6740" s="147" t="s">
        <v>962</v>
      </c>
      <c r="Q6740" s="147">
        <v>204</v>
      </c>
      <c r="R6740" s="147"/>
      <c r="S6740" s="147" t="s">
        <v>3426</v>
      </c>
      <c r="T6740" s="147">
        <v>0</v>
      </c>
      <c r="U6740" s="147" t="s">
        <v>3427</v>
      </c>
      <c r="V6740" s="147" t="s">
        <v>4126</v>
      </c>
    </row>
    <row r="6741" spans="16:22" x14ac:dyDescent="0.25">
      <c r="P6741" s="147" t="s">
        <v>962</v>
      </c>
      <c r="Q6741" s="147">
        <v>204</v>
      </c>
      <c r="R6741" s="147"/>
      <c r="S6741" s="147" t="s">
        <v>3428</v>
      </c>
      <c r="T6741" s="147">
        <v>0</v>
      </c>
      <c r="U6741" s="147" t="s">
        <v>3429</v>
      </c>
      <c r="V6741" s="147" t="s">
        <v>4126</v>
      </c>
    </row>
    <row r="6742" spans="16:22" x14ac:dyDescent="0.25">
      <c r="P6742" s="147" t="s">
        <v>962</v>
      </c>
      <c r="Q6742" s="147">
        <v>204</v>
      </c>
      <c r="R6742" s="147"/>
      <c r="S6742" s="147" t="s">
        <v>2158</v>
      </c>
      <c r="T6742" s="147">
        <v>0</v>
      </c>
      <c r="U6742" s="147" t="s">
        <v>2159</v>
      </c>
      <c r="V6742" s="147" t="s">
        <v>4126</v>
      </c>
    </row>
    <row r="6743" spans="16:22" x14ac:dyDescent="0.25">
      <c r="P6743" s="147" t="s">
        <v>962</v>
      </c>
      <c r="Q6743" s="147">
        <v>204</v>
      </c>
      <c r="R6743" s="147"/>
      <c r="S6743" s="147" t="s">
        <v>2170</v>
      </c>
      <c r="T6743" s="147">
        <v>0</v>
      </c>
      <c r="U6743" s="147" t="s">
        <v>2171</v>
      </c>
      <c r="V6743" s="147" t="s">
        <v>4126</v>
      </c>
    </row>
    <row r="6744" spans="16:22" x14ac:dyDescent="0.25">
      <c r="P6744" s="147" t="s">
        <v>962</v>
      </c>
      <c r="Q6744" s="147">
        <v>204</v>
      </c>
      <c r="R6744" s="147"/>
      <c r="S6744" s="147" t="s">
        <v>2172</v>
      </c>
      <c r="T6744" s="147">
        <v>0</v>
      </c>
      <c r="U6744" s="147" t="s">
        <v>2173</v>
      </c>
      <c r="V6744" s="147" t="s">
        <v>4126</v>
      </c>
    </row>
    <row r="6745" spans="16:22" x14ac:dyDescent="0.25">
      <c r="P6745" s="147" t="s">
        <v>962</v>
      </c>
      <c r="Q6745" s="147">
        <v>204</v>
      </c>
      <c r="R6745" s="147"/>
      <c r="S6745" s="147" t="s">
        <v>3578</v>
      </c>
      <c r="T6745" s="147">
        <v>0</v>
      </c>
      <c r="U6745" s="147" t="s">
        <v>3579</v>
      </c>
      <c r="V6745" s="147" t="s">
        <v>4126</v>
      </c>
    </row>
    <row r="6746" spans="16:22" x14ac:dyDescent="0.25">
      <c r="P6746" s="147" t="s">
        <v>962</v>
      </c>
      <c r="Q6746" s="147">
        <v>204</v>
      </c>
      <c r="R6746" s="147"/>
      <c r="S6746" s="147" t="s">
        <v>2176</v>
      </c>
      <c r="T6746" s="147">
        <v>0</v>
      </c>
      <c r="U6746" s="147" t="s">
        <v>2177</v>
      </c>
      <c r="V6746" s="147" t="s">
        <v>4126</v>
      </c>
    </row>
    <row r="6747" spans="16:22" x14ac:dyDescent="0.25">
      <c r="P6747" s="147" t="s">
        <v>962</v>
      </c>
      <c r="Q6747" s="147">
        <v>204</v>
      </c>
      <c r="R6747" s="147"/>
      <c r="S6747" s="147" t="s">
        <v>2916</v>
      </c>
      <c r="T6747" s="147">
        <v>0</v>
      </c>
      <c r="U6747" s="147" t="s">
        <v>2917</v>
      </c>
      <c r="V6747" s="147" t="s">
        <v>4126</v>
      </c>
    </row>
    <row r="6748" spans="16:22" x14ac:dyDescent="0.25">
      <c r="P6748" s="147" t="s">
        <v>962</v>
      </c>
      <c r="Q6748" s="147">
        <v>204</v>
      </c>
      <c r="R6748" s="147"/>
      <c r="S6748" s="147" t="s">
        <v>3436</v>
      </c>
      <c r="T6748" s="147">
        <v>0</v>
      </c>
      <c r="U6748" s="147" t="s">
        <v>3437</v>
      </c>
      <c r="V6748" s="147" t="s">
        <v>4126</v>
      </c>
    </row>
    <row r="6749" spans="16:22" x14ac:dyDescent="0.25">
      <c r="P6749" s="147" t="s">
        <v>962</v>
      </c>
      <c r="Q6749" s="147">
        <v>204</v>
      </c>
      <c r="R6749" s="147"/>
      <c r="S6749" s="147" t="s">
        <v>3438</v>
      </c>
      <c r="T6749" s="147">
        <v>0</v>
      </c>
      <c r="U6749" s="147" t="s">
        <v>3439</v>
      </c>
      <c r="V6749" s="147" t="s">
        <v>4126</v>
      </c>
    </row>
    <row r="6750" spans="16:22" x14ac:dyDescent="0.25">
      <c r="P6750" s="147" t="s">
        <v>962</v>
      </c>
      <c r="Q6750" s="147">
        <v>204</v>
      </c>
      <c r="R6750" s="147"/>
      <c r="S6750" s="147" t="s">
        <v>2180</v>
      </c>
      <c r="T6750" s="147">
        <v>0</v>
      </c>
      <c r="U6750" s="147" t="s">
        <v>2181</v>
      </c>
      <c r="V6750" s="147" t="s">
        <v>4126</v>
      </c>
    </row>
    <row r="6751" spans="16:22" x14ac:dyDescent="0.25">
      <c r="P6751" s="147" t="s">
        <v>962</v>
      </c>
      <c r="Q6751" s="147">
        <v>204</v>
      </c>
      <c r="R6751" s="147"/>
      <c r="S6751" s="147" t="s">
        <v>2918</v>
      </c>
      <c r="T6751" s="147">
        <v>0</v>
      </c>
      <c r="U6751" s="147" t="s">
        <v>2919</v>
      </c>
      <c r="V6751" s="147" t="s">
        <v>4126</v>
      </c>
    </row>
    <row r="6752" spans="16:22" x14ac:dyDescent="0.25">
      <c r="P6752" s="147" t="s">
        <v>962</v>
      </c>
      <c r="Q6752" s="147">
        <v>204</v>
      </c>
      <c r="R6752" s="147"/>
      <c r="S6752" s="147" t="s">
        <v>2920</v>
      </c>
      <c r="T6752" s="147">
        <v>0</v>
      </c>
      <c r="U6752" s="147" t="s">
        <v>2921</v>
      </c>
      <c r="V6752" s="147" t="s">
        <v>4126</v>
      </c>
    </row>
    <row r="6753" spans="16:22" x14ac:dyDescent="0.25">
      <c r="P6753" s="147" t="s">
        <v>962</v>
      </c>
      <c r="Q6753" s="147">
        <v>204</v>
      </c>
      <c r="R6753" s="147"/>
      <c r="S6753" s="147" t="s">
        <v>2188</v>
      </c>
      <c r="T6753" s="147">
        <v>0</v>
      </c>
      <c r="U6753" s="147" t="s">
        <v>2189</v>
      </c>
      <c r="V6753" s="147" t="s">
        <v>4126</v>
      </c>
    </row>
    <row r="6754" spans="16:22" x14ac:dyDescent="0.25">
      <c r="P6754" s="147" t="s">
        <v>962</v>
      </c>
      <c r="Q6754" s="147">
        <v>204</v>
      </c>
      <c r="R6754" s="147"/>
      <c r="S6754" s="147" t="s">
        <v>3580</v>
      </c>
      <c r="T6754" s="147">
        <v>0</v>
      </c>
      <c r="U6754" s="147" t="s">
        <v>3581</v>
      </c>
      <c r="V6754" s="147" t="s">
        <v>4126</v>
      </c>
    </row>
    <row r="6755" spans="16:22" x14ac:dyDescent="0.25">
      <c r="P6755" s="147" t="s">
        <v>962</v>
      </c>
      <c r="Q6755" s="147">
        <v>204</v>
      </c>
      <c r="R6755" s="147"/>
      <c r="S6755" s="147" t="s">
        <v>3582</v>
      </c>
      <c r="T6755" s="147">
        <v>0</v>
      </c>
      <c r="U6755" s="147" t="s">
        <v>3583</v>
      </c>
      <c r="V6755" s="147" t="s">
        <v>4126</v>
      </c>
    </row>
    <row r="6756" spans="16:22" x14ac:dyDescent="0.25">
      <c r="P6756" s="147" t="s">
        <v>962</v>
      </c>
      <c r="Q6756" s="147">
        <v>204</v>
      </c>
      <c r="R6756" s="147"/>
      <c r="S6756" s="147" t="s">
        <v>3444</v>
      </c>
      <c r="T6756" s="147">
        <v>0</v>
      </c>
      <c r="U6756" s="147" t="s">
        <v>3445</v>
      </c>
      <c r="V6756" s="147" t="s">
        <v>4126</v>
      </c>
    </row>
    <row r="6757" spans="16:22" x14ac:dyDescent="0.25">
      <c r="P6757" s="147" t="s">
        <v>962</v>
      </c>
      <c r="Q6757" s="147">
        <v>204</v>
      </c>
      <c r="R6757" s="147"/>
      <c r="S6757" s="147" t="s">
        <v>2204</v>
      </c>
      <c r="T6757" s="147">
        <v>0</v>
      </c>
      <c r="U6757" s="147" t="s">
        <v>2205</v>
      </c>
      <c r="V6757" s="147" t="s">
        <v>4126</v>
      </c>
    </row>
    <row r="6758" spans="16:22" x14ac:dyDescent="0.25">
      <c r="P6758" s="147" t="s">
        <v>962</v>
      </c>
      <c r="Q6758" s="147">
        <v>204</v>
      </c>
      <c r="R6758" s="147"/>
      <c r="S6758" s="147" t="s">
        <v>2206</v>
      </c>
      <c r="T6758" s="147">
        <v>0</v>
      </c>
      <c r="U6758" s="147" t="s">
        <v>2207</v>
      </c>
      <c r="V6758" s="147" t="s">
        <v>4126</v>
      </c>
    </row>
    <row r="6759" spans="16:22" x14ac:dyDescent="0.25">
      <c r="P6759" s="147" t="s">
        <v>962</v>
      </c>
      <c r="Q6759" s="147">
        <v>204</v>
      </c>
      <c r="R6759" s="147"/>
      <c r="S6759" s="147" t="s">
        <v>3159</v>
      </c>
      <c r="T6759" s="147">
        <v>0</v>
      </c>
      <c r="U6759" s="147" t="s">
        <v>3160</v>
      </c>
      <c r="V6759" s="147" t="s">
        <v>4126</v>
      </c>
    </row>
    <row r="6760" spans="16:22" x14ac:dyDescent="0.25">
      <c r="P6760" s="147" t="s">
        <v>962</v>
      </c>
      <c r="Q6760" s="147">
        <v>204</v>
      </c>
      <c r="R6760" s="147"/>
      <c r="S6760" s="147" t="s">
        <v>2214</v>
      </c>
      <c r="T6760" s="147">
        <v>0</v>
      </c>
      <c r="U6760" s="147" t="s">
        <v>2215</v>
      </c>
      <c r="V6760" s="147" t="s">
        <v>4126</v>
      </c>
    </row>
    <row r="6761" spans="16:22" x14ac:dyDescent="0.25">
      <c r="P6761" s="147" t="s">
        <v>962</v>
      </c>
      <c r="Q6761" s="147">
        <v>204</v>
      </c>
      <c r="R6761" s="147"/>
      <c r="S6761" s="147" t="s">
        <v>2220</v>
      </c>
      <c r="T6761" s="147">
        <v>0</v>
      </c>
      <c r="U6761" s="147" t="s">
        <v>2221</v>
      </c>
      <c r="V6761" s="147" t="s">
        <v>4126</v>
      </c>
    </row>
    <row r="6762" spans="16:22" x14ac:dyDescent="0.25">
      <c r="P6762" s="147" t="s">
        <v>962</v>
      </c>
      <c r="Q6762" s="147">
        <v>204</v>
      </c>
      <c r="R6762" s="147"/>
      <c r="S6762" s="147" t="s">
        <v>3993</v>
      </c>
      <c r="T6762" s="147">
        <v>0</v>
      </c>
      <c r="U6762" s="147" t="s">
        <v>3994</v>
      </c>
      <c r="V6762" s="147" t="s">
        <v>4126</v>
      </c>
    </row>
    <row r="6763" spans="16:22" x14ac:dyDescent="0.25">
      <c r="P6763" s="147" t="s">
        <v>962</v>
      </c>
      <c r="Q6763" s="147">
        <v>204</v>
      </c>
      <c r="R6763" s="147"/>
      <c r="S6763" s="147" t="s">
        <v>3446</v>
      </c>
      <c r="T6763" s="147">
        <v>0</v>
      </c>
      <c r="U6763" s="147" t="s">
        <v>3447</v>
      </c>
      <c r="V6763" s="147" t="s">
        <v>4126</v>
      </c>
    </row>
    <row r="6764" spans="16:22" x14ac:dyDescent="0.25">
      <c r="P6764" s="147" t="s">
        <v>962</v>
      </c>
      <c r="Q6764" s="147">
        <v>204</v>
      </c>
      <c r="R6764" s="147"/>
      <c r="S6764" s="147" t="s">
        <v>3770</v>
      </c>
      <c r="T6764" s="147">
        <v>0</v>
      </c>
      <c r="U6764" s="147" t="s">
        <v>3771</v>
      </c>
      <c r="V6764" s="147" t="s">
        <v>4126</v>
      </c>
    </row>
    <row r="6765" spans="16:22" x14ac:dyDescent="0.25">
      <c r="P6765" s="147" t="s">
        <v>962</v>
      </c>
      <c r="Q6765" s="147">
        <v>204</v>
      </c>
      <c r="R6765" s="147"/>
      <c r="S6765" s="147" t="s">
        <v>4104</v>
      </c>
      <c r="T6765" s="147">
        <v>0</v>
      </c>
      <c r="U6765" s="147" t="s">
        <v>4105</v>
      </c>
      <c r="V6765" s="147" t="s">
        <v>4126</v>
      </c>
    </row>
    <row r="6766" spans="16:22" x14ac:dyDescent="0.25">
      <c r="P6766" s="147" t="s">
        <v>962</v>
      </c>
      <c r="Q6766" s="147">
        <v>204</v>
      </c>
      <c r="R6766" s="147"/>
      <c r="S6766" s="147" t="s">
        <v>4106</v>
      </c>
      <c r="T6766" s="147">
        <v>0</v>
      </c>
      <c r="U6766" s="147" t="s">
        <v>4107</v>
      </c>
      <c r="V6766" s="147" t="s">
        <v>4126</v>
      </c>
    </row>
    <row r="6767" spans="16:22" x14ac:dyDescent="0.25">
      <c r="P6767" s="147" t="s">
        <v>962</v>
      </c>
      <c r="Q6767" s="147">
        <v>204</v>
      </c>
      <c r="R6767" s="147"/>
      <c r="S6767" s="147" t="s">
        <v>2932</v>
      </c>
      <c r="T6767" s="147">
        <v>0</v>
      </c>
      <c r="U6767" s="147" t="s">
        <v>2933</v>
      </c>
      <c r="V6767" s="147" t="s">
        <v>4126</v>
      </c>
    </row>
    <row r="6768" spans="16:22" x14ac:dyDescent="0.25">
      <c r="P6768" s="147" t="s">
        <v>962</v>
      </c>
      <c r="Q6768" s="147">
        <v>204</v>
      </c>
      <c r="R6768" s="147"/>
      <c r="S6768" s="147" t="s">
        <v>3997</v>
      </c>
      <c r="T6768" s="147">
        <v>0</v>
      </c>
      <c r="U6768" s="147" t="s">
        <v>3998</v>
      </c>
      <c r="V6768" s="147" t="s">
        <v>4126</v>
      </c>
    </row>
    <row r="6769" spans="16:22" x14ac:dyDescent="0.25">
      <c r="P6769" s="147" t="s">
        <v>962</v>
      </c>
      <c r="Q6769" s="147">
        <v>204</v>
      </c>
      <c r="R6769" s="147"/>
      <c r="S6769" s="147" t="s">
        <v>2645</v>
      </c>
      <c r="T6769" s="147">
        <v>0</v>
      </c>
      <c r="U6769" s="147" t="s">
        <v>2646</v>
      </c>
      <c r="V6769" s="147" t="s">
        <v>4126</v>
      </c>
    </row>
    <row r="6770" spans="16:22" x14ac:dyDescent="0.25">
      <c r="P6770" s="147" t="s">
        <v>962</v>
      </c>
      <c r="Q6770" s="147">
        <v>204</v>
      </c>
      <c r="R6770" s="147"/>
      <c r="S6770" s="147" t="s">
        <v>2934</v>
      </c>
      <c r="T6770" s="147">
        <v>0</v>
      </c>
      <c r="U6770" s="147" t="s">
        <v>2935</v>
      </c>
      <c r="V6770" s="147" t="s">
        <v>4126</v>
      </c>
    </row>
    <row r="6771" spans="16:22" x14ac:dyDescent="0.25">
      <c r="P6771" s="147" t="s">
        <v>962</v>
      </c>
      <c r="Q6771" s="147">
        <v>204</v>
      </c>
      <c r="R6771" s="147"/>
      <c r="S6771" s="147" t="s">
        <v>2238</v>
      </c>
      <c r="T6771" s="147">
        <v>0</v>
      </c>
      <c r="U6771" s="147" t="s">
        <v>2239</v>
      </c>
      <c r="V6771" s="147" t="s">
        <v>4126</v>
      </c>
    </row>
    <row r="6772" spans="16:22" x14ac:dyDescent="0.25">
      <c r="P6772" s="147" t="s">
        <v>962</v>
      </c>
      <c r="Q6772" s="147">
        <v>204</v>
      </c>
      <c r="R6772" s="147"/>
      <c r="S6772" s="147" t="s">
        <v>2244</v>
      </c>
      <c r="T6772" s="147">
        <v>0</v>
      </c>
      <c r="U6772" s="147" t="s">
        <v>2245</v>
      </c>
      <c r="V6772" s="147" t="s">
        <v>4126</v>
      </c>
    </row>
    <row r="6773" spans="16:22" x14ac:dyDescent="0.25">
      <c r="P6773" s="147" t="s">
        <v>962</v>
      </c>
      <c r="Q6773" s="147">
        <v>204</v>
      </c>
      <c r="R6773" s="147"/>
      <c r="S6773" s="147" t="s">
        <v>2246</v>
      </c>
      <c r="T6773" s="147">
        <v>0</v>
      </c>
      <c r="U6773" s="147" t="s">
        <v>2247</v>
      </c>
      <c r="V6773" s="147" t="s">
        <v>4126</v>
      </c>
    </row>
    <row r="6774" spans="16:22" x14ac:dyDescent="0.25">
      <c r="P6774" s="147" t="s">
        <v>962</v>
      </c>
      <c r="Q6774" s="147">
        <v>204</v>
      </c>
      <c r="R6774" s="147"/>
      <c r="S6774" s="147" t="s">
        <v>3165</v>
      </c>
      <c r="T6774" s="147">
        <v>0</v>
      </c>
      <c r="U6774" s="147" t="s">
        <v>3166</v>
      </c>
      <c r="V6774" s="147" t="s">
        <v>4126</v>
      </c>
    </row>
    <row r="6775" spans="16:22" x14ac:dyDescent="0.25">
      <c r="P6775" s="147" t="s">
        <v>962</v>
      </c>
      <c r="Q6775" s="147">
        <v>204</v>
      </c>
      <c r="R6775" s="147"/>
      <c r="S6775" s="147" t="s">
        <v>2250</v>
      </c>
      <c r="T6775" s="147">
        <v>0</v>
      </c>
      <c r="U6775" s="147" t="s">
        <v>2251</v>
      </c>
      <c r="V6775" s="147" t="s">
        <v>4126</v>
      </c>
    </row>
    <row r="6776" spans="16:22" x14ac:dyDescent="0.25">
      <c r="P6776" s="147" t="s">
        <v>962</v>
      </c>
      <c r="Q6776" s="147">
        <v>204</v>
      </c>
      <c r="R6776" s="147"/>
      <c r="S6776" s="147" t="s">
        <v>2649</v>
      </c>
      <c r="T6776" s="147">
        <v>0</v>
      </c>
      <c r="U6776" s="147" t="s">
        <v>2650</v>
      </c>
      <c r="V6776" s="147" t="s">
        <v>4126</v>
      </c>
    </row>
    <row r="6777" spans="16:22" x14ac:dyDescent="0.25">
      <c r="P6777" s="147" t="s">
        <v>962</v>
      </c>
      <c r="Q6777" s="147">
        <v>204</v>
      </c>
      <c r="R6777" s="147"/>
      <c r="S6777" s="147" t="s">
        <v>2936</v>
      </c>
      <c r="T6777" s="147">
        <v>0</v>
      </c>
      <c r="U6777" s="147" t="s">
        <v>2937</v>
      </c>
      <c r="V6777" s="147" t="s">
        <v>4126</v>
      </c>
    </row>
    <row r="6778" spans="16:22" x14ac:dyDescent="0.25">
      <c r="P6778" s="147" t="s">
        <v>962</v>
      </c>
      <c r="Q6778" s="147">
        <v>204</v>
      </c>
      <c r="R6778" s="147"/>
      <c r="S6778" s="147" t="s">
        <v>3169</v>
      </c>
      <c r="T6778" s="147">
        <v>0</v>
      </c>
      <c r="U6778" s="147" t="s">
        <v>3170</v>
      </c>
      <c r="V6778" s="147" t="s">
        <v>4126</v>
      </c>
    </row>
    <row r="6779" spans="16:22" x14ac:dyDescent="0.25">
      <c r="P6779" s="147" t="s">
        <v>962</v>
      </c>
      <c r="Q6779" s="147">
        <v>204</v>
      </c>
      <c r="R6779" s="147"/>
      <c r="S6779" s="147" t="s">
        <v>2651</v>
      </c>
      <c r="T6779" s="147">
        <v>0</v>
      </c>
      <c r="U6779" s="147" t="s">
        <v>2652</v>
      </c>
      <c r="V6779" s="147" t="s">
        <v>4126</v>
      </c>
    </row>
    <row r="6780" spans="16:22" x14ac:dyDescent="0.25">
      <c r="P6780" s="147" t="s">
        <v>962</v>
      </c>
      <c r="Q6780" s="147">
        <v>204</v>
      </c>
      <c r="R6780" s="147"/>
      <c r="S6780" s="147" t="s">
        <v>4110</v>
      </c>
      <c r="T6780" s="147">
        <v>0</v>
      </c>
      <c r="U6780" s="147" t="s">
        <v>4111</v>
      </c>
      <c r="V6780" s="147" t="s">
        <v>4126</v>
      </c>
    </row>
    <row r="6781" spans="16:22" x14ac:dyDescent="0.25">
      <c r="P6781" s="147" t="s">
        <v>962</v>
      </c>
      <c r="Q6781" s="147">
        <v>204</v>
      </c>
      <c r="R6781" s="147"/>
      <c r="S6781" s="147" t="s">
        <v>3171</v>
      </c>
      <c r="T6781" s="147">
        <v>0</v>
      </c>
      <c r="U6781" s="147" t="s">
        <v>3172</v>
      </c>
      <c r="V6781" s="147" t="s">
        <v>4126</v>
      </c>
    </row>
    <row r="6782" spans="16:22" x14ac:dyDescent="0.25">
      <c r="P6782" s="147" t="s">
        <v>962</v>
      </c>
      <c r="Q6782" s="147">
        <v>204</v>
      </c>
      <c r="R6782" s="147"/>
      <c r="S6782" s="147" t="s">
        <v>2938</v>
      </c>
      <c r="T6782" s="147">
        <v>0</v>
      </c>
      <c r="U6782" s="147" t="s">
        <v>2939</v>
      </c>
      <c r="V6782" s="147" t="s">
        <v>4126</v>
      </c>
    </row>
    <row r="6783" spans="16:22" x14ac:dyDescent="0.25">
      <c r="P6783" s="147" t="s">
        <v>962</v>
      </c>
      <c r="Q6783" s="147">
        <v>204</v>
      </c>
      <c r="R6783" s="147"/>
      <c r="S6783" s="147" t="s">
        <v>2940</v>
      </c>
      <c r="T6783" s="147">
        <v>0</v>
      </c>
      <c r="U6783" s="147" t="s">
        <v>2941</v>
      </c>
      <c r="V6783" s="147" t="s">
        <v>4126</v>
      </c>
    </row>
    <row r="6784" spans="16:22" x14ac:dyDescent="0.25">
      <c r="P6784" s="147" t="s">
        <v>962</v>
      </c>
      <c r="Q6784" s="147">
        <v>204</v>
      </c>
      <c r="R6784" s="147"/>
      <c r="S6784" s="147" t="s">
        <v>3173</v>
      </c>
      <c r="T6784" s="147">
        <v>0</v>
      </c>
      <c r="U6784" s="147" t="s">
        <v>3174</v>
      </c>
      <c r="V6784" s="147" t="s">
        <v>4126</v>
      </c>
    </row>
    <row r="6785" spans="16:22" x14ac:dyDescent="0.25">
      <c r="P6785" s="147" t="s">
        <v>962</v>
      </c>
      <c r="Q6785" s="147">
        <v>204</v>
      </c>
      <c r="R6785" s="147"/>
      <c r="S6785" s="147" t="s">
        <v>3175</v>
      </c>
      <c r="T6785" s="147">
        <v>0</v>
      </c>
      <c r="U6785" s="147" t="s">
        <v>3176</v>
      </c>
      <c r="V6785" s="147" t="s">
        <v>4126</v>
      </c>
    </row>
    <row r="6786" spans="16:22" x14ac:dyDescent="0.25">
      <c r="P6786" s="147" t="s">
        <v>962</v>
      </c>
      <c r="Q6786" s="147">
        <v>204</v>
      </c>
      <c r="R6786" s="147"/>
      <c r="S6786" s="147" t="s">
        <v>2254</v>
      </c>
      <c r="T6786" s="147">
        <v>0</v>
      </c>
      <c r="U6786" s="147" t="s">
        <v>2255</v>
      </c>
      <c r="V6786" s="147" t="s">
        <v>4126</v>
      </c>
    </row>
    <row r="6787" spans="16:22" x14ac:dyDescent="0.25">
      <c r="P6787" s="147" t="s">
        <v>962</v>
      </c>
      <c r="Q6787" s="147">
        <v>204</v>
      </c>
      <c r="R6787" s="147"/>
      <c r="S6787" s="147" t="s">
        <v>4157</v>
      </c>
      <c r="T6787" s="147">
        <v>0</v>
      </c>
      <c r="U6787" s="147" t="s">
        <v>4158</v>
      </c>
      <c r="V6787" s="147" t="s">
        <v>4126</v>
      </c>
    </row>
    <row r="6788" spans="16:22" x14ac:dyDescent="0.25">
      <c r="P6788" s="147" t="s">
        <v>962</v>
      </c>
      <c r="Q6788" s="147">
        <v>204</v>
      </c>
      <c r="R6788" s="147"/>
      <c r="S6788" s="147" t="s">
        <v>2262</v>
      </c>
      <c r="T6788" s="147">
        <v>0</v>
      </c>
      <c r="U6788" s="147" t="s">
        <v>2263</v>
      </c>
      <c r="V6788" s="147" t="s">
        <v>4126</v>
      </c>
    </row>
    <row r="6789" spans="16:22" x14ac:dyDescent="0.25">
      <c r="P6789" s="147" t="s">
        <v>962</v>
      </c>
      <c r="Q6789" s="147">
        <v>204</v>
      </c>
      <c r="R6789" s="147"/>
      <c r="S6789" s="147" t="s">
        <v>4159</v>
      </c>
      <c r="T6789" s="147">
        <v>0</v>
      </c>
      <c r="U6789" s="147" t="s">
        <v>4160</v>
      </c>
      <c r="V6789" s="147" t="s">
        <v>4126</v>
      </c>
    </row>
    <row r="6790" spans="16:22" x14ac:dyDescent="0.25">
      <c r="P6790" s="147" t="s">
        <v>962</v>
      </c>
      <c r="Q6790" s="147">
        <v>204</v>
      </c>
      <c r="R6790" s="147"/>
      <c r="S6790" s="147" t="s">
        <v>2663</v>
      </c>
      <c r="T6790" s="147">
        <v>0</v>
      </c>
      <c r="U6790" s="147" t="s">
        <v>2664</v>
      </c>
      <c r="V6790" s="147" t="s">
        <v>4126</v>
      </c>
    </row>
    <row r="6791" spans="16:22" x14ac:dyDescent="0.25">
      <c r="P6791" s="147" t="s">
        <v>962</v>
      </c>
      <c r="Q6791" s="147">
        <v>204</v>
      </c>
      <c r="R6791" s="147"/>
      <c r="S6791" s="147" t="s">
        <v>2946</v>
      </c>
      <c r="T6791" s="147">
        <v>0</v>
      </c>
      <c r="U6791" s="147" t="s">
        <v>2947</v>
      </c>
      <c r="V6791" s="147" t="s">
        <v>4126</v>
      </c>
    </row>
    <row r="6792" spans="16:22" x14ac:dyDescent="0.25">
      <c r="P6792" s="147" t="s">
        <v>962</v>
      </c>
      <c r="Q6792" s="147">
        <v>204</v>
      </c>
      <c r="R6792" s="147"/>
      <c r="S6792" s="147" t="s">
        <v>2667</v>
      </c>
      <c r="T6792" s="147">
        <v>0</v>
      </c>
      <c r="U6792" s="147" t="s">
        <v>2668</v>
      </c>
      <c r="V6792" s="147" t="s">
        <v>4126</v>
      </c>
    </row>
    <row r="6793" spans="16:22" x14ac:dyDescent="0.25">
      <c r="P6793" s="147" t="s">
        <v>962</v>
      </c>
      <c r="Q6793" s="147">
        <v>204</v>
      </c>
      <c r="R6793" s="147"/>
      <c r="S6793" s="147" t="s">
        <v>2268</v>
      </c>
      <c r="T6793" s="147">
        <v>0</v>
      </c>
      <c r="U6793" s="147" t="s">
        <v>2269</v>
      </c>
      <c r="V6793" s="147" t="s">
        <v>4126</v>
      </c>
    </row>
    <row r="6794" spans="16:22" x14ac:dyDescent="0.25">
      <c r="P6794" s="147" t="s">
        <v>962</v>
      </c>
      <c r="Q6794" s="147">
        <v>204</v>
      </c>
      <c r="R6794" s="147"/>
      <c r="S6794" s="147" t="s">
        <v>3183</v>
      </c>
      <c r="T6794" s="147">
        <v>0</v>
      </c>
      <c r="U6794" s="147" t="s">
        <v>3184</v>
      </c>
      <c r="V6794" s="147" t="s">
        <v>4126</v>
      </c>
    </row>
    <row r="6795" spans="16:22" x14ac:dyDescent="0.25">
      <c r="P6795" s="147" t="s">
        <v>962</v>
      </c>
      <c r="Q6795" s="147">
        <v>204</v>
      </c>
      <c r="R6795" s="147"/>
      <c r="S6795" s="147" t="s">
        <v>4112</v>
      </c>
      <c r="T6795" s="147">
        <v>0</v>
      </c>
      <c r="U6795" s="147" t="s">
        <v>4113</v>
      </c>
      <c r="V6795" s="147" t="s">
        <v>4126</v>
      </c>
    </row>
    <row r="6796" spans="16:22" x14ac:dyDescent="0.25">
      <c r="P6796" s="147" t="s">
        <v>962</v>
      </c>
      <c r="Q6796" s="147">
        <v>204</v>
      </c>
      <c r="R6796" s="147"/>
      <c r="S6796" s="147" t="s">
        <v>4114</v>
      </c>
      <c r="T6796" s="147">
        <v>0</v>
      </c>
      <c r="U6796" s="147" t="s">
        <v>4115</v>
      </c>
      <c r="V6796" s="147" t="s">
        <v>4126</v>
      </c>
    </row>
    <row r="6797" spans="16:22" x14ac:dyDescent="0.25">
      <c r="P6797" s="147" t="s">
        <v>962</v>
      </c>
      <c r="Q6797" s="147">
        <v>204</v>
      </c>
      <c r="R6797" s="147"/>
      <c r="S6797" s="147" t="s">
        <v>3185</v>
      </c>
      <c r="T6797" s="147">
        <v>0</v>
      </c>
      <c r="U6797" s="147" t="s">
        <v>3186</v>
      </c>
      <c r="V6797" s="147" t="s">
        <v>4126</v>
      </c>
    </row>
    <row r="6798" spans="16:22" x14ac:dyDescent="0.25">
      <c r="P6798" s="147" t="s">
        <v>962</v>
      </c>
      <c r="Q6798" s="147">
        <v>204</v>
      </c>
      <c r="R6798" s="147"/>
      <c r="S6798" s="147" t="s">
        <v>2270</v>
      </c>
      <c r="T6798" s="147">
        <v>0</v>
      </c>
      <c r="U6798" s="147" t="s">
        <v>2271</v>
      </c>
      <c r="V6798" s="147" t="s">
        <v>4126</v>
      </c>
    </row>
    <row r="6799" spans="16:22" x14ac:dyDescent="0.25">
      <c r="P6799" s="147" t="s">
        <v>962</v>
      </c>
      <c r="Q6799" s="147">
        <v>204</v>
      </c>
      <c r="R6799" s="147"/>
      <c r="S6799" s="147" t="s">
        <v>2272</v>
      </c>
      <c r="T6799" s="147">
        <v>0</v>
      </c>
      <c r="U6799" s="147" t="s">
        <v>2273</v>
      </c>
      <c r="V6799" s="147" t="s">
        <v>4126</v>
      </c>
    </row>
    <row r="6800" spans="16:22" x14ac:dyDescent="0.25">
      <c r="P6800" s="147" t="s">
        <v>962</v>
      </c>
      <c r="Q6800" s="147">
        <v>204</v>
      </c>
      <c r="R6800" s="147"/>
      <c r="S6800" s="147" t="s">
        <v>2274</v>
      </c>
      <c r="T6800" s="147">
        <v>0</v>
      </c>
      <c r="U6800" s="147" t="s">
        <v>2275</v>
      </c>
      <c r="V6800" s="147" t="s">
        <v>4126</v>
      </c>
    </row>
    <row r="6801" spans="16:22" x14ac:dyDescent="0.25">
      <c r="P6801" s="147" t="s">
        <v>962</v>
      </c>
      <c r="Q6801" s="147">
        <v>204</v>
      </c>
      <c r="R6801" s="147"/>
      <c r="S6801" s="147" t="s">
        <v>2948</v>
      </c>
      <c r="T6801" s="147">
        <v>0</v>
      </c>
      <c r="U6801" s="147" t="s">
        <v>2949</v>
      </c>
      <c r="V6801" s="147" t="s">
        <v>4126</v>
      </c>
    </row>
    <row r="6802" spans="16:22" x14ac:dyDescent="0.25">
      <c r="P6802" s="147" t="s">
        <v>962</v>
      </c>
      <c r="Q6802" s="147">
        <v>204</v>
      </c>
      <c r="R6802" s="147"/>
      <c r="S6802" s="147" t="s">
        <v>2950</v>
      </c>
      <c r="T6802" s="147">
        <v>0</v>
      </c>
      <c r="U6802" s="147" t="s">
        <v>2951</v>
      </c>
      <c r="V6802" s="147" t="s">
        <v>4126</v>
      </c>
    </row>
    <row r="6803" spans="16:22" x14ac:dyDescent="0.25">
      <c r="P6803" s="147" t="s">
        <v>962</v>
      </c>
      <c r="Q6803" s="147">
        <v>204</v>
      </c>
      <c r="R6803" s="147"/>
      <c r="S6803" s="147" t="s">
        <v>2276</v>
      </c>
      <c r="T6803" s="147">
        <v>0</v>
      </c>
      <c r="U6803" s="147" t="s">
        <v>2277</v>
      </c>
      <c r="V6803" s="147" t="s">
        <v>4126</v>
      </c>
    </row>
    <row r="6804" spans="16:22" x14ac:dyDescent="0.25">
      <c r="P6804" s="147" t="s">
        <v>962</v>
      </c>
      <c r="Q6804" s="147">
        <v>204</v>
      </c>
      <c r="R6804" s="147"/>
      <c r="S6804" s="147" t="s">
        <v>2278</v>
      </c>
      <c r="T6804" s="147">
        <v>0</v>
      </c>
      <c r="U6804" s="147" t="s">
        <v>2279</v>
      </c>
      <c r="V6804" s="147" t="s">
        <v>4126</v>
      </c>
    </row>
    <row r="6805" spans="16:22" x14ac:dyDescent="0.25">
      <c r="P6805" s="147" t="s">
        <v>962</v>
      </c>
      <c r="Q6805" s="147">
        <v>204</v>
      </c>
      <c r="R6805" s="147"/>
      <c r="S6805" s="147" t="s">
        <v>2671</v>
      </c>
      <c r="T6805" s="147">
        <v>0</v>
      </c>
      <c r="U6805" s="147" t="s">
        <v>2672</v>
      </c>
      <c r="V6805" s="147" t="s">
        <v>4126</v>
      </c>
    </row>
    <row r="6806" spans="16:22" x14ac:dyDescent="0.25">
      <c r="P6806" s="147" t="s">
        <v>962</v>
      </c>
      <c r="Q6806" s="147">
        <v>204</v>
      </c>
      <c r="R6806" s="147"/>
      <c r="S6806" s="147" t="s">
        <v>3456</v>
      </c>
      <c r="T6806" s="147">
        <v>0</v>
      </c>
      <c r="U6806" s="147" t="s">
        <v>3457</v>
      </c>
      <c r="V6806" s="147" t="s">
        <v>4126</v>
      </c>
    </row>
    <row r="6807" spans="16:22" x14ac:dyDescent="0.25">
      <c r="P6807" s="147" t="s">
        <v>962</v>
      </c>
      <c r="Q6807" s="147">
        <v>204</v>
      </c>
      <c r="R6807" s="147"/>
      <c r="S6807" s="147" t="s">
        <v>3189</v>
      </c>
      <c r="T6807" s="147">
        <v>0</v>
      </c>
      <c r="U6807" s="147" t="s">
        <v>3190</v>
      </c>
      <c r="V6807" s="147" t="s">
        <v>4126</v>
      </c>
    </row>
    <row r="6808" spans="16:22" x14ac:dyDescent="0.25">
      <c r="P6808" s="147" t="s">
        <v>962</v>
      </c>
      <c r="Q6808" s="147">
        <v>204</v>
      </c>
      <c r="R6808" s="147"/>
      <c r="S6808" s="147" t="s">
        <v>4161</v>
      </c>
      <c r="T6808" s="147">
        <v>0</v>
      </c>
      <c r="U6808" s="147" t="s">
        <v>4162</v>
      </c>
      <c r="V6808" s="147" t="s">
        <v>4126</v>
      </c>
    </row>
    <row r="6809" spans="16:22" x14ac:dyDescent="0.25">
      <c r="P6809" s="147" t="s">
        <v>962</v>
      </c>
      <c r="Q6809" s="147">
        <v>204</v>
      </c>
      <c r="R6809" s="147"/>
      <c r="S6809" s="147" t="s">
        <v>3776</v>
      </c>
      <c r="T6809" s="147">
        <v>0</v>
      </c>
      <c r="U6809" s="147" t="s">
        <v>3777</v>
      </c>
      <c r="V6809" s="147" t="s">
        <v>4126</v>
      </c>
    </row>
    <row r="6810" spans="16:22" x14ac:dyDescent="0.25">
      <c r="P6810" s="147" t="s">
        <v>962</v>
      </c>
      <c r="Q6810" s="147">
        <v>204</v>
      </c>
      <c r="R6810" s="147"/>
      <c r="S6810" s="147" t="s">
        <v>2673</v>
      </c>
      <c r="T6810" s="147">
        <v>0</v>
      </c>
      <c r="U6810" s="147" t="s">
        <v>2674</v>
      </c>
      <c r="V6810" s="147" t="s">
        <v>4126</v>
      </c>
    </row>
    <row r="6811" spans="16:22" x14ac:dyDescent="0.25">
      <c r="P6811" s="147" t="s">
        <v>962</v>
      </c>
      <c r="Q6811" s="147">
        <v>204</v>
      </c>
      <c r="R6811" s="147"/>
      <c r="S6811" s="147" t="s">
        <v>2290</v>
      </c>
      <c r="T6811" s="147">
        <v>0</v>
      </c>
      <c r="U6811" s="147" t="s">
        <v>2291</v>
      </c>
      <c r="V6811" s="147" t="s">
        <v>4126</v>
      </c>
    </row>
    <row r="6812" spans="16:22" x14ac:dyDescent="0.25">
      <c r="P6812" s="147" t="s">
        <v>962</v>
      </c>
      <c r="Q6812" s="147">
        <v>204</v>
      </c>
      <c r="R6812" s="147"/>
      <c r="S6812" s="147" t="s">
        <v>4116</v>
      </c>
      <c r="T6812" s="147">
        <v>0</v>
      </c>
      <c r="U6812" s="147" t="s">
        <v>4117</v>
      </c>
      <c r="V6812" s="147" t="s">
        <v>4126</v>
      </c>
    </row>
    <row r="6813" spans="16:22" x14ac:dyDescent="0.25">
      <c r="P6813" s="147" t="s">
        <v>962</v>
      </c>
      <c r="Q6813" s="147">
        <v>204</v>
      </c>
      <c r="R6813" s="147"/>
      <c r="S6813" s="147" t="s">
        <v>3191</v>
      </c>
      <c r="T6813" s="147">
        <v>0</v>
      </c>
      <c r="U6813" s="147" t="s">
        <v>3192</v>
      </c>
      <c r="V6813" s="147" t="s">
        <v>4126</v>
      </c>
    </row>
    <row r="6814" spans="16:22" x14ac:dyDescent="0.25">
      <c r="P6814" s="147" t="s">
        <v>962</v>
      </c>
      <c r="Q6814" s="147">
        <v>204</v>
      </c>
      <c r="R6814" s="147"/>
      <c r="S6814" s="147" t="s">
        <v>3594</v>
      </c>
      <c r="T6814" s="147">
        <v>0</v>
      </c>
      <c r="U6814" s="147" t="s">
        <v>3595</v>
      </c>
      <c r="V6814" s="147" t="s">
        <v>4126</v>
      </c>
    </row>
    <row r="6815" spans="16:22" x14ac:dyDescent="0.25">
      <c r="P6815" s="147" t="s">
        <v>962</v>
      </c>
      <c r="Q6815" s="147">
        <v>204</v>
      </c>
      <c r="R6815" s="147"/>
      <c r="S6815" s="147" t="s">
        <v>3778</v>
      </c>
      <c r="T6815" s="147">
        <v>0</v>
      </c>
      <c r="U6815" s="147" t="s">
        <v>3779</v>
      </c>
      <c r="V6815" s="147" t="s">
        <v>4126</v>
      </c>
    </row>
    <row r="6816" spans="16:22" x14ac:dyDescent="0.25">
      <c r="P6816" s="147" t="s">
        <v>962</v>
      </c>
      <c r="Q6816" s="147">
        <v>204</v>
      </c>
      <c r="R6816" s="147"/>
      <c r="S6816" s="147" t="s">
        <v>2296</v>
      </c>
      <c r="T6816" s="147">
        <v>0</v>
      </c>
      <c r="U6816" s="147" t="s">
        <v>2297</v>
      </c>
      <c r="V6816" s="147" t="s">
        <v>4126</v>
      </c>
    </row>
    <row r="6817" spans="16:22" x14ac:dyDescent="0.25">
      <c r="P6817" s="147" t="s">
        <v>962</v>
      </c>
      <c r="Q6817" s="147">
        <v>204</v>
      </c>
      <c r="R6817" s="147"/>
      <c r="S6817" s="147" t="s">
        <v>2298</v>
      </c>
      <c r="T6817" s="147">
        <v>0</v>
      </c>
      <c r="U6817" s="147" t="s">
        <v>2299</v>
      </c>
      <c r="V6817" s="147" t="s">
        <v>4126</v>
      </c>
    </row>
    <row r="6818" spans="16:22" x14ac:dyDescent="0.25">
      <c r="P6818" s="147" t="s">
        <v>962</v>
      </c>
      <c r="Q6818" s="147">
        <v>204</v>
      </c>
      <c r="R6818" s="147"/>
      <c r="S6818" s="147" t="s">
        <v>2300</v>
      </c>
      <c r="T6818" s="147">
        <v>0</v>
      </c>
      <c r="U6818" s="147" t="s">
        <v>2301</v>
      </c>
      <c r="V6818" s="147" t="s">
        <v>4126</v>
      </c>
    </row>
    <row r="6819" spans="16:22" x14ac:dyDescent="0.25">
      <c r="P6819" s="147" t="s">
        <v>962</v>
      </c>
      <c r="Q6819" s="147">
        <v>204</v>
      </c>
      <c r="R6819" s="147"/>
      <c r="S6819" s="147" t="s">
        <v>2302</v>
      </c>
      <c r="T6819" s="147">
        <v>0</v>
      </c>
      <c r="U6819" s="147" t="s">
        <v>2303</v>
      </c>
      <c r="V6819" s="147" t="s">
        <v>4126</v>
      </c>
    </row>
    <row r="6820" spans="16:22" x14ac:dyDescent="0.25">
      <c r="P6820" s="147" t="s">
        <v>962</v>
      </c>
      <c r="Q6820" s="147">
        <v>204</v>
      </c>
      <c r="R6820" s="147"/>
      <c r="S6820" s="147" t="s">
        <v>3596</v>
      </c>
      <c r="T6820" s="147">
        <v>0</v>
      </c>
      <c r="U6820" s="147" t="s">
        <v>3597</v>
      </c>
      <c r="V6820" s="147" t="s">
        <v>4126</v>
      </c>
    </row>
    <row r="6821" spans="16:22" x14ac:dyDescent="0.25">
      <c r="P6821" s="147" t="s">
        <v>962</v>
      </c>
      <c r="Q6821" s="147">
        <v>204</v>
      </c>
      <c r="R6821" s="147"/>
      <c r="S6821" s="147" t="s">
        <v>3458</v>
      </c>
      <c r="T6821" s="147">
        <v>0</v>
      </c>
      <c r="U6821" s="147" t="s">
        <v>3459</v>
      </c>
      <c r="V6821" s="147" t="s">
        <v>4126</v>
      </c>
    </row>
    <row r="6822" spans="16:22" x14ac:dyDescent="0.25">
      <c r="P6822" s="147" t="s">
        <v>962</v>
      </c>
      <c r="Q6822" s="147">
        <v>204</v>
      </c>
      <c r="R6822" s="147"/>
      <c r="S6822" s="147" t="s">
        <v>2306</v>
      </c>
      <c r="T6822" s="147">
        <v>0</v>
      </c>
      <c r="U6822" s="147" t="s">
        <v>2307</v>
      </c>
      <c r="V6822" s="147" t="s">
        <v>4126</v>
      </c>
    </row>
    <row r="6823" spans="16:22" x14ac:dyDescent="0.25">
      <c r="P6823" s="147" t="s">
        <v>962</v>
      </c>
      <c r="Q6823" s="147">
        <v>204</v>
      </c>
      <c r="R6823" s="147"/>
      <c r="S6823" s="147" t="s">
        <v>4009</v>
      </c>
      <c r="T6823" s="147">
        <v>0</v>
      </c>
      <c r="U6823" s="147" t="s">
        <v>4010</v>
      </c>
      <c r="V6823" s="147" t="s">
        <v>4126</v>
      </c>
    </row>
    <row r="6824" spans="16:22" x14ac:dyDescent="0.25">
      <c r="P6824" s="147" t="s">
        <v>962</v>
      </c>
      <c r="Q6824" s="147">
        <v>204</v>
      </c>
      <c r="R6824" s="147"/>
      <c r="S6824" s="147" t="s">
        <v>2681</v>
      </c>
      <c r="T6824" s="147">
        <v>0</v>
      </c>
      <c r="U6824" s="147" t="s">
        <v>2682</v>
      </c>
      <c r="V6824" s="147" t="s">
        <v>4126</v>
      </c>
    </row>
    <row r="6825" spans="16:22" x14ac:dyDescent="0.25">
      <c r="P6825" s="147" t="s">
        <v>962</v>
      </c>
      <c r="Q6825" s="147">
        <v>204</v>
      </c>
      <c r="R6825" s="147"/>
      <c r="S6825" s="147" t="s">
        <v>4163</v>
      </c>
      <c r="T6825" s="147">
        <v>0</v>
      </c>
      <c r="U6825" s="147" t="s">
        <v>4164</v>
      </c>
      <c r="V6825" s="147" t="s">
        <v>4126</v>
      </c>
    </row>
    <row r="6826" spans="16:22" x14ac:dyDescent="0.25">
      <c r="P6826" s="147" t="s">
        <v>962</v>
      </c>
      <c r="Q6826" s="147">
        <v>204</v>
      </c>
      <c r="R6826" s="147"/>
      <c r="S6826" s="147" t="s">
        <v>3780</v>
      </c>
      <c r="T6826" s="147">
        <v>0</v>
      </c>
      <c r="U6826" s="147" t="s">
        <v>3781</v>
      </c>
      <c r="V6826" s="147" t="s">
        <v>4126</v>
      </c>
    </row>
    <row r="6827" spans="16:22" x14ac:dyDescent="0.25">
      <c r="P6827" s="147" t="s">
        <v>962</v>
      </c>
      <c r="Q6827" s="147">
        <v>204</v>
      </c>
      <c r="R6827" s="147"/>
      <c r="S6827" s="147" t="s">
        <v>4118</v>
      </c>
      <c r="T6827" s="147">
        <v>0</v>
      </c>
      <c r="U6827" s="147" t="s">
        <v>4119</v>
      </c>
      <c r="V6827" s="147" t="s">
        <v>4126</v>
      </c>
    </row>
    <row r="6828" spans="16:22" x14ac:dyDescent="0.25">
      <c r="P6828" s="147" t="s">
        <v>962</v>
      </c>
      <c r="Q6828" s="147">
        <v>204</v>
      </c>
      <c r="R6828" s="147"/>
      <c r="S6828" s="147" t="s">
        <v>2322</v>
      </c>
      <c r="T6828" s="147">
        <v>0</v>
      </c>
      <c r="U6828" s="147" t="s">
        <v>2323</v>
      </c>
      <c r="V6828" s="147" t="s">
        <v>4126</v>
      </c>
    </row>
    <row r="6829" spans="16:22" x14ac:dyDescent="0.25">
      <c r="P6829" s="147" t="s">
        <v>962</v>
      </c>
      <c r="Q6829" s="147">
        <v>204</v>
      </c>
      <c r="R6829" s="147"/>
      <c r="S6829" s="147" t="s">
        <v>2324</v>
      </c>
      <c r="T6829" s="147">
        <v>0</v>
      </c>
      <c r="U6829" s="147" t="s">
        <v>2325</v>
      </c>
      <c r="V6829" s="147" t="s">
        <v>4126</v>
      </c>
    </row>
    <row r="6830" spans="16:22" x14ac:dyDescent="0.25">
      <c r="P6830" s="147" t="s">
        <v>962</v>
      </c>
      <c r="Q6830" s="147">
        <v>204</v>
      </c>
      <c r="R6830" s="147"/>
      <c r="S6830" s="147" t="s">
        <v>2326</v>
      </c>
      <c r="T6830" s="147">
        <v>0</v>
      </c>
      <c r="U6830" s="147" t="s">
        <v>2327</v>
      </c>
      <c r="V6830" s="147" t="s">
        <v>4126</v>
      </c>
    </row>
    <row r="6831" spans="16:22" x14ac:dyDescent="0.25">
      <c r="P6831" s="147" t="s">
        <v>962</v>
      </c>
      <c r="Q6831" s="147">
        <v>204</v>
      </c>
      <c r="R6831" s="147"/>
      <c r="S6831" s="147" t="s">
        <v>2683</v>
      </c>
      <c r="T6831" s="147">
        <v>0</v>
      </c>
      <c r="U6831" s="147" t="s">
        <v>2684</v>
      </c>
      <c r="V6831" s="147" t="s">
        <v>4126</v>
      </c>
    </row>
    <row r="6832" spans="16:22" x14ac:dyDescent="0.25">
      <c r="P6832" s="147" t="s">
        <v>962</v>
      </c>
      <c r="Q6832" s="147">
        <v>204</v>
      </c>
      <c r="R6832" s="147"/>
      <c r="S6832" s="147" t="s">
        <v>2328</v>
      </c>
      <c r="T6832" s="147">
        <v>0</v>
      </c>
      <c r="U6832" s="147" t="s">
        <v>2329</v>
      </c>
      <c r="V6832" s="147" t="s">
        <v>4126</v>
      </c>
    </row>
    <row r="6833" spans="16:22" x14ac:dyDescent="0.25">
      <c r="P6833" s="147" t="s">
        <v>962</v>
      </c>
      <c r="Q6833" s="147">
        <v>204</v>
      </c>
      <c r="R6833" s="147"/>
      <c r="S6833" s="147" t="s">
        <v>3464</v>
      </c>
      <c r="T6833" s="147">
        <v>0</v>
      </c>
      <c r="U6833" s="147" t="s">
        <v>3465</v>
      </c>
      <c r="V6833" s="147" t="s">
        <v>4126</v>
      </c>
    </row>
    <row r="6834" spans="16:22" x14ac:dyDescent="0.25">
      <c r="P6834" s="147" t="s">
        <v>962</v>
      </c>
      <c r="Q6834" s="147">
        <v>204</v>
      </c>
      <c r="R6834" s="147"/>
      <c r="S6834" s="147" t="s">
        <v>2332</v>
      </c>
      <c r="T6834" s="147">
        <v>0</v>
      </c>
      <c r="U6834" s="147" t="s">
        <v>2333</v>
      </c>
      <c r="V6834" s="147" t="s">
        <v>4126</v>
      </c>
    </row>
    <row r="6835" spans="16:22" x14ac:dyDescent="0.25">
      <c r="P6835" s="147" t="s">
        <v>962</v>
      </c>
      <c r="Q6835" s="147">
        <v>204</v>
      </c>
      <c r="R6835" s="147"/>
      <c r="S6835" s="147" t="s">
        <v>4017</v>
      </c>
      <c r="T6835" s="147">
        <v>0</v>
      </c>
      <c r="U6835" s="147" t="s">
        <v>4018</v>
      </c>
      <c r="V6835" s="147" t="s">
        <v>4126</v>
      </c>
    </row>
    <row r="6836" spans="16:22" x14ac:dyDescent="0.25">
      <c r="P6836" s="147" t="s">
        <v>962</v>
      </c>
      <c r="Q6836" s="147">
        <v>204</v>
      </c>
      <c r="R6836" s="147"/>
      <c r="S6836" s="147" t="s">
        <v>2685</v>
      </c>
      <c r="T6836" s="147">
        <v>0</v>
      </c>
      <c r="U6836" s="147" t="s">
        <v>2686</v>
      </c>
      <c r="V6836" s="147" t="s">
        <v>4126</v>
      </c>
    </row>
    <row r="6837" spans="16:22" x14ac:dyDescent="0.25">
      <c r="P6837" s="147" t="s">
        <v>962</v>
      </c>
      <c r="Q6837" s="147">
        <v>204</v>
      </c>
      <c r="R6837" s="147"/>
      <c r="S6837" s="147" t="s">
        <v>2960</v>
      </c>
      <c r="T6837" s="147">
        <v>0</v>
      </c>
      <c r="U6837" s="147" t="s">
        <v>2961</v>
      </c>
      <c r="V6837" s="147" t="s">
        <v>4126</v>
      </c>
    </row>
    <row r="6838" spans="16:22" x14ac:dyDescent="0.25">
      <c r="P6838" s="147" t="s">
        <v>962</v>
      </c>
      <c r="Q6838" s="147">
        <v>204</v>
      </c>
      <c r="R6838" s="147"/>
      <c r="S6838" s="147" t="s">
        <v>3199</v>
      </c>
      <c r="T6838" s="147">
        <v>0</v>
      </c>
      <c r="U6838" s="147" t="s">
        <v>3200</v>
      </c>
      <c r="V6838" s="147" t="s">
        <v>4126</v>
      </c>
    </row>
    <row r="6839" spans="16:22" x14ac:dyDescent="0.25">
      <c r="P6839" s="147" t="s">
        <v>962</v>
      </c>
      <c r="Q6839" s="147">
        <v>204</v>
      </c>
      <c r="R6839" s="147"/>
      <c r="S6839" s="147" t="s">
        <v>3598</v>
      </c>
      <c r="T6839" s="147">
        <v>0</v>
      </c>
      <c r="U6839" s="147" t="s">
        <v>3599</v>
      </c>
      <c r="V6839" s="147" t="s">
        <v>4126</v>
      </c>
    </row>
    <row r="6840" spans="16:22" x14ac:dyDescent="0.25">
      <c r="P6840" s="147" t="s">
        <v>962</v>
      </c>
      <c r="Q6840" s="147">
        <v>204</v>
      </c>
      <c r="R6840" s="147"/>
      <c r="S6840" s="147" t="s">
        <v>3784</v>
      </c>
      <c r="T6840" s="147">
        <v>0</v>
      </c>
      <c r="U6840" s="147" t="s">
        <v>3785</v>
      </c>
      <c r="V6840" s="147" t="s">
        <v>4126</v>
      </c>
    </row>
    <row r="6841" spans="16:22" x14ac:dyDescent="0.25">
      <c r="P6841" s="147" t="s">
        <v>962</v>
      </c>
      <c r="Q6841" s="147">
        <v>204</v>
      </c>
      <c r="R6841" s="147"/>
      <c r="S6841" s="147" t="s">
        <v>2344</v>
      </c>
      <c r="T6841" s="147">
        <v>0</v>
      </c>
      <c r="U6841" s="147" t="s">
        <v>2345</v>
      </c>
      <c r="V6841" s="147" t="s">
        <v>4126</v>
      </c>
    </row>
    <row r="6842" spans="16:22" x14ac:dyDescent="0.25">
      <c r="P6842" s="147" t="s">
        <v>962</v>
      </c>
      <c r="Q6842" s="147">
        <v>204</v>
      </c>
      <c r="R6842" s="147"/>
      <c r="S6842" s="147" t="s">
        <v>2346</v>
      </c>
      <c r="T6842" s="147">
        <v>0</v>
      </c>
      <c r="U6842" s="147" t="s">
        <v>2347</v>
      </c>
      <c r="V6842" s="147" t="s">
        <v>4126</v>
      </c>
    </row>
    <row r="6843" spans="16:22" x14ac:dyDescent="0.25">
      <c r="P6843" s="147" t="s">
        <v>962</v>
      </c>
      <c r="Q6843" s="147">
        <v>204</v>
      </c>
      <c r="R6843" s="147"/>
      <c r="S6843" s="147" t="s">
        <v>2348</v>
      </c>
      <c r="T6843" s="147">
        <v>0</v>
      </c>
      <c r="U6843" s="147" t="s">
        <v>2349</v>
      </c>
      <c r="V6843" s="147" t="s">
        <v>4126</v>
      </c>
    </row>
    <row r="6844" spans="16:22" x14ac:dyDescent="0.25">
      <c r="P6844" s="147" t="s">
        <v>962</v>
      </c>
      <c r="Q6844" s="147">
        <v>204</v>
      </c>
      <c r="R6844" s="147"/>
      <c r="S6844" s="147" t="s">
        <v>2350</v>
      </c>
      <c r="T6844" s="147">
        <v>0</v>
      </c>
      <c r="U6844" s="147" t="s">
        <v>2351</v>
      </c>
      <c r="V6844" s="147" t="s">
        <v>4126</v>
      </c>
    </row>
    <row r="6845" spans="16:22" x14ac:dyDescent="0.25">
      <c r="P6845" s="147" t="s">
        <v>962</v>
      </c>
      <c r="Q6845" s="147">
        <v>204</v>
      </c>
      <c r="R6845" s="147"/>
      <c r="S6845" s="147" t="s">
        <v>2962</v>
      </c>
      <c r="T6845" s="147">
        <v>0</v>
      </c>
      <c r="U6845" s="147" t="s">
        <v>2963</v>
      </c>
      <c r="V6845" s="147" t="s">
        <v>4126</v>
      </c>
    </row>
    <row r="6846" spans="16:22" x14ac:dyDescent="0.25">
      <c r="P6846" s="147" t="s">
        <v>962</v>
      </c>
      <c r="Q6846" s="147">
        <v>204</v>
      </c>
      <c r="R6846" s="147"/>
      <c r="S6846" s="147" t="s">
        <v>2352</v>
      </c>
      <c r="T6846" s="147">
        <v>0</v>
      </c>
      <c r="U6846" s="147" t="s">
        <v>2353</v>
      </c>
      <c r="V6846" s="147" t="s">
        <v>4126</v>
      </c>
    </row>
    <row r="6847" spans="16:22" x14ac:dyDescent="0.25">
      <c r="P6847" s="147" t="s">
        <v>962</v>
      </c>
      <c r="Q6847" s="147">
        <v>204</v>
      </c>
      <c r="R6847" s="147"/>
      <c r="S6847" s="147" t="s">
        <v>2354</v>
      </c>
      <c r="T6847" s="147">
        <v>0</v>
      </c>
      <c r="U6847" s="147" t="s">
        <v>2355</v>
      </c>
      <c r="V6847" s="147" t="s">
        <v>4126</v>
      </c>
    </row>
    <row r="6848" spans="16:22" x14ac:dyDescent="0.25">
      <c r="P6848" s="147" t="s">
        <v>962</v>
      </c>
      <c r="Q6848" s="147">
        <v>204</v>
      </c>
      <c r="R6848" s="147"/>
      <c r="S6848" s="147" t="s">
        <v>2356</v>
      </c>
      <c r="T6848" s="147">
        <v>0</v>
      </c>
      <c r="U6848" s="147" t="s">
        <v>2357</v>
      </c>
      <c r="V6848" s="147" t="s">
        <v>4126</v>
      </c>
    </row>
    <row r="6849" spans="16:22" x14ac:dyDescent="0.25">
      <c r="P6849" s="147" t="s">
        <v>962</v>
      </c>
      <c r="Q6849" s="147">
        <v>204</v>
      </c>
      <c r="R6849" s="147"/>
      <c r="S6849" s="147" t="s">
        <v>4122</v>
      </c>
      <c r="T6849" s="147">
        <v>0</v>
      </c>
      <c r="U6849" s="147" t="s">
        <v>4123</v>
      </c>
      <c r="V6849" s="147" t="s">
        <v>4126</v>
      </c>
    </row>
    <row r="6850" spans="16:22" x14ac:dyDescent="0.25">
      <c r="P6850" s="147" t="s">
        <v>962</v>
      </c>
      <c r="Q6850" s="147">
        <v>204</v>
      </c>
      <c r="R6850" s="147"/>
      <c r="S6850" s="147" t="s">
        <v>3468</v>
      </c>
      <c r="T6850" s="147">
        <v>0</v>
      </c>
      <c r="U6850" s="147" t="s">
        <v>3469</v>
      </c>
      <c r="V6850" s="147" t="s">
        <v>4126</v>
      </c>
    </row>
    <row r="6851" spans="16:22" x14ac:dyDescent="0.25">
      <c r="P6851" s="147" t="s">
        <v>962</v>
      </c>
      <c r="Q6851" s="147">
        <v>204</v>
      </c>
      <c r="R6851" s="147"/>
      <c r="S6851" s="147" t="s">
        <v>2358</v>
      </c>
      <c r="T6851" s="147">
        <v>0</v>
      </c>
      <c r="U6851" s="147" t="s">
        <v>2359</v>
      </c>
      <c r="V6851" s="147" t="s">
        <v>4126</v>
      </c>
    </row>
    <row r="6852" spans="16:22" x14ac:dyDescent="0.25">
      <c r="P6852" s="147" t="s">
        <v>962</v>
      </c>
      <c r="Q6852" s="147">
        <v>204</v>
      </c>
      <c r="R6852" s="147"/>
      <c r="S6852" s="147" t="s">
        <v>3786</v>
      </c>
      <c r="T6852" s="147">
        <v>0</v>
      </c>
      <c r="U6852" s="147" t="s">
        <v>3787</v>
      </c>
      <c r="V6852" s="147" t="s">
        <v>4126</v>
      </c>
    </row>
    <row r="6853" spans="16:22" x14ac:dyDescent="0.25">
      <c r="P6853" s="147" t="s">
        <v>962</v>
      </c>
      <c r="Q6853" s="147">
        <v>204</v>
      </c>
      <c r="R6853" s="147"/>
      <c r="S6853" s="147" t="s">
        <v>2362</v>
      </c>
      <c r="T6853" s="147">
        <v>0</v>
      </c>
      <c r="U6853" s="147" t="s">
        <v>2363</v>
      </c>
      <c r="V6853" s="147" t="s">
        <v>4126</v>
      </c>
    </row>
    <row r="6854" spans="16:22" x14ac:dyDescent="0.25">
      <c r="P6854" s="147" t="s">
        <v>962</v>
      </c>
      <c r="Q6854" s="147">
        <v>204</v>
      </c>
      <c r="R6854" s="147"/>
      <c r="S6854" s="147" t="s">
        <v>4165</v>
      </c>
      <c r="T6854" s="147">
        <v>0</v>
      </c>
      <c r="U6854" s="147" t="s">
        <v>4166</v>
      </c>
      <c r="V6854" s="147" t="s">
        <v>4126</v>
      </c>
    </row>
    <row r="6855" spans="16:22" x14ac:dyDescent="0.25">
      <c r="P6855" s="147" t="s">
        <v>962</v>
      </c>
      <c r="Q6855" s="147">
        <v>204</v>
      </c>
      <c r="R6855" s="147"/>
      <c r="S6855" s="147" t="s">
        <v>2364</v>
      </c>
      <c r="T6855" s="147">
        <v>0</v>
      </c>
      <c r="U6855" s="147" t="s">
        <v>2365</v>
      </c>
      <c r="V6855" s="147" t="s">
        <v>4126</v>
      </c>
    </row>
    <row r="6856" spans="16:22" x14ac:dyDescent="0.25">
      <c r="P6856" s="147" t="s">
        <v>962</v>
      </c>
      <c r="Q6856" s="147">
        <v>204</v>
      </c>
      <c r="R6856" s="147"/>
      <c r="S6856" s="147" t="s">
        <v>2366</v>
      </c>
      <c r="T6856" s="147">
        <v>0</v>
      </c>
      <c r="U6856" s="147" t="s">
        <v>2367</v>
      </c>
      <c r="V6856" s="147" t="s">
        <v>4126</v>
      </c>
    </row>
    <row r="6857" spans="16:22" x14ac:dyDescent="0.25">
      <c r="P6857" s="147" t="s">
        <v>962</v>
      </c>
      <c r="Q6857" s="147">
        <v>204</v>
      </c>
      <c r="R6857" s="147"/>
      <c r="S6857" s="147" t="s">
        <v>2964</v>
      </c>
      <c r="T6857" s="147">
        <v>0</v>
      </c>
      <c r="U6857" s="147" t="s">
        <v>2965</v>
      </c>
      <c r="V6857" s="147" t="s">
        <v>4126</v>
      </c>
    </row>
    <row r="6858" spans="16:22" x14ac:dyDescent="0.25">
      <c r="P6858" s="147" t="s">
        <v>962</v>
      </c>
      <c r="Q6858" s="147">
        <v>204</v>
      </c>
      <c r="R6858" s="147"/>
      <c r="S6858" s="147" t="s">
        <v>2368</v>
      </c>
      <c r="T6858" s="147">
        <v>0</v>
      </c>
      <c r="U6858" s="147" t="s">
        <v>2369</v>
      </c>
      <c r="V6858" s="147" t="s">
        <v>4126</v>
      </c>
    </row>
    <row r="6859" spans="16:22" x14ac:dyDescent="0.25">
      <c r="P6859" s="147" t="s">
        <v>962</v>
      </c>
      <c r="Q6859" s="147">
        <v>204</v>
      </c>
      <c r="R6859" s="147"/>
      <c r="S6859" s="147" t="s">
        <v>3201</v>
      </c>
      <c r="T6859" s="147">
        <v>0</v>
      </c>
      <c r="U6859" s="147" t="s">
        <v>3202</v>
      </c>
      <c r="V6859" s="147" t="s">
        <v>4126</v>
      </c>
    </row>
    <row r="6860" spans="16:22" x14ac:dyDescent="0.25">
      <c r="P6860" s="147" t="s">
        <v>962</v>
      </c>
      <c r="Q6860" s="147">
        <v>204</v>
      </c>
      <c r="R6860" s="147"/>
      <c r="S6860" s="147" t="s">
        <v>2370</v>
      </c>
      <c r="T6860" s="147">
        <v>0</v>
      </c>
      <c r="U6860" s="147" t="s">
        <v>2371</v>
      </c>
      <c r="V6860" s="147" t="s">
        <v>4126</v>
      </c>
    </row>
    <row r="6861" spans="16:22" x14ac:dyDescent="0.25">
      <c r="P6861" s="147" t="s">
        <v>962</v>
      </c>
      <c r="Q6861" s="147">
        <v>204</v>
      </c>
      <c r="R6861" s="147"/>
      <c r="S6861" s="147" t="s">
        <v>2372</v>
      </c>
      <c r="T6861" s="147">
        <v>0</v>
      </c>
      <c r="U6861" s="147" t="s">
        <v>2373</v>
      </c>
      <c r="V6861" s="147" t="s">
        <v>4126</v>
      </c>
    </row>
    <row r="6862" spans="16:22" x14ac:dyDescent="0.25">
      <c r="P6862" s="147" t="s">
        <v>962</v>
      </c>
      <c r="Q6862" s="147">
        <v>204</v>
      </c>
      <c r="R6862" s="147"/>
      <c r="S6862" s="147" t="s">
        <v>2697</v>
      </c>
      <c r="T6862" s="147">
        <v>0</v>
      </c>
      <c r="U6862" s="147" t="s">
        <v>2698</v>
      </c>
      <c r="V6862" s="147" t="s">
        <v>4126</v>
      </c>
    </row>
    <row r="6863" spans="16:22" x14ac:dyDescent="0.25">
      <c r="P6863" s="147" t="s">
        <v>962</v>
      </c>
      <c r="Q6863" s="147">
        <v>204</v>
      </c>
      <c r="R6863" s="147"/>
      <c r="S6863" s="147" t="s">
        <v>2374</v>
      </c>
      <c r="T6863" s="147">
        <v>0</v>
      </c>
      <c r="U6863" s="147" t="s">
        <v>2375</v>
      </c>
      <c r="V6863" s="147" t="s">
        <v>4126</v>
      </c>
    </row>
    <row r="6864" spans="16:22" x14ac:dyDescent="0.25">
      <c r="P6864" s="147" t="s">
        <v>962</v>
      </c>
      <c r="Q6864" s="147">
        <v>204</v>
      </c>
      <c r="R6864" s="147"/>
      <c r="S6864" s="147" t="s">
        <v>2966</v>
      </c>
      <c r="T6864" s="147">
        <v>0</v>
      </c>
      <c r="U6864" s="147" t="s">
        <v>2967</v>
      </c>
      <c r="V6864" s="147" t="s">
        <v>4126</v>
      </c>
    </row>
    <row r="6865" spans="16:22" x14ac:dyDescent="0.25">
      <c r="P6865" s="147" t="s">
        <v>962</v>
      </c>
      <c r="Q6865" s="147">
        <v>204</v>
      </c>
      <c r="R6865" s="147"/>
      <c r="S6865" s="147" t="s">
        <v>4023</v>
      </c>
      <c r="T6865" s="147">
        <v>0</v>
      </c>
      <c r="U6865" s="147" t="s">
        <v>4024</v>
      </c>
      <c r="V6865" s="147" t="s">
        <v>4126</v>
      </c>
    </row>
    <row r="6866" spans="16:22" x14ac:dyDescent="0.25">
      <c r="P6866" s="147" t="s">
        <v>962</v>
      </c>
      <c r="Q6866" s="147">
        <v>204</v>
      </c>
      <c r="R6866" s="147"/>
      <c r="S6866" s="147" t="s">
        <v>3788</v>
      </c>
      <c r="T6866" s="147">
        <v>0</v>
      </c>
      <c r="U6866" s="147" t="s">
        <v>3789</v>
      </c>
      <c r="V6866" s="147" t="s">
        <v>4126</v>
      </c>
    </row>
    <row r="6867" spans="16:22" x14ac:dyDescent="0.25">
      <c r="P6867" s="147" t="s">
        <v>962</v>
      </c>
      <c r="Q6867" s="147">
        <v>204</v>
      </c>
      <c r="R6867" s="147"/>
      <c r="S6867" s="147" t="s">
        <v>2376</v>
      </c>
      <c r="T6867" s="147">
        <v>0</v>
      </c>
      <c r="U6867" s="147" t="s">
        <v>2377</v>
      </c>
      <c r="V6867" s="147" t="s">
        <v>4126</v>
      </c>
    </row>
    <row r="6868" spans="16:22" x14ac:dyDescent="0.25">
      <c r="P6868" s="147" t="s">
        <v>962</v>
      </c>
      <c r="Q6868" s="147">
        <v>204</v>
      </c>
      <c r="R6868" s="147"/>
      <c r="S6868" s="147" t="s">
        <v>3790</v>
      </c>
      <c r="T6868" s="147">
        <v>0</v>
      </c>
      <c r="U6868" s="147" t="s">
        <v>3791</v>
      </c>
      <c r="V6868" s="147" t="s">
        <v>4126</v>
      </c>
    </row>
    <row r="6869" spans="16:22" x14ac:dyDescent="0.25">
      <c r="P6869" s="147" t="s">
        <v>962</v>
      </c>
      <c r="Q6869" s="147">
        <v>204</v>
      </c>
      <c r="R6869" s="147"/>
      <c r="S6869" s="147" t="s">
        <v>3792</v>
      </c>
      <c r="T6869" s="147">
        <v>0</v>
      </c>
      <c r="U6869" s="147" t="s">
        <v>3793</v>
      </c>
      <c r="V6869" s="147" t="s">
        <v>4126</v>
      </c>
    </row>
    <row r="6870" spans="16:22" x14ac:dyDescent="0.25">
      <c r="P6870" s="147" t="s">
        <v>962</v>
      </c>
      <c r="Q6870" s="147">
        <v>204</v>
      </c>
      <c r="R6870" s="147"/>
      <c r="S6870" s="147" t="s">
        <v>3794</v>
      </c>
      <c r="T6870" s="147">
        <v>0</v>
      </c>
      <c r="U6870" s="147" t="s">
        <v>3795</v>
      </c>
      <c r="V6870" s="147" t="s">
        <v>4126</v>
      </c>
    </row>
    <row r="6871" spans="16:22" x14ac:dyDescent="0.25">
      <c r="P6871" s="147" t="s">
        <v>962</v>
      </c>
      <c r="Q6871" s="147">
        <v>204</v>
      </c>
      <c r="R6871" s="147"/>
      <c r="S6871" s="147" t="s">
        <v>2386</v>
      </c>
      <c r="T6871" s="147">
        <v>0</v>
      </c>
      <c r="U6871" s="147" t="s">
        <v>2387</v>
      </c>
      <c r="V6871" s="147" t="s">
        <v>4126</v>
      </c>
    </row>
    <row r="6872" spans="16:22" x14ac:dyDescent="0.25">
      <c r="P6872" s="147" t="s">
        <v>962</v>
      </c>
      <c r="Q6872" s="147">
        <v>204</v>
      </c>
      <c r="R6872" s="147"/>
      <c r="S6872" s="147" t="s">
        <v>2390</v>
      </c>
      <c r="T6872" s="147">
        <v>0</v>
      </c>
      <c r="U6872" s="147" t="s">
        <v>2391</v>
      </c>
      <c r="V6872" s="147" t="s">
        <v>4126</v>
      </c>
    </row>
    <row r="6873" spans="16:22" x14ac:dyDescent="0.25">
      <c r="P6873" s="147" t="s">
        <v>962</v>
      </c>
      <c r="Q6873" s="147">
        <v>204</v>
      </c>
      <c r="R6873" s="147"/>
      <c r="S6873" s="147" t="s">
        <v>2392</v>
      </c>
      <c r="T6873" s="147">
        <v>0</v>
      </c>
      <c r="U6873" s="147" t="s">
        <v>2393</v>
      </c>
      <c r="V6873" s="147" t="s">
        <v>4126</v>
      </c>
    </row>
    <row r="6874" spans="16:22" x14ac:dyDescent="0.25">
      <c r="P6874" s="147" t="s">
        <v>962</v>
      </c>
      <c r="Q6874" s="147">
        <v>204</v>
      </c>
      <c r="R6874" s="147"/>
      <c r="S6874" s="147" t="s">
        <v>4025</v>
      </c>
      <c r="T6874" s="147">
        <v>0</v>
      </c>
      <c r="U6874" s="147" t="s">
        <v>4026</v>
      </c>
      <c r="V6874" s="147" t="s">
        <v>4126</v>
      </c>
    </row>
    <row r="6875" spans="16:22" x14ac:dyDescent="0.25">
      <c r="P6875" s="147" t="s">
        <v>962</v>
      </c>
      <c r="Q6875" s="147">
        <v>204</v>
      </c>
      <c r="R6875" s="147"/>
      <c r="S6875" s="147" t="s">
        <v>4027</v>
      </c>
      <c r="T6875" s="147">
        <v>0</v>
      </c>
      <c r="U6875" s="147" t="s">
        <v>4028</v>
      </c>
      <c r="V6875" s="147" t="s">
        <v>4126</v>
      </c>
    </row>
    <row r="6876" spans="16:22" x14ac:dyDescent="0.25">
      <c r="P6876" s="147" t="s">
        <v>962</v>
      </c>
      <c r="Q6876" s="147">
        <v>204</v>
      </c>
      <c r="R6876" s="147"/>
      <c r="S6876" s="147" t="s">
        <v>4029</v>
      </c>
      <c r="T6876" s="147">
        <v>0</v>
      </c>
      <c r="U6876" s="147" t="s">
        <v>4030</v>
      </c>
      <c r="V6876" s="147" t="s">
        <v>4126</v>
      </c>
    </row>
    <row r="6877" spans="16:22" x14ac:dyDescent="0.25">
      <c r="P6877" s="147" t="s">
        <v>962</v>
      </c>
      <c r="Q6877" s="147">
        <v>204</v>
      </c>
      <c r="R6877" s="147"/>
      <c r="S6877" s="147" t="s">
        <v>3796</v>
      </c>
      <c r="T6877" s="147">
        <v>0</v>
      </c>
      <c r="U6877" s="147" t="s">
        <v>3797</v>
      </c>
      <c r="V6877" s="147" t="s">
        <v>4126</v>
      </c>
    </row>
    <row r="6878" spans="16:22" x14ac:dyDescent="0.25">
      <c r="P6878" s="147" t="s">
        <v>962</v>
      </c>
      <c r="Q6878" s="147">
        <v>204</v>
      </c>
      <c r="R6878" s="147"/>
      <c r="S6878" s="147" t="s">
        <v>4031</v>
      </c>
      <c r="T6878" s="147">
        <v>0</v>
      </c>
      <c r="U6878" s="147" t="s">
        <v>4032</v>
      </c>
      <c r="V6878" s="147" t="s">
        <v>4126</v>
      </c>
    </row>
    <row r="6879" spans="16:22" x14ac:dyDescent="0.25">
      <c r="P6879" s="147" t="s">
        <v>962</v>
      </c>
      <c r="Q6879" s="147">
        <v>204</v>
      </c>
      <c r="R6879" s="147"/>
      <c r="S6879" s="147" t="s">
        <v>2396</v>
      </c>
      <c r="T6879" s="147">
        <v>0</v>
      </c>
      <c r="U6879" s="147" t="s">
        <v>2397</v>
      </c>
      <c r="V6879" s="147" t="s">
        <v>4126</v>
      </c>
    </row>
    <row r="6880" spans="16:22" x14ac:dyDescent="0.25">
      <c r="P6880" s="147" t="s">
        <v>962</v>
      </c>
      <c r="Q6880" s="147">
        <v>204</v>
      </c>
      <c r="R6880" s="147"/>
      <c r="S6880" s="147" t="s">
        <v>4039</v>
      </c>
      <c r="T6880" s="147">
        <v>0</v>
      </c>
      <c r="U6880" s="147" t="s">
        <v>4040</v>
      </c>
      <c r="V6880" s="147" t="s">
        <v>4126</v>
      </c>
    </row>
    <row r="6881" spans="16:22" x14ac:dyDescent="0.25">
      <c r="P6881" s="147" t="s">
        <v>962</v>
      </c>
      <c r="Q6881" s="147">
        <v>204</v>
      </c>
      <c r="R6881" s="147"/>
      <c r="S6881" s="147" t="s">
        <v>3798</v>
      </c>
      <c r="T6881" s="147">
        <v>0</v>
      </c>
      <c r="U6881" s="147" t="s">
        <v>3799</v>
      </c>
      <c r="V6881" s="147" t="s">
        <v>4126</v>
      </c>
    </row>
    <row r="6882" spans="16:22" x14ac:dyDescent="0.25">
      <c r="P6882" s="147" t="s">
        <v>962</v>
      </c>
      <c r="Q6882" s="147">
        <v>204</v>
      </c>
      <c r="R6882" s="147"/>
      <c r="S6882" s="147" t="s">
        <v>3800</v>
      </c>
      <c r="T6882" s="147">
        <v>0</v>
      </c>
      <c r="U6882" s="147" t="s">
        <v>3801</v>
      </c>
      <c r="V6882" s="147" t="s">
        <v>4126</v>
      </c>
    </row>
    <row r="6883" spans="16:22" x14ac:dyDescent="0.25">
      <c r="P6883" s="147" t="s">
        <v>962</v>
      </c>
      <c r="Q6883" s="147">
        <v>204</v>
      </c>
      <c r="R6883" s="147"/>
      <c r="S6883" s="147" t="s">
        <v>3802</v>
      </c>
      <c r="T6883" s="147">
        <v>0</v>
      </c>
      <c r="U6883" s="147" t="s">
        <v>3803</v>
      </c>
      <c r="V6883" s="147" t="s">
        <v>4126</v>
      </c>
    </row>
    <row r="6884" spans="16:22" x14ac:dyDescent="0.25">
      <c r="P6884" s="147" t="s">
        <v>962</v>
      </c>
      <c r="Q6884" s="147">
        <v>204</v>
      </c>
      <c r="R6884" s="147"/>
      <c r="S6884" s="147" t="s">
        <v>3804</v>
      </c>
      <c r="T6884" s="147">
        <v>0</v>
      </c>
      <c r="U6884" s="147" t="s">
        <v>3805</v>
      </c>
      <c r="V6884" s="147" t="s">
        <v>4126</v>
      </c>
    </row>
    <row r="6885" spans="16:22" x14ac:dyDescent="0.25">
      <c r="P6885" s="147" t="s">
        <v>962</v>
      </c>
      <c r="Q6885" s="147">
        <v>204</v>
      </c>
      <c r="R6885" s="147"/>
      <c r="S6885" s="147" t="s">
        <v>3806</v>
      </c>
      <c r="T6885" s="147">
        <v>0</v>
      </c>
      <c r="U6885" s="147" t="s">
        <v>3807</v>
      </c>
      <c r="V6885" s="147" t="s">
        <v>4126</v>
      </c>
    </row>
    <row r="6886" spans="16:22" x14ac:dyDescent="0.25">
      <c r="P6886" s="147" t="s">
        <v>962</v>
      </c>
      <c r="Q6886" s="147">
        <v>204</v>
      </c>
      <c r="R6886" s="147"/>
      <c r="S6886" s="147" t="s">
        <v>3808</v>
      </c>
      <c r="T6886" s="147">
        <v>0</v>
      </c>
      <c r="U6886" s="147" t="s">
        <v>3809</v>
      </c>
      <c r="V6886" s="147" t="s">
        <v>4126</v>
      </c>
    </row>
    <row r="6887" spans="16:22" x14ac:dyDescent="0.25">
      <c r="P6887" s="147" t="s">
        <v>962</v>
      </c>
      <c r="Q6887" s="147">
        <v>204</v>
      </c>
      <c r="R6887" s="147"/>
      <c r="S6887" s="147" t="s">
        <v>4124</v>
      </c>
      <c r="T6887" s="147">
        <v>0</v>
      </c>
      <c r="U6887" s="147" t="s">
        <v>4125</v>
      </c>
      <c r="V6887" s="147" t="s">
        <v>4126</v>
      </c>
    </row>
    <row r="6888" spans="16:22" x14ac:dyDescent="0.25">
      <c r="P6888" s="147" t="s">
        <v>962</v>
      </c>
      <c r="Q6888" s="147">
        <v>204</v>
      </c>
      <c r="R6888" s="147"/>
      <c r="S6888" s="147" t="s">
        <v>3205</v>
      </c>
      <c r="T6888" s="147">
        <v>0</v>
      </c>
      <c r="U6888" s="147" t="s">
        <v>3206</v>
      </c>
      <c r="V6888" s="147" t="s">
        <v>4126</v>
      </c>
    </row>
    <row r="6889" spans="16:22" x14ac:dyDescent="0.25">
      <c r="P6889" s="147" t="s">
        <v>962</v>
      </c>
      <c r="Q6889" s="147">
        <v>204</v>
      </c>
      <c r="R6889" s="147"/>
      <c r="S6889" s="147" t="s">
        <v>2968</v>
      </c>
      <c r="T6889" s="147">
        <v>0</v>
      </c>
      <c r="U6889" s="147" t="s">
        <v>2969</v>
      </c>
      <c r="V6889" s="147" t="s">
        <v>4126</v>
      </c>
    </row>
    <row r="6890" spans="16:22" x14ac:dyDescent="0.25">
      <c r="P6890" s="147" t="s">
        <v>962</v>
      </c>
      <c r="Q6890" s="147">
        <v>204</v>
      </c>
      <c r="R6890" s="147"/>
      <c r="S6890" s="147" t="s">
        <v>2402</v>
      </c>
      <c r="T6890" s="147">
        <v>0</v>
      </c>
      <c r="U6890" s="147" t="s">
        <v>2403</v>
      </c>
      <c r="V6890" s="147" t="s">
        <v>4126</v>
      </c>
    </row>
    <row r="6891" spans="16:22" x14ac:dyDescent="0.25">
      <c r="P6891" s="147" t="s">
        <v>962</v>
      </c>
      <c r="Q6891" s="147">
        <v>204</v>
      </c>
      <c r="R6891" s="147"/>
      <c r="S6891" s="147" t="s">
        <v>2703</v>
      </c>
      <c r="T6891" s="147">
        <v>0</v>
      </c>
      <c r="U6891" s="147" t="s">
        <v>2704</v>
      </c>
      <c r="V6891" s="147" t="s">
        <v>4126</v>
      </c>
    </row>
    <row r="6892" spans="16:22" x14ac:dyDescent="0.25">
      <c r="P6892" s="147" t="s">
        <v>962</v>
      </c>
      <c r="Q6892" s="147">
        <v>204</v>
      </c>
      <c r="R6892" s="147"/>
      <c r="S6892" s="147" t="s">
        <v>2406</v>
      </c>
      <c r="T6892" s="147">
        <v>0</v>
      </c>
      <c r="U6892" s="147" t="s">
        <v>2407</v>
      </c>
      <c r="V6892" s="147" t="s">
        <v>4126</v>
      </c>
    </row>
    <row r="6893" spans="16:22" x14ac:dyDescent="0.25">
      <c r="P6893" s="147" t="s">
        <v>962</v>
      </c>
      <c r="Q6893" s="147">
        <v>204</v>
      </c>
      <c r="R6893" s="147"/>
      <c r="S6893" s="147" t="s">
        <v>2408</v>
      </c>
      <c r="T6893" s="147">
        <v>0</v>
      </c>
      <c r="U6893" s="147" t="s">
        <v>2409</v>
      </c>
      <c r="V6893" s="147" t="s">
        <v>4126</v>
      </c>
    </row>
    <row r="6894" spans="16:22" x14ac:dyDescent="0.25">
      <c r="P6894" s="147" t="s">
        <v>962</v>
      </c>
      <c r="Q6894" s="147">
        <v>204</v>
      </c>
      <c r="R6894" s="147"/>
      <c r="S6894" s="147" t="s">
        <v>2412</v>
      </c>
      <c r="T6894" s="147">
        <v>0</v>
      </c>
      <c r="U6894" s="147" t="s">
        <v>2413</v>
      </c>
      <c r="V6894" s="147" t="s">
        <v>4126</v>
      </c>
    </row>
    <row r="6895" spans="16:22" x14ac:dyDescent="0.25">
      <c r="P6895" s="147" t="s">
        <v>962</v>
      </c>
      <c r="Q6895" s="147">
        <v>204</v>
      </c>
      <c r="R6895" s="147"/>
      <c r="S6895" s="147" t="s">
        <v>2414</v>
      </c>
      <c r="T6895" s="147">
        <v>0</v>
      </c>
      <c r="U6895" s="147" t="s">
        <v>2415</v>
      </c>
      <c r="V6895" s="147" t="s">
        <v>4126</v>
      </c>
    </row>
    <row r="6896" spans="16:22" x14ac:dyDescent="0.25">
      <c r="P6896" s="147" t="s">
        <v>962</v>
      </c>
      <c r="Q6896" s="147">
        <v>204</v>
      </c>
      <c r="R6896" s="147"/>
      <c r="S6896" s="147" t="s">
        <v>2422</v>
      </c>
      <c r="T6896" s="147">
        <v>0</v>
      </c>
      <c r="U6896" s="147" t="s">
        <v>2423</v>
      </c>
      <c r="V6896" s="147" t="s">
        <v>4126</v>
      </c>
    </row>
    <row r="6897" spans="16:22" x14ac:dyDescent="0.25">
      <c r="P6897" s="147" t="s">
        <v>962</v>
      </c>
      <c r="Q6897" s="147">
        <v>204</v>
      </c>
      <c r="R6897" s="147"/>
      <c r="S6897" s="147" t="s">
        <v>3476</v>
      </c>
      <c r="T6897" s="147">
        <v>0</v>
      </c>
      <c r="U6897" s="147" t="s">
        <v>3477</v>
      </c>
      <c r="V6897" s="147" t="s">
        <v>4126</v>
      </c>
    </row>
    <row r="6898" spans="16:22" x14ac:dyDescent="0.25">
      <c r="P6898" s="147" t="s">
        <v>962</v>
      </c>
      <c r="Q6898" s="147">
        <v>204</v>
      </c>
      <c r="R6898" s="147"/>
      <c r="S6898" s="147" t="s">
        <v>2424</v>
      </c>
      <c r="T6898" s="147">
        <v>0</v>
      </c>
      <c r="U6898" s="147" t="s">
        <v>2425</v>
      </c>
      <c r="V6898" s="147" t="s">
        <v>4126</v>
      </c>
    </row>
    <row r="6899" spans="16:22" x14ac:dyDescent="0.25">
      <c r="P6899" s="147" t="s">
        <v>962</v>
      </c>
      <c r="Q6899" s="147">
        <v>204</v>
      </c>
      <c r="R6899" s="147"/>
      <c r="S6899" s="147" t="s">
        <v>3209</v>
      </c>
      <c r="T6899" s="147">
        <v>0</v>
      </c>
      <c r="U6899" s="147" t="s">
        <v>3210</v>
      </c>
      <c r="V6899" s="147" t="s">
        <v>4126</v>
      </c>
    </row>
    <row r="6900" spans="16:22" x14ac:dyDescent="0.25">
      <c r="P6900" s="147" t="s">
        <v>962</v>
      </c>
      <c r="Q6900" s="147">
        <v>204</v>
      </c>
      <c r="R6900" s="147"/>
      <c r="S6900" s="147" t="s">
        <v>2711</v>
      </c>
      <c r="T6900" s="147">
        <v>0</v>
      </c>
      <c r="U6900" s="147" t="s">
        <v>2712</v>
      </c>
      <c r="V6900" s="147" t="s">
        <v>4126</v>
      </c>
    </row>
    <row r="6901" spans="16:22" x14ac:dyDescent="0.25">
      <c r="P6901" s="147" t="s">
        <v>962</v>
      </c>
      <c r="Q6901" s="147">
        <v>204</v>
      </c>
      <c r="R6901" s="147"/>
      <c r="S6901" s="147" t="s">
        <v>3211</v>
      </c>
      <c r="T6901" s="147">
        <v>0</v>
      </c>
      <c r="U6901" s="147" t="s">
        <v>3212</v>
      </c>
      <c r="V6901" s="147" t="s">
        <v>4126</v>
      </c>
    </row>
    <row r="6902" spans="16:22" x14ac:dyDescent="0.25">
      <c r="P6902" s="147" t="s">
        <v>962</v>
      </c>
      <c r="Q6902" s="147">
        <v>204</v>
      </c>
      <c r="R6902" s="147"/>
      <c r="S6902" s="147" t="s">
        <v>4043</v>
      </c>
      <c r="T6902" s="147">
        <v>0</v>
      </c>
      <c r="U6902" s="147" t="s">
        <v>4044</v>
      </c>
      <c r="V6902" s="147" t="s">
        <v>4126</v>
      </c>
    </row>
    <row r="6903" spans="16:22" x14ac:dyDescent="0.25">
      <c r="P6903" s="147" t="s">
        <v>962</v>
      </c>
      <c r="Q6903" s="147">
        <v>204</v>
      </c>
      <c r="R6903" s="147"/>
      <c r="S6903" s="147" t="s">
        <v>2428</v>
      </c>
      <c r="T6903" s="147">
        <v>0</v>
      </c>
      <c r="U6903" s="147" t="s">
        <v>2429</v>
      </c>
      <c r="V6903" s="147" t="s">
        <v>4126</v>
      </c>
    </row>
    <row r="6904" spans="16:22" x14ac:dyDescent="0.25">
      <c r="P6904" s="147" t="s">
        <v>962</v>
      </c>
      <c r="Q6904" s="147">
        <v>204</v>
      </c>
      <c r="R6904" s="147"/>
      <c r="S6904" s="147" t="s">
        <v>2434</v>
      </c>
      <c r="T6904" s="147">
        <v>0</v>
      </c>
      <c r="U6904" s="147" t="s">
        <v>2435</v>
      </c>
      <c r="V6904" s="147" t="s">
        <v>4126</v>
      </c>
    </row>
    <row r="6905" spans="16:22" x14ac:dyDescent="0.25">
      <c r="P6905" s="147" t="s">
        <v>962</v>
      </c>
      <c r="Q6905" s="147">
        <v>204</v>
      </c>
      <c r="R6905" s="147"/>
      <c r="S6905" s="147" t="s">
        <v>4047</v>
      </c>
      <c r="T6905" s="147">
        <v>0</v>
      </c>
      <c r="U6905" s="147" t="s">
        <v>4048</v>
      </c>
      <c r="V6905" s="147" t="s">
        <v>4126</v>
      </c>
    </row>
    <row r="6906" spans="16:22" x14ac:dyDescent="0.25">
      <c r="P6906" s="147" t="s">
        <v>962</v>
      </c>
      <c r="Q6906" s="147">
        <v>204</v>
      </c>
      <c r="R6906" s="147"/>
      <c r="S6906" s="147" t="s">
        <v>2719</v>
      </c>
      <c r="T6906" s="147">
        <v>0</v>
      </c>
      <c r="U6906" s="147" t="s">
        <v>2720</v>
      </c>
      <c r="V6906" s="147" t="s">
        <v>4126</v>
      </c>
    </row>
    <row r="6907" spans="16:22" x14ac:dyDescent="0.25">
      <c r="P6907" s="147" t="s">
        <v>962</v>
      </c>
      <c r="Q6907" s="147">
        <v>204</v>
      </c>
      <c r="R6907" s="147"/>
      <c r="S6907" s="147" t="s">
        <v>3810</v>
      </c>
      <c r="T6907" s="147">
        <v>0</v>
      </c>
      <c r="U6907" s="147" t="s">
        <v>3811</v>
      </c>
      <c r="V6907" s="147" t="s">
        <v>4126</v>
      </c>
    </row>
    <row r="6908" spans="16:22" x14ac:dyDescent="0.25">
      <c r="P6908" s="147" t="s">
        <v>962</v>
      </c>
      <c r="Q6908" s="147">
        <v>204</v>
      </c>
      <c r="R6908" s="147"/>
      <c r="S6908" s="147" t="s">
        <v>2438</v>
      </c>
      <c r="T6908" s="147">
        <v>0</v>
      </c>
      <c r="U6908" s="147" t="s">
        <v>2439</v>
      </c>
      <c r="V6908" s="147" t="s">
        <v>4126</v>
      </c>
    </row>
    <row r="6909" spans="16:22" x14ac:dyDescent="0.25">
      <c r="P6909" s="147" t="s">
        <v>962</v>
      </c>
      <c r="Q6909" s="147">
        <v>204</v>
      </c>
      <c r="R6909" s="147"/>
      <c r="S6909" s="147" t="s">
        <v>3480</v>
      </c>
      <c r="T6909" s="147">
        <v>0</v>
      </c>
      <c r="U6909" s="147" t="s">
        <v>3481</v>
      </c>
      <c r="V6909" s="147" t="s">
        <v>4126</v>
      </c>
    </row>
    <row r="6910" spans="16:22" x14ac:dyDescent="0.25">
      <c r="P6910" s="147" t="s">
        <v>962</v>
      </c>
      <c r="Q6910" s="147">
        <v>204</v>
      </c>
      <c r="R6910" s="147"/>
      <c r="S6910" s="147" t="s">
        <v>2980</v>
      </c>
      <c r="T6910" s="147">
        <v>0</v>
      </c>
      <c r="U6910" s="147" t="s">
        <v>2981</v>
      </c>
      <c r="V6910" s="147" t="s">
        <v>4126</v>
      </c>
    </row>
    <row r="6911" spans="16:22" x14ac:dyDescent="0.25">
      <c r="P6911" s="147" t="s">
        <v>962</v>
      </c>
      <c r="Q6911" s="147">
        <v>204</v>
      </c>
      <c r="R6911" s="147"/>
      <c r="S6911" s="147" t="s">
        <v>2723</v>
      </c>
      <c r="T6911" s="147">
        <v>0</v>
      </c>
      <c r="U6911" s="147" t="s">
        <v>2724</v>
      </c>
      <c r="V6911" s="147" t="s">
        <v>4126</v>
      </c>
    </row>
    <row r="6912" spans="16:22" x14ac:dyDescent="0.25">
      <c r="P6912" s="147" t="s">
        <v>962</v>
      </c>
      <c r="Q6912" s="147">
        <v>204</v>
      </c>
      <c r="R6912" s="147"/>
      <c r="S6912" s="147" t="s">
        <v>2446</v>
      </c>
      <c r="T6912" s="147">
        <v>0</v>
      </c>
      <c r="U6912" s="147" t="s">
        <v>2447</v>
      </c>
      <c r="V6912" s="147" t="s">
        <v>4126</v>
      </c>
    </row>
    <row r="6913" spans="16:22" x14ac:dyDescent="0.25">
      <c r="P6913" s="147" t="s">
        <v>962</v>
      </c>
      <c r="Q6913" s="147">
        <v>204</v>
      </c>
      <c r="R6913" s="147"/>
      <c r="S6913" s="147" t="s">
        <v>2450</v>
      </c>
      <c r="T6913" s="147">
        <v>0</v>
      </c>
      <c r="U6913" s="147" t="s">
        <v>2451</v>
      </c>
      <c r="V6913" s="147" t="s">
        <v>4126</v>
      </c>
    </row>
    <row r="6914" spans="16:22" x14ac:dyDescent="0.25">
      <c r="P6914" s="147" t="s">
        <v>962</v>
      </c>
      <c r="Q6914" s="147">
        <v>204</v>
      </c>
      <c r="R6914" s="147"/>
      <c r="S6914" s="147" t="s">
        <v>2452</v>
      </c>
      <c r="T6914" s="147">
        <v>0</v>
      </c>
      <c r="U6914" s="147" t="s">
        <v>2453</v>
      </c>
      <c r="V6914" s="147" t="s">
        <v>4126</v>
      </c>
    </row>
    <row r="6915" spans="16:22" x14ac:dyDescent="0.25">
      <c r="P6915" s="147" t="s">
        <v>962</v>
      </c>
      <c r="Q6915" s="147">
        <v>204</v>
      </c>
      <c r="R6915" s="147"/>
      <c r="S6915" s="147" t="s">
        <v>2725</v>
      </c>
      <c r="T6915" s="147">
        <v>0</v>
      </c>
      <c r="U6915" s="147" t="s">
        <v>2726</v>
      </c>
      <c r="V6915" s="147" t="s">
        <v>4126</v>
      </c>
    </row>
    <row r="6916" spans="16:22" x14ac:dyDescent="0.25">
      <c r="P6916" s="147" t="s">
        <v>962</v>
      </c>
      <c r="Q6916" s="147">
        <v>204</v>
      </c>
      <c r="R6916" s="147"/>
      <c r="S6916" s="147" t="s">
        <v>2454</v>
      </c>
      <c r="T6916" s="147">
        <v>0</v>
      </c>
      <c r="U6916" s="147" t="s">
        <v>2455</v>
      </c>
      <c r="V6916" s="147" t="s">
        <v>4126</v>
      </c>
    </row>
    <row r="6917" spans="16:22" x14ac:dyDescent="0.25">
      <c r="P6917" s="147" t="s">
        <v>962</v>
      </c>
      <c r="Q6917" s="147">
        <v>204</v>
      </c>
      <c r="R6917" s="147"/>
      <c r="S6917" s="147" t="s">
        <v>3608</v>
      </c>
      <c r="T6917" s="147">
        <v>0</v>
      </c>
      <c r="U6917" s="147" t="s">
        <v>3609</v>
      </c>
      <c r="V6917" s="147" t="s">
        <v>4126</v>
      </c>
    </row>
    <row r="6918" spans="16:22" x14ac:dyDescent="0.25">
      <c r="P6918" s="147" t="s">
        <v>962</v>
      </c>
      <c r="Q6918" s="147">
        <v>204</v>
      </c>
      <c r="R6918" s="147"/>
      <c r="S6918" s="147" t="s">
        <v>3484</v>
      </c>
      <c r="T6918" s="147">
        <v>0</v>
      </c>
      <c r="U6918" s="147" t="s">
        <v>3485</v>
      </c>
      <c r="V6918" s="147" t="s">
        <v>4126</v>
      </c>
    </row>
    <row r="6919" spans="16:22" x14ac:dyDescent="0.25">
      <c r="P6919" s="147" t="s">
        <v>962</v>
      </c>
      <c r="Q6919" s="147">
        <v>204</v>
      </c>
      <c r="R6919" s="147"/>
      <c r="S6919" s="147" t="s">
        <v>3812</v>
      </c>
      <c r="T6919" s="147">
        <v>0</v>
      </c>
      <c r="U6919" s="147" t="s">
        <v>3813</v>
      </c>
      <c r="V6919" s="147" t="s">
        <v>4126</v>
      </c>
    </row>
    <row r="6920" spans="16:22" x14ac:dyDescent="0.25">
      <c r="P6920" s="147" t="s">
        <v>962</v>
      </c>
      <c r="Q6920" s="147">
        <v>204</v>
      </c>
      <c r="R6920" s="147"/>
      <c r="S6920" s="147" t="s">
        <v>3217</v>
      </c>
      <c r="T6920" s="147">
        <v>0</v>
      </c>
      <c r="U6920" s="147" t="s">
        <v>3218</v>
      </c>
      <c r="V6920" s="147" t="s">
        <v>4126</v>
      </c>
    </row>
    <row r="6921" spans="16:22" x14ac:dyDescent="0.25">
      <c r="P6921" s="147" t="s">
        <v>962</v>
      </c>
      <c r="Q6921" s="147">
        <v>204</v>
      </c>
      <c r="R6921" s="147"/>
      <c r="S6921" s="147" t="s">
        <v>2460</v>
      </c>
      <c r="T6921" s="147">
        <v>0</v>
      </c>
      <c r="U6921" s="147" t="s">
        <v>2461</v>
      </c>
      <c r="V6921" s="147" t="s">
        <v>4126</v>
      </c>
    </row>
    <row r="6922" spans="16:22" x14ac:dyDescent="0.25">
      <c r="P6922" s="147" t="s">
        <v>962</v>
      </c>
      <c r="Q6922" s="147">
        <v>204</v>
      </c>
      <c r="R6922" s="147"/>
      <c r="S6922" s="147" t="s">
        <v>2464</v>
      </c>
      <c r="T6922" s="147">
        <v>0</v>
      </c>
      <c r="U6922" s="147" t="s">
        <v>2465</v>
      </c>
      <c r="V6922" s="147" t="s">
        <v>4126</v>
      </c>
    </row>
    <row r="6923" spans="16:22" x14ac:dyDescent="0.25">
      <c r="P6923" s="147" t="s">
        <v>962</v>
      </c>
      <c r="Q6923" s="147">
        <v>204</v>
      </c>
      <c r="R6923" s="147"/>
      <c r="S6923" s="147" t="s">
        <v>4051</v>
      </c>
      <c r="T6923" s="147">
        <v>0</v>
      </c>
      <c r="U6923" s="147" t="s">
        <v>4052</v>
      </c>
      <c r="V6923" s="147" t="s">
        <v>4126</v>
      </c>
    </row>
    <row r="6924" spans="16:22" x14ac:dyDescent="0.25">
      <c r="P6924" s="147" t="s">
        <v>962</v>
      </c>
      <c r="Q6924" s="147">
        <v>206</v>
      </c>
      <c r="R6924" s="147"/>
      <c r="S6924" s="147" t="s">
        <v>4167</v>
      </c>
      <c r="T6924" s="147">
        <v>0</v>
      </c>
      <c r="U6924" s="147" t="s">
        <v>4168</v>
      </c>
      <c r="V6924" s="147" t="s">
        <v>4169</v>
      </c>
    </row>
    <row r="6925" spans="16:22" x14ac:dyDescent="0.25">
      <c r="P6925" s="147" t="s">
        <v>962</v>
      </c>
      <c r="Q6925" s="147">
        <v>206</v>
      </c>
      <c r="R6925" s="147"/>
      <c r="S6925" s="147" t="s">
        <v>4170</v>
      </c>
      <c r="T6925" s="147">
        <v>0</v>
      </c>
      <c r="U6925" s="147" t="s">
        <v>4171</v>
      </c>
      <c r="V6925" s="147" t="s">
        <v>4169</v>
      </c>
    </row>
    <row r="6926" spans="16:22" x14ac:dyDescent="0.25">
      <c r="P6926" s="147" t="s">
        <v>962</v>
      </c>
      <c r="Q6926" s="147">
        <v>207</v>
      </c>
      <c r="R6926" s="147"/>
      <c r="S6926" s="147" t="s">
        <v>4172</v>
      </c>
      <c r="T6926" s="147">
        <v>0</v>
      </c>
      <c r="U6926" s="147" t="s">
        <v>4173</v>
      </c>
      <c r="V6926" s="147" t="s">
        <v>4174</v>
      </c>
    </row>
    <row r="6927" spans="16:22" x14ac:dyDescent="0.25">
      <c r="P6927" s="147" t="s">
        <v>962</v>
      </c>
      <c r="Q6927" s="147">
        <v>207</v>
      </c>
      <c r="R6927" s="147"/>
      <c r="S6927" s="147" t="s">
        <v>4175</v>
      </c>
      <c r="T6927" s="147">
        <v>0</v>
      </c>
      <c r="U6927" s="147" t="s">
        <v>4176</v>
      </c>
      <c r="V6927" s="147" t="s">
        <v>4174</v>
      </c>
    </row>
    <row r="6928" spans="16:22" x14ac:dyDescent="0.25">
      <c r="P6928" s="147" t="s">
        <v>962</v>
      </c>
      <c r="Q6928" s="147">
        <v>207</v>
      </c>
      <c r="R6928" s="147"/>
      <c r="S6928" s="147" t="s">
        <v>4177</v>
      </c>
      <c r="T6928" s="147">
        <v>0</v>
      </c>
      <c r="U6928" s="147" t="s">
        <v>4178</v>
      </c>
      <c r="V6928" s="147" t="s">
        <v>4174</v>
      </c>
    </row>
    <row r="6929" spans="16:22" x14ac:dyDescent="0.25">
      <c r="P6929" s="147" t="s">
        <v>962</v>
      </c>
      <c r="Q6929" s="147">
        <v>207</v>
      </c>
      <c r="R6929" s="147"/>
      <c r="S6929" s="147" t="s">
        <v>4179</v>
      </c>
      <c r="T6929" s="147">
        <v>0</v>
      </c>
      <c r="U6929" s="147" t="s">
        <v>4180</v>
      </c>
      <c r="V6929" s="147" t="s">
        <v>4174</v>
      </c>
    </row>
    <row r="6930" spans="16:22" x14ac:dyDescent="0.25">
      <c r="P6930" s="147" t="s">
        <v>962</v>
      </c>
      <c r="Q6930" s="147">
        <v>207</v>
      </c>
      <c r="R6930" s="147"/>
      <c r="S6930" s="147" t="s">
        <v>4181</v>
      </c>
      <c r="T6930" s="147">
        <v>0</v>
      </c>
      <c r="U6930" s="147" t="s">
        <v>4182</v>
      </c>
      <c r="V6930" s="147" t="s">
        <v>4174</v>
      </c>
    </row>
    <row r="6931" spans="16:22" x14ac:dyDescent="0.25">
      <c r="P6931" s="147" t="s">
        <v>962</v>
      </c>
      <c r="Q6931" s="147">
        <v>205</v>
      </c>
      <c r="R6931" s="147"/>
      <c r="S6931" s="147" t="s">
        <v>4183</v>
      </c>
      <c r="T6931" s="147">
        <v>0</v>
      </c>
      <c r="U6931" s="147" t="s">
        <v>4184</v>
      </c>
      <c r="V6931" s="147" t="s">
        <v>4185</v>
      </c>
    </row>
    <row r="6932" spans="16:22" x14ac:dyDescent="0.25">
      <c r="P6932" s="147" t="s">
        <v>962</v>
      </c>
      <c r="Q6932" s="147">
        <v>205</v>
      </c>
      <c r="R6932" s="147"/>
      <c r="S6932" s="147" t="s">
        <v>4186</v>
      </c>
      <c r="T6932" s="147">
        <v>0</v>
      </c>
      <c r="U6932" s="147" t="s">
        <v>4187</v>
      </c>
      <c r="V6932" s="147" t="s">
        <v>4185</v>
      </c>
    </row>
    <row r="6933" spans="16:22" x14ac:dyDescent="0.25">
      <c r="P6933" s="147" t="s">
        <v>962</v>
      </c>
      <c r="Q6933" s="147">
        <v>206</v>
      </c>
      <c r="R6933" s="147"/>
      <c r="S6933" s="147" t="s">
        <v>4188</v>
      </c>
      <c r="T6933" s="147">
        <v>0</v>
      </c>
      <c r="U6933" s="147" t="s">
        <v>4189</v>
      </c>
      <c r="V6933" s="147" t="s">
        <v>4169</v>
      </c>
    </row>
    <row r="6934" spans="16:22" x14ac:dyDescent="0.25">
      <c r="P6934" s="147" t="s">
        <v>962</v>
      </c>
      <c r="Q6934" s="147">
        <v>205</v>
      </c>
      <c r="R6934" s="147"/>
      <c r="S6934" s="147" t="s">
        <v>4190</v>
      </c>
      <c r="T6934" s="147">
        <v>0</v>
      </c>
      <c r="U6934" s="147" t="s">
        <v>4191</v>
      </c>
      <c r="V6934" s="147" t="s">
        <v>4185</v>
      </c>
    </row>
    <row r="6935" spans="16:22" x14ac:dyDescent="0.25">
      <c r="P6935" s="147" t="s">
        <v>962</v>
      </c>
      <c r="Q6935" s="147">
        <v>205</v>
      </c>
      <c r="R6935" s="147"/>
      <c r="S6935" s="147" t="s">
        <v>4192</v>
      </c>
      <c r="T6935" s="147">
        <v>0</v>
      </c>
      <c r="U6935" s="147" t="s">
        <v>4193</v>
      </c>
      <c r="V6935" s="147" t="s">
        <v>4185</v>
      </c>
    </row>
    <row r="6936" spans="16:22" x14ac:dyDescent="0.25">
      <c r="P6936" s="147" t="s">
        <v>962</v>
      </c>
      <c r="Q6936" s="147">
        <v>205</v>
      </c>
      <c r="R6936" s="147"/>
      <c r="S6936" s="147" t="s">
        <v>4194</v>
      </c>
      <c r="T6936" s="147">
        <v>0</v>
      </c>
      <c r="U6936" s="147" t="s">
        <v>4195</v>
      </c>
      <c r="V6936" s="147" t="s">
        <v>4185</v>
      </c>
    </row>
    <row r="6937" spans="16:22" x14ac:dyDescent="0.25">
      <c r="P6937" s="147" t="s">
        <v>962</v>
      </c>
      <c r="Q6937" s="147">
        <v>205</v>
      </c>
      <c r="R6937" s="147"/>
      <c r="S6937" s="147" t="s">
        <v>4196</v>
      </c>
      <c r="T6937" s="147">
        <v>0</v>
      </c>
      <c r="U6937" s="147" t="s">
        <v>4197</v>
      </c>
      <c r="V6937" s="147" t="s">
        <v>4185</v>
      </c>
    </row>
    <row r="6938" spans="16:22" x14ac:dyDescent="0.25">
      <c r="P6938" s="147" t="s">
        <v>962</v>
      </c>
      <c r="Q6938" s="147">
        <v>205</v>
      </c>
      <c r="R6938" s="147"/>
      <c r="S6938" s="147" t="s">
        <v>4198</v>
      </c>
      <c r="T6938" s="147">
        <v>0</v>
      </c>
      <c r="U6938" s="147" t="s">
        <v>4199</v>
      </c>
      <c r="V6938" s="147" t="s">
        <v>4185</v>
      </c>
    </row>
    <row r="6939" spans="16:22" x14ac:dyDescent="0.25">
      <c r="P6939" s="147" t="s">
        <v>962</v>
      </c>
      <c r="Q6939" s="147">
        <v>205</v>
      </c>
      <c r="R6939" s="147"/>
      <c r="S6939" s="147" t="s">
        <v>4200</v>
      </c>
      <c r="T6939" s="147">
        <v>0</v>
      </c>
      <c r="U6939" s="147" t="s">
        <v>4201</v>
      </c>
      <c r="V6939" s="147" t="s">
        <v>4185</v>
      </c>
    </row>
    <row r="6940" spans="16:22" x14ac:dyDescent="0.25">
      <c r="P6940" s="147" t="s">
        <v>962</v>
      </c>
      <c r="Q6940" s="147">
        <v>205</v>
      </c>
      <c r="R6940" s="147"/>
      <c r="S6940" s="147" t="s">
        <v>4202</v>
      </c>
      <c r="T6940" s="147">
        <v>0</v>
      </c>
      <c r="U6940" s="147" t="s">
        <v>4203</v>
      </c>
      <c r="V6940" s="147" t="s">
        <v>4185</v>
      </c>
    </row>
    <row r="6941" spans="16:22" x14ac:dyDescent="0.25">
      <c r="P6941" s="147" t="s">
        <v>962</v>
      </c>
      <c r="Q6941" s="147">
        <v>205</v>
      </c>
      <c r="R6941" s="147"/>
      <c r="S6941" s="147" t="s">
        <v>4204</v>
      </c>
      <c r="T6941" s="147">
        <v>0</v>
      </c>
      <c r="U6941" s="147" t="s">
        <v>4205</v>
      </c>
      <c r="V6941" s="147" t="s">
        <v>4185</v>
      </c>
    </row>
    <row r="6942" spans="16:22" x14ac:dyDescent="0.25">
      <c r="P6942" s="147" t="s">
        <v>962</v>
      </c>
      <c r="Q6942" s="147">
        <v>207</v>
      </c>
      <c r="R6942" s="147"/>
      <c r="S6942" s="147" t="s">
        <v>4206</v>
      </c>
      <c r="T6942" s="147">
        <v>0</v>
      </c>
      <c r="U6942" s="147" t="s">
        <v>4207</v>
      </c>
      <c r="V6942" s="147" t="s">
        <v>4174</v>
      </c>
    </row>
    <row r="6943" spans="16:22" x14ac:dyDescent="0.25">
      <c r="P6943" s="147" t="s">
        <v>962</v>
      </c>
      <c r="Q6943" s="147">
        <v>205</v>
      </c>
      <c r="R6943" s="147"/>
      <c r="S6943" s="147" t="s">
        <v>4208</v>
      </c>
      <c r="T6943" s="147">
        <v>0</v>
      </c>
      <c r="U6943" s="147" t="s">
        <v>4209</v>
      </c>
      <c r="V6943" s="147" t="s">
        <v>4185</v>
      </c>
    </row>
    <row r="6944" spans="16:22" x14ac:dyDescent="0.25">
      <c r="P6944" s="147" t="s">
        <v>962</v>
      </c>
      <c r="Q6944" s="147">
        <v>207</v>
      </c>
      <c r="R6944" s="147"/>
      <c r="S6944" s="147" t="s">
        <v>4210</v>
      </c>
      <c r="T6944" s="147">
        <v>0</v>
      </c>
      <c r="U6944" s="147" t="s">
        <v>4211</v>
      </c>
      <c r="V6944" s="147" t="s">
        <v>4174</v>
      </c>
    </row>
    <row r="6945" spans="16:22" x14ac:dyDescent="0.25">
      <c r="P6945" s="147" t="s">
        <v>962</v>
      </c>
      <c r="Q6945" s="147">
        <v>205</v>
      </c>
      <c r="R6945" s="147"/>
      <c r="S6945" s="147" t="s">
        <v>4212</v>
      </c>
      <c r="T6945" s="147">
        <v>0</v>
      </c>
      <c r="U6945" s="147" t="s">
        <v>4213</v>
      </c>
      <c r="V6945" s="147" t="s">
        <v>4185</v>
      </c>
    </row>
    <row r="6946" spans="16:22" x14ac:dyDescent="0.25">
      <c r="P6946" s="147" t="s">
        <v>962</v>
      </c>
      <c r="Q6946" s="147">
        <v>205</v>
      </c>
      <c r="R6946" s="147"/>
      <c r="S6946" s="147" t="s">
        <v>4214</v>
      </c>
      <c r="T6946" s="147">
        <v>0</v>
      </c>
      <c r="U6946" s="147" t="s">
        <v>4215</v>
      </c>
      <c r="V6946" s="147" t="s">
        <v>4185</v>
      </c>
    </row>
    <row r="6947" spans="16:22" x14ac:dyDescent="0.25">
      <c r="P6947" s="147" t="s">
        <v>962</v>
      </c>
      <c r="Q6947" s="147">
        <v>207</v>
      </c>
      <c r="R6947" s="147"/>
      <c r="S6947" s="147" t="s">
        <v>4216</v>
      </c>
      <c r="T6947" s="147">
        <v>0</v>
      </c>
      <c r="U6947" s="147" t="s">
        <v>4217</v>
      </c>
      <c r="V6947" s="147" t="s">
        <v>4174</v>
      </c>
    </row>
    <row r="6948" spans="16:22" x14ac:dyDescent="0.25">
      <c r="P6948" s="147" t="s">
        <v>962</v>
      </c>
      <c r="Q6948" s="147">
        <v>207</v>
      </c>
      <c r="R6948" s="147"/>
      <c r="S6948" s="147" t="s">
        <v>4218</v>
      </c>
      <c r="T6948" s="147">
        <v>0</v>
      </c>
      <c r="U6948" s="147" t="s">
        <v>4219</v>
      </c>
      <c r="V6948" s="147" t="s">
        <v>4174</v>
      </c>
    </row>
    <row r="6949" spans="16:22" x14ac:dyDescent="0.25">
      <c r="P6949" s="147" t="s">
        <v>962</v>
      </c>
      <c r="Q6949" s="147">
        <v>207</v>
      </c>
      <c r="R6949" s="147"/>
      <c r="S6949" s="147" t="s">
        <v>4220</v>
      </c>
      <c r="T6949" s="147">
        <v>0</v>
      </c>
      <c r="U6949" s="147" t="s">
        <v>4221</v>
      </c>
      <c r="V6949" s="147" t="s">
        <v>4174</v>
      </c>
    </row>
    <row r="6950" spans="16:22" x14ac:dyDescent="0.25">
      <c r="P6950" s="147" t="s">
        <v>962</v>
      </c>
      <c r="Q6950" s="147">
        <v>207</v>
      </c>
      <c r="R6950" s="147"/>
      <c r="S6950" s="147" t="s">
        <v>4222</v>
      </c>
      <c r="T6950" s="147">
        <v>0</v>
      </c>
      <c r="U6950" s="147" t="s">
        <v>4223</v>
      </c>
      <c r="V6950" s="147" t="s">
        <v>4174</v>
      </c>
    </row>
    <row r="6951" spans="16:22" x14ac:dyDescent="0.25">
      <c r="P6951" s="147" t="s">
        <v>962</v>
      </c>
      <c r="Q6951" s="147">
        <v>207</v>
      </c>
      <c r="R6951" s="147"/>
      <c r="S6951" s="147" t="s">
        <v>4224</v>
      </c>
      <c r="T6951" s="147">
        <v>0</v>
      </c>
      <c r="U6951" s="147" t="s">
        <v>4225</v>
      </c>
      <c r="V6951" s="147" t="s">
        <v>4174</v>
      </c>
    </row>
    <row r="6952" spans="16:22" x14ac:dyDescent="0.25">
      <c r="P6952" s="147" t="s">
        <v>962</v>
      </c>
      <c r="Q6952" s="147">
        <v>207</v>
      </c>
      <c r="R6952" s="147"/>
      <c r="S6952" s="147" t="s">
        <v>4226</v>
      </c>
      <c r="T6952" s="147">
        <v>0</v>
      </c>
      <c r="U6952" s="147" t="s">
        <v>4227</v>
      </c>
      <c r="V6952" s="147" t="s">
        <v>4174</v>
      </c>
    </row>
    <row r="6953" spans="16:22" x14ac:dyDescent="0.25">
      <c r="P6953" s="147" t="s">
        <v>962</v>
      </c>
      <c r="Q6953" s="147">
        <v>207</v>
      </c>
      <c r="R6953" s="147"/>
      <c r="S6953" s="147" t="s">
        <v>4228</v>
      </c>
      <c r="T6953" s="147">
        <v>0</v>
      </c>
      <c r="U6953" s="147" t="s">
        <v>4229</v>
      </c>
      <c r="V6953" s="147" t="s">
        <v>4174</v>
      </c>
    </row>
    <row r="6954" spans="16:22" x14ac:dyDescent="0.25">
      <c r="P6954" s="147" t="s">
        <v>962</v>
      </c>
      <c r="Q6954" s="147">
        <v>205</v>
      </c>
      <c r="R6954" s="147"/>
      <c r="S6954" s="147" t="s">
        <v>4230</v>
      </c>
      <c r="T6954" s="147">
        <v>0</v>
      </c>
      <c r="U6954" s="147" t="s">
        <v>4231</v>
      </c>
      <c r="V6954" s="147" t="s">
        <v>4185</v>
      </c>
    </row>
    <row r="6955" spans="16:22" x14ac:dyDescent="0.25">
      <c r="P6955" s="147" t="s">
        <v>962</v>
      </c>
      <c r="Q6955" s="147">
        <v>205</v>
      </c>
      <c r="R6955" s="147"/>
      <c r="S6955" s="147" t="s">
        <v>4232</v>
      </c>
      <c r="T6955" s="147">
        <v>0</v>
      </c>
      <c r="U6955" s="147" t="s">
        <v>4233</v>
      </c>
      <c r="V6955" s="147" t="s">
        <v>4185</v>
      </c>
    </row>
    <row r="6956" spans="16:22" x14ac:dyDescent="0.25">
      <c r="P6956" s="147" t="s">
        <v>962</v>
      </c>
      <c r="Q6956" s="147">
        <v>205</v>
      </c>
      <c r="R6956" s="147"/>
      <c r="S6956" s="147" t="s">
        <v>4234</v>
      </c>
      <c r="T6956" s="147">
        <v>0</v>
      </c>
      <c r="U6956" s="147" t="s">
        <v>4235</v>
      </c>
      <c r="V6956" s="147" t="s">
        <v>4185</v>
      </c>
    </row>
    <row r="6957" spans="16:22" x14ac:dyDescent="0.25">
      <c r="P6957" s="147" t="s">
        <v>962</v>
      </c>
      <c r="Q6957" s="147">
        <v>205</v>
      </c>
      <c r="R6957" s="147"/>
      <c r="S6957" s="147" t="s">
        <v>4236</v>
      </c>
      <c r="T6957" s="147">
        <v>0</v>
      </c>
      <c r="U6957" s="147" t="s">
        <v>4237</v>
      </c>
      <c r="V6957" s="147" t="s">
        <v>4185</v>
      </c>
    </row>
    <row r="6958" spans="16:22" x14ac:dyDescent="0.25">
      <c r="P6958" s="147" t="s">
        <v>962</v>
      </c>
      <c r="Q6958" s="147">
        <v>206</v>
      </c>
      <c r="R6958" s="147"/>
      <c r="S6958" s="147" t="s">
        <v>4238</v>
      </c>
      <c r="T6958" s="147">
        <v>0</v>
      </c>
      <c r="U6958" s="147" t="s">
        <v>4239</v>
      </c>
      <c r="V6958" s="147" t="s">
        <v>4169</v>
      </c>
    </row>
    <row r="6959" spans="16:22" x14ac:dyDescent="0.25">
      <c r="P6959" s="147" t="s">
        <v>962</v>
      </c>
      <c r="Q6959" s="147">
        <v>206</v>
      </c>
      <c r="R6959" s="147"/>
      <c r="S6959" s="147" t="s">
        <v>4240</v>
      </c>
      <c r="T6959" s="147">
        <v>0</v>
      </c>
      <c r="U6959" s="147" t="s">
        <v>4241</v>
      </c>
      <c r="V6959" s="147" t="s">
        <v>4169</v>
      </c>
    </row>
    <row r="6960" spans="16:22" x14ac:dyDescent="0.25">
      <c r="P6960" s="147" t="s">
        <v>962</v>
      </c>
      <c r="Q6960" s="147">
        <v>206</v>
      </c>
      <c r="R6960" s="147"/>
      <c r="S6960" s="147" t="s">
        <v>4242</v>
      </c>
      <c r="T6960" s="147">
        <v>0</v>
      </c>
      <c r="U6960" s="147" t="s">
        <v>4243</v>
      </c>
      <c r="V6960" s="147" t="s">
        <v>4169</v>
      </c>
    </row>
    <row r="6961" spans="16:22" x14ac:dyDescent="0.25">
      <c r="P6961" s="147" t="s">
        <v>962</v>
      </c>
      <c r="Q6961" s="147">
        <v>205</v>
      </c>
      <c r="R6961" s="147"/>
      <c r="S6961" s="147" t="s">
        <v>4244</v>
      </c>
      <c r="T6961" s="147">
        <v>0</v>
      </c>
      <c r="U6961" s="147" t="s">
        <v>4245</v>
      </c>
      <c r="V6961" s="147" t="s">
        <v>4185</v>
      </c>
    </row>
    <row r="6962" spans="16:22" x14ac:dyDescent="0.25">
      <c r="P6962" s="147" t="s">
        <v>962</v>
      </c>
      <c r="Q6962" s="147">
        <v>206</v>
      </c>
      <c r="R6962" s="147"/>
      <c r="S6962" s="147" t="s">
        <v>4246</v>
      </c>
      <c r="T6962" s="147">
        <v>0</v>
      </c>
      <c r="U6962" s="147" t="s">
        <v>4247</v>
      </c>
      <c r="V6962" s="147" t="s">
        <v>4169</v>
      </c>
    </row>
    <row r="6963" spans="16:22" x14ac:dyDescent="0.25">
      <c r="P6963" s="147" t="s">
        <v>962</v>
      </c>
      <c r="Q6963" s="147">
        <v>205</v>
      </c>
      <c r="R6963" s="147"/>
      <c r="S6963" s="147" t="s">
        <v>4248</v>
      </c>
      <c r="T6963" s="147">
        <v>0</v>
      </c>
      <c r="U6963" s="147" t="s">
        <v>4249</v>
      </c>
      <c r="V6963" s="147" t="s">
        <v>4185</v>
      </c>
    </row>
    <row r="6964" spans="16:22" x14ac:dyDescent="0.25">
      <c r="P6964" s="147" t="s">
        <v>962</v>
      </c>
      <c r="Q6964" s="147">
        <v>205</v>
      </c>
      <c r="R6964" s="147"/>
      <c r="S6964" s="147" t="s">
        <v>4250</v>
      </c>
      <c r="T6964" s="147">
        <v>0</v>
      </c>
      <c r="U6964" s="147" t="s">
        <v>4251</v>
      </c>
      <c r="V6964" s="147" t="s">
        <v>4185</v>
      </c>
    </row>
    <row r="6965" spans="16:22" x14ac:dyDescent="0.25">
      <c r="P6965" s="147" t="s">
        <v>962</v>
      </c>
      <c r="Q6965" s="147">
        <v>205</v>
      </c>
      <c r="R6965" s="147"/>
      <c r="S6965" s="147" t="s">
        <v>4252</v>
      </c>
      <c r="T6965" s="147">
        <v>0</v>
      </c>
      <c r="U6965" s="147" t="s">
        <v>4253</v>
      </c>
      <c r="V6965" s="147" t="s">
        <v>4185</v>
      </c>
    </row>
    <row r="6966" spans="16:22" x14ac:dyDescent="0.25">
      <c r="P6966" s="147" t="s">
        <v>962</v>
      </c>
      <c r="Q6966" s="147">
        <v>205</v>
      </c>
      <c r="R6966" s="147"/>
      <c r="S6966" s="147" t="s">
        <v>4254</v>
      </c>
      <c r="T6966" s="147">
        <v>0</v>
      </c>
      <c r="U6966" s="147" t="s">
        <v>4255</v>
      </c>
      <c r="V6966" s="147" t="s">
        <v>4185</v>
      </c>
    </row>
    <row r="6967" spans="16:22" x14ac:dyDescent="0.25">
      <c r="P6967" s="147" t="s">
        <v>962</v>
      </c>
      <c r="Q6967" s="147">
        <v>205</v>
      </c>
      <c r="R6967" s="147"/>
      <c r="S6967" s="147" t="s">
        <v>4256</v>
      </c>
      <c r="T6967" s="147">
        <v>0</v>
      </c>
      <c r="U6967" s="147" t="s">
        <v>4257</v>
      </c>
      <c r="V6967" s="147" t="s">
        <v>4185</v>
      </c>
    </row>
    <row r="6968" spans="16:22" x14ac:dyDescent="0.25">
      <c r="P6968" s="147" t="s">
        <v>962</v>
      </c>
      <c r="Q6968" s="147">
        <v>205</v>
      </c>
      <c r="R6968" s="147"/>
      <c r="S6968" s="147" t="s">
        <v>4258</v>
      </c>
      <c r="T6968" s="147">
        <v>0</v>
      </c>
      <c r="U6968" s="147" t="s">
        <v>4259</v>
      </c>
      <c r="V6968" s="147" t="s">
        <v>4185</v>
      </c>
    </row>
    <row r="6969" spans="16:22" x14ac:dyDescent="0.25">
      <c r="P6969" s="147" t="s">
        <v>962</v>
      </c>
      <c r="Q6969" s="147">
        <v>205</v>
      </c>
      <c r="R6969" s="147"/>
      <c r="S6969" s="147" t="s">
        <v>4260</v>
      </c>
      <c r="T6969" s="147">
        <v>0</v>
      </c>
      <c r="U6969" s="147" t="s">
        <v>4261</v>
      </c>
      <c r="V6969" s="147" t="s">
        <v>4185</v>
      </c>
    </row>
    <row r="6970" spans="16:22" x14ac:dyDescent="0.25">
      <c r="P6970" s="147" t="s">
        <v>962</v>
      </c>
      <c r="Q6970" s="147">
        <v>205</v>
      </c>
      <c r="R6970" s="147"/>
      <c r="S6970" s="147" t="s">
        <v>4262</v>
      </c>
      <c r="T6970" s="147">
        <v>0</v>
      </c>
      <c r="U6970" s="147" t="s">
        <v>4263</v>
      </c>
      <c r="V6970" s="147" t="s">
        <v>4185</v>
      </c>
    </row>
    <row r="6971" spans="16:22" x14ac:dyDescent="0.25">
      <c r="P6971" s="147" t="s">
        <v>962</v>
      </c>
      <c r="Q6971" s="147">
        <v>205</v>
      </c>
      <c r="R6971" s="147"/>
      <c r="S6971" s="147" t="s">
        <v>4264</v>
      </c>
      <c r="T6971" s="147">
        <v>0</v>
      </c>
      <c r="U6971" s="147" t="s">
        <v>4265</v>
      </c>
      <c r="V6971" s="147" t="s">
        <v>4185</v>
      </c>
    </row>
    <row r="6972" spans="16:22" x14ac:dyDescent="0.25">
      <c r="P6972" s="147" t="s">
        <v>962</v>
      </c>
      <c r="Q6972" s="147">
        <v>205</v>
      </c>
      <c r="R6972" s="147"/>
      <c r="S6972" s="147" t="s">
        <v>4266</v>
      </c>
      <c r="T6972" s="147">
        <v>0</v>
      </c>
      <c r="U6972" s="147" t="s">
        <v>4267</v>
      </c>
      <c r="V6972" s="147" t="s">
        <v>4185</v>
      </c>
    </row>
    <row r="6973" spans="16:22" x14ac:dyDescent="0.25">
      <c r="P6973" s="147" t="s">
        <v>962</v>
      </c>
      <c r="Q6973" s="147">
        <v>205</v>
      </c>
      <c r="R6973" s="147"/>
      <c r="S6973" s="147" t="s">
        <v>4268</v>
      </c>
      <c r="T6973" s="147">
        <v>0</v>
      </c>
      <c r="U6973" s="147" t="s">
        <v>4269</v>
      </c>
      <c r="V6973" s="147" t="s">
        <v>4185</v>
      </c>
    </row>
    <row r="6974" spans="16:22" x14ac:dyDescent="0.25">
      <c r="P6974" s="147" t="s">
        <v>962</v>
      </c>
      <c r="Q6974" s="147">
        <v>205</v>
      </c>
      <c r="R6974" s="147"/>
      <c r="S6974" s="147" t="s">
        <v>4270</v>
      </c>
      <c r="T6974" s="147">
        <v>0</v>
      </c>
      <c r="U6974" s="147" t="s">
        <v>4271</v>
      </c>
      <c r="V6974" s="147" t="s">
        <v>4185</v>
      </c>
    </row>
    <row r="6975" spans="16:22" x14ac:dyDescent="0.25">
      <c r="P6975" s="147" t="s">
        <v>962</v>
      </c>
      <c r="Q6975" s="147">
        <v>206</v>
      </c>
      <c r="R6975" s="147"/>
      <c r="S6975" s="147" t="s">
        <v>4272</v>
      </c>
      <c r="T6975" s="147">
        <v>0</v>
      </c>
      <c r="U6975" s="147" t="s">
        <v>4273</v>
      </c>
      <c r="V6975" s="147" t="s">
        <v>4169</v>
      </c>
    </row>
    <row r="6976" spans="16:22" x14ac:dyDescent="0.25">
      <c r="P6976" s="147" t="s">
        <v>962</v>
      </c>
      <c r="Q6976" s="147">
        <v>206</v>
      </c>
      <c r="R6976" s="147"/>
      <c r="S6976" s="147" t="s">
        <v>4274</v>
      </c>
      <c r="T6976" s="147">
        <v>0</v>
      </c>
      <c r="U6976" s="147" t="s">
        <v>4275</v>
      </c>
      <c r="V6976" s="147" t="s">
        <v>4169</v>
      </c>
    </row>
    <row r="6977" spans="16:22" x14ac:dyDescent="0.25">
      <c r="P6977" s="147" t="s">
        <v>962</v>
      </c>
      <c r="Q6977" s="147">
        <v>206</v>
      </c>
      <c r="R6977" s="147"/>
      <c r="S6977" s="147" t="s">
        <v>4276</v>
      </c>
      <c r="T6977" s="147">
        <v>0</v>
      </c>
      <c r="U6977" s="147" t="s">
        <v>4277</v>
      </c>
      <c r="V6977" s="147" t="s">
        <v>4169</v>
      </c>
    </row>
    <row r="6978" spans="16:22" x14ac:dyDescent="0.25">
      <c r="P6978" s="147" t="s">
        <v>962</v>
      </c>
      <c r="Q6978" s="147">
        <v>206</v>
      </c>
      <c r="R6978" s="147"/>
      <c r="S6978" s="147" t="s">
        <v>4278</v>
      </c>
      <c r="T6978" s="147">
        <v>0</v>
      </c>
      <c r="U6978" s="147" t="s">
        <v>4279</v>
      </c>
      <c r="V6978" s="147" t="s">
        <v>4169</v>
      </c>
    </row>
    <row r="6979" spans="16:22" x14ac:dyDescent="0.25">
      <c r="P6979" s="147" t="s">
        <v>962</v>
      </c>
      <c r="Q6979" s="147">
        <v>207</v>
      </c>
      <c r="R6979" s="147"/>
      <c r="S6979" s="147" t="s">
        <v>4280</v>
      </c>
      <c r="T6979" s="147">
        <v>0</v>
      </c>
      <c r="U6979" s="147" t="s">
        <v>4281</v>
      </c>
      <c r="V6979" s="147" t="s">
        <v>4174</v>
      </c>
    </row>
    <row r="6980" spans="16:22" x14ac:dyDescent="0.25">
      <c r="P6980" s="147" t="s">
        <v>962</v>
      </c>
      <c r="Q6980" s="147">
        <v>205</v>
      </c>
      <c r="R6980" s="147"/>
      <c r="S6980" s="147" t="s">
        <v>4282</v>
      </c>
      <c r="T6980" s="147">
        <v>0</v>
      </c>
      <c r="U6980" s="147" t="s">
        <v>4283</v>
      </c>
      <c r="V6980" s="147" t="s">
        <v>4185</v>
      </c>
    </row>
    <row r="6981" spans="16:22" x14ac:dyDescent="0.25">
      <c r="P6981" s="147" t="s">
        <v>962</v>
      </c>
      <c r="Q6981" s="147">
        <v>206</v>
      </c>
      <c r="R6981" s="147"/>
      <c r="S6981" s="147" t="s">
        <v>4284</v>
      </c>
      <c r="T6981" s="147">
        <v>0</v>
      </c>
      <c r="U6981" s="147" t="s">
        <v>4285</v>
      </c>
      <c r="V6981" s="147" t="s">
        <v>4169</v>
      </c>
    </row>
    <row r="6982" spans="16:22" x14ac:dyDescent="0.25">
      <c r="P6982" s="147" t="s">
        <v>962</v>
      </c>
      <c r="Q6982" s="147">
        <v>206</v>
      </c>
      <c r="R6982" s="147"/>
      <c r="S6982" s="147" t="s">
        <v>4286</v>
      </c>
      <c r="T6982" s="147">
        <v>0</v>
      </c>
      <c r="U6982" s="147" t="s">
        <v>4287</v>
      </c>
      <c r="V6982" s="147" t="s">
        <v>4169</v>
      </c>
    </row>
    <row r="6983" spans="16:22" x14ac:dyDescent="0.25">
      <c r="P6983" s="147" t="s">
        <v>962</v>
      </c>
      <c r="Q6983" s="147">
        <v>206</v>
      </c>
      <c r="R6983" s="147"/>
      <c r="S6983" s="147" t="s">
        <v>4288</v>
      </c>
      <c r="T6983" s="147">
        <v>0</v>
      </c>
      <c r="U6983" s="147" t="s">
        <v>4289</v>
      </c>
      <c r="V6983" s="147" t="s">
        <v>4169</v>
      </c>
    </row>
    <row r="6984" spans="16:22" x14ac:dyDescent="0.25">
      <c r="P6984" s="147" t="s">
        <v>962</v>
      </c>
      <c r="Q6984" s="147">
        <v>205</v>
      </c>
      <c r="R6984" s="147"/>
      <c r="S6984" s="147" t="s">
        <v>4290</v>
      </c>
      <c r="T6984" s="147">
        <v>0</v>
      </c>
      <c r="U6984" s="147" t="s">
        <v>4291</v>
      </c>
      <c r="V6984" s="147" t="s">
        <v>4185</v>
      </c>
    </row>
    <row r="6985" spans="16:22" x14ac:dyDescent="0.25">
      <c r="P6985" s="147" t="s">
        <v>962</v>
      </c>
      <c r="Q6985" s="147">
        <v>205</v>
      </c>
      <c r="R6985" s="147"/>
      <c r="S6985" s="147" t="s">
        <v>4292</v>
      </c>
      <c r="T6985" s="147">
        <v>0</v>
      </c>
      <c r="U6985" s="147" t="s">
        <v>4293</v>
      </c>
      <c r="V6985" s="147" t="s">
        <v>4185</v>
      </c>
    </row>
    <row r="6986" spans="16:22" x14ac:dyDescent="0.25">
      <c r="P6986" s="147" t="s">
        <v>962</v>
      </c>
      <c r="Q6986" s="147">
        <v>205</v>
      </c>
      <c r="R6986" s="147"/>
      <c r="S6986" s="147" t="s">
        <v>4294</v>
      </c>
      <c r="T6986" s="147">
        <v>0</v>
      </c>
      <c r="U6986" s="147" t="s">
        <v>4295</v>
      </c>
      <c r="V6986" s="147" t="s">
        <v>4185</v>
      </c>
    </row>
    <row r="6987" spans="16:22" x14ac:dyDescent="0.25">
      <c r="P6987" s="147" t="s">
        <v>962</v>
      </c>
      <c r="Q6987" s="147">
        <v>205</v>
      </c>
      <c r="R6987" s="147"/>
      <c r="S6987" s="147" t="s">
        <v>4296</v>
      </c>
      <c r="T6987" s="147">
        <v>0</v>
      </c>
      <c r="U6987" s="147" t="s">
        <v>4297</v>
      </c>
      <c r="V6987" s="147" t="s">
        <v>4185</v>
      </c>
    </row>
    <row r="6988" spans="16:22" x14ac:dyDescent="0.25">
      <c r="P6988" s="147" t="s">
        <v>962</v>
      </c>
      <c r="Q6988" s="147">
        <v>205</v>
      </c>
      <c r="R6988" s="147"/>
      <c r="S6988" s="147" t="s">
        <v>4298</v>
      </c>
      <c r="T6988" s="147">
        <v>0</v>
      </c>
      <c r="U6988" s="147" t="s">
        <v>4299</v>
      </c>
      <c r="V6988" s="147" t="s">
        <v>4185</v>
      </c>
    </row>
    <row r="6989" spans="16:22" x14ac:dyDescent="0.25">
      <c r="P6989" s="147" t="s">
        <v>962</v>
      </c>
      <c r="Q6989" s="147">
        <v>205</v>
      </c>
      <c r="R6989" s="147"/>
      <c r="S6989" s="147" t="s">
        <v>4300</v>
      </c>
      <c r="T6989" s="147">
        <v>0</v>
      </c>
      <c r="U6989" s="147" t="s">
        <v>4301</v>
      </c>
      <c r="V6989" s="147" t="s">
        <v>4185</v>
      </c>
    </row>
    <row r="6990" spans="16:22" x14ac:dyDescent="0.25">
      <c r="P6990" s="147" t="s">
        <v>962</v>
      </c>
      <c r="Q6990" s="147">
        <v>207</v>
      </c>
      <c r="R6990" s="147"/>
      <c r="S6990" s="147" t="s">
        <v>4302</v>
      </c>
      <c r="T6990" s="147">
        <v>0</v>
      </c>
      <c r="U6990" s="147" t="s">
        <v>4303</v>
      </c>
      <c r="V6990" s="147" t="s">
        <v>4174</v>
      </c>
    </row>
    <row r="6991" spans="16:22" x14ac:dyDescent="0.25">
      <c r="P6991" s="147" t="s">
        <v>962</v>
      </c>
      <c r="Q6991" s="147">
        <v>207</v>
      </c>
      <c r="R6991" s="147"/>
      <c r="S6991" s="147" t="s">
        <v>4304</v>
      </c>
      <c r="T6991" s="147">
        <v>0</v>
      </c>
      <c r="U6991" s="147" t="s">
        <v>4305</v>
      </c>
      <c r="V6991" s="147" t="s">
        <v>4174</v>
      </c>
    </row>
    <row r="6992" spans="16:22" x14ac:dyDescent="0.25">
      <c r="P6992" s="147" t="s">
        <v>962</v>
      </c>
      <c r="Q6992" s="147">
        <v>205</v>
      </c>
      <c r="R6992" s="147"/>
      <c r="S6992" s="147" t="s">
        <v>4306</v>
      </c>
      <c r="T6992" s="147">
        <v>0</v>
      </c>
      <c r="U6992" s="147" t="s">
        <v>4307</v>
      </c>
      <c r="V6992" s="147" t="s">
        <v>4185</v>
      </c>
    </row>
    <row r="6993" spans="16:22" x14ac:dyDescent="0.25">
      <c r="P6993" s="147" t="s">
        <v>962</v>
      </c>
      <c r="Q6993" s="147">
        <v>205</v>
      </c>
      <c r="R6993" s="147"/>
      <c r="S6993" s="147" t="s">
        <v>4308</v>
      </c>
      <c r="T6993" s="147">
        <v>0</v>
      </c>
      <c r="U6993" s="147" t="s">
        <v>4309</v>
      </c>
      <c r="V6993" s="147" t="s">
        <v>4185</v>
      </c>
    </row>
    <row r="6994" spans="16:22" x14ac:dyDescent="0.25">
      <c r="P6994" s="147" t="s">
        <v>962</v>
      </c>
      <c r="Q6994" s="147">
        <v>207</v>
      </c>
      <c r="R6994" s="147"/>
      <c r="S6994" s="147" t="s">
        <v>4310</v>
      </c>
      <c r="T6994" s="147">
        <v>0</v>
      </c>
      <c r="U6994" s="147" t="s">
        <v>4311</v>
      </c>
      <c r="V6994" s="147" t="s">
        <v>4174</v>
      </c>
    </row>
    <row r="6995" spans="16:22" x14ac:dyDescent="0.25">
      <c r="P6995" s="147" t="s">
        <v>962</v>
      </c>
      <c r="Q6995" s="147">
        <v>205</v>
      </c>
      <c r="R6995" s="147"/>
      <c r="S6995" s="147" t="s">
        <v>4312</v>
      </c>
      <c r="T6995" s="147">
        <v>0</v>
      </c>
      <c r="U6995" s="147" t="s">
        <v>4313</v>
      </c>
      <c r="V6995" s="147" t="s">
        <v>4185</v>
      </c>
    </row>
    <row r="6996" spans="16:22" x14ac:dyDescent="0.25">
      <c r="P6996" s="147" t="s">
        <v>962</v>
      </c>
      <c r="Q6996" s="147">
        <v>205</v>
      </c>
      <c r="R6996" s="147"/>
      <c r="S6996" s="147" t="s">
        <v>4314</v>
      </c>
      <c r="T6996" s="147">
        <v>0</v>
      </c>
      <c r="U6996" s="147" t="s">
        <v>4315</v>
      </c>
      <c r="V6996" s="147" t="s">
        <v>4185</v>
      </c>
    </row>
    <row r="6997" spans="16:22" x14ac:dyDescent="0.25">
      <c r="P6997" s="147" t="s">
        <v>962</v>
      </c>
      <c r="Q6997" s="147">
        <v>205</v>
      </c>
      <c r="R6997" s="147"/>
      <c r="S6997" s="147" t="s">
        <v>4316</v>
      </c>
      <c r="T6997" s="147">
        <v>0</v>
      </c>
      <c r="U6997" s="147" t="s">
        <v>4317</v>
      </c>
      <c r="V6997" s="147" t="s">
        <v>4185</v>
      </c>
    </row>
    <row r="6998" spans="16:22" x14ac:dyDescent="0.25">
      <c r="P6998" s="147" t="s">
        <v>962</v>
      </c>
      <c r="Q6998" s="147">
        <v>205</v>
      </c>
      <c r="R6998" s="147"/>
      <c r="S6998" s="147" t="s">
        <v>4318</v>
      </c>
      <c r="T6998" s="147">
        <v>0</v>
      </c>
      <c r="U6998" s="147" t="s">
        <v>4319</v>
      </c>
      <c r="V6998" s="147" t="s">
        <v>4185</v>
      </c>
    </row>
    <row r="6999" spans="16:22" x14ac:dyDescent="0.25">
      <c r="P6999" s="147" t="s">
        <v>962</v>
      </c>
      <c r="Q6999" s="147">
        <v>205</v>
      </c>
      <c r="R6999" s="147"/>
      <c r="S6999" s="147" t="s">
        <v>4320</v>
      </c>
      <c r="T6999" s="147">
        <v>0</v>
      </c>
      <c r="U6999" s="147" t="s">
        <v>4321</v>
      </c>
      <c r="V6999" s="147" t="s">
        <v>4185</v>
      </c>
    </row>
    <row r="7000" spans="16:22" x14ac:dyDescent="0.25">
      <c r="P7000" s="147" t="s">
        <v>962</v>
      </c>
      <c r="Q7000" s="147">
        <v>205</v>
      </c>
      <c r="R7000" s="147"/>
      <c r="S7000" s="147" t="s">
        <v>4322</v>
      </c>
      <c r="T7000" s="147">
        <v>0</v>
      </c>
      <c r="U7000" s="147" t="s">
        <v>4323</v>
      </c>
      <c r="V7000" s="147" t="s">
        <v>4185</v>
      </c>
    </row>
    <row r="7001" spans="16:22" x14ac:dyDescent="0.25">
      <c r="P7001" s="147" t="s">
        <v>962</v>
      </c>
      <c r="Q7001" s="147">
        <v>207</v>
      </c>
      <c r="R7001" s="147"/>
      <c r="S7001" s="147" t="s">
        <v>4324</v>
      </c>
      <c r="T7001" s="147">
        <v>0</v>
      </c>
      <c r="U7001" s="147" t="s">
        <v>4325</v>
      </c>
      <c r="V7001" s="147" t="s">
        <v>4174</v>
      </c>
    </row>
    <row r="7002" spans="16:22" x14ac:dyDescent="0.25">
      <c r="P7002" s="147" t="s">
        <v>962</v>
      </c>
      <c r="Q7002" s="147">
        <v>208</v>
      </c>
      <c r="R7002" s="147"/>
      <c r="S7002" s="147" t="s">
        <v>1144</v>
      </c>
      <c r="T7002" s="147">
        <v>169</v>
      </c>
      <c r="U7002" s="147" t="s">
        <v>1145</v>
      </c>
      <c r="V7002" s="147" t="s">
        <v>4326</v>
      </c>
    </row>
    <row r="7003" spans="16:22" x14ac:dyDescent="0.25">
      <c r="P7003" s="147" t="s">
        <v>962</v>
      </c>
      <c r="Q7003" s="147">
        <v>208</v>
      </c>
      <c r="R7003" s="147"/>
      <c r="S7003" s="147" t="s">
        <v>1146</v>
      </c>
      <c r="T7003" s="147">
        <v>355</v>
      </c>
      <c r="U7003" s="147" t="s">
        <v>1147</v>
      </c>
      <c r="V7003" s="147" t="s">
        <v>4326</v>
      </c>
    </row>
    <row r="7004" spans="16:22" x14ac:dyDescent="0.25">
      <c r="P7004" s="147" t="s">
        <v>962</v>
      </c>
      <c r="Q7004" s="147">
        <v>208</v>
      </c>
      <c r="R7004" s="147"/>
      <c r="S7004" s="147" t="s">
        <v>1148</v>
      </c>
      <c r="T7004" s="147">
        <v>174</v>
      </c>
      <c r="U7004" s="147" t="s">
        <v>1149</v>
      </c>
      <c r="V7004" s="147" t="s">
        <v>4326</v>
      </c>
    </row>
    <row r="7005" spans="16:22" x14ac:dyDescent="0.25">
      <c r="P7005" s="147" t="s">
        <v>962</v>
      </c>
      <c r="Q7005" s="147">
        <v>208</v>
      </c>
      <c r="R7005" s="147"/>
      <c r="S7005" s="147" t="s">
        <v>1152</v>
      </c>
      <c r="T7005" s="147">
        <v>142</v>
      </c>
      <c r="U7005" s="147" t="s">
        <v>1153</v>
      </c>
      <c r="V7005" s="147" t="s">
        <v>4326</v>
      </c>
    </row>
    <row r="7006" spans="16:22" x14ac:dyDescent="0.25">
      <c r="P7006" s="147" t="s">
        <v>962</v>
      </c>
      <c r="Q7006" s="147">
        <v>208</v>
      </c>
      <c r="R7006" s="147"/>
      <c r="S7006" s="147" t="s">
        <v>3226</v>
      </c>
      <c r="T7006" s="147">
        <v>39</v>
      </c>
      <c r="U7006" s="147" t="s">
        <v>3227</v>
      </c>
      <c r="V7006" s="147" t="s">
        <v>4326</v>
      </c>
    </row>
    <row r="7007" spans="16:22" x14ac:dyDescent="0.25">
      <c r="P7007" s="147" t="s">
        <v>962</v>
      </c>
      <c r="Q7007" s="147">
        <v>208</v>
      </c>
      <c r="R7007" s="147"/>
      <c r="S7007" s="147" t="s">
        <v>3228</v>
      </c>
      <c r="T7007" s="147">
        <v>41</v>
      </c>
      <c r="U7007" s="147" t="s">
        <v>3229</v>
      </c>
      <c r="V7007" s="147" t="s">
        <v>4326</v>
      </c>
    </row>
    <row r="7008" spans="16:22" x14ac:dyDescent="0.25">
      <c r="P7008" s="147" t="s">
        <v>962</v>
      </c>
      <c r="Q7008" s="147">
        <v>208</v>
      </c>
      <c r="R7008" s="147"/>
      <c r="S7008" s="147" t="s">
        <v>1164</v>
      </c>
      <c r="T7008" s="147">
        <v>163</v>
      </c>
      <c r="U7008" s="147" t="s">
        <v>1165</v>
      </c>
      <c r="V7008" s="147" t="s">
        <v>4326</v>
      </c>
    </row>
    <row r="7009" spans="16:22" x14ac:dyDescent="0.25">
      <c r="P7009" s="147" t="s">
        <v>962</v>
      </c>
      <c r="Q7009" s="147">
        <v>208</v>
      </c>
      <c r="R7009" s="147"/>
      <c r="S7009" s="147" t="s">
        <v>2730</v>
      </c>
      <c r="T7009" s="147">
        <v>303</v>
      </c>
      <c r="U7009" s="147" t="s">
        <v>2731</v>
      </c>
      <c r="V7009" s="147" t="s">
        <v>4326</v>
      </c>
    </row>
    <row r="7010" spans="16:22" x14ac:dyDescent="0.25">
      <c r="P7010" s="147" t="s">
        <v>962</v>
      </c>
      <c r="Q7010" s="147">
        <v>208</v>
      </c>
      <c r="R7010" s="147"/>
      <c r="S7010" s="147" t="s">
        <v>1166</v>
      </c>
      <c r="T7010" s="147">
        <v>207</v>
      </c>
      <c r="U7010" s="147" t="s">
        <v>1167</v>
      </c>
      <c r="V7010" s="147" t="s">
        <v>4326</v>
      </c>
    </row>
    <row r="7011" spans="16:22" x14ac:dyDescent="0.25">
      <c r="P7011" s="147" t="s">
        <v>962</v>
      </c>
      <c r="Q7011" s="147">
        <v>208</v>
      </c>
      <c r="R7011" s="147"/>
      <c r="S7011" s="147" t="s">
        <v>1170</v>
      </c>
      <c r="T7011" s="147">
        <v>154</v>
      </c>
      <c r="U7011" s="147" t="s">
        <v>1171</v>
      </c>
      <c r="V7011" s="147" t="s">
        <v>4326</v>
      </c>
    </row>
    <row r="7012" spans="16:22" x14ac:dyDescent="0.25">
      <c r="P7012" s="147" t="s">
        <v>962</v>
      </c>
      <c r="Q7012" s="147">
        <v>208</v>
      </c>
      <c r="R7012" s="147"/>
      <c r="S7012" s="147" t="s">
        <v>1180</v>
      </c>
      <c r="T7012" s="147">
        <v>37</v>
      </c>
      <c r="U7012" s="147" t="s">
        <v>1181</v>
      </c>
      <c r="V7012" s="147" t="s">
        <v>4326</v>
      </c>
    </row>
    <row r="7013" spans="16:22" x14ac:dyDescent="0.25">
      <c r="P7013" s="147" t="s">
        <v>962</v>
      </c>
      <c r="Q7013" s="147">
        <v>208</v>
      </c>
      <c r="R7013" s="147"/>
      <c r="S7013" s="147" t="s">
        <v>1188</v>
      </c>
      <c r="T7013" s="147">
        <v>207</v>
      </c>
      <c r="U7013" s="147" t="s">
        <v>1189</v>
      </c>
      <c r="V7013" s="147" t="s">
        <v>4326</v>
      </c>
    </row>
    <row r="7014" spans="16:22" x14ac:dyDescent="0.25">
      <c r="P7014" s="147" t="s">
        <v>962</v>
      </c>
      <c r="Q7014" s="147">
        <v>208</v>
      </c>
      <c r="R7014" s="147"/>
      <c r="S7014" s="147" t="s">
        <v>1190</v>
      </c>
      <c r="T7014" s="147">
        <v>98</v>
      </c>
      <c r="U7014" s="147" t="s">
        <v>1191</v>
      </c>
      <c r="V7014" s="147" t="s">
        <v>4326</v>
      </c>
    </row>
    <row r="7015" spans="16:22" x14ac:dyDescent="0.25">
      <c r="P7015" s="147" t="s">
        <v>962</v>
      </c>
      <c r="Q7015" s="147">
        <v>208</v>
      </c>
      <c r="R7015" s="147"/>
      <c r="S7015" s="147" t="s">
        <v>1192</v>
      </c>
      <c r="T7015" s="147">
        <v>52</v>
      </c>
      <c r="U7015" s="147" t="s">
        <v>1193</v>
      </c>
      <c r="V7015" s="147" t="s">
        <v>4326</v>
      </c>
    </row>
    <row r="7016" spans="16:22" x14ac:dyDescent="0.25">
      <c r="P7016" s="147" t="s">
        <v>962</v>
      </c>
      <c r="Q7016" s="147">
        <v>208</v>
      </c>
      <c r="R7016" s="147"/>
      <c r="S7016" s="147" t="s">
        <v>1216</v>
      </c>
      <c r="T7016" s="147">
        <v>107</v>
      </c>
      <c r="U7016" s="147" t="s">
        <v>1217</v>
      </c>
      <c r="V7016" s="147" t="s">
        <v>4326</v>
      </c>
    </row>
    <row r="7017" spans="16:22" x14ac:dyDescent="0.25">
      <c r="P7017" s="147" t="s">
        <v>962</v>
      </c>
      <c r="Q7017" s="147">
        <v>208</v>
      </c>
      <c r="R7017" s="147"/>
      <c r="S7017" s="147" t="s">
        <v>1228</v>
      </c>
      <c r="T7017" s="147">
        <v>132</v>
      </c>
      <c r="U7017" s="147" t="s">
        <v>1229</v>
      </c>
      <c r="V7017" s="147" t="s">
        <v>4326</v>
      </c>
    </row>
    <row r="7018" spans="16:22" x14ac:dyDescent="0.25">
      <c r="P7018" s="147" t="s">
        <v>962</v>
      </c>
      <c r="Q7018" s="147">
        <v>208</v>
      </c>
      <c r="R7018" s="147"/>
      <c r="S7018" s="147" t="s">
        <v>1234</v>
      </c>
      <c r="T7018" s="147">
        <v>215</v>
      </c>
      <c r="U7018" s="147" t="s">
        <v>1235</v>
      </c>
      <c r="V7018" s="147" t="s">
        <v>4326</v>
      </c>
    </row>
    <row r="7019" spans="16:22" x14ac:dyDescent="0.25">
      <c r="P7019" s="147" t="s">
        <v>962</v>
      </c>
      <c r="Q7019" s="147">
        <v>208</v>
      </c>
      <c r="R7019" s="147"/>
      <c r="S7019" s="147" t="s">
        <v>1238</v>
      </c>
      <c r="T7019" s="147">
        <v>101</v>
      </c>
      <c r="U7019" s="147" t="s">
        <v>1239</v>
      </c>
      <c r="V7019" s="147" t="s">
        <v>4326</v>
      </c>
    </row>
    <row r="7020" spans="16:22" x14ac:dyDescent="0.25">
      <c r="P7020" s="147" t="s">
        <v>962</v>
      </c>
      <c r="Q7020" s="147">
        <v>208</v>
      </c>
      <c r="R7020" s="147"/>
      <c r="S7020" s="147" t="s">
        <v>1240</v>
      </c>
      <c r="T7020" s="147">
        <v>223</v>
      </c>
      <c r="U7020" s="147" t="s">
        <v>1241</v>
      </c>
      <c r="V7020" s="147" t="s">
        <v>4326</v>
      </c>
    </row>
    <row r="7021" spans="16:22" x14ac:dyDescent="0.25">
      <c r="P7021" s="147" t="s">
        <v>962</v>
      </c>
      <c r="Q7021" s="147">
        <v>208</v>
      </c>
      <c r="R7021" s="147"/>
      <c r="S7021" s="147" t="s">
        <v>1242</v>
      </c>
      <c r="T7021" s="147">
        <v>69</v>
      </c>
      <c r="U7021" s="147" t="s">
        <v>1243</v>
      </c>
      <c r="V7021" s="147" t="s">
        <v>4326</v>
      </c>
    </row>
    <row r="7022" spans="16:22" x14ac:dyDescent="0.25">
      <c r="P7022" s="147" t="s">
        <v>962</v>
      </c>
      <c r="Q7022" s="147">
        <v>208</v>
      </c>
      <c r="R7022" s="147"/>
      <c r="S7022" s="147" t="s">
        <v>1246</v>
      </c>
      <c r="T7022" s="147">
        <v>376</v>
      </c>
      <c r="U7022" s="147" t="s">
        <v>1247</v>
      </c>
      <c r="V7022" s="147" t="s">
        <v>4326</v>
      </c>
    </row>
    <row r="7023" spans="16:22" x14ac:dyDescent="0.25">
      <c r="P7023" s="147" t="s">
        <v>962</v>
      </c>
      <c r="Q7023" s="147">
        <v>208</v>
      </c>
      <c r="R7023" s="147"/>
      <c r="S7023" s="147" t="s">
        <v>1254</v>
      </c>
      <c r="T7023" s="147">
        <v>117</v>
      </c>
      <c r="U7023" s="147" t="s">
        <v>1255</v>
      </c>
      <c r="V7023" s="147" t="s">
        <v>4326</v>
      </c>
    </row>
    <row r="7024" spans="16:22" x14ac:dyDescent="0.25">
      <c r="P7024" s="147" t="s">
        <v>962</v>
      </c>
      <c r="Q7024" s="147">
        <v>208</v>
      </c>
      <c r="R7024" s="147"/>
      <c r="S7024" s="147" t="s">
        <v>1256</v>
      </c>
      <c r="T7024" s="147">
        <v>37</v>
      </c>
      <c r="U7024" s="147" t="s">
        <v>1257</v>
      </c>
      <c r="V7024" s="147" t="s">
        <v>4326</v>
      </c>
    </row>
    <row r="7025" spans="16:22" x14ac:dyDescent="0.25">
      <c r="P7025" s="147" t="s">
        <v>962</v>
      </c>
      <c r="Q7025" s="147">
        <v>208</v>
      </c>
      <c r="R7025" s="147"/>
      <c r="S7025" s="147" t="s">
        <v>1260</v>
      </c>
      <c r="T7025" s="147">
        <v>55</v>
      </c>
      <c r="U7025" s="147" t="s">
        <v>1261</v>
      </c>
      <c r="V7025" s="147" t="s">
        <v>4326</v>
      </c>
    </row>
    <row r="7026" spans="16:22" x14ac:dyDescent="0.25">
      <c r="P7026" s="147" t="s">
        <v>962</v>
      </c>
      <c r="Q7026" s="147">
        <v>208</v>
      </c>
      <c r="R7026" s="147"/>
      <c r="S7026" s="147" t="s">
        <v>1274</v>
      </c>
      <c r="T7026" s="147">
        <v>45</v>
      </c>
      <c r="U7026" s="147" t="s">
        <v>1275</v>
      </c>
      <c r="V7026" s="147" t="s">
        <v>4326</v>
      </c>
    </row>
    <row r="7027" spans="16:22" x14ac:dyDescent="0.25">
      <c r="P7027" s="147" t="s">
        <v>962</v>
      </c>
      <c r="Q7027" s="147">
        <v>208</v>
      </c>
      <c r="R7027" s="147"/>
      <c r="S7027" s="147" t="s">
        <v>2475</v>
      </c>
      <c r="T7027" s="147">
        <v>1094</v>
      </c>
      <c r="U7027" s="147" t="s">
        <v>2476</v>
      </c>
      <c r="V7027" s="147" t="s">
        <v>4326</v>
      </c>
    </row>
    <row r="7028" spans="16:22" x14ac:dyDescent="0.25">
      <c r="P7028" s="147" t="s">
        <v>962</v>
      </c>
      <c r="Q7028" s="147">
        <v>208</v>
      </c>
      <c r="R7028" s="147"/>
      <c r="S7028" s="147" t="s">
        <v>1286</v>
      </c>
      <c r="T7028" s="147">
        <v>3368</v>
      </c>
      <c r="U7028" s="147" t="s">
        <v>1287</v>
      </c>
      <c r="V7028" s="147" t="s">
        <v>4326</v>
      </c>
    </row>
    <row r="7029" spans="16:22" x14ac:dyDescent="0.25">
      <c r="P7029" s="147" t="s">
        <v>962</v>
      </c>
      <c r="Q7029" s="147">
        <v>208</v>
      </c>
      <c r="R7029" s="147"/>
      <c r="S7029" s="147" t="s">
        <v>1288</v>
      </c>
      <c r="T7029" s="147">
        <v>568</v>
      </c>
      <c r="U7029" s="147" t="s">
        <v>1289</v>
      </c>
      <c r="V7029" s="147" t="s">
        <v>4326</v>
      </c>
    </row>
    <row r="7030" spans="16:22" x14ac:dyDescent="0.25">
      <c r="P7030" s="147" t="s">
        <v>962</v>
      </c>
      <c r="Q7030" s="147">
        <v>208</v>
      </c>
      <c r="R7030" s="147"/>
      <c r="S7030" s="147" t="s">
        <v>1290</v>
      </c>
      <c r="T7030" s="147">
        <v>339</v>
      </c>
      <c r="U7030" s="147" t="s">
        <v>1291</v>
      </c>
      <c r="V7030" s="147" t="s">
        <v>4326</v>
      </c>
    </row>
    <row r="7031" spans="16:22" x14ac:dyDescent="0.25">
      <c r="P7031" s="147" t="s">
        <v>962</v>
      </c>
      <c r="Q7031" s="147">
        <v>208</v>
      </c>
      <c r="R7031" s="147"/>
      <c r="S7031" s="147" t="s">
        <v>2991</v>
      </c>
      <c r="T7031" s="147">
        <v>593</v>
      </c>
      <c r="U7031" s="147" t="s">
        <v>2992</v>
      </c>
      <c r="V7031" s="147" t="s">
        <v>4326</v>
      </c>
    </row>
    <row r="7032" spans="16:22" x14ac:dyDescent="0.25">
      <c r="P7032" s="147" t="s">
        <v>962</v>
      </c>
      <c r="Q7032" s="147">
        <v>208</v>
      </c>
      <c r="R7032" s="147"/>
      <c r="S7032" s="147" t="s">
        <v>2993</v>
      </c>
      <c r="T7032" s="147">
        <v>488</v>
      </c>
      <c r="U7032" s="147" t="s">
        <v>2994</v>
      </c>
      <c r="V7032" s="147" t="s">
        <v>4326</v>
      </c>
    </row>
    <row r="7033" spans="16:22" x14ac:dyDescent="0.25">
      <c r="P7033" s="147" t="s">
        <v>962</v>
      </c>
      <c r="Q7033" s="147">
        <v>208</v>
      </c>
      <c r="R7033" s="147"/>
      <c r="S7033" s="147" t="s">
        <v>2995</v>
      </c>
      <c r="T7033" s="147">
        <v>1</v>
      </c>
      <c r="U7033" s="147" t="s">
        <v>2996</v>
      </c>
      <c r="V7033" s="147" t="s">
        <v>4326</v>
      </c>
    </row>
    <row r="7034" spans="16:22" x14ac:dyDescent="0.25">
      <c r="P7034" s="147" t="s">
        <v>962</v>
      </c>
      <c r="Q7034" s="147">
        <v>208</v>
      </c>
      <c r="R7034" s="147"/>
      <c r="S7034" s="147" t="s">
        <v>1310</v>
      </c>
      <c r="T7034" s="147">
        <v>105</v>
      </c>
      <c r="U7034" s="147" t="s">
        <v>1311</v>
      </c>
      <c r="V7034" s="147" t="s">
        <v>4326</v>
      </c>
    </row>
    <row r="7035" spans="16:22" x14ac:dyDescent="0.25">
      <c r="P7035" s="147" t="s">
        <v>962</v>
      </c>
      <c r="Q7035" s="147">
        <v>208</v>
      </c>
      <c r="R7035" s="147"/>
      <c r="S7035" s="147" t="s">
        <v>1322</v>
      </c>
      <c r="T7035" s="147">
        <v>111</v>
      </c>
      <c r="U7035" s="147" t="s">
        <v>1323</v>
      </c>
      <c r="V7035" s="147" t="s">
        <v>4326</v>
      </c>
    </row>
    <row r="7036" spans="16:22" x14ac:dyDescent="0.25">
      <c r="P7036" s="147" t="s">
        <v>962</v>
      </c>
      <c r="Q7036" s="147">
        <v>208</v>
      </c>
      <c r="R7036" s="147"/>
      <c r="S7036" s="147" t="s">
        <v>1342</v>
      </c>
      <c r="T7036" s="147">
        <v>280</v>
      </c>
      <c r="U7036" s="147" t="s">
        <v>1343</v>
      </c>
      <c r="V7036" s="147" t="s">
        <v>4326</v>
      </c>
    </row>
    <row r="7037" spans="16:22" x14ac:dyDescent="0.25">
      <c r="P7037" s="147" t="s">
        <v>962</v>
      </c>
      <c r="Q7037" s="147">
        <v>208</v>
      </c>
      <c r="R7037" s="147"/>
      <c r="S7037" s="147" t="s">
        <v>1352</v>
      </c>
      <c r="T7037" s="147">
        <v>28</v>
      </c>
      <c r="U7037" s="147" t="s">
        <v>1353</v>
      </c>
      <c r="V7037" s="147" t="s">
        <v>4326</v>
      </c>
    </row>
    <row r="7038" spans="16:22" x14ac:dyDescent="0.25">
      <c r="P7038" s="147" t="s">
        <v>962</v>
      </c>
      <c r="Q7038" s="147">
        <v>208</v>
      </c>
      <c r="R7038" s="147"/>
      <c r="S7038" s="147" t="s">
        <v>1370</v>
      </c>
      <c r="T7038" s="147">
        <v>165</v>
      </c>
      <c r="U7038" s="147" t="s">
        <v>1371</v>
      </c>
      <c r="V7038" s="147" t="s">
        <v>4326</v>
      </c>
    </row>
    <row r="7039" spans="16:22" x14ac:dyDescent="0.25">
      <c r="P7039" s="147" t="s">
        <v>962</v>
      </c>
      <c r="Q7039" s="147">
        <v>208</v>
      </c>
      <c r="R7039" s="147"/>
      <c r="S7039" s="147" t="s">
        <v>1396</v>
      </c>
      <c r="T7039" s="147">
        <v>156</v>
      </c>
      <c r="U7039" s="147" t="s">
        <v>1397</v>
      </c>
      <c r="V7039" s="147" t="s">
        <v>4326</v>
      </c>
    </row>
    <row r="7040" spans="16:22" x14ac:dyDescent="0.25">
      <c r="P7040" s="147" t="s">
        <v>962</v>
      </c>
      <c r="Q7040" s="147">
        <v>208</v>
      </c>
      <c r="R7040" s="147"/>
      <c r="S7040" s="147" t="s">
        <v>1400</v>
      </c>
      <c r="T7040" s="147">
        <v>512</v>
      </c>
      <c r="U7040" s="147" t="s">
        <v>1401</v>
      </c>
      <c r="V7040" s="147" t="s">
        <v>4326</v>
      </c>
    </row>
    <row r="7041" spans="16:22" x14ac:dyDescent="0.25">
      <c r="P7041" s="147" t="s">
        <v>962</v>
      </c>
      <c r="Q7041" s="147">
        <v>208</v>
      </c>
      <c r="R7041" s="147"/>
      <c r="S7041" s="147" t="s">
        <v>3256</v>
      </c>
      <c r="T7041" s="147">
        <v>120</v>
      </c>
      <c r="U7041" s="147" t="s">
        <v>3257</v>
      </c>
      <c r="V7041" s="147" t="s">
        <v>4326</v>
      </c>
    </row>
    <row r="7042" spans="16:22" x14ac:dyDescent="0.25">
      <c r="P7042" s="147" t="s">
        <v>962</v>
      </c>
      <c r="Q7042" s="147">
        <v>208</v>
      </c>
      <c r="R7042" s="147"/>
      <c r="S7042" s="147" t="s">
        <v>3258</v>
      </c>
      <c r="T7042" s="147">
        <v>196</v>
      </c>
      <c r="U7042" s="147" t="s">
        <v>3259</v>
      </c>
      <c r="V7042" s="147" t="s">
        <v>4326</v>
      </c>
    </row>
    <row r="7043" spans="16:22" x14ac:dyDescent="0.25">
      <c r="P7043" s="147" t="s">
        <v>962</v>
      </c>
      <c r="Q7043" s="147">
        <v>208</v>
      </c>
      <c r="R7043" s="147"/>
      <c r="S7043" s="147" t="s">
        <v>3266</v>
      </c>
      <c r="T7043" s="147">
        <v>510</v>
      </c>
      <c r="U7043" s="147" t="s">
        <v>3267</v>
      </c>
      <c r="V7043" s="147" t="s">
        <v>4326</v>
      </c>
    </row>
    <row r="7044" spans="16:22" x14ac:dyDescent="0.25">
      <c r="P7044" s="147" t="s">
        <v>962</v>
      </c>
      <c r="Q7044" s="147">
        <v>208</v>
      </c>
      <c r="R7044" s="147"/>
      <c r="S7044" s="147" t="s">
        <v>3268</v>
      </c>
      <c r="T7044" s="147">
        <v>175</v>
      </c>
      <c r="U7044" s="147" t="s">
        <v>3269</v>
      </c>
      <c r="V7044" s="147" t="s">
        <v>4326</v>
      </c>
    </row>
    <row r="7045" spans="16:22" x14ac:dyDescent="0.25">
      <c r="P7045" s="147" t="s">
        <v>962</v>
      </c>
      <c r="Q7045" s="147">
        <v>208</v>
      </c>
      <c r="R7045" s="147"/>
      <c r="S7045" s="147" t="s">
        <v>3272</v>
      </c>
      <c r="T7045" s="147">
        <v>140</v>
      </c>
      <c r="U7045" s="147" t="s">
        <v>3273</v>
      </c>
      <c r="V7045" s="147" t="s">
        <v>4326</v>
      </c>
    </row>
    <row r="7046" spans="16:22" x14ac:dyDescent="0.25">
      <c r="P7046" s="147" t="s">
        <v>962</v>
      </c>
      <c r="Q7046" s="147">
        <v>208</v>
      </c>
      <c r="R7046" s="147"/>
      <c r="S7046" s="147" t="s">
        <v>3274</v>
      </c>
      <c r="T7046" s="147">
        <v>762</v>
      </c>
      <c r="U7046" s="147" t="s">
        <v>3275</v>
      </c>
      <c r="V7046" s="147" t="s">
        <v>4326</v>
      </c>
    </row>
    <row r="7047" spans="16:22" x14ac:dyDescent="0.25">
      <c r="P7047" s="147" t="s">
        <v>962</v>
      </c>
      <c r="Q7047" s="147">
        <v>208</v>
      </c>
      <c r="R7047" s="147"/>
      <c r="S7047" s="147" t="s">
        <v>3276</v>
      </c>
      <c r="T7047" s="147">
        <v>394</v>
      </c>
      <c r="U7047" s="147" t="s">
        <v>3277</v>
      </c>
      <c r="V7047" s="147" t="s">
        <v>4326</v>
      </c>
    </row>
    <row r="7048" spans="16:22" x14ac:dyDescent="0.25">
      <c r="P7048" s="147" t="s">
        <v>962</v>
      </c>
      <c r="Q7048" s="147">
        <v>208</v>
      </c>
      <c r="R7048" s="147"/>
      <c r="S7048" s="147" t="s">
        <v>3278</v>
      </c>
      <c r="T7048" s="147">
        <v>100</v>
      </c>
      <c r="U7048" s="147" t="s">
        <v>3279</v>
      </c>
      <c r="V7048" s="147" t="s">
        <v>4326</v>
      </c>
    </row>
    <row r="7049" spans="16:22" x14ac:dyDescent="0.25">
      <c r="P7049" s="147" t="s">
        <v>962</v>
      </c>
      <c r="Q7049" s="147">
        <v>208</v>
      </c>
      <c r="R7049" s="147"/>
      <c r="S7049" s="147" t="s">
        <v>3280</v>
      </c>
      <c r="T7049" s="147">
        <v>108</v>
      </c>
      <c r="U7049" s="147" t="s">
        <v>3281</v>
      </c>
      <c r="V7049" s="147" t="s">
        <v>4326</v>
      </c>
    </row>
    <row r="7050" spans="16:22" x14ac:dyDescent="0.25">
      <c r="P7050" s="147" t="s">
        <v>962</v>
      </c>
      <c r="Q7050" s="147">
        <v>208</v>
      </c>
      <c r="R7050" s="147"/>
      <c r="S7050" s="147" t="s">
        <v>3282</v>
      </c>
      <c r="T7050" s="147">
        <v>290</v>
      </c>
      <c r="U7050" s="147" t="s">
        <v>3283</v>
      </c>
      <c r="V7050" s="147" t="s">
        <v>4326</v>
      </c>
    </row>
    <row r="7051" spans="16:22" x14ac:dyDescent="0.25">
      <c r="P7051" s="147" t="s">
        <v>962</v>
      </c>
      <c r="Q7051" s="147">
        <v>208</v>
      </c>
      <c r="R7051" s="147"/>
      <c r="S7051" s="147" t="s">
        <v>3284</v>
      </c>
      <c r="T7051" s="147">
        <v>220</v>
      </c>
      <c r="U7051" s="147" t="s">
        <v>3285</v>
      </c>
      <c r="V7051" s="147" t="s">
        <v>4326</v>
      </c>
    </row>
    <row r="7052" spans="16:22" x14ac:dyDescent="0.25">
      <c r="P7052" s="147" t="s">
        <v>962</v>
      </c>
      <c r="Q7052" s="147">
        <v>208</v>
      </c>
      <c r="R7052" s="147"/>
      <c r="S7052" s="147" t="s">
        <v>3286</v>
      </c>
      <c r="T7052" s="147">
        <v>100</v>
      </c>
      <c r="U7052" s="147" t="s">
        <v>3287</v>
      </c>
      <c r="V7052" s="147" t="s">
        <v>4326</v>
      </c>
    </row>
    <row r="7053" spans="16:22" x14ac:dyDescent="0.25">
      <c r="P7053" s="147" t="s">
        <v>962</v>
      </c>
      <c r="Q7053" s="147">
        <v>208</v>
      </c>
      <c r="R7053" s="147"/>
      <c r="S7053" s="147" t="s">
        <v>3288</v>
      </c>
      <c r="T7053" s="147">
        <v>88</v>
      </c>
      <c r="U7053" s="147" t="s">
        <v>3289</v>
      </c>
      <c r="V7053" s="147" t="s">
        <v>4326</v>
      </c>
    </row>
    <row r="7054" spans="16:22" x14ac:dyDescent="0.25">
      <c r="P7054" s="147" t="s">
        <v>962</v>
      </c>
      <c r="Q7054" s="147">
        <v>208</v>
      </c>
      <c r="R7054" s="147"/>
      <c r="S7054" s="147" t="s">
        <v>3290</v>
      </c>
      <c r="T7054" s="147">
        <v>264</v>
      </c>
      <c r="U7054" s="147" t="s">
        <v>3291</v>
      </c>
      <c r="V7054" s="147" t="s">
        <v>4326</v>
      </c>
    </row>
    <row r="7055" spans="16:22" x14ac:dyDescent="0.25">
      <c r="P7055" s="147" t="s">
        <v>962</v>
      </c>
      <c r="Q7055" s="147">
        <v>208</v>
      </c>
      <c r="R7055" s="147"/>
      <c r="S7055" s="147" t="s">
        <v>3292</v>
      </c>
      <c r="T7055" s="147">
        <v>264</v>
      </c>
      <c r="U7055" s="147" t="s">
        <v>3293</v>
      </c>
      <c r="V7055" s="147" t="s">
        <v>4326</v>
      </c>
    </row>
    <row r="7056" spans="16:22" x14ac:dyDescent="0.25">
      <c r="P7056" s="147" t="s">
        <v>962</v>
      </c>
      <c r="Q7056" s="147">
        <v>208</v>
      </c>
      <c r="R7056" s="147"/>
      <c r="S7056" s="147" t="s">
        <v>3294</v>
      </c>
      <c r="T7056" s="147">
        <v>88</v>
      </c>
      <c r="U7056" s="147" t="s">
        <v>3295</v>
      </c>
      <c r="V7056" s="147" t="s">
        <v>4326</v>
      </c>
    </row>
    <row r="7057" spans="16:22" x14ac:dyDescent="0.25">
      <c r="P7057" s="147" t="s">
        <v>962</v>
      </c>
      <c r="Q7057" s="147">
        <v>208</v>
      </c>
      <c r="R7057" s="147"/>
      <c r="S7057" s="147" t="s">
        <v>3296</v>
      </c>
      <c r="T7057" s="147">
        <v>264</v>
      </c>
      <c r="U7057" s="147" t="s">
        <v>3297</v>
      </c>
      <c r="V7057" s="147" t="s">
        <v>4326</v>
      </c>
    </row>
    <row r="7058" spans="16:22" x14ac:dyDescent="0.25">
      <c r="P7058" s="147" t="s">
        <v>962</v>
      </c>
      <c r="Q7058" s="147">
        <v>208</v>
      </c>
      <c r="R7058" s="147"/>
      <c r="S7058" s="147" t="s">
        <v>3298</v>
      </c>
      <c r="T7058" s="147">
        <v>264</v>
      </c>
      <c r="U7058" s="147" t="s">
        <v>3299</v>
      </c>
      <c r="V7058" s="147" t="s">
        <v>4326</v>
      </c>
    </row>
    <row r="7059" spans="16:22" x14ac:dyDescent="0.25">
      <c r="P7059" s="147" t="s">
        <v>962</v>
      </c>
      <c r="Q7059" s="147">
        <v>208</v>
      </c>
      <c r="R7059" s="147"/>
      <c r="S7059" s="147" t="s">
        <v>1402</v>
      </c>
      <c r="T7059" s="147">
        <v>30</v>
      </c>
      <c r="U7059" s="147" t="s">
        <v>1403</v>
      </c>
      <c r="V7059" s="147" t="s">
        <v>4326</v>
      </c>
    </row>
    <row r="7060" spans="16:22" x14ac:dyDescent="0.25">
      <c r="P7060" s="147" t="s">
        <v>962</v>
      </c>
      <c r="Q7060" s="147">
        <v>208</v>
      </c>
      <c r="R7060" s="147"/>
      <c r="S7060" s="147" t="s">
        <v>1410</v>
      </c>
      <c r="T7060" s="147">
        <v>7</v>
      </c>
      <c r="U7060" s="147" t="s">
        <v>1411</v>
      </c>
      <c r="V7060" s="147" t="s">
        <v>4326</v>
      </c>
    </row>
    <row r="7061" spans="16:22" x14ac:dyDescent="0.25">
      <c r="P7061" s="147" t="s">
        <v>962</v>
      </c>
      <c r="Q7061" s="147">
        <v>208</v>
      </c>
      <c r="R7061" s="147"/>
      <c r="S7061" s="147" t="s">
        <v>1414</v>
      </c>
      <c r="T7061" s="147">
        <v>10</v>
      </c>
      <c r="U7061" s="147" t="s">
        <v>1415</v>
      </c>
      <c r="V7061" s="147" t="s">
        <v>4326</v>
      </c>
    </row>
    <row r="7062" spans="16:22" x14ac:dyDescent="0.25">
      <c r="P7062" s="147" t="s">
        <v>962</v>
      </c>
      <c r="Q7062" s="147">
        <v>208</v>
      </c>
      <c r="R7062" s="147"/>
      <c r="S7062" s="147" t="s">
        <v>1418</v>
      </c>
      <c r="T7062" s="147">
        <v>113</v>
      </c>
      <c r="U7062" s="147" t="s">
        <v>1419</v>
      </c>
      <c r="V7062" s="147" t="s">
        <v>4326</v>
      </c>
    </row>
    <row r="7063" spans="16:22" x14ac:dyDescent="0.25">
      <c r="P7063" s="147" t="s">
        <v>962</v>
      </c>
      <c r="Q7063" s="147">
        <v>208</v>
      </c>
      <c r="R7063" s="147"/>
      <c r="S7063" s="147" t="s">
        <v>1422</v>
      </c>
      <c r="T7063" s="147">
        <v>123</v>
      </c>
      <c r="U7063" s="147" t="s">
        <v>1423</v>
      </c>
      <c r="V7063" s="147" t="s">
        <v>4326</v>
      </c>
    </row>
    <row r="7064" spans="16:22" x14ac:dyDescent="0.25">
      <c r="P7064" s="147" t="s">
        <v>962</v>
      </c>
      <c r="Q7064" s="147">
        <v>208</v>
      </c>
      <c r="R7064" s="147"/>
      <c r="S7064" s="147" t="s">
        <v>1426</v>
      </c>
      <c r="T7064" s="147">
        <v>116</v>
      </c>
      <c r="U7064" s="147" t="s">
        <v>1427</v>
      </c>
      <c r="V7064" s="147" t="s">
        <v>4326</v>
      </c>
    </row>
    <row r="7065" spans="16:22" x14ac:dyDescent="0.25">
      <c r="P7065" s="147" t="s">
        <v>962</v>
      </c>
      <c r="Q7065" s="147">
        <v>208</v>
      </c>
      <c r="R7065" s="147"/>
      <c r="S7065" s="147" t="s">
        <v>1438</v>
      </c>
      <c r="T7065" s="147">
        <v>16</v>
      </c>
      <c r="U7065" s="147" t="s">
        <v>1439</v>
      </c>
      <c r="V7065" s="147" t="s">
        <v>4326</v>
      </c>
    </row>
    <row r="7066" spans="16:22" x14ac:dyDescent="0.25">
      <c r="P7066" s="147" t="s">
        <v>962</v>
      </c>
      <c r="Q7066" s="147">
        <v>208</v>
      </c>
      <c r="R7066" s="147"/>
      <c r="S7066" s="147" t="s">
        <v>3304</v>
      </c>
      <c r="T7066" s="147">
        <v>126</v>
      </c>
      <c r="U7066" s="147" t="s">
        <v>3305</v>
      </c>
      <c r="V7066" s="147" t="s">
        <v>4326</v>
      </c>
    </row>
    <row r="7067" spans="16:22" x14ac:dyDescent="0.25">
      <c r="P7067" s="147" t="s">
        <v>962</v>
      </c>
      <c r="Q7067" s="147">
        <v>208</v>
      </c>
      <c r="R7067" s="147"/>
      <c r="S7067" s="147" t="s">
        <v>1446</v>
      </c>
      <c r="T7067" s="147">
        <v>110</v>
      </c>
      <c r="U7067" s="147" t="s">
        <v>1447</v>
      </c>
      <c r="V7067" s="147" t="s">
        <v>4326</v>
      </c>
    </row>
    <row r="7068" spans="16:22" x14ac:dyDescent="0.25">
      <c r="P7068" s="147" t="s">
        <v>962</v>
      </c>
      <c r="Q7068" s="147">
        <v>208</v>
      </c>
      <c r="R7068" s="147"/>
      <c r="S7068" s="147" t="s">
        <v>3833</v>
      </c>
      <c r="T7068" s="147">
        <v>240</v>
      </c>
      <c r="U7068" s="147" t="s">
        <v>3834</v>
      </c>
      <c r="V7068" s="147" t="s">
        <v>4326</v>
      </c>
    </row>
    <row r="7069" spans="16:22" x14ac:dyDescent="0.25">
      <c r="P7069" s="147" t="s">
        <v>962</v>
      </c>
      <c r="Q7069" s="147">
        <v>208</v>
      </c>
      <c r="R7069" s="147"/>
      <c r="S7069" s="147" t="s">
        <v>3621</v>
      </c>
      <c r="T7069" s="147">
        <v>62</v>
      </c>
      <c r="U7069" s="147" t="s">
        <v>3622</v>
      </c>
      <c r="V7069" s="147" t="s">
        <v>4326</v>
      </c>
    </row>
    <row r="7070" spans="16:22" x14ac:dyDescent="0.25">
      <c r="P7070" s="147" t="s">
        <v>962</v>
      </c>
      <c r="Q7070" s="147">
        <v>208</v>
      </c>
      <c r="R7070" s="147"/>
      <c r="S7070" s="147" t="s">
        <v>1448</v>
      </c>
      <c r="T7070" s="147">
        <v>110</v>
      </c>
      <c r="U7070" s="147" t="s">
        <v>1449</v>
      </c>
      <c r="V7070" s="147" t="s">
        <v>4326</v>
      </c>
    </row>
    <row r="7071" spans="16:22" x14ac:dyDescent="0.25">
      <c r="P7071" s="147" t="s">
        <v>962</v>
      </c>
      <c r="Q7071" s="147">
        <v>208</v>
      </c>
      <c r="R7071" s="147"/>
      <c r="S7071" s="147" t="s">
        <v>1450</v>
      </c>
      <c r="T7071" s="147">
        <v>78</v>
      </c>
      <c r="U7071" s="147" t="s">
        <v>1451</v>
      </c>
      <c r="V7071" s="147" t="s">
        <v>4326</v>
      </c>
    </row>
    <row r="7072" spans="16:22" x14ac:dyDescent="0.25">
      <c r="P7072" s="147" t="s">
        <v>962</v>
      </c>
      <c r="Q7072" s="147">
        <v>208</v>
      </c>
      <c r="R7072" s="147"/>
      <c r="S7072" s="147" t="s">
        <v>2764</v>
      </c>
      <c r="T7072" s="147">
        <v>114</v>
      </c>
      <c r="U7072" s="147" t="s">
        <v>2765</v>
      </c>
      <c r="V7072" s="147" t="s">
        <v>4326</v>
      </c>
    </row>
    <row r="7073" spans="16:22" x14ac:dyDescent="0.25">
      <c r="P7073" s="147" t="s">
        <v>962</v>
      </c>
      <c r="Q7073" s="147">
        <v>208</v>
      </c>
      <c r="R7073" s="147"/>
      <c r="S7073" s="147" t="s">
        <v>1454</v>
      </c>
      <c r="T7073" s="147">
        <v>208</v>
      </c>
      <c r="U7073" s="147" t="s">
        <v>1455</v>
      </c>
      <c r="V7073" s="147" t="s">
        <v>4326</v>
      </c>
    </row>
    <row r="7074" spans="16:22" x14ac:dyDescent="0.25">
      <c r="P7074" s="147" t="s">
        <v>962</v>
      </c>
      <c r="Q7074" s="147">
        <v>208</v>
      </c>
      <c r="R7074" s="147"/>
      <c r="S7074" s="147" t="s">
        <v>1458</v>
      </c>
      <c r="T7074" s="147">
        <v>455</v>
      </c>
      <c r="U7074" s="147" t="s">
        <v>1459</v>
      </c>
      <c r="V7074" s="147" t="s">
        <v>4326</v>
      </c>
    </row>
    <row r="7075" spans="16:22" x14ac:dyDescent="0.25">
      <c r="P7075" s="147" t="s">
        <v>962</v>
      </c>
      <c r="Q7075" s="147">
        <v>208</v>
      </c>
      <c r="R7075" s="147"/>
      <c r="S7075" s="147" t="s">
        <v>1462</v>
      </c>
      <c r="T7075" s="147">
        <v>252</v>
      </c>
      <c r="U7075" s="147" t="s">
        <v>1463</v>
      </c>
      <c r="V7075" s="147" t="s">
        <v>4326</v>
      </c>
    </row>
    <row r="7076" spans="16:22" x14ac:dyDescent="0.25">
      <c r="P7076" s="147" t="s">
        <v>962</v>
      </c>
      <c r="Q7076" s="147">
        <v>208</v>
      </c>
      <c r="R7076" s="147"/>
      <c r="S7076" s="147" t="s">
        <v>1464</v>
      </c>
      <c r="T7076" s="147">
        <v>157</v>
      </c>
      <c r="U7076" s="147" t="s">
        <v>1465</v>
      </c>
      <c r="V7076" s="147" t="s">
        <v>4326</v>
      </c>
    </row>
    <row r="7077" spans="16:22" x14ac:dyDescent="0.25">
      <c r="P7077" s="147" t="s">
        <v>962</v>
      </c>
      <c r="Q7077" s="147">
        <v>208</v>
      </c>
      <c r="R7077" s="147"/>
      <c r="S7077" s="147" t="s">
        <v>1472</v>
      </c>
      <c r="T7077" s="147">
        <v>127</v>
      </c>
      <c r="U7077" s="147" t="s">
        <v>1473</v>
      </c>
      <c r="V7077" s="147" t="s">
        <v>4326</v>
      </c>
    </row>
    <row r="7078" spans="16:22" x14ac:dyDescent="0.25">
      <c r="P7078" s="147" t="s">
        <v>962</v>
      </c>
      <c r="Q7078" s="147">
        <v>208</v>
      </c>
      <c r="R7078" s="147"/>
      <c r="S7078" s="147" t="s">
        <v>1474</v>
      </c>
      <c r="T7078" s="147">
        <v>147</v>
      </c>
      <c r="U7078" s="147" t="s">
        <v>1475</v>
      </c>
      <c r="V7078" s="147" t="s">
        <v>4326</v>
      </c>
    </row>
    <row r="7079" spans="16:22" x14ac:dyDescent="0.25">
      <c r="P7079" s="147" t="s">
        <v>962</v>
      </c>
      <c r="Q7079" s="147">
        <v>208</v>
      </c>
      <c r="R7079" s="147"/>
      <c r="S7079" s="147" t="s">
        <v>4327</v>
      </c>
      <c r="T7079" s="147">
        <v>25</v>
      </c>
      <c r="U7079" s="147" t="s">
        <v>4328</v>
      </c>
      <c r="V7079" s="147" t="s">
        <v>4326</v>
      </c>
    </row>
    <row r="7080" spans="16:22" x14ac:dyDescent="0.25">
      <c r="P7080" s="147" t="s">
        <v>962</v>
      </c>
      <c r="Q7080" s="147">
        <v>208</v>
      </c>
      <c r="R7080" s="147"/>
      <c r="S7080" s="147" t="s">
        <v>1482</v>
      </c>
      <c r="T7080" s="147">
        <v>193</v>
      </c>
      <c r="U7080" s="147" t="s">
        <v>1483</v>
      </c>
      <c r="V7080" s="147" t="s">
        <v>4326</v>
      </c>
    </row>
    <row r="7081" spans="16:22" x14ac:dyDescent="0.25">
      <c r="P7081" s="147" t="s">
        <v>962</v>
      </c>
      <c r="Q7081" s="147">
        <v>208</v>
      </c>
      <c r="R7081" s="147"/>
      <c r="S7081" s="147" t="s">
        <v>1486</v>
      </c>
      <c r="T7081" s="147">
        <v>149</v>
      </c>
      <c r="U7081" s="147" t="s">
        <v>1487</v>
      </c>
      <c r="V7081" s="147" t="s">
        <v>4326</v>
      </c>
    </row>
    <row r="7082" spans="16:22" x14ac:dyDescent="0.25">
      <c r="P7082" s="147" t="s">
        <v>962</v>
      </c>
      <c r="Q7082" s="147">
        <v>208</v>
      </c>
      <c r="R7082" s="147"/>
      <c r="S7082" s="147" t="s">
        <v>1488</v>
      </c>
      <c r="T7082" s="147">
        <v>106</v>
      </c>
      <c r="U7082" s="147" t="s">
        <v>1489</v>
      </c>
      <c r="V7082" s="147" t="s">
        <v>4326</v>
      </c>
    </row>
    <row r="7083" spans="16:22" x14ac:dyDescent="0.25">
      <c r="P7083" s="147" t="s">
        <v>962</v>
      </c>
      <c r="Q7083" s="147">
        <v>208</v>
      </c>
      <c r="R7083" s="147"/>
      <c r="S7083" s="147" t="s">
        <v>1490</v>
      </c>
      <c r="T7083" s="147">
        <v>154</v>
      </c>
      <c r="U7083" s="147" t="s">
        <v>1491</v>
      </c>
      <c r="V7083" s="147" t="s">
        <v>4326</v>
      </c>
    </row>
    <row r="7084" spans="16:22" x14ac:dyDescent="0.25">
      <c r="P7084" s="147" t="s">
        <v>962</v>
      </c>
      <c r="Q7084" s="147">
        <v>208</v>
      </c>
      <c r="R7084" s="147"/>
      <c r="S7084" s="147" t="s">
        <v>1492</v>
      </c>
      <c r="T7084" s="147">
        <v>283</v>
      </c>
      <c r="U7084" s="147" t="s">
        <v>1493</v>
      </c>
      <c r="V7084" s="147" t="s">
        <v>4326</v>
      </c>
    </row>
    <row r="7085" spans="16:22" x14ac:dyDescent="0.25">
      <c r="P7085" s="147" t="s">
        <v>962</v>
      </c>
      <c r="Q7085" s="147">
        <v>208</v>
      </c>
      <c r="R7085" s="147"/>
      <c r="S7085" s="147" t="s">
        <v>1498</v>
      </c>
      <c r="T7085" s="147">
        <v>129</v>
      </c>
      <c r="U7085" s="147" t="s">
        <v>1499</v>
      </c>
      <c r="V7085" s="147" t="s">
        <v>4326</v>
      </c>
    </row>
    <row r="7086" spans="16:22" x14ac:dyDescent="0.25">
      <c r="P7086" s="147" t="s">
        <v>962</v>
      </c>
      <c r="Q7086" s="147">
        <v>208</v>
      </c>
      <c r="R7086" s="147"/>
      <c r="S7086" s="147" t="s">
        <v>1500</v>
      </c>
      <c r="T7086" s="147">
        <v>150</v>
      </c>
      <c r="U7086" s="147" t="s">
        <v>1501</v>
      </c>
      <c r="V7086" s="147" t="s">
        <v>4326</v>
      </c>
    </row>
    <row r="7087" spans="16:22" x14ac:dyDescent="0.25">
      <c r="P7087" s="147" t="s">
        <v>962</v>
      </c>
      <c r="Q7087" s="147">
        <v>208</v>
      </c>
      <c r="R7087" s="147"/>
      <c r="S7087" s="147" t="s">
        <v>1502</v>
      </c>
      <c r="T7087" s="147">
        <v>250</v>
      </c>
      <c r="U7087" s="147" t="s">
        <v>1503</v>
      </c>
      <c r="V7087" s="147" t="s">
        <v>4326</v>
      </c>
    </row>
    <row r="7088" spans="16:22" x14ac:dyDescent="0.25">
      <c r="P7088" s="147" t="s">
        <v>962</v>
      </c>
      <c r="Q7088" s="147">
        <v>208</v>
      </c>
      <c r="R7088" s="147"/>
      <c r="S7088" s="147" t="s">
        <v>1504</v>
      </c>
      <c r="T7088" s="147">
        <v>240</v>
      </c>
      <c r="U7088" s="147" t="s">
        <v>1505</v>
      </c>
      <c r="V7088" s="147" t="s">
        <v>4326</v>
      </c>
    </row>
    <row r="7089" spans="16:22" x14ac:dyDescent="0.25">
      <c r="P7089" s="147" t="s">
        <v>962</v>
      </c>
      <c r="Q7089" s="147">
        <v>208</v>
      </c>
      <c r="R7089" s="147"/>
      <c r="S7089" s="147" t="s">
        <v>1508</v>
      </c>
      <c r="T7089" s="147">
        <v>72</v>
      </c>
      <c r="U7089" s="147" t="s">
        <v>1509</v>
      </c>
      <c r="V7089" s="147" t="s">
        <v>4326</v>
      </c>
    </row>
    <row r="7090" spans="16:22" x14ac:dyDescent="0.25">
      <c r="P7090" s="147" t="s">
        <v>962</v>
      </c>
      <c r="Q7090" s="147">
        <v>208</v>
      </c>
      <c r="R7090" s="147"/>
      <c r="S7090" s="147" t="s">
        <v>1510</v>
      </c>
      <c r="T7090" s="147">
        <v>201</v>
      </c>
      <c r="U7090" s="147" t="s">
        <v>1511</v>
      </c>
      <c r="V7090" s="147" t="s">
        <v>4326</v>
      </c>
    </row>
    <row r="7091" spans="16:22" x14ac:dyDescent="0.25">
      <c r="P7091" s="147" t="s">
        <v>962</v>
      </c>
      <c r="Q7091" s="147">
        <v>208</v>
      </c>
      <c r="R7091" s="147"/>
      <c r="S7091" s="147" t="s">
        <v>1512</v>
      </c>
      <c r="T7091" s="147">
        <v>400</v>
      </c>
      <c r="U7091" s="147" t="s">
        <v>1513</v>
      </c>
      <c r="V7091" s="147" t="s">
        <v>4326</v>
      </c>
    </row>
    <row r="7092" spans="16:22" x14ac:dyDescent="0.25">
      <c r="P7092" s="147" t="s">
        <v>962</v>
      </c>
      <c r="Q7092" s="147">
        <v>208</v>
      </c>
      <c r="R7092" s="147"/>
      <c r="S7092" s="147" t="s">
        <v>1514</v>
      </c>
      <c r="T7092" s="147">
        <v>265</v>
      </c>
      <c r="U7092" s="147" t="s">
        <v>1515</v>
      </c>
      <c r="V7092" s="147" t="s">
        <v>4326</v>
      </c>
    </row>
    <row r="7093" spans="16:22" x14ac:dyDescent="0.25">
      <c r="P7093" s="147" t="s">
        <v>962</v>
      </c>
      <c r="Q7093" s="147">
        <v>208</v>
      </c>
      <c r="R7093" s="147"/>
      <c r="S7093" s="147" t="s">
        <v>1516</v>
      </c>
      <c r="T7093" s="147">
        <v>17</v>
      </c>
      <c r="U7093" s="147" t="s">
        <v>1517</v>
      </c>
      <c r="V7093" s="147" t="s">
        <v>4326</v>
      </c>
    </row>
    <row r="7094" spans="16:22" x14ac:dyDescent="0.25">
      <c r="P7094" s="147" t="s">
        <v>962</v>
      </c>
      <c r="Q7094" s="147">
        <v>208</v>
      </c>
      <c r="R7094" s="147"/>
      <c r="S7094" s="147" t="s">
        <v>1518</v>
      </c>
      <c r="T7094" s="147">
        <v>32</v>
      </c>
      <c r="U7094" s="147" t="s">
        <v>1519</v>
      </c>
      <c r="V7094" s="147" t="s">
        <v>4326</v>
      </c>
    </row>
    <row r="7095" spans="16:22" x14ac:dyDescent="0.25">
      <c r="P7095" s="147" t="s">
        <v>962</v>
      </c>
      <c r="Q7095" s="147">
        <v>208</v>
      </c>
      <c r="R7095" s="147"/>
      <c r="S7095" s="147" t="s">
        <v>1520</v>
      </c>
      <c r="T7095" s="147">
        <v>125</v>
      </c>
      <c r="U7095" s="147" t="s">
        <v>1521</v>
      </c>
      <c r="V7095" s="147" t="s">
        <v>4326</v>
      </c>
    </row>
    <row r="7096" spans="16:22" x14ac:dyDescent="0.25">
      <c r="P7096" s="147" t="s">
        <v>962</v>
      </c>
      <c r="Q7096" s="147">
        <v>208</v>
      </c>
      <c r="R7096" s="147"/>
      <c r="S7096" s="147" t="s">
        <v>1522</v>
      </c>
      <c r="T7096" s="147">
        <v>60</v>
      </c>
      <c r="U7096" s="147" t="s">
        <v>1523</v>
      </c>
      <c r="V7096" s="147" t="s">
        <v>4326</v>
      </c>
    </row>
    <row r="7097" spans="16:22" x14ac:dyDescent="0.25">
      <c r="P7097" s="147" t="s">
        <v>962</v>
      </c>
      <c r="Q7097" s="147">
        <v>208</v>
      </c>
      <c r="R7097" s="147"/>
      <c r="S7097" s="147" t="s">
        <v>1524</v>
      </c>
      <c r="T7097" s="147">
        <v>125</v>
      </c>
      <c r="U7097" s="147" t="s">
        <v>1525</v>
      </c>
      <c r="V7097" s="147" t="s">
        <v>4326</v>
      </c>
    </row>
    <row r="7098" spans="16:22" x14ac:dyDescent="0.25">
      <c r="P7098" s="147" t="s">
        <v>962</v>
      </c>
      <c r="Q7098" s="147">
        <v>208</v>
      </c>
      <c r="R7098" s="147"/>
      <c r="S7098" s="147" t="s">
        <v>3508</v>
      </c>
      <c r="T7098" s="147">
        <v>123</v>
      </c>
      <c r="U7098" s="147" t="s">
        <v>3509</v>
      </c>
      <c r="V7098" s="147" t="s">
        <v>4326</v>
      </c>
    </row>
    <row r="7099" spans="16:22" x14ac:dyDescent="0.25">
      <c r="P7099" s="147" t="s">
        <v>962</v>
      </c>
      <c r="Q7099" s="147">
        <v>208</v>
      </c>
      <c r="R7099" s="147"/>
      <c r="S7099" s="147" t="s">
        <v>1526</v>
      </c>
      <c r="T7099" s="147">
        <v>74</v>
      </c>
      <c r="U7099" s="147" t="s">
        <v>1527</v>
      </c>
      <c r="V7099" s="147" t="s">
        <v>4326</v>
      </c>
    </row>
    <row r="7100" spans="16:22" x14ac:dyDescent="0.25">
      <c r="P7100" s="147" t="s">
        <v>962</v>
      </c>
      <c r="Q7100" s="147">
        <v>208</v>
      </c>
      <c r="R7100" s="147"/>
      <c r="S7100" s="147" t="s">
        <v>4070</v>
      </c>
      <c r="T7100" s="147">
        <v>210</v>
      </c>
      <c r="U7100" s="147" t="s">
        <v>4071</v>
      </c>
      <c r="V7100" s="147" t="s">
        <v>4326</v>
      </c>
    </row>
    <row r="7101" spans="16:22" x14ac:dyDescent="0.25">
      <c r="P7101" s="147" t="s">
        <v>962</v>
      </c>
      <c r="Q7101" s="147">
        <v>208</v>
      </c>
      <c r="R7101" s="147"/>
      <c r="S7101" s="147" t="s">
        <v>4072</v>
      </c>
      <c r="T7101" s="147">
        <v>299</v>
      </c>
      <c r="U7101" s="147" t="s">
        <v>4073</v>
      </c>
      <c r="V7101" s="147" t="s">
        <v>4326</v>
      </c>
    </row>
    <row r="7102" spans="16:22" x14ac:dyDescent="0.25">
      <c r="P7102" s="147" t="s">
        <v>962</v>
      </c>
      <c r="Q7102" s="147">
        <v>208</v>
      </c>
      <c r="R7102" s="147"/>
      <c r="S7102" s="147" t="s">
        <v>4074</v>
      </c>
      <c r="T7102" s="147">
        <v>24</v>
      </c>
      <c r="U7102" s="147" t="s">
        <v>4075</v>
      </c>
      <c r="V7102" s="147" t="s">
        <v>4326</v>
      </c>
    </row>
    <row r="7103" spans="16:22" x14ac:dyDescent="0.25">
      <c r="P7103" s="147" t="s">
        <v>962</v>
      </c>
      <c r="Q7103" s="147">
        <v>208</v>
      </c>
      <c r="R7103" s="147"/>
      <c r="S7103" s="147" t="s">
        <v>4329</v>
      </c>
      <c r="T7103" s="147">
        <v>131</v>
      </c>
      <c r="U7103" s="147" t="s">
        <v>4330</v>
      </c>
      <c r="V7103" s="147" t="s">
        <v>4326</v>
      </c>
    </row>
    <row r="7104" spans="16:22" x14ac:dyDescent="0.25">
      <c r="P7104" s="147" t="s">
        <v>962</v>
      </c>
      <c r="Q7104" s="147">
        <v>208</v>
      </c>
      <c r="R7104" s="147"/>
      <c r="S7104" s="147" t="s">
        <v>4331</v>
      </c>
      <c r="T7104" s="147">
        <v>43</v>
      </c>
      <c r="U7104" s="147" t="s">
        <v>4332</v>
      </c>
      <c r="V7104" s="147" t="s">
        <v>4326</v>
      </c>
    </row>
    <row r="7105" spans="16:22" x14ac:dyDescent="0.25">
      <c r="P7105" s="147" t="s">
        <v>962</v>
      </c>
      <c r="Q7105" s="147">
        <v>208</v>
      </c>
      <c r="R7105" s="147"/>
      <c r="S7105" s="147" t="s">
        <v>4333</v>
      </c>
      <c r="T7105" s="147">
        <v>99</v>
      </c>
      <c r="U7105" s="147" t="s">
        <v>4334</v>
      </c>
      <c r="V7105" s="147" t="s">
        <v>4326</v>
      </c>
    </row>
    <row r="7106" spans="16:22" x14ac:dyDescent="0.25">
      <c r="P7106" s="147" t="s">
        <v>962</v>
      </c>
      <c r="Q7106" s="147">
        <v>208</v>
      </c>
      <c r="R7106" s="147"/>
      <c r="S7106" s="147" t="s">
        <v>4335</v>
      </c>
      <c r="T7106" s="147">
        <v>192</v>
      </c>
      <c r="U7106" s="147" t="s">
        <v>4336</v>
      </c>
      <c r="V7106" s="147" t="s">
        <v>4326</v>
      </c>
    </row>
    <row r="7107" spans="16:22" x14ac:dyDescent="0.25">
      <c r="P7107" s="147" t="s">
        <v>962</v>
      </c>
      <c r="Q7107" s="147">
        <v>208</v>
      </c>
      <c r="R7107" s="147"/>
      <c r="S7107" s="147" t="s">
        <v>4337</v>
      </c>
      <c r="T7107" s="147">
        <v>102</v>
      </c>
      <c r="U7107" s="147" t="s">
        <v>4338</v>
      </c>
      <c r="V7107" s="147" t="s">
        <v>4326</v>
      </c>
    </row>
    <row r="7108" spans="16:22" x14ac:dyDescent="0.25">
      <c r="P7108" s="147" t="s">
        <v>962</v>
      </c>
      <c r="Q7108" s="147">
        <v>208</v>
      </c>
      <c r="R7108" s="147"/>
      <c r="S7108" s="147" t="s">
        <v>4339</v>
      </c>
      <c r="T7108" s="147">
        <v>119</v>
      </c>
      <c r="U7108" s="147" t="s">
        <v>4340</v>
      </c>
      <c r="V7108" s="147" t="s">
        <v>4326</v>
      </c>
    </row>
    <row r="7109" spans="16:22" x14ac:dyDescent="0.25">
      <c r="P7109" s="147" t="s">
        <v>962</v>
      </c>
      <c r="Q7109" s="147">
        <v>208</v>
      </c>
      <c r="R7109" s="147"/>
      <c r="S7109" s="147" t="s">
        <v>4341</v>
      </c>
      <c r="T7109" s="147">
        <v>80</v>
      </c>
      <c r="U7109" s="147" t="s">
        <v>4342</v>
      </c>
      <c r="V7109" s="147" t="s">
        <v>4326</v>
      </c>
    </row>
    <row r="7110" spans="16:22" x14ac:dyDescent="0.25">
      <c r="P7110" s="147" t="s">
        <v>962</v>
      </c>
      <c r="Q7110" s="147">
        <v>208</v>
      </c>
      <c r="R7110" s="147"/>
      <c r="S7110" s="147" t="s">
        <v>4343</v>
      </c>
      <c r="T7110" s="147">
        <v>30</v>
      </c>
      <c r="U7110" s="147" t="s">
        <v>4344</v>
      </c>
      <c r="V7110" s="147" t="s">
        <v>4326</v>
      </c>
    </row>
    <row r="7111" spans="16:22" x14ac:dyDescent="0.25">
      <c r="P7111" s="147" t="s">
        <v>962</v>
      </c>
      <c r="Q7111" s="147">
        <v>208</v>
      </c>
      <c r="R7111" s="147"/>
      <c r="S7111" s="147" t="s">
        <v>4345</v>
      </c>
      <c r="T7111" s="147">
        <v>80</v>
      </c>
      <c r="U7111" s="147" t="s">
        <v>4346</v>
      </c>
      <c r="V7111" s="147" t="s">
        <v>4326</v>
      </c>
    </row>
    <row r="7112" spans="16:22" x14ac:dyDescent="0.25">
      <c r="P7112" s="147" t="s">
        <v>962</v>
      </c>
      <c r="Q7112" s="147">
        <v>208</v>
      </c>
      <c r="R7112" s="147"/>
      <c r="S7112" s="147" t="s">
        <v>3512</v>
      </c>
      <c r="T7112" s="147">
        <v>79</v>
      </c>
      <c r="U7112" s="147" t="s">
        <v>3513</v>
      </c>
      <c r="V7112" s="147" t="s">
        <v>4326</v>
      </c>
    </row>
    <row r="7113" spans="16:22" x14ac:dyDescent="0.25">
      <c r="P7113" s="147" t="s">
        <v>962</v>
      </c>
      <c r="Q7113" s="147">
        <v>208</v>
      </c>
      <c r="R7113" s="147"/>
      <c r="S7113" s="147" t="s">
        <v>2766</v>
      </c>
      <c r="T7113" s="147">
        <v>59</v>
      </c>
      <c r="U7113" s="147" t="s">
        <v>2767</v>
      </c>
      <c r="V7113" s="147" t="s">
        <v>4326</v>
      </c>
    </row>
    <row r="7114" spans="16:22" x14ac:dyDescent="0.25">
      <c r="P7114" s="147" t="s">
        <v>962</v>
      </c>
      <c r="Q7114" s="147">
        <v>208</v>
      </c>
      <c r="R7114" s="147"/>
      <c r="S7114" s="147" t="s">
        <v>2770</v>
      </c>
      <c r="T7114" s="147">
        <v>56</v>
      </c>
      <c r="U7114" s="147" t="s">
        <v>2771</v>
      </c>
      <c r="V7114" s="147" t="s">
        <v>4326</v>
      </c>
    </row>
    <row r="7115" spans="16:22" x14ac:dyDescent="0.25">
      <c r="P7115" s="147" t="s">
        <v>962</v>
      </c>
      <c r="Q7115" s="147">
        <v>208</v>
      </c>
      <c r="R7115" s="147"/>
      <c r="S7115" s="147" t="s">
        <v>1542</v>
      </c>
      <c r="T7115" s="147">
        <v>20</v>
      </c>
      <c r="U7115" s="147" t="s">
        <v>1543</v>
      </c>
      <c r="V7115" s="147" t="s">
        <v>4326</v>
      </c>
    </row>
    <row r="7116" spans="16:22" x14ac:dyDescent="0.25">
      <c r="P7116" s="147" t="s">
        <v>962</v>
      </c>
      <c r="Q7116" s="147">
        <v>208</v>
      </c>
      <c r="R7116" s="147"/>
      <c r="S7116" s="147" t="s">
        <v>1550</v>
      </c>
      <c r="T7116" s="147">
        <v>4</v>
      </c>
      <c r="U7116" s="147" t="s">
        <v>1551</v>
      </c>
      <c r="V7116" s="147" t="s">
        <v>4326</v>
      </c>
    </row>
    <row r="7117" spans="16:22" x14ac:dyDescent="0.25">
      <c r="P7117" s="147" t="s">
        <v>962</v>
      </c>
      <c r="Q7117" s="147">
        <v>208</v>
      </c>
      <c r="R7117" s="147"/>
      <c r="S7117" s="147" t="s">
        <v>1554</v>
      </c>
      <c r="T7117" s="147">
        <v>310</v>
      </c>
      <c r="U7117" s="147" t="s">
        <v>1555</v>
      </c>
      <c r="V7117" s="147" t="s">
        <v>4326</v>
      </c>
    </row>
    <row r="7118" spans="16:22" x14ac:dyDescent="0.25">
      <c r="P7118" s="147" t="s">
        <v>962</v>
      </c>
      <c r="Q7118" s="147">
        <v>208</v>
      </c>
      <c r="R7118" s="147"/>
      <c r="S7118" s="147" t="s">
        <v>1558</v>
      </c>
      <c r="T7118" s="147">
        <v>20</v>
      </c>
      <c r="U7118" s="147" t="s">
        <v>1559</v>
      </c>
      <c r="V7118" s="147" t="s">
        <v>4326</v>
      </c>
    </row>
    <row r="7119" spans="16:22" x14ac:dyDescent="0.25">
      <c r="P7119" s="147" t="s">
        <v>962</v>
      </c>
      <c r="Q7119" s="147">
        <v>208</v>
      </c>
      <c r="R7119" s="147"/>
      <c r="S7119" s="147" t="s">
        <v>1560</v>
      </c>
      <c r="T7119" s="147">
        <v>47</v>
      </c>
      <c r="U7119" s="147" t="s">
        <v>1561</v>
      </c>
      <c r="V7119" s="147" t="s">
        <v>4326</v>
      </c>
    </row>
    <row r="7120" spans="16:22" x14ac:dyDescent="0.25">
      <c r="P7120" s="147" t="s">
        <v>962</v>
      </c>
      <c r="Q7120" s="147">
        <v>208</v>
      </c>
      <c r="R7120" s="147"/>
      <c r="S7120" s="147" t="s">
        <v>1564</v>
      </c>
      <c r="T7120" s="147">
        <v>137</v>
      </c>
      <c r="U7120" s="147" t="s">
        <v>1565</v>
      </c>
      <c r="V7120" s="147" t="s">
        <v>4326</v>
      </c>
    </row>
    <row r="7121" spans="16:22" x14ac:dyDescent="0.25">
      <c r="P7121" s="147" t="s">
        <v>962</v>
      </c>
      <c r="Q7121" s="147">
        <v>208</v>
      </c>
      <c r="R7121" s="147"/>
      <c r="S7121" s="147" t="s">
        <v>1566</v>
      </c>
      <c r="T7121" s="147">
        <v>158</v>
      </c>
      <c r="U7121" s="147" t="s">
        <v>1567</v>
      </c>
      <c r="V7121" s="147" t="s">
        <v>4326</v>
      </c>
    </row>
    <row r="7122" spans="16:22" x14ac:dyDescent="0.25">
      <c r="P7122" s="147" t="s">
        <v>962</v>
      </c>
      <c r="Q7122" s="147">
        <v>208</v>
      </c>
      <c r="R7122" s="147"/>
      <c r="S7122" s="147" t="s">
        <v>1568</v>
      </c>
      <c r="T7122" s="147">
        <v>86</v>
      </c>
      <c r="U7122" s="147" t="s">
        <v>1569</v>
      </c>
      <c r="V7122" s="147" t="s">
        <v>4326</v>
      </c>
    </row>
    <row r="7123" spans="16:22" x14ac:dyDescent="0.25">
      <c r="P7123" s="147" t="s">
        <v>962</v>
      </c>
      <c r="Q7123" s="147">
        <v>208</v>
      </c>
      <c r="R7123" s="147"/>
      <c r="S7123" s="147" t="s">
        <v>1572</v>
      </c>
      <c r="T7123" s="147">
        <v>123</v>
      </c>
      <c r="U7123" s="147" t="s">
        <v>1573</v>
      </c>
      <c r="V7123" s="147" t="s">
        <v>4326</v>
      </c>
    </row>
    <row r="7124" spans="16:22" x14ac:dyDescent="0.25">
      <c r="P7124" s="147" t="s">
        <v>962</v>
      </c>
      <c r="Q7124" s="147">
        <v>208</v>
      </c>
      <c r="R7124" s="147"/>
      <c r="S7124" s="147" t="s">
        <v>1576</v>
      </c>
      <c r="T7124" s="147">
        <v>117</v>
      </c>
      <c r="U7124" s="147" t="s">
        <v>1577</v>
      </c>
      <c r="V7124" s="147" t="s">
        <v>4326</v>
      </c>
    </row>
    <row r="7125" spans="16:22" x14ac:dyDescent="0.25">
      <c r="P7125" s="147" t="s">
        <v>962</v>
      </c>
      <c r="Q7125" s="147">
        <v>208</v>
      </c>
      <c r="R7125" s="147"/>
      <c r="S7125" s="147" t="s">
        <v>1584</v>
      </c>
      <c r="T7125" s="147">
        <v>205</v>
      </c>
      <c r="U7125" s="147" t="s">
        <v>1585</v>
      </c>
      <c r="V7125" s="147" t="s">
        <v>4326</v>
      </c>
    </row>
    <row r="7126" spans="16:22" x14ac:dyDescent="0.25">
      <c r="P7126" s="147" t="s">
        <v>962</v>
      </c>
      <c r="Q7126" s="147">
        <v>208</v>
      </c>
      <c r="R7126" s="147"/>
      <c r="S7126" s="147" t="s">
        <v>1586</v>
      </c>
      <c r="T7126" s="147">
        <v>74</v>
      </c>
      <c r="U7126" s="147" t="s">
        <v>1587</v>
      </c>
      <c r="V7126" s="147" t="s">
        <v>4326</v>
      </c>
    </row>
    <row r="7127" spans="16:22" x14ac:dyDescent="0.25">
      <c r="P7127" s="147" t="s">
        <v>962</v>
      </c>
      <c r="Q7127" s="147">
        <v>208</v>
      </c>
      <c r="R7127" s="147"/>
      <c r="S7127" s="147" t="s">
        <v>1588</v>
      </c>
      <c r="T7127" s="147">
        <v>187</v>
      </c>
      <c r="U7127" s="147" t="s">
        <v>1589</v>
      </c>
      <c r="V7127" s="147" t="s">
        <v>4326</v>
      </c>
    </row>
    <row r="7128" spans="16:22" x14ac:dyDescent="0.25">
      <c r="P7128" s="147" t="s">
        <v>962</v>
      </c>
      <c r="Q7128" s="147">
        <v>208</v>
      </c>
      <c r="R7128" s="147"/>
      <c r="S7128" s="147" t="s">
        <v>1594</v>
      </c>
      <c r="T7128" s="147">
        <v>14</v>
      </c>
      <c r="U7128" s="147" t="s">
        <v>1595</v>
      </c>
      <c r="V7128" s="147" t="s">
        <v>4326</v>
      </c>
    </row>
    <row r="7129" spans="16:22" x14ac:dyDescent="0.25">
      <c r="P7129" s="147" t="s">
        <v>962</v>
      </c>
      <c r="Q7129" s="147">
        <v>208</v>
      </c>
      <c r="R7129" s="147"/>
      <c r="S7129" s="147" t="s">
        <v>1596</v>
      </c>
      <c r="T7129" s="147">
        <v>24</v>
      </c>
      <c r="U7129" s="147" t="s">
        <v>1597</v>
      </c>
      <c r="V7129" s="147" t="s">
        <v>4326</v>
      </c>
    </row>
    <row r="7130" spans="16:22" x14ac:dyDescent="0.25">
      <c r="P7130" s="147" t="s">
        <v>962</v>
      </c>
      <c r="Q7130" s="147">
        <v>208</v>
      </c>
      <c r="R7130" s="147"/>
      <c r="S7130" s="147" t="s">
        <v>1600</v>
      </c>
      <c r="T7130" s="147">
        <v>24</v>
      </c>
      <c r="U7130" s="147" t="s">
        <v>1601</v>
      </c>
      <c r="V7130" s="147" t="s">
        <v>4326</v>
      </c>
    </row>
    <row r="7131" spans="16:22" x14ac:dyDescent="0.25">
      <c r="P7131" s="147" t="s">
        <v>962</v>
      </c>
      <c r="Q7131" s="147">
        <v>208</v>
      </c>
      <c r="R7131" s="147"/>
      <c r="S7131" s="147" t="s">
        <v>1602</v>
      </c>
      <c r="T7131" s="147">
        <v>50</v>
      </c>
      <c r="U7131" s="147" t="s">
        <v>1603</v>
      </c>
      <c r="V7131" s="147" t="s">
        <v>4326</v>
      </c>
    </row>
    <row r="7132" spans="16:22" x14ac:dyDescent="0.25">
      <c r="P7132" s="147" t="s">
        <v>962</v>
      </c>
      <c r="Q7132" s="147">
        <v>208</v>
      </c>
      <c r="R7132" s="147"/>
      <c r="S7132" s="147" t="s">
        <v>1604</v>
      </c>
      <c r="T7132" s="147">
        <v>80</v>
      </c>
      <c r="U7132" s="147" t="s">
        <v>1605</v>
      </c>
      <c r="V7132" s="147" t="s">
        <v>4326</v>
      </c>
    </row>
    <row r="7133" spans="16:22" x14ac:dyDescent="0.25">
      <c r="P7133" s="147" t="s">
        <v>962</v>
      </c>
      <c r="Q7133" s="147">
        <v>208</v>
      </c>
      <c r="R7133" s="147"/>
      <c r="S7133" s="147" t="s">
        <v>1606</v>
      </c>
      <c r="T7133" s="147">
        <v>50</v>
      </c>
      <c r="U7133" s="147" t="s">
        <v>1607</v>
      </c>
      <c r="V7133" s="147" t="s">
        <v>4326</v>
      </c>
    </row>
    <row r="7134" spans="16:22" x14ac:dyDescent="0.25">
      <c r="P7134" s="147" t="s">
        <v>962</v>
      </c>
      <c r="Q7134" s="147">
        <v>208</v>
      </c>
      <c r="R7134" s="147"/>
      <c r="S7134" s="147" t="s">
        <v>3005</v>
      </c>
      <c r="T7134" s="147">
        <v>99</v>
      </c>
      <c r="U7134" s="147" t="s">
        <v>3006</v>
      </c>
      <c r="V7134" s="147" t="s">
        <v>4326</v>
      </c>
    </row>
    <row r="7135" spans="16:22" x14ac:dyDescent="0.25">
      <c r="P7135" s="147" t="s">
        <v>962</v>
      </c>
      <c r="Q7135" s="147">
        <v>208</v>
      </c>
      <c r="R7135" s="147"/>
      <c r="S7135" s="147" t="s">
        <v>1608</v>
      </c>
      <c r="T7135" s="147">
        <v>389</v>
      </c>
      <c r="U7135" s="147" t="s">
        <v>1609</v>
      </c>
      <c r="V7135" s="147" t="s">
        <v>4326</v>
      </c>
    </row>
    <row r="7136" spans="16:22" x14ac:dyDescent="0.25">
      <c r="P7136" s="147" t="s">
        <v>962</v>
      </c>
      <c r="Q7136" s="147">
        <v>208</v>
      </c>
      <c r="R7136" s="147"/>
      <c r="S7136" s="147" t="s">
        <v>1612</v>
      </c>
      <c r="T7136" s="147">
        <v>657</v>
      </c>
      <c r="U7136" s="147" t="s">
        <v>1613</v>
      </c>
      <c r="V7136" s="147" t="s">
        <v>4326</v>
      </c>
    </row>
    <row r="7137" spans="16:22" x14ac:dyDescent="0.25">
      <c r="P7137" s="147" t="s">
        <v>962</v>
      </c>
      <c r="Q7137" s="147">
        <v>208</v>
      </c>
      <c r="R7137" s="147"/>
      <c r="S7137" s="147" t="s">
        <v>3837</v>
      </c>
      <c r="T7137" s="147">
        <v>158</v>
      </c>
      <c r="U7137" s="147" t="s">
        <v>3838</v>
      </c>
      <c r="V7137" s="147" t="s">
        <v>4326</v>
      </c>
    </row>
    <row r="7138" spans="16:22" x14ac:dyDescent="0.25">
      <c r="P7138" s="147" t="s">
        <v>962</v>
      </c>
      <c r="Q7138" s="147">
        <v>208</v>
      </c>
      <c r="R7138" s="147"/>
      <c r="S7138" s="147" t="s">
        <v>3839</v>
      </c>
      <c r="T7138" s="147">
        <v>668</v>
      </c>
      <c r="U7138" s="147" t="s">
        <v>3840</v>
      </c>
      <c r="V7138" s="147" t="s">
        <v>4326</v>
      </c>
    </row>
    <row r="7139" spans="16:22" x14ac:dyDescent="0.25">
      <c r="P7139" s="147" t="s">
        <v>962</v>
      </c>
      <c r="Q7139" s="147">
        <v>208</v>
      </c>
      <c r="R7139" s="147"/>
      <c r="S7139" s="147" t="s">
        <v>1618</v>
      </c>
      <c r="T7139" s="147">
        <v>280</v>
      </c>
      <c r="U7139" s="147" t="s">
        <v>1619</v>
      </c>
      <c r="V7139" s="147" t="s">
        <v>4326</v>
      </c>
    </row>
    <row r="7140" spans="16:22" x14ac:dyDescent="0.25">
      <c r="P7140" s="147" t="s">
        <v>962</v>
      </c>
      <c r="Q7140" s="147">
        <v>208</v>
      </c>
      <c r="R7140" s="147"/>
      <c r="S7140" s="147" t="s">
        <v>3009</v>
      </c>
      <c r="T7140" s="147">
        <v>4</v>
      </c>
      <c r="U7140" s="147" t="s">
        <v>3010</v>
      </c>
      <c r="V7140" s="147" t="s">
        <v>4326</v>
      </c>
    </row>
    <row r="7141" spans="16:22" x14ac:dyDescent="0.25">
      <c r="P7141" s="147" t="s">
        <v>962</v>
      </c>
      <c r="Q7141" s="147">
        <v>208</v>
      </c>
      <c r="R7141" s="147"/>
      <c r="S7141" s="147" t="s">
        <v>1626</v>
      </c>
      <c r="T7141" s="147">
        <v>886</v>
      </c>
      <c r="U7141" s="147" t="s">
        <v>1627</v>
      </c>
      <c r="V7141" s="147" t="s">
        <v>4326</v>
      </c>
    </row>
    <row r="7142" spans="16:22" x14ac:dyDescent="0.25">
      <c r="P7142" s="147" t="s">
        <v>962</v>
      </c>
      <c r="Q7142" s="147">
        <v>208</v>
      </c>
      <c r="R7142" s="147"/>
      <c r="S7142" s="147" t="s">
        <v>3310</v>
      </c>
      <c r="T7142" s="147">
        <v>543</v>
      </c>
      <c r="U7142" s="147" t="s">
        <v>3311</v>
      </c>
      <c r="V7142" s="147" t="s">
        <v>4326</v>
      </c>
    </row>
    <row r="7143" spans="16:22" x14ac:dyDescent="0.25">
      <c r="P7143" s="147" t="s">
        <v>962</v>
      </c>
      <c r="Q7143" s="147">
        <v>208</v>
      </c>
      <c r="R7143" s="147"/>
      <c r="S7143" s="147" t="s">
        <v>3312</v>
      </c>
      <c r="T7143" s="147">
        <v>557</v>
      </c>
      <c r="U7143" s="147" t="s">
        <v>3313</v>
      </c>
      <c r="V7143" s="147" t="s">
        <v>4326</v>
      </c>
    </row>
    <row r="7144" spans="16:22" x14ac:dyDescent="0.25">
      <c r="P7144" s="147" t="s">
        <v>962</v>
      </c>
      <c r="Q7144" s="147">
        <v>208</v>
      </c>
      <c r="R7144" s="147"/>
      <c r="S7144" s="147" t="s">
        <v>3314</v>
      </c>
      <c r="T7144" s="147">
        <v>568</v>
      </c>
      <c r="U7144" s="147" t="s">
        <v>3315</v>
      </c>
      <c r="V7144" s="147" t="s">
        <v>4326</v>
      </c>
    </row>
    <row r="7145" spans="16:22" x14ac:dyDescent="0.25">
      <c r="P7145" s="147" t="s">
        <v>962</v>
      </c>
      <c r="Q7145" s="147">
        <v>208</v>
      </c>
      <c r="R7145" s="147"/>
      <c r="S7145" s="147" t="s">
        <v>1632</v>
      </c>
      <c r="T7145" s="147">
        <v>151</v>
      </c>
      <c r="U7145" s="147" t="s">
        <v>1633</v>
      </c>
      <c r="V7145" s="147" t="s">
        <v>4326</v>
      </c>
    </row>
    <row r="7146" spans="16:22" x14ac:dyDescent="0.25">
      <c r="P7146" s="147" t="s">
        <v>962</v>
      </c>
      <c r="Q7146" s="147">
        <v>208</v>
      </c>
      <c r="R7146" s="147"/>
      <c r="S7146" s="147" t="s">
        <v>2491</v>
      </c>
      <c r="T7146" s="147">
        <v>50</v>
      </c>
      <c r="U7146" s="147" t="s">
        <v>2492</v>
      </c>
      <c r="V7146" s="147" t="s">
        <v>4326</v>
      </c>
    </row>
    <row r="7147" spans="16:22" x14ac:dyDescent="0.25">
      <c r="P7147" s="147" t="s">
        <v>962</v>
      </c>
      <c r="Q7147" s="147">
        <v>208</v>
      </c>
      <c r="R7147" s="147"/>
      <c r="S7147" s="147" t="s">
        <v>1638</v>
      </c>
      <c r="T7147" s="147">
        <v>122</v>
      </c>
      <c r="U7147" s="147" t="s">
        <v>1639</v>
      </c>
      <c r="V7147" s="147" t="s">
        <v>4326</v>
      </c>
    </row>
    <row r="7148" spans="16:22" x14ac:dyDescent="0.25">
      <c r="P7148" s="147" t="s">
        <v>962</v>
      </c>
      <c r="Q7148" s="147">
        <v>208</v>
      </c>
      <c r="R7148" s="147"/>
      <c r="S7148" s="147" t="s">
        <v>1642</v>
      </c>
      <c r="T7148" s="147">
        <v>93</v>
      </c>
      <c r="U7148" s="147" t="s">
        <v>1643</v>
      </c>
      <c r="V7148" s="147" t="s">
        <v>4326</v>
      </c>
    </row>
    <row r="7149" spans="16:22" x14ac:dyDescent="0.25">
      <c r="P7149" s="147" t="s">
        <v>962</v>
      </c>
      <c r="Q7149" s="147">
        <v>208</v>
      </c>
      <c r="R7149" s="147"/>
      <c r="S7149" s="147" t="s">
        <v>1644</v>
      </c>
      <c r="T7149" s="147">
        <v>472</v>
      </c>
      <c r="U7149" s="147" t="s">
        <v>1645</v>
      </c>
      <c r="V7149" s="147" t="s">
        <v>4326</v>
      </c>
    </row>
    <row r="7150" spans="16:22" x14ac:dyDescent="0.25">
      <c r="P7150" s="147" t="s">
        <v>962</v>
      </c>
      <c r="Q7150" s="147">
        <v>208</v>
      </c>
      <c r="R7150" s="147"/>
      <c r="S7150" s="147" t="s">
        <v>4076</v>
      </c>
      <c r="T7150" s="147">
        <v>193</v>
      </c>
      <c r="U7150" s="147" t="s">
        <v>4077</v>
      </c>
      <c r="V7150" s="147" t="s">
        <v>4326</v>
      </c>
    </row>
    <row r="7151" spans="16:22" x14ac:dyDescent="0.25">
      <c r="P7151" s="147" t="s">
        <v>962</v>
      </c>
      <c r="Q7151" s="147">
        <v>208</v>
      </c>
      <c r="R7151" s="147"/>
      <c r="S7151" s="147" t="s">
        <v>4078</v>
      </c>
      <c r="T7151" s="147">
        <v>92</v>
      </c>
      <c r="U7151" s="147" t="s">
        <v>4079</v>
      </c>
      <c r="V7151" s="147" t="s">
        <v>4326</v>
      </c>
    </row>
    <row r="7152" spans="16:22" x14ac:dyDescent="0.25">
      <c r="P7152" s="147" t="s">
        <v>962</v>
      </c>
      <c r="Q7152" s="147">
        <v>208</v>
      </c>
      <c r="R7152" s="147"/>
      <c r="S7152" s="147" t="s">
        <v>4347</v>
      </c>
      <c r="T7152" s="147">
        <v>75</v>
      </c>
      <c r="U7152" s="147" t="s">
        <v>4348</v>
      </c>
      <c r="V7152" s="147" t="s">
        <v>4326</v>
      </c>
    </row>
    <row r="7153" spans="16:22" x14ac:dyDescent="0.25">
      <c r="P7153" s="147" t="s">
        <v>962</v>
      </c>
      <c r="Q7153" s="147">
        <v>208</v>
      </c>
      <c r="R7153" s="147"/>
      <c r="S7153" s="147" t="s">
        <v>4349</v>
      </c>
      <c r="T7153" s="147">
        <v>21</v>
      </c>
      <c r="U7153" s="147" t="s">
        <v>4350</v>
      </c>
      <c r="V7153" s="147" t="s">
        <v>4326</v>
      </c>
    </row>
    <row r="7154" spans="16:22" x14ac:dyDescent="0.25">
      <c r="P7154" s="147" t="s">
        <v>962</v>
      </c>
      <c r="Q7154" s="147">
        <v>208</v>
      </c>
      <c r="R7154" s="147"/>
      <c r="S7154" s="147" t="s">
        <v>4351</v>
      </c>
      <c r="T7154" s="147">
        <v>74</v>
      </c>
      <c r="U7154" s="147" t="s">
        <v>4352</v>
      </c>
      <c r="V7154" s="147" t="s">
        <v>4326</v>
      </c>
    </row>
    <row r="7155" spans="16:22" x14ac:dyDescent="0.25">
      <c r="P7155" s="147" t="s">
        <v>962</v>
      </c>
      <c r="Q7155" s="147">
        <v>208</v>
      </c>
      <c r="R7155" s="147"/>
      <c r="S7155" s="147" t="s">
        <v>4353</v>
      </c>
      <c r="T7155" s="147">
        <v>156</v>
      </c>
      <c r="U7155" s="147" t="s">
        <v>4354</v>
      </c>
      <c r="V7155" s="147" t="s">
        <v>4326</v>
      </c>
    </row>
    <row r="7156" spans="16:22" x14ac:dyDescent="0.25">
      <c r="P7156" s="147" t="s">
        <v>962</v>
      </c>
      <c r="Q7156" s="147">
        <v>208</v>
      </c>
      <c r="R7156" s="147"/>
      <c r="S7156" s="147" t="s">
        <v>4127</v>
      </c>
      <c r="T7156" s="147">
        <v>75</v>
      </c>
      <c r="U7156" s="147" t="s">
        <v>4128</v>
      </c>
      <c r="V7156" s="147" t="s">
        <v>4326</v>
      </c>
    </row>
    <row r="7157" spans="16:22" x14ac:dyDescent="0.25">
      <c r="P7157" s="147" t="s">
        <v>962</v>
      </c>
      <c r="Q7157" s="147">
        <v>208</v>
      </c>
      <c r="R7157" s="147"/>
      <c r="S7157" s="147" t="s">
        <v>1658</v>
      </c>
      <c r="T7157" s="147">
        <v>113</v>
      </c>
      <c r="U7157" s="147" t="s">
        <v>1659</v>
      </c>
      <c r="V7157" s="147" t="s">
        <v>4326</v>
      </c>
    </row>
    <row r="7158" spans="16:22" x14ac:dyDescent="0.25">
      <c r="P7158" s="147" t="s">
        <v>962</v>
      </c>
      <c r="Q7158" s="147">
        <v>208</v>
      </c>
      <c r="R7158" s="147"/>
      <c r="S7158" s="147" t="s">
        <v>2776</v>
      </c>
      <c r="T7158" s="147">
        <v>226</v>
      </c>
      <c r="U7158" s="147" t="s">
        <v>2777</v>
      </c>
      <c r="V7158" s="147" t="s">
        <v>4326</v>
      </c>
    </row>
    <row r="7159" spans="16:22" x14ac:dyDescent="0.25">
      <c r="P7159" s="147" t="s">
        <v>962</v>
      </c>
      <c r="Q7159" s="147">
        <v>208</v>
      </c>
      <c r="R7159" s="147"/>
      <c r="S7159" s="147" t="s">
        <v>1662</v>
      </c>
      <c r="T7159" s="147">
        <v>127</v>
      </c>
      <c r="U7159" s="147" t="s">
        <v>1663</v>
      </c>
      <c r="V7159" s="147" t="s">
        <v>4326</v>
      </c>
    </row>
    <row r="7160" spans="16:22" x14ac:dyDescent="0.25">
      <c r="P7160" s="147" t="s">
        <v>962</v>
      </c>
      <c r="Q7160" s="147">
        <v>208</v>
      </c>
      <c r="R7160" s="147"/>
      <c r="S7160" s="147" t="s">
        <v>2780</v>
      </c>
      <c r="T7160" s="147">
        <v>70</v>
      </c>
      <c r="U7160" s="147" t="s">
        <v>2781</v>
      </c>
      <c r="V7160" s="147" t="s">
        <v>4326</v>
      </c>
    </row>
    <row r="7161" spans="16:22" x14ac:dyDescent="0.25">
      <c r="P7161" s="147" t="s">
        <v>962</v>
      </c>
      <c r="Q7161" s="147">
        <v>208</v>
      </c>
      <c r="R7161" s="147"/>
      <c r="S7161" s="147" t="s">
        <v>3718</v>
      </c>
      <c r="T7161" s="147">
        <v>79</v>
      </c>
      <c r="U7161" s="147" t="s">
        <v>3719</v>
      </c>
      <c r="V7161" s="147" t="s">
        <v>4326</v>
      </c>
    </row>
    <row r="7162" spans="16:22" x14ac:dyDescent="0.25">
      <c r="P7162" s="147" t="s">
        <v>962</v>
      </c>
      <c r="Q7162" s="147">
        <v>208</v>
      </c>
      <c r="R7162" s="147"/>
      <c r="S7162" s="147" t="s">
        <v>3328</v>
      </c>
      <c r="T7162" s="147">
        <v>542</v>
      </c>
      <c r="U7162" s="147" t="s">
        <v>3329</v>
      </c>
      <c r="V7162" s="147" t="s">
        <v>4326</v>
      </c>
    </row>
    <row r="7163" spans="16:22" x14ac:dyDescent="0.25">
      <c r="P7163" s="147" t="s">
        <v>962</v>
      </c>
      <c r="Q7163" s="147">
        <v>208</v>
      </c>
      <c r="R7163" s="147"/>
      <c r="S7163" s="147" t="s">
        <v>2495</v>
      </c>
      <c r="T7163" s="147">
        <v>222</v>
      </c>
      <c r="U7163" s="147" t="s">
        <v>2496</v>
      </c>
      <c r="V7163" s="147" t="s">
        <v>4326</v>
      </c>
    </row>
    <row r="7164" spans="16:22" x14ac:dyDescent="0.25">
      <c r="P7164" s="147" t="s">
        <v>962</v>
      </c>
      <c r="Q7164" s="147">
        <v>208</v>
      </c>
      <c r="R7164" s="147"/>
      <c r="S7164" s="147" t="s">
        <v>1686</v>
      </c>
      <c r="T7164" s="147">
        <v>502</v>
      </c>
      <c r="U7164" s="147" t="s">
        <v>1687</v>
      </c>
      <c r="V7164" s="147" t="s">
        <v>4326</v>
      </c>
    </row>
    <row r="7165" spans="16:22" x14ac:dyDescent="0.25">
      <c r="P7165" s="147" t="s">
        <v>962</v>
      </c>
      <c r="Q7165" s="147">
        <v>208</v>
      </c>
      <c r="R7165" s="147"/>
      <c r="S7165" s="147" t="s">
        <v>2499</v>
      </c>
      <c r="T7165" s="147">
        <v>127</v>
      </c>
      <c r="U7165" s="147" t="s">
        <v>2500</v>
      </c>
      <c r="V7165" s="147" t="s">
        <v>4326</v>
      </c>
    </row>
    <row r="7166" spans="16:22" x14ac:dyDescent="0.25">
      <c r="P7166" s="147" t="s">
        <v>962</v>
      </c>
      <c r="Q7166" s="147">
        <v>208</v>
      </c>
      <c r="R7166" s="147"/>
      <c r="S7166" s="147" t="s">
        <v>2501</v>
      </c>
      <c r="T7166" s="147">
        <v>133</v>
      </c>
      <c r="U7166" s="147" t="s">
        <v>2502</v>
      </c>
      <c r="V7166" s="147" t="s">
        <v>4326</v>
      </c>
    </row>
    <row r="7167" spans="16:22" x14ac:dyDescent="0.25">
      <c r="P7167" s="147" t="s">
        <v>962</v>
      </c>
      <c r="Q7167" s="147">
        <v>208</v>
      </c>
      <c r="R7167" s="147"/>
      <c r="S7167" s="147" t="s">
        <v>3338</v>
      </c>
      <c r="T7167" s="147">
        <v>41</v>
      </c>
      <c r="U7167" s="147" t="s">
        <v>3339</v>
      </c>
      <c r="V7167" s="147" t="s">
        <v>4326</v>
      </c>
    </row>
    <row r="7168" spans="16:22" x14ac:dyDescent="0.25">
      <c r="P7168" s="147" t="s">
        <v>962</v>
      </c>
      <c r="Q7168" s="147">
        <v>208</v>
      </c>
      <c r="R7168" s="147"/>
      <c r="S7168" s="147" t="s">
        <v>1698</v>
      </c>
      <c r="T7168" s="147">
        <v>53</v>
      </c>
      <c r="U7168" s="147" t="s">
        <v>1699</v>
      </c>
      <c r="V7168" s="147" t="s">
        <v>4326</v>
      </c>
    </row>
    <row r="7169" spans="16:22" x14ac:dyDescent="0.25">
      <c r="P7169" s="147" t="s">
        <v>962</v>
      </c>
      <c r="Q7169" s="147">
        <v>208</v>
      </c>
      <c r="R7169" s="147"/>
      <c r="S7169" s="147" t="s">
        <v>2798</v>
      </c>
      <c r="T7169" s="147">
        <v>132</v>
      </c>
      <c r="U7169" s="147" t="s">
        <v>2799</v>
      </c>
      <c r="V7169" s="147" t="s">
        <v>4326</v>
      </c>
    </row>
    <row r="7170" spans="16:22" x14ac:dyDescent="0.25">
      <c r="P7170" s="147" t="s">
        <v>962</v>
      </c>
      <c r="Q7170" s="147">
        <v>208</v>
      </c>
      <c r="R7170" s="147"/>
      <c r="S7170" s="147" t="s">
        <v>2800</v>
      </c>
      <c r="T7170" s="147">
        <v>100</v>
      </c>
      <c r="U7170" s="147" t="s">
        <v>2801</v>
      </c>
      <c r="V7170" s="147" t="s">
        <v>4326</v>
      </c>
    </row>
    <row r="7171" spans="16:22" x14ac:dyDescent="0.25">
      <c r="P7171" s="147" t="s">
        <v>962</v>
      </c>
      <c r="Q7171" s="147">
        <v>208</v>
      </c>
      <c r="R7171" s="147"/>
      <c r="S7171" s="147" t="s">
        <v>3518</v>
      </c>
      <c r="T7171" s="147">
        <v>236</v>
      </c>
      <c r="U7171" s="147" t="s">
        <v>3519</v>
      </c>
      <c r="V7171" s="147" t="s">
        <v>4326</v>
      </c>
    </row>
    <row r="7172" spans="16:22" x14ac:dyDescent="0.25">
      <c r="P7172" s="147" t="s">
        <v>962</v>
      </c>
      <c r="Q7172" s="147">
        <v>208</v>
      </c>
      <c r="R7172" s="147"/>
      <c r="S7172" s="147" t="s">
        <v>1702</v>
      </c>
      <c r="T7172" s="147">
        <v>91</v>
      </c>
      <c r="U7172" s="147" t="s">
        <v>1703</v>
      </c>
      <c r="V7172" s="147" t="s">
        <v>4326</v>
      </c>
    </row>
    <row r="7173" spans="16:22" x14ac:dyDescent="0.25">
      <c r="P7173" s="147" t="s">
        <v>962</v>
      </c>
      <c r="Q7173" s="147">
        <v>208</v>
      </c>
      <c r="R7173" s="147"/>
      <c r="S7173" s="147" t="s">
        <v>2804</v>
      </c>
      <c r="T7173" s="147">
        <v>628</v>
      </c>
      <c r="U7173" s="147" t="s">
        <v>2805</v>
      </c>
      <c r="V7173" s="147" t="s">
        <v>4326</v>
      </c>
    </row>
    <row r="7174" spans="16:22" x14ac:dyDescent="0.25">
      <c r="P7174" s="147" t="s">
        <v>962</v>
      </c>
      <c r="Q7174" s="147">
        <v>208</v>
      </c>
      <c r="R7174" s="147"/>
      <c r="S7174" s="147" t="s">
        <v>1708</v>
      </c>
      <c r="T7174" s="147">
        <v>378</v>
      </c>
      <c r="U7174" s="147" t="s">
        <v>1709</v>
      </c>
      <c r="V7174" s="147" t="s">
        <v>4326</v>
      </c>
    </row>
    <row r="7175" spans="16:22" x14ac:dyDescent="0.25">
      <c r="P7175" s="147" t="s">
        <v>962</v>
      </c>
      <c r="Q7175" s="147">
        <v>208</v>
      </c>
      <c r="R7175" s="147"/>
      <c r="S7175" s="147" t="s">
        <v>3340</v>
      </c>
      <c r="T7175" s="147">
        <v>384</v>
      </c>
      <c r="U7175" s="147" t="s">
        <v>3341</v>
      </c>
      <c r="V7175" s="147" t="s">
        <v>4326</v>
      </c>
    </row>
    <row r="7176" spans="16:22" x14ac:dyDescent="0.25">
      <c r="P7176" s="147" t="s">
        <v>962</v>
      </c>
      <c r="Q7176" s="147">
        <v>208</v>
      </c>
      <c r="R7176" s="147"/>
      <c r="S7176" s="147" t="s">
        <v>1710</v>
      </c>
      <c r="T7176" s="147">
        <v>580</v>
      </c>
      <c r="U7176" s="147" t="s">
        <v>1711</v>
      </c>
      <c r="V7176" s="147" t="s">
        <v>4326</v>
      </c>
    </row>
    <row r="7177" spans="16:22" x14ac:dyDescent="0.25">
      <c r="P7177" s="147" t="s">
        <v>962</v>
      </c>
      <c r="Q7177" s="147">
        <v>208</v>
      </c>
      <c r="R7177" s="147"/>
      <c r="S7177" s="147" t="s">
        <v>2812</v>
      </c>
      <c r="T7177" s="147">
        <v>42</v>
      </c>
      <c r="U7177" s="147" t="s">
        <v>2813</v>
      </c>
      <c r="V7177" s="147" t="s">
        <v>4326</v>
      </c>
    </row>
    <row r="7178" spans="16:22" x14ac:dyDescent="0.25">
      <c r="P7178" s="147" t="s">
        <v>962</v>
      </c>
      <c r="Q7178" s="147">
        <v>208</v>
      </c>
      <c r="R7178" s="147"/>
      <c r="S7178" s="147" t="s">
        <v>3851</v>
      </c>
      <c r="T7178" s="147">
        <v>7</v>
      </c>
      <c r="U7178" s="147" t="s">
        <v>3852</v>
      </c>
      <c r="V7178" s="147" t="s">
        <v>4326</v>
      </c>
    </row>
    <row r="7179" spans="16:22" x14ac:dyDescent="0.25">
      <c r="P7179" s="147" t="s">
        <v>962</v>
      </c>
      <c r="Q7179" s="147">
        <v>208</v>
      </c>
      <c r="R7179" s="147"/>
      <c r="S7179" s="147" t="s">
        <v>3522</v>
      </c>
      <c r="T7179" s="147">
        <v>179</v>
      </c>
      <c r="U7179" s="147" t="s">
        <v>3523</v>
      </c>
      <c r="V7179" s="147" t="s">
        <v>4326</v>
      </c>
    </row>
    <row r="7180" spans="16:22" x14ac:dyDescent="0.25">
      <c r="P7180" s="147" t="s">
        <v>962</v>
      </c>
      <c r="Q7180" s="147">
        <v>208</v>
      </c>
      <c r="R7180" s="147"/>
      <c r="S7180" s="147" t="s">
        <v>1728</v>
      </c>
      <c r="T7180" s="147">
        <v>847</v>
      </c>
      <c r="U7180" s="147" t="s">
        <v>1729</v>
      </c>
      <c r="V7180" s="147" t="s">
        <v>4326</v>
      </c>
    </row>
    <row r="7181" spans="16:22" x14ac:dyDescent="0.25">
      <c r="P7181" s="147" t="s">
        <v>962</v>
      </c>
      <c r="Q7181" s="147">
        <v>208</v>
      </c>
      <c r="R7181" s="147"/>
      <c r="S7181" s="147" t="s">
        <v>1730</v>
      </c>
      <c r="T7181" s="147">
        <v>542</v>
      </c>
      <c r="U7181" s="147" t="s">
        <v>1731</v>
      </c>
      <c r="V7181" s="147" t="s">
        <v>4326</v>
      </c>
    </row>
    <row r="7182" spans="16:22" x14ac:dyDescent="0.25">
      <c r="P7182" s="147" t="s">
        <v>962</v>
      </c>
      <c r="Q7182" s="147">
        <v>208</v>
      </c>
      <c r="R7182" s="147"/>
      <c r="S7182" s="147" t="s">
        <v>3524</v>
      </c>
      <c r="T7182" s="147">
        <v>182</v>
      </c>
      <c r="U7182" s="147" t="s">
        <v>3525</v>
      </c>
      <c r="V7182" s="147" t="s">
        <v>4326</v>
      </c>
    </row>
    <row r="7183" spans="16:22" x14ac:dyDescent="0.25">
      <c r="P7183" s="147" t="s">
        <v>962</v>
      </c>
      <c r="Q7183" s="147">
        <v>208</v>
      </c>
      <c r="R7183" s="147"/>
      <c r="S7183" s="147" t="s">
        <v>2820</v>
      </c>
      <c r="T7183" s="147">
        <v>541</v>
      </c>
      <c r="U7183" s="147" t="s">
        <v>2821</v>
      </c>
      <c r="V7183" s="147" t="s">
        <v>4326</v>
      </c>
    </row>
    <row r="7184" spans="16:22" x14ac:dyDescent="0.25">
      <c r="P7184" s="147" t="s">
        <v>962</v>
      </c>
      <c r="Q7184" s="147">
        <v>208</v>
      </c>
      <c r="R7184" s="147"/>
      <c r="S7184" s="147" t="s">
        <v>2822</v>
      </c>
      <c r="T7184" s="147">
        <v>537</v>
      </c>
      <c r="U7184" s="147" t="s">
        <v>2823</v>
      </c>
      <c r="V7184" s="147" t="s">
        <v>4326</v>
      </c>
    </row>
    <row r="7185" spans="16:22" x14ac:dyDescent="0.25">
      <c r="P7185" s="147" t="s">
        <v>962</v>
      </c>
      <c r="Q7185" s="147">
        <v>208</v>
      </c>
      <c r="R7185" s="147"/>
      <c r="S7185" s="147" t="s">
        <v>2519</v>
      </c>
      <c r="T7185" s="147">
        <v>289</v>
      </c>
      <c r="U7185" s="147" t="s">
        <v>2520</v>
      </c>
      <c r="V7185" s="147" t="s">
        <v>4326</v>
      </c>
    </row>
    <row r="7186" spans="16:22" x14ac:dyDescent="0.25">
      <c r="P7186" s="147" t="s">
        <v>962</v>
      </c>
      <c r="Q7186" s="147">
        <v>208</v>
      </c>
      <c r="R7186" s="147"/>
      <c r="S7186" s="147" t="s">
        <v>1732</v>
      </c>
      <c r="T7186" s="147">
        <v>3574</v>
      </c>
      <c r="U7186" s="147" t="s">
        <v>1733</v>
      </c>
      <c r="V7186" s="147" t="s">
        <v>4326</v>
      </c>
    </row>
    <row r="7187" spans="16:22" x14ac:dyDescent="0.25">
      <c r="P7187" s="147" t="s">
        <v>962</v>
      </c>
      <c r="Q7187" s="147">
        <v>208</v>
      </c>
      <c r="R7187" s="147"/>
      <c r="S7187" s="147" t="s">
        <v>1736</v>
      </c>
      <c r="T7187" s="147">
        <v>388</v>
      </c>
      <c r="U7187" s="147" t="s">
        <v>1737</v>
      </c>
      <c r="V7187" s="147" t="s">
        <v>4326</v>
      </c>
    </row>
    <row r="7188" spans="16:22" x14ac:dyDescent="0.25">
      <c r="P7188" s="147" t="s">
        <v>962</v>
      </c>
      <c r="Q7188" s="147">
        <v>208</v>
      </c>
      <c r="R7188" s="147"/>
      <c r="S7188" s="147" t="s">
        <v>2824</v>
      </c>
      <c r="T7188" s="147">
        <v>158</v>
      </c>
      <c r="U7188" s="147" t="s">
        <v>2825</v>
      </c>
      <c r="V7188" s="147" t="s">
        <v>4326</v>
      </c>
    </row>
    <row r="7189" spans="16:22" x14ac:dyDescent="0.25">
      <c r="P7189" s="147" t="s">
        <v>962</v>
      </c>
      <c r="Q7189" s="147">
        <v>208</v>
      </c>
      <c r="R7189" s="147"/>
      <c r="S7189" s="147" t="s">
        <v>1746</v>
      </c>
      <c r="T7189" s="147">
        <v>289</v>
      </c>
      <c r="U7189" s="147" t="s">
        <v>1747</v>
      </c>
      <c r="V7189" s="147" t="s">
        <v>4326</v>
      </c>
    </row>
    <row r="7190" spans="16:22" x14ac:dyDescent="0.25">
      <c r="P7190" s="147" t="s">
        <v>962</v>
      </c>
      <c r="Q7190" s="147">
        <v>208</v>
      </c>
      <c r="R7190" s="147"/>
      <c r="S7190" s="147" t="s">
        <v>1748</v>
      </c>
      <c r="T7190" s="147">
        <v>261</v>
      </c>
      <c r="U7190" s="147" t="s">
        <v>1749</v>
      </c>
      <c r="V7190" s="147" t="s">
        <v>4326</v>
      </c>
    </row>
    <row r="7191" spans="16:22" x14ac:dyDescent="0.25">
      <c r="P7191" s="147" t="s">
        <v>962</v>
      </c>
      <c r="Q7191" s="147">
        <v>208</v>
      </c>
      <c r="R7191" s="147"/>
      <c r="S7191" s="147" t="s">
        <v>2521</v>
      </c>
      <c r="T7191" s="147">
        <v>820</v>
      </c>
      <c r="U7191" s="147" t="s">
        <v>2522</v>
      </c>
      <c r="V7191" s="147" t="s">
        <v>4326</v>
      </c>
    </row>
    <row r="7192" spans="16:22" x14ac:dyDescent="0.25">
      <c r="P7192" s="147" t="s">
        <v>962</v>
      </c>
      <c r="Q7192" s="147">
        <v>208</v>
      </c>
      <c r="R7192" s="147"/>
      <c r="S7192" s="147" t="s">
        <v>1760</v>
      </c>
      <c r="T7192" s="147">
        <v>670</v>
      </c>
      <c r="U7192" s="147" t="s">
        <v>1761</v>
      </c>
      <c r="V7192" s="147" t="s">
        <v>4326</v>
      </c>
    </row>
    <row r="7193" spans="16:22" x14ac:dyDescent="0.25">
      <c r="P7193" s="147" t="s">
        <v>962</v>
      </c>
      <c r="Q7193" s="147">
        <v>208</v>
      </c>
      <c r="R7193" s="147"/>
      <c r="S7193" s="147" t="s">
        <v>2523</v>
      </c>
      <c r="T7193" s="147">
        <v>769</v>
      </c>
      <c r="U7193" s="147" t="s">
        <v>2524</v>
      </c>
      <c r="V7193" s="147" t="s">
        <v>4326</v>
      </c>
    </row>
    <row r="7194" spans="16:22" x14ac:dyDescent="0.25">
      <c r="P7194" s="147" t="s">
        <v>962</v>
      </c>
      <c r="Q7194" s="147">
        <v>208</v>
      </c>
      <c r="R7194" s="147"/>
      <c r="S7194" s="147" t="s">
        <v>1762</v>
      </c>
      <c r="T7194" s="147">
        <v>163</v>
      </c>
      <c r="U7194" s="147" t="s">
        <v>1763</v>
      </c>
      <c r="V7194" s="147" t="s">
        <v>4326</v>
      </c>
    </row>
    <row r="7195" spans="16:22" x14ac:dyDescent="0.25">
      <c r="P7195" s="147" t="s">
        <v>962</v>
      </c>
      <c r="Q7195" s="147">
        <v>208</v>
      </c>
      <c r="R7195" s="147"/>
      <c r="S7195" s="147" t="s">
        <v>1766</v>
      </c>
      <c r="T7195" s="147">
        <v>159</v>
      </c>
      <c r="U7195" s="147" t="s">
        <v>1767</v>
      </c>
      <c r="V7195" s="147" t="s">
        <v>4326</v>
      </c>
    </row>
    <row r="7196" spans="16:22" x14ac:dyDescent="0.25">
      <c r="P7196" s="147" t="s">
        <v>962</v>
      </c>
      <c r="Q7196" s="147">
        <v>208</v>
      </c>
      <c r="R7196" s="147"/>
      <c r="S7196" s="147" t="s">
        <v>4133</v>
      </c>
      <c r="T7196" s="147">
        <v>594</v>
      </c>
      <c r="U7196" s="147" t="s">
        <v>4134</v>
      </c>
      <c r="V7196" s="147" t="s">
        <v>4326</v>
      </c>
    </row>
    <row r="7197" spans="16:22" x14ac:dyDescent="0.25">
      <c r="P7197" s="147" t="s">
        <v>962</v>
      </c>
      <c r="Q7197" s="147">
        <v>208</v>
      </c>
      <c r="R7197" s="147"/>
      <c r="S7197" s="147" t="s">
        <v>1772</v>
      </c>
      <c r="T7197" s="147">
        <v>427</v>
      </c>
      <c r="U7197" s="147" t="s">
        <v>1773</v>
      </c>
      <c r="V7197" s="147" t="s">
        <v>4326</v>
      </c>
    </row>
    <row r="7198" spans="16:22" x14ac:dyDescent="0.25">
      <c r="P7198" s="147" t="s">
        <v>962</v>
      </c>
      <c r="Q7198" s="147">
        <v>208</v>
      </c>
      <c r="R7198" s="147"/>
      <c r="S7198" s="147" t="s">
        <v>3053</v>
      </c>
      <c r="T7198" s="147">
        <v>14</v>
      </c>
      <c r="U7198" s="147" t="s">
        <v>3054</v>
      </c>
      <c r="V7198" s="147" t="s">
        <v>4326</v>
      </c>
    </row>
    <row r="7199" spans="16:22" x14ac:dyDescent="0.25">
      <c r="P7199" s="147" t="s">
        <v>962</v>
      </c>
      <c r="Q7199" s="147">
        <v>208</v>
      </c>
      <c r="R7199" s="147"/>
      <c r="S7199" s="147" t="s">
        <v>1780</v>
      </c>
      <c r="T7199" s="147">
        <v>831</v>
      </c>
      <c r="U7199" s="147" t="s">
        <v>1781</v>
      </c>
      <c r="V7199" s="147" t="s">
        <v>4326</v>
      </c>
    </row>
    <row r="7200" spans="16:22" x14ac:dyDescent="0.25">
      <c r="P7200" s="147" t="s">
        <v>962</v>
      </c>
      <c r="Q7200" s="147">
        <v>208</v>
      </c>
      <c r="R7200" s="147"/>
      <c r="S7200" s="147" t="s">
        <v>2529</v>
      </c>
      <c r="T7200" s="147">
        <v>659</v>
      </c>
      <c r="U7200" s="147" t="s">
        <v>2530</v>
      </c>
      <c r="V7200" s="147" t="s">
        <v>4326</v>
      </c>
    </row>
    <row r="7201" spans="16:22" x14ac:dyDescent="0.25">
      <c r="P7201" s="147" t="s">
        <v>962</v>
      </c>
      <c r="Q7201" s="147">
        <v>208</v>
      </c>
      <c r="R7201" s="147"/>
      <c r="S7201" s="147" t="s">
        <v>1788</v>
      </c>
      <c r="T7201" s="147">
        <v>1265</v>
      </c>
      <c r="U7201" s="147" t="s">
        <v>1789</v>
      </c>
      <c r="V7201" s="147" t="s">
        <v>4326</v>
      </c>
    </row>
    <row r="7202" spans="16:22" x14ac:dyDescent="0.25">
      <c r="P7202" s="147" t="s">
        <v>962</v>
      </c>
      <c r="Q7202" s="147">
        <v>208</v>
      </c>
      <c r="R7202" s="147"/>
      <c r="S7202" s="147" t="s">
        <v>2531</v>
      </c>
      <c r="T7202" s="147">
        <v>226</v>
      </c>
      <c r="U7202" s="147" t="s">
        <v>2532</v>
      </c>
      <c r="V7202" s="147" t="s">
        <v>4326</v>
      </c>
    </row>
    <row r="7203" spans="16:22" x14ac:dyDescent="0.25">
      <c r="P7203" s="147" t="s">
        <v>962</v>
      </c>
      <c r="Q7203" s="147">
        <v>208</v>
      </c>
      <c r="R7203" s="147"/>
      <c r="S7203" s="147" t="s">
        <v>1804</v>
      </c>
      <c r="T7203" s="147">
        <v>880</v>
      </c>
      <c r="U7203" s="147" t="s">
        <v>1805</v>
      </c>
      <c r="V7203" s="147" t="s">
        <v>4326</v>
      </c>
    </row>
    <row r="7204" spans="16:22" x14ac:dyDescent="0.25">
      <c r="P7204" s="147" t="s">
        <v>962</v>
      </c>
      <c r="Q7204" s="147">
        <v>208</v>
      </c>
      <c r="R7204" s="147"/>
      <c r="S7204" s="147" t="s">
        <v>1806</v>
      </c>
      <c r="T7204" s="147">
        <v>624</v>
      </c>
      <c r="U7204" s="147" t="s">
        <v>1807</v>
      </c>
      <c r="V7204" s="147" t="s">
        <v>4326</v>
      </c>
    </row>
    <row r="7205" spans="16:22" x14ac:dyDescent="0.25">
      <c r="P7205" s="147" t="s">
        <v>962</v>
      </c>
      <c r="Q7205" s="147">
        <v>208</v>
      </c>
      <c r="R7205" s="147"/>
      <c r="S7205" s="147" t="s">
        <v>3867</v>
      </c>
      <c r="T7205" s="147">
        <v>101</v>
      </c>
      <c r="U7205" s="147" t="s">
        <v>3868</v>
      </c>
      <c r="V7205" s="147" t="s">
        <v>4326</v>
      </c>
    </row>
    <row r="7206" spans="16:22" x14ac:dyDescent="0.25">
      <c r="P7206" s="147" t="s">
        <v>962</v>
      </c>
      <c r="Q7206" s="147">
        <v>208</v>
      </c>
      <c r="R7206" s="147"/>
      <c r="S7206" s="147" t="s">
        <v>2832</v>
      </c>
      <c r="T7206" s="147">
        <v>430</v>
      </c>
      <c r="U7206" s="147" t="s">
        <v>2833</v>
      </c>
      <c r="V7206" s="147" t="s">
        <v>4326</v>
      </c>
    </row>
    <row r="7207" spans="16:22" x14ac:dyDescent="0.25">
      <c r="P7207" s="147" t="s">
        <v>962</v>
      </c>
      <c r="Q7207" s="147">
        <v>208</v>
      </c>
      <c r="R7207" s="147"/>
      <c r="S7207" s="147" t="s">
        <v>4082</v>
      </c>
      <c r="T7207" s="147">
        <v>108</v>
      </c>
      <c r="U7207" s="147" t="s">
        <v>4083</v>
      </c>
      <c r="V7207" s="147" t="s">
        <v>4326</v>
      </c>
    </row>
    <row r="7208" spans="16:22" x14ac:dyDescent="0.25">
      <c r="P7208" s="147" t="s">
        <v>962</v>
      </c>
      <c r="Q7208" s="147">
        <v>208</v>
      </c>
      <c r="R7208" s="147"/>
      <c r="S7208" s="147" t="s">
        <v>4355</v>
      </c>
      <c r="T7208" s="147">
        <v>200</v>
      </c>
      <c r="U7208" s="147" t="s">
        <v>4356</v>
      </c>
      <c r="V7208" s="147" t="s">
        <v>4326</v>
      </c>
    </row>
    <row r="7209" spans="16:22" x14ac:dyDescent="0.25">
      <c r="P7209" s="147" t="s">
        <v>962</v>
      </c>
      <c r="Q7209" s="147">
        <v>208</v>
      </c>
      <c r="R7209" s="147"/>
      <c r="S7209" s="147" t="s">
        <v>3869</v>
      </c>
      <c r="T7209" s="147">
        <v>97</v>
      </c>
      <c r="U7209" s="147" t="s">
        <v>3870</v>
      </c>
      <c r="V7209" s="147" t="s">
        <v>4326</v>
      </c>
    </row>
    <row r="7210" spans="16:22" x14ac:dyDescent="0.25">
      <c r="P7210" s="147" t="s">
        <v>962</v>
      </c>
      <c r="Q7210" s="147">
        <v>208</v>
      </c>
      <c r="R7210" s="147"/>
      <c r="S7210" s="147" t="s">
        <v>3536</v>
      </c>
      <c r="T7210" s="147">
        <v>107</v>
      </c>
      <c r="U7210" s="147" t="s">
        <v>3537</v>
      </c>
      <c r="V7210" s="147" t="s">
        <v>4326</v>
      </c>
    </row>
    <row r="7211" spans="16:22" x14ac:dyDescent="0.25">
      <c r="P7211" s="147" t="s">
        <v>962</v>
      </c>
      <c r="Q7211" s="147">
        <v>208</v>
      </c>
      <c r="R7211" s="147"/>
      <c r="S7211" s="147" t="s">
        <v>1814</v>
      </c>
      <c r="T7211" s="147">
        <v>185</v>
      </c>
      <c r="U7211" s="147" t="s">
        <v>1815</v>
      </c>
      <c r="V7211" s="147" t="s">
        <v>4326</v>
      </c>
    </row>
    <row r="7212" spans="16:22" x14ac:dyDescent="0.25">
      <c r="P7212" s="147" t="s">
        <v>962</v>
      </c>
      <c r="Q7212" s="147">
        <v>208</v>
      </c>
      <c r="R7212" s="147"/>
      <c r="S7212" s="147" t="s">
        <v>1816</v>
      </c>
      <c r="T7212" s="147">
        <v>550</v>
      </c>
      <c r="U7212" s="147" t="s">
        <v>1817</v>
      </c>
      <c r="V7212" s="147" t="s">
        <v>4326</v>
      </c>
    </row>
    <row r="7213" spans="16:22" x14ac:dyDescent="0.25">
      <c r="P7213" s="147" t="s">
        <v>962</v>
      </c>
      <c r="Q7213" s="147">
        <v>208</v>
      </c>
      <c r="R7213" s="147"/>
      <c r="S7213" s="147" t="s">
        <v>1818</v>
      </c>
      <c r="T7213" s="147">
        <v>235</v>
      </c>
      <c r="U7213" s="147" t="s">
        <v>1819</v>
      </c>
      <c r="V7213" s="147" t="s">
        <v>4326</v>
      </c>
    </row>
    <row r="7214" spans="16:22" x14ac:dyDescent="0.25">
      <c r="P7214" s="147" t="s">
        <v>962</v>
      </c>
      <c r="Q7214" s="147">
        <v>208</v>
      </c>
      <c r="R7214" s="147"/>
      <c r="S7214" s="147" t="s">
        <v>1822</v>
      </c>
      <c r="T7214" s="147">
        <v>273</v>
      </c>
      <c r="U7214" s="147" t="s">
        <v>1823</v>
      </c>
      <c r="V7214" s="147" t="s">
        <v>4326</v>
      </c>
    </row>
    <row r="7215" spans="16:22" x14ac:dyDescent="0.25">
      <c r="P7215" s="147" t="s">
        <v>962</v>
      </c>
      <c r="Q7215" s="147">
        <v>208</v>
      </c>
      <c r="R7215" s="147"/>
      <c r="S7215" s="147" t="s">
        <v>1826</v>
      </c>
      <c r="T7215" s="147">
        <v>862</v>
      </c>
      <c r="U7215" s="147" t="s">
        <v>1827</v>
      </c>
      <c r="V7215" s="147" t="s">
        <v>4326</v>
      </c>
    </row>
    <row r="7216" spans="16:22" x14ac:dyDescent="0.25">
      <c r="P7216" s="147" t="s">
        <v>962</v>
      </c>
      <c r="Q7216" s="147">
        <v>208</v>
      </c>
      <c r="R7216" s="147"/>
      <c r="S7216" s="147" t="s">
        <v>3722</v>
      </c>
      <c r="T7216" s="147">
        <v>1080</v>
      </c>
      <c r="U7216" s="147" t="s">
        <v>3723</v>
      </c>
      <c r="V7216" s="147" t="s">
        <v>4326</v>
      </c>
    </row>
    <row r="7217" spans="16:22" x14ac:dyDescent="0.25">
      <c r="P7217" s="147" t="s">
        <v>962</v>
      </c>
      <c r="Q7217" s="147">
        <v>208</v>
      </c>
      <c r="R7217" s="147"/>
      <c r="S7217" s="147" t="s">
        <v>3063</v>
      </c>
      <c r="T7217" s="147">
        <v>588</v>
      </c>
      <c r="U7217" s="147" t="s">
        <v>3064</v>
      </c>
      <c r="V7217" s="147" t="s">
        <v>4326</v>
      </c>
    </row>
    <row r="7218" spans="16:22" x14ac:dyDescent="0.25">
      <c r="P7218" s="147" t="s">
        <v>962</v>
      </c>
      <c r="Q7218" s="147">
        <v>208</v>
      </c>
      <c r="R7218" s="147"/>
      <c r="S7218" s="147" t="s">
        <v>1842</v>
      </c>
      <c r="T7218" s="147">
        <v>152</v>
      </c>
      <c r="U7218" s="147" t="s">
        <v>1843</v>
      </c>
      <c r="V7218" s="147" t="s">
        <v>4326</v>
      </c>
    </row>
    <row r="7219" spans="16:22" x14ac:dyDescent="0.25">
      <c r="P7219" s="147" t="s">
        <v>962</v>
      </c>
      <c r="Q7219" s="147">
        <v>208</v>
      </c>
      <c r="R7219" s="147"/>
      <c r="S7219" s="147" t="s">
        <v>3877</v>
      </c>
      <c r="T7219" s="147">
        <v>102</v>
      </c>
      <c r="U7219" s="147" t="s">
        <v>3878</v>
      </c>
      <c r="V7219" s="147" t="s">
        <v>4326</v>
      </c>
    </row>
    <row r="7220" spans="16:22" x14ac:dyDescent="0.25">
      <c r="P7220" s="147" t="s">
        <v>962</v>
      </c>
      <c r="Q7220" s="147">
        <v>208</v>
      </c>
      <c r="R7220" s="147"/>
      <c r="S7220" s="147" t="s">
        <v>3368</v>
      </c>
      <c r="T7220" s="147">
        <v>1007</v>
      </c>
      <c r="U7220" s="147" t="s">
        <v>3369</v>
      </c>
      <c r="V7220" s="147" t="s">
        <v>4326</v>
      </c>
    </row>
    <row r="7221" spans="16:22" x14ac:dyDescent="0.25">
      <c r="P7221" s="147" t="s">
        <v>962</v>
      </c>
      <c r="Q7221" s="147">
        <v>208</v>
      </c>
      <c r="R7221" s="147"/>
      <c r="S7221" s="147" t="s">
        <v>1856</v>
      </c>
      <c r="T7221" s="147">
        <v>175</v>
      </c>
      <c r="U7221" s="147" t="s">
        <v>1857</v>
      </c>
      <c r="V7221" s="147" t="s">
        <v>4326</v>
      </c>
    </row>
    <row r="7222" spans="16:22" x14ac:dyDescent="0.25">
      <c r="P7222" s="147" t="s">
        <v>962</v>
      </c>
      <c r="Q7222" s="147">
        <v>208</v>
      </c>
      <c r="R7222" s="147"/>
      <c r="S7222" s="147" t="s">
        <v>2842</v>
      </c>
      <c r="T7222" s="147">
        <v>245</v>
      </c>
      <c r="U7222" s="147" t="s">
        <v>2843</v>
      </c>
      <c r="V7222" s="147" t="s">
        <v>4326</v>
      </c>
    </row>
    <row r="7223" spans="16:22" x14ac:dyDescent="0.25">
      <c r="P7223" s="147" t="s">
        <v>962</v>
      </c>
      <c r="Q7223" s="147">
        <v>208</v>
      </c>
      <c r="R7223" s="147"/>
      <c r="S7223" s="147" t="s">
        <v>2844</v>
      </c>
      <c r="T7223" s="147">
        <v>108</v>
      </c>
      <c r="U7223" s="147" t="s">
        <v>2845</v>
      </c>
      <c r="V7223" s="147" t="s">
        <v>4326</v>
      </c>
    </row>
    <row r="7224" spans="16:22" x14ac:dyDescent="0.25">
      <c r="P7224" s="147" t="s">
        <v>962</v>
      </c>
      <c r="Q7224" s="147">
        <v>208</v>
      </c>
      <c r="R7224" s="147"/>
      <c r="S7224" s="147" t="s">
        <v>4357</v>
      </c>
      <c r="T7224" s="147">
        <v>53</v>
      </c>
      <c r="U7224" s="147" t="s">
        <v>4358</v>
      </c>
      <c r="V7224" s="147" t="s">
        <v>4326</v>
      </c>
    </row>
    <row r="7225" spans="16:22" x14ac:dyDescent="0.25">
      <c r="P7225" s="147" t="s">
        <v>962</v>
      </c>
      <c r="Q7225" s="147">
        <v>208</v>
      </c>
      <c r="R7225" s="147"/>
      <c r="S7225" s="147" t="s">
        <v>1876</v>
      </c>
      <c r="T7225" s="147">
        <v>348</v>
      </c>
      <c r="U7225" s="147" t="s">
        <v>1877</v>
      </c>
      <c r="V7225" s="147" t="s">
        <v>4326</v>
      </c>
    </row>
    <row r="7226" spans="16:22" x14ac:dyDescent="0.25">
      <c r="P7226" s="147" t="s">
        <v>962</v>
      </c>
      <c r="Q7226" s="147">
        <v>208</v>
      </c>
      <c r="R7226" s="147"/>
      <c r="S7226" s="147" t="s">
        <v>1878</v>
      </c>
      <c r="T7226" s="147">
        <v>115</v>
      </c>
      <c r="U7226" s="147" t="s">
        <v>1879</v>
      </c>
      <c r="V7226" s="147" t="s">
        <v>4326</v>
      </c>
    </row>
    <row r="7227" spans="16:22" x14ac:dyDescent="0.25">
      <c r="P7227" s="147" t="s">
        <v>962</v>
      </c>
      <c r="Q7227" s="147">
        <v>208</v>
      </c>
      <c r="R7227" s="147"/>
      <c r="S7227" s="147" t="s">
        <v>1882</v>
      </c>
      <c r="T7227" s="147">
        <v>90</v>
      </c>
      <c r="U7227" s="147" t="s">
        <v>1883</v>
      </c>
      <c r="V7227" s="147" t="s">
        <v>4326</v>
      </c>
    </row>
    <row r="7228" spans="16:22" x14ac:dyDescent="0.25">
      <c r="P7228" s="147" t="s">
        <v>962</v>
      </c>
      <c r="Q7228" s="147">
        <v>208</v>
      </c>
      <c r="R7228" s="147"/>
      <c r="S7228" s="147" t="s">
        <v>4359</v>
      </c>
      <c r="T7228" s="147">
        <v>644</v>
      </c>
      <c r="U7228" s="147" t="s">
        <v>4360</v>
      </c>
      <c r="V7228" s="147" t="s">
        <v>4326</v>
      </c>
    </row>
    <row r="7229" spans="16:22" x14ac:dyDescent="0.25">
      <c r="P7229" s="147" t="s">
        <v>962</v>
      </c>
      <c r="Q7229" s="147">
        <v>208</v>
      </c>
      <c r="R7229" s="147"/>
      <c r="S7229" s="147" t="s">
        <v>1886</v>
      </c>
      <c r="T7229" s="147">
        <v>200</v>
      </c>
      <c r="U7229" s="147" t="s">
        <v>1887</v>
      </c>
      <c r="V7229" s="147" t="s">
        <v>4326</v>
      </c>
    </row>
    <row r="7230" spans="16:22" x14ac:dyDescent="0.25">
      <c r="P7230" s="147" t="s">
        <v>962</v>
      </c>
      <c r="Q7230" s="147">
        <v>208</v>
      </c>
      <c r="R7230" s="147"/>
      <c r="S7230" s="147" t="s">
        <v>4361</v>
      </c>
      <c r="T7230" s="147">
        <v>170</v>
      </c>
      <c r="U7230" s="147" t="s">
        <v>4362</v>
      </c>
      <c r="V7230" s="147" t="s">
        <v>4326</v>
      </c>
    </row>
    <row r="7231" spans="16:22" x14ac:dyDescent="0.25">
      <c r="P7231" s="147" t="s">
        <v>962</v>
      </c>
      <c r="Q7231" s="147">
        <v>208</v>
      </c>
      <c r="R7231" s="147"/>
      <c r="S7231" s="147" t="s">
        <v>3372</v>
      </c>
      <c r="T7231" s="147">
        <v>180</v>
      </c>
      <c r="U7231" s="147" t="s">
        <v>3373</v>
      </c>
      <c r="V7231" s="147" t="s">
        <v>4326</v>
      </c>
    </row>
    <row r="7232" spans="16:22" x14ac:dyDescent="0.25">
      <c r="P7232" s="147" t="s">
        <v>962</v>
      </c>
      <c r="Q7232" s="147">
        <v>208</v>
      </c>
      <c r="R7232" s="147"/>
      <c r="S7232" s="147" t="s">
        <v>1888</v>
      </c>
      <c r="T7232" s="147">
        <v>2717</v>
      </c>
      <c r="U7232" s="147" t="s">
        <v>1889</v>
      </c>
      <c r="V7232" s="147" t="s">
        <v>4326</v>
      </c>
    </row>
    <row r="7233" spans="16:22" x14ac:dyDescent="0.25">
      <c r="P7233" s="147" t="s">
        <v>962</v>
      </c>
      <c r="Q7233" s="147">
        <v>208</v>
      </c>
      <c r="R7233" s="147"/>
      <c r="S7233" s="147" t="s">
        <v>4363</v>
      </c>
      <c r="T7233" s="147">
        <v>90</v>
      </c>
      <c r="U7233" s="147" t="s">
        <v>4364</v>
      </c>
      <c r="V7233" s="147" t="s">
        <v>4326</v>
      </c>
    </row>
    <row r="7234" spans="16:22" x14ac:dyDescent="0.25">
      <c r="P7234" s="147" t="s">
        <v>962</v>
      </c>
      <c r="Q7234" s="147">
        <v>208</v>
      </c>
      <c r="R7234" s="147"/>
      <c r="S7234" s="147" t="s">
        <v>3883</v>
      </c>
      <c r="T7234" s="147">
        <v>514</v>
      </c>
      <c r="U7234" s="147" t="s">
        <v>3884</v>
      </c>
      <c r="V7234" s="147" t="s">
        <v>4326</v>
      </c>
    </row>
    <row r="7235" spans="16:22" x14ac:dyDescent="0.25">
      <c r="P7235" s="147" t="s">
        <v>962</v>
      </c>
      <c r="Q7235" s="147">
        <v>208</v>
      </c>
      <c r="R7235" s="147"/>
      <c r="S7235" s="147" t="s">
        <v>1892</v>
      </c>
      <c r="T7235" s="147">
        <v>767</v>
      </c>
      <c r="U7235" s="147" t="s">
        <v>1893</v>
      </c>
      <c r="V7235" s="147" t="s">
        <v>4326</v>
      </c>
    </row>
    <row r="7236" spans="16:22" x14ac:dyDescent="0.25">
      <c r="P7236" s="147" t="s">
        <v>962</v>
      </c>
      <c r="Q7236" s="147">
        <v>208</v>
      </c>
      <c r="R7236" s="147"/>
      <c r="S7236" s="147" t="s">
        <v>1894</v>
      </c>
      <c r="T7236" s="147">
        <v>670</v>
      </c>
      <c r="U7236" s="147" t="s">
        <v>1895</v>
      </c>
      <c r="V7236" s="147" t="s">
        <v>4326</v>
      </c>
    </row>
    <row r="7237" spans="16:22" x14ac:dyDescent="0.25">
      <c r="P7237" s="147" t="s">
        <v>962</v>
      </c>
      <c r="Q7237" s="147">
        <v>208</v>
      </c>
      <c r="R7237" s="147"/>
      <c r="S7237" s="147" t="s">
        <v>2854</v>
      </c>
      <c r="T7237" s="147">
        <v>1150</v>
      </c>
      <c r="U7237" s="147" t="s">
        <v>2855</v>
      </c>
      <c r="V7237" s="147" t="s">
        <v>4326</v>
      </c>
    </row>
    <row r="7238" spans="16:22" x14ac:dyDescent="0.25">
      <c r="P7238" s="147" t="s">
        <v>962</v>
      </c>
      <c r="Q7238" s="147">
        <v>208</v>
      </c>
      <c r="R7238" s="147"/>
      <c r="S7238" s="147" t="s">
        <v>3071</v>
      </c>
      <c r="T7238" s="147">
        <v>363</v>
      </c>
      <c r="U7238" s="147" t="s">
        <v>3072</v>
      </c>
      <c r="V7238" s="147" t="s">
        <v>4326</v>
      </c>
    </row>
    <row r="7239" spans="16:22" x14ac:dyDescent="0.25">
      <c r="P7239" s="147" t="s">
        <v>962</v>
      </c>
      <c r="Q7239" s="147">
        <v>208</v>
      </c>
      <c r="R7239" s="147"/>
      <c r="S7239" s="147" t="s">
        <v>1898</v>
      </c>
      <c r="T7239" s="147">
        <v>153</v>
      </c>
      <c r="U7239" s="147" t="s">
        <v>1899</v>
      </c>
      <c r="V7239" s="147" t="s">
        <v>4326</v>
      </c>
    </row>
    <row r="7240" spans="16:22" x14ac:dyDescent="0.25">
      <c r="P7240" s="147" t="s">
        <v>962</v>
      </c>
      <c r="Q7240" s="147">
        <v>208</v>
      </c>
      <c r="R7240" s="147"/>
      <c r="S7240" s="147" t="s">
        <v>1900</v>
      </c>
      <c r="T7240" s="147">
        <v>69</v>
      </c>
      <c r="U7240" s="147" t="s">
        <v>1901</v>
      </c>
      <c r="V7240" s="147" t="s">
        <v>4326</v>
      </c>
    </row>
    <row r="7241" spans="16:22" x14ac:dyDescent="0.25">
      <c r="P7241" s="147" t="s">
        <v>962</v>
      </c>
      <c r="Q7241" s="147">
        <v>208</v>
      </c>
      <c r="R7241" s="147"/>
      <c r="S7241" s="147" t="s">
        <v>4365</v>
      </c>
      <c r="T7241" s="147">
        <v>31</v>
      </c>
      <c r="U7241" s="147" t="s">
        <v>4366</v>
      </c>
      <c r="V7241" s="147" t="s">
        <v>4326</v>
      </c>
    </row>
    <row r="7242" spans="16:22" x14ac:dyDescent="0.25">
      <c r="P7242" s="147" t="s">
        <v>962</v>
      </c>
      <c r="Q7242" s="147">
        <v>208</v>
      </c>
      <c r="R7242" s="147"/>
      <c r="S7242" s="147" t="s">
        <v>4367</v>
      </c>
      <c r="T7242" s="147">
        <v>76</v>
      </c>
      <c r="U7242" s="147" t="s">
        <v>4368</v>
      </c>
      <c r="V7242" s="147" t="s">
        <v>4326</v>
      </c>
    </row>
    <row r="7243" spans="16:22" x14ac:dyDescent="0.25">
      <c r="P7243" s="147" t="s">
        <v>962</v>
      </c>
      <c r="Q7243" s="147">
        <v>208</v>
      </c>
      <c r="R7243" s="147"/>
      <c r="S7243" s="147" t="s">
        <v>1902</v>
      </c>
      <c r="T7243" s="147">
        <v>275</v>
      </c>
      <c r="U7243" s="147" t="s">
        <v>1903</v>
      </c>
      <c r="V7243" s="147" t="s">
        <v>4326</v>
      </c>
    </row>
    <row r="7244" spans="16:22" x14ac:dyDescent="0.25">
      <c r="P7244" s="147" t="s">
        <v>962</v>
      </c>
      <c r="Q7244" s="147">
        <v>208</v>
      </c>
      <c r="R7244" s="147"/>
      <c r="S7244" s="147" t="s">
        <v>4369</v>
      </c>
      <c r="T7244" s="147">
        <v>41</v>
      </c>
      <c r="U7244" s="147" t="s">
        <v>4370</v>
      </c>
      <c r="V7244" s="147" t="s">
        <v>4326</v>
      </c>
    </row>
    <row r="7245" spans="16:22" x14ac:dyDescent="0.25">
      <c r="P7245" s="147" t="s">
        <v>962</v>
      </c>
      <c r="Q7245" s="147">
        <v>208</v>
      </c>
      <c r="R7245" s="147"/>
      <c r="S7245" s="147" t="s">
        <v>3885</v>
      </c>
      <c r="T7245" s="147">
        <v>65</v>
      </c>
      <c r="U7245" s="147" t="s">
        <v>3886</v>
      </c>
      <c r="V7245" s="147" t="s">
        <v>4326</v>
      </c>
    </row>
    <row r="7246" spans="16:22" x14ac:dyDescent="0.25">
      <c r="P7246" s="147" t="s">
        <v>962</v>
      </c>
      <c r="Q7246" s="147">
        <v>208</v>
      </c>
      <c r="R7246" s="147"/>
      <c r="S7246" s="147" t="s">
        <v>3887</v>
      </c>
      <c r="T7246" s="147">
        <v>54</v>
      </c>
      <c r="U7246" s="147" t="s">
        <v>3888</v>
      </c>
      <c r="V7246" s="147" t="s">
        <v>4326</v>
      </c>
    </row>
    <row r="7247" spans="16:22" x14ac:dyDescent="0.25">
      <c r="P7247" s="147" t="s">
        <v>962</v>
      </c>
      <c r="Q7247" s="147">
        <v>208</v>
      </c>
      <c r="R7247" s="147"/>
      <c r="S7247" s="147" t="s">
        <v>2557</v>
      </c>
      <c r="T7247" s="147">
        <v>111</v>
      </c>
      <c r="U7247" s="147" t="s">
        <v>2558</v>
      </c>
      <c r="V7247" s="147" t="s">
        <v>4326</v>
      </c>
    </row>
    <row r="7248" spans="16:22" x14ac:dyDescent="0.25">
      <c r="P7248" s="147" t="s">
        <v>962</v>
      </c>
      <c r="Q7248" s="147">
        <v>208</v>
      </c>
      <c r="R7248" s="147"/>
      <c r="S7248" s="147" t="s">
        <v>1904</v>
      </c>
      <c r="T7248" s="147">
        <v>500</v>
      </c>
      <c r="U7248" s="147" t="s">
        <v>1905</v>
      </c>
      <c r="V7248" s="147" t="s">
        <v>4326</v>
      </c>
    </row>
    <row r="7249" spans="16:22" x14ac:dyDescent="0.25">
      <c r="P7249" s="147" t="s">
        <v>962</v>
      </c>
      <c r="Q7249" s="147">
        <v>208</v>
      </c>
      <c r="R7249" s="147"/>
      <c r="S7249" s="147" t="s">
        <v>2559</v>
      </c>
      <c r="T7249" s="147">
        <v>100</v>
      </c>
      <c r="U7249" s="147" t="s">
        <v>2560</v>
      </c>
      <c r="V7249" s="147" t="s">
        <v>4326</v>
      </c>
    </row>
    <row r="7250" spans="16:22" x14ac:dyDescent="0.25">
      <c r="P7250" s="147" t="s">
        <v>962</v>
      </c>
      <c r="Q7250" s="147">
        <v>208</v>
      </c>
      <c r="R7250" s="147"/>
      <c r="S7250" s="147" t="s">
        <v>3889</v>
      </c>
      <c r="T7250" s="147">
        <v>30</v>
      </c>
      <c r="U7250" s="147" t="s">
        <v>3890</v>
      </c>
      <c r="V7250" s="147" t="s">
        <v>4326</v>
      </c>
    </row>
    <row r="7251" spans="16:22" x14ac:dyDescent="0.25">
      <c r="P7251" s="147" t="s">
        <v>962</v>
      </c>
      <c r="Q7251" s="147">
        <v>208</v>
      </c>
      <c r="R7251" s="147"/>
      <c r="S7251" s="147" t="s">
        <v>1906</v>
      </c>
      <c r="T7251" s="147">
        <v>203</v>
      </c>
      <c r="U7251" s="147" t="s">
        <v>1907</v>
      </c>
      <c r="V7251" s="147" t="s">
        <v>4326</v>
      </c>
    </row>
    <row r="7252" spans="16:22" x14ac:dyDescent="0.25">
      <c r="P7252" s="147" t="s">
        <v>962</v>
      </c>
      <c r="Q7252" s="147">
        <v>208</v>
      </c>
      <c r="R7252" s="147"/>
      <c r="S7252" s="147" t="s">
        <v>4137</v>
      </c>
      <c r="T7252" s="147">
        <v>270</v>
      </c>
      <c r="U7252" s="147" t="s">
        <v>4138</v>
      </c>
      <c r="V7252" s="147" t="s">
        <v>4326</v>
      </c>
    </row>
    <row r="7253" spans="16:22" x14ac:dyDescent="0.25">
      <c r="P7253" s="147" t="s">
        <v>962</v>
      </c>
      <c r="Q7253" s="147">
        <v>208</v>
      </c>
      <c r="R7253" s="147"/>
      <c r="S7253" s="147" t="s">
        <v>1910</v>
      </c>
      <c r="T7253" s="147">
        <v>656</v>
      </c>
      <c r="U7253" s="147" t="s">
        <v>1911</v>
      </c>
      <c r="V7253" s="147" t="s">
        <v>4326</v>
      </c>
    </row>
    <row r="7254" spans="16:22" x14ac:dyDescent="0.25">
      <c r="P7254" s="147" t="s">
        <v>962</v>
      </c>
      <c r="Q7254" s="147">
        <v>208</v>
      </c>
      <c r="R7254" s="147"/>
      <c r="S7254" s="147" t="s">
        <v>2561</v>
      </c>
      <c r="T7254" s="147">
        <v>155</v>
      </c>
      <c r="U7254" s="147" t="s">
        <v>2562</v>
      </c>
      <c r="V7254" s="147" t="s">
        <v>4326</v>
      </c>
    </row>
    <row r="7255" spans="16:22" x14ac:dyDescent="0.25">
      <c r="P7255" s="147" t="s">
        <v>962</v>
      </c>
      <c r="Q7255" s="147">
        <v>208</v>
      </c>
      <c r="R7255" s="147"/>
      <c r="S7255" s="147" t="s">
        <v>3895</v>
      </c>
      <c r="T7255" s="147">
        <v>400</v>
      </c>
      <c r="U7255" s="147" t="s">
        <v>3896</v>
      </c>
      <c r="V7255" s="147" t="s">
        <v>4326</v>
      </c>
    </row>
    <row r="7256" spans="16:22" x14ac:dyDescent="0.25">
      <c r="P7256" s="147" t="s">
        <v>962</v>
      </c>
      <c r="Q7256" s="147">
        <v>208</v>
      </c>
      <c r="R7256" s="147"/>
      <c r="S7256" s="147" t="s">
        <v>4371</v>
      </c>
      <c r="T7256" s="147">
        <v>20</v>
      </c>
      <c r="U7256" s="147" t="s">
        <v>4372</v>
      </c>
      <c r="V7256" s="147" t="s">
        <v>4326</v>
      </c>
    </row>
    <row r="7257" spans="16:22" x14ac:dyDescent="0.25">
      <c r="P7257" s="147" t="s">
        <v>962</v>
      </c>
      <c r="Q7257" s="147">
        <v>208</v>
      </c>
      <c r="R7257" s="147"/>
      <c r="S7257" s="147" t="s">
        <v>4086</v>
      </c>
      <c r="T7257" s="147">
        <v>69</v>
      </c>
      <c r="U7257" s="147" t="s">
        <v>4087</v>
      </c>
      <c r="V7257" s="147" t="s">
        <v>4326</v>
      </c>
    </row>
    <row r="7258" spans="16:22" x14ac:dyDescent="0.25">
      <c r="P7258" s="147" t="s">
        <v>962</v>
      </c>
      <c r="Q7258" s="147">
        <v>208</v>
      </c>
      <c r="R7258" s="147"/>
      <c r="S7258" s="147" t="s">
        <v>3897</v>
      </c>
      <c r="T7258" s="147">
        <v>20</v>
      </c>
      <c r="U7258" s="147" t="s">
        <v>3898</v>
      </c>
      <c r="V7258" s="147" t="s">
        <v>4326</v>
      </c>
    </row>
    <row r="7259" spans="16:22" x14ac:dyDescent="0.25">
      <c r="P7259" s="147" t="s">
        <v>962</v>
      </c>
      <c r="Q7259" s="147">
        <v>208</v>
      </c>
      <c r="R7259" s="147"/>
      <c r="S7259" s="147" t="s">
        <v>2565</v>
      </c>
      <c r="T7259" s="147">
        <v>430</v>
      </c>
      <c r="U7259" s="147" t="s">
        <v>2566</v>
      </c>
      <c r="V7259" s="147" t="s">
        <v>4326</v>
      </c>
    </row>
    <row r="7260" spans="16:22" x14ac:dyDescent="0.25">
      <c r="P7260" s="147" t="s">
        <v>962</v>
      </c>
      <c r="Q7260" s="147">
        <v>208</v>
      </c>
      <c r="R7260" s="147"/>
      <c r="S7260" s="147" t="s">
        <v>3728</v>
      </c>
      <c r="T7260" s="147">
        <v>400</v>
      </c>
      <c r="U7260" s="147" t="s">
        <v>3729</v>
      </c>
      <c r="V7260" s="147" t="s">
        <v>4326</v>
      </c>
    </row>
    <row r="7261" spans="16:22" x14ac:dyDescent="0.25">
      <c r="P7261" s="147" t="s">
        <v>962</v>
      </c>
      <c r="Q7261" s="147">
        <v>208</v>
      </c>
      <c r="R7261" s="147"/>
      <c r="S7261" s="147" t="s">
        <v>4373</v>
      </c>
      <c r="T7261" s="147">
        <v>54</v>
      </c>
      <c r="U7261" s="147" t="s">
        <v>4374</v>
      </c>
      <c r="V7261" s="147" t="s">
        <v>4326</v>
      </c>
    </row>
    <row r="7262" spans="16:22" x14ac:dyDescent="0.25">
      <c r="P7262" s="147" t="s">
        <v>962</v>
      </c>
      <c r="Q7262" s="147">
        <v>208</v>
      </c>
      <c r="R7262" s="147"/>
      <c r="S7262" s="147" t="s">
        <v>4375</v>
      </c>
      <c r="T7262" s="147">
        <v>25</v>
      </c>
      <c r="U7262" s="147" t="s">
        <v>4376</v>
      </c>
      <c r="V7262" s="147" t="s">
        <v>4326</v>
      </c>
    </row>
    <row r="7263" spans="16:22" x14ac:dyDescent="0.25">
      <c r="P7263" s="147" t="s">
        <v>962</v>
      </c>
      <c r="Q7263" s="147">
        <v>208</v>
      </c>
      <c r="R7263" s="147"/>
      <c r="S7263" s="147" t="s">
        <v>4377</v>
      </c>
      <c r="T7263" s="147">
        <v>170</v>
      </c>
      <c r="U7263" s="147" t="s">
        <v>4378</v>
      </c>
      <c r="V7263" s="147" t="s">
        <v>4326</v>
      </c>
    </row>
    <row r="7264" spans="16:22" x14ac:dyDescent="0.25">
      <c r="P7264" s="147" t="s">
        <v>962</v>
      </c>
      <c r="Q7264" s="147">
        <v>208</v>
      </c>
      <c r="R7264" s="147"/>
      <c r="S7264" s="147" t="s">
        <v>3085</v>
      </c>
      <c r="T7264" s="147">
        <v>429</v>
      </c>
      <c r="U7264" s="147" t="s">
        <v>3086</v>
      </c>
      <c r="V7264" s="147" t="s">
        <v>4326</v>
      </c>
    </row>
    <row r="7265" spans="16:22" x14ac:dyDescent="0.25">
      <c r="P7265" s="147" t="s">
        <v>962</v>
      </c>
      <c r="Q7265" s="147">
        <v>208</v>
      </c>
      <c r="R7265" s="147"/>
      <c r="S7265" s="147" t="s">
        <v>3732</v>
      </c>
      <c r="T7265" s="147">
        <v>97</v>
      </c>
      <c r="U7265" s="147" t="s">
        <v>3733</v>
      </c>
      <c r="V7265" s="147" t="s">
        <v>4326</v>
      </c>
    </row>
    <row r="7266" spans="16:22" x14ac:dyDescent="0.25">
      <c r="P7266" s="147" t="s">
        <v>962</v>
      </c>
      <c r="Q7266" s="147">
        <v>208</v>
      </c>
      <c r="R7266" s="147"/>
      <c r="S7266" s="147" t="s">
        <v>4088</v>
      </c>
      <c r="T7266" s="147">
        <v>48</v>
      </c>
      <c r="U7266" s="147" t="s">
        <v>4089</v>
      </c>
      <c r="V7266" s="147" t="s">
        <v>4326</v>
      </c>
    </row>
    <row r="7267" spans="16:22" x14ac:dyDescent="0.25">
      <c r="P7267" s="147" t="s">
        <v>962</v>
      </c>
      <c r="Q7267" s="147">
        <v>208</v>
      </c>
      <c r="R7267" s="147"/>
      <c r="S7267" s="147" t="s">
        <v>4379</v>
      </c>
      <c r="T7267" s="147">
        <v>27</v>
      </c>
      <c r="U7267" s="147" t="s">
        <v>4380</v>
      </c>
      <c r="V7267" s="147" t="s">
        <v>4326</v>
      </c>
    </row>
    <row r="7268" spans="16:22" x14ac:dyDescent="0.25">
      <c r="P7268" s="147" t="s">
        <v>962</v>
      </c>
      <c r="Q7268" s="147">
        <v>208</v>
      </c>
      <c r="R7268" s="147"/>
      <c r="S7268" s="147" t="s">
        <v>3546</v>
      </c>
      <c r="T7268" s="147">
        <v>126</v>
      </c>
      <c r="U7268" s="147" t="s">
        <v>3547</v>
      </c>
      <c r="V7268" s="147" t="s">
        <v>4326</v>
      </c>
    </row>
    <row r="7269" spans="16:22" x14ac:dyDescent="0.25">
      <c r="P7269" s="147" t="s">
        <v>962</v>
      </c>
      <c r="Q7269" s="147">
        <v>208</v>
      </c>
      <c r="R7269" s="147"/>
      <c r="S7269" s="147" t="s">
        <v>1926</v>
      </c>
      <c r="T7269" s="147">
        <v>850</v>
      </c>
      <c r="U7269" s="147" t="s">
        <v>1927</v>
      </c>
      <c r="V7269" s="147" t="s">
        <v>4326</v>
      </c>
    </row>
    <row r="7270" spans="16:22" x14ac:dyDescent="0.25">
      <c r="P7270" s="147" t="s">
        <v>962</v>
      </c>
      <c r="Q7270" s="147">
        <v>208</v>
      </c>
      <c r="R7270" s="147"/>
      <c r="S7270" s="147" t="s">
        <v>3901</v>
      </c>
      <c r="T7270" s="147">
        <v>450</v>
      </c>
      <c r="U7270" s="147" t="s">
        <v>3902</v>
      </c>
      <c r="V7270" s="147" t="s">
        <v>4326</v>
      </c>
    </row>
    <row r="7271" spans="16:22" x14ac:dyDescent="0.25">
      <c r="P7271" s="147" t="s">
        <v>962</v>
      </c>
      <c r="Q7271" s="147">
        <v>208</v>
      </c>
      <c r="R7271" s="147"/>
      <c r="S7271" s="147" t="s">
        <v>1928</v>
      </c>
      <c r="T7271" s="147">
        <v>1610</v>
      </c>
      <c r="U7271" s="147" t="s">
        <v>1929</v>
      </c>
      <c r="V7271" s="147" t="s">
        <v>4326</v>
      </c>
    </row>
    <row r="7272" spans="16:22" x14ac:dyDescent="0.25">
      <c r="P7272" s="147" t="s">
        <v>962</v>
      </c>
      <c r="Q7272" s="147">
        <v>208</v>
      </c>
      <c r="R7272" s="147"/>
      <c r="S7272" s="147" t="s">
        <v>4381</v>
      </c>
      <c r="T7272" s="147">
        <v>52</v>
      </c>
      <c r="U7272" s="147" t="s">
        <v>4382</v>
      </c>
      <c r="V7272" s="147" t="s">
        <v>4326</v>
      </c>
    </row>
    <row r="7273" spans="16:22" x14ac:dyDescent="0.25">
      <c r="P7273" s="147" t="s">
        <v>962</v>
      </c>
      <c r="Q7273" s="147">
        <v>208</v>
      </c>
      <c r="R7273" s="147"/>
      <c r="S7273" s="147" t="s">
        <v>4090</v>
      </c>
      <c r="T7273" s="147">
        <v>70</v>
      </c>
      <c r="U7273" s="147" t="s">
        <v>4091</v>
      </c>
      <c r="V7273" s="147" t="s">
        <v>4326</v>
      </c>
    </row>
    <row r="7274" spans="16:22" x14ac:dyDescent="0.25">
      <c r="P7274" s="147" t="s">
        <v>962</v>
      </c>
      <c r="Q7274" s="147">
        <v>208</v>
      </c>
      <c r="R7274" s="147"/>
      <c r="S7274" s="147" t="s">
        <v>1932</v>
      </c>
      <c r="T7274" s="147">
        <v>51</v>
      </c>
      <c r="U7274" s="147" t="s">
        <v>1933</v>
      </c>
      <c r="V7274" s="147" t="s">
        <v>4326</v>
      </c>
    </row>
    <row r="7275" spans="16:22" x14ac:dyDescent="0.25">
      <c r="P7275" s="147" t="s">
        <v>962</v>
      </c>
      <c r="Q7275" s="147">
        <v>208</v>
      </c>
      <c r="R7275" s="147"/>
      <c r="S7275" s="147" t="s">
        <v>3384</v>
      </c>
      <c r="T7275" s="147">
        <v>105</v>
      </c>
      <c r="U7275" s="147" t="s">
        <v>3385</v>
      </c>
      <c r="V7275" s="147" t="s">
        <v>4326</v>
      </c>
    </row>
    <row r="7276" spans="16:22" x14ac:dyDescent="0.25">
      <c r="P7276" s="147" t="s">
        <v>962</v>
      </c>
      <c r="Q7276" s="147">
        <v>208</v>
      </c>
      <c r="R7276" s="147"/>
      <c r="S7276" s="147" t="s">
        <v>1936</v>
      </c>
      <c r="T7276" s="147">
        <v>1105</v>
      </c>
      <c r="U7276" s="147" t="s">
        <v>1937</v>
      </c>
      <c r="V7276" s="147" t="s">
        <v>4326</v>
      </c>
    </row>
    <row r="7277" spans="16:22" x14ac:dyDescent="0.25">
      <c r="P7277" s="147" t="s">
        <v>962</v>
      </c>
      <c r="Q7277" s="147">
        <v>208</v>
      </c>
      <c r="R7277" s="147"/>
      <c r="S7277" s="147" t="s">
        <v>3736</v>
      </c>
      <c r="T7277" s="147">
        <v>137</v>
      </c>
      <c r="U7277" s="147" t="s">
        <v>3737</v>
      </c>
      <c r="V7277" s="147" t="s">
        <v>4326</v>
      </c>
    </row>
    <row r="7278" spans="16:22" x14ac:dyDescent="0.25">
      <c r="P7278" s="147" t="s">
        <v>962</v>
      </c>
      <c r="Q7278" s="147">
        <v>208</v>
      </c>
      <c r="R7278" s="147"/>
      <c r="S7278" s="147" t="s">
        <v>1942</v>
      </c>
      <c r="T7278" s="147">
        <v>412</v>
      </c>
      <c r="U7278" s="147" t="s">
        <v>1943</v>
      </c>
      <c r="V7278" s="147" t="s">
        <v>4326</v>
      </c>
    </row>
    <row r="7279" spans="16:22" x14ac:dyDescent="0.25">
      <c r="P7279" s="147" t="s">
        <v>962</v>
      </c>
      <c r="Q7279" s="147">
        <v>208</v>
      </c>
      <c r="R7279" s="147"/>
      <c r="S7279" s="147" t="s">
        <v>1944</v>
      </c>
      <c r="T7279" s="147">
        <v>862</v>
      </c>
      <c r="U7279" s="147" t="s">
        <v>1945</v>
      </c>
      <c r="V7279" s="147" t="s">
        <v>4326</v>
      </c>
    </row>
    <row r="7280" spans="16:22" x14ac:dyDescent="0.25">
      <c r="P7280" s="147" t="s">
        <v>962</v>
      </c>
      <c r="Q7280" s="147">
        <v>208</v>
      </c>
      <c r="R7280" s="147"/>
      <c r="S7280" s="147" t="s">
        <v>4143</v>
      </c>
      <c r="T7280" s="147">
        <v>30</v>
      </c>
      <c r="U7280" s="147" t="s">
        <v>4144</v>
      </c>
      <c r="V7280" s="147" t="s">
        <v>4326</v>
      </c>
    </row>
    <row r="7281" spans="16:22" x14ac:dyDescent="0.25">
      <c r="P7281" s="147" t="s">
        <v>962</v>
      </c>
      <c r="Q7281" s="147">
        <v>208</v>
      </c>
      <c r="R7281" s="147"/>
      <c r="S7281" s="147" t="s">
        <v>3386</v>
      </c>
      <c r="T7281" s="147">
        <v>360</v>
      </c>
      <c r="U7281" s="147" t="s">
        <v>3387</v>
      </c>
      <c r="V7281" s="147" t="s">
        <v>4326</v>
      </c>
    </row>
    <row r="7282" spans="16:22" x14ac:dyDescent="0.25">
      <c r="P7282" s="147" t="s">
        <v>962</v>
      </c>
      <c r="Q7282" s="147">
        <v>208</v>
      </c>
      <c r="R7282" s="147"/>
      <c r="S7282" s="147" t="s">
        <v>1946</v>
      </c>
      <c r="T7282" s="147">
        <v>343</v>
      </c>
      <c r="U7282" s="147" t="s">
        <v>1947</v>
      </c>
      <c r="V7282" s="147" t="s">
        <v>4326</v>
      </c>
    </row>
    <row r="7283" spans="16:22" x14ac:dyDescent="0.25">
      <c r="P7283" s="147" t="s">
        <v>962</v>
      </c>
      <c r="Q7283" s="147">
        <v>208</v>
      </c>
      <c r="R7283" s="147"/>
      <c r="S7283" s="147" t="s">
        <v>1952</v>
      </c>
      <c r="T7283" s="147">
        <v>233</v>
      </c>
      <c r="U7283" s="147" t="s">
        <v>1953</v>
      </c>
      <c r="V7283" s="147" t="s">
        <v>4326</v>
      </c>
    </row>
    <row r="7284" spans="16:22" x14ac:dyDescent="0.25">
      <c r="P7284" s="147" t="s">
        <v>962</v>
      </c>
      <c r="Q7284" s="147">
        <v>208</v>
      </c>
      <c r="R7284" s="147"/>
      <c r="S7284" s="147" t="s">
        <v>1956</v>
      </c>
      <c r="T7284" s="147">
        <v>200</v>
      </c>
      <c r="U7284" s="147" t="s">
        <v>1957</v>
      </c>
      <c r="V7284" s="147" t="s">
        <v>4326</v>
      </c>
    </row>
    <row r="7285" spans="16:22" x14ac:dyDescent="0.25">
      <c r="P7285" s="147" t="s">
        <v>962</v>
      </c>
      <c r="Q7285" s="147">
        <v>208</v>
      </c>
      <c r="R7285" s="147"/>
      <c r="S7285" s="147" t="s">
        <v>4145</v>
      </c>
      <c r="T7285" s="147">
        <v>331</v>
      </c>
      <c r="U7285" s="147" t="s">
        <v>4146</v>
      </c>
      <c r="V7285" s="147" t="s">
        <v>4326</v>
      </c>
    </row>
    <row r="7286" spans="16:22" x14ac:dyDescent="0.25">
      <c r="P7286" s="147" t="s">
        <v>962</v>
      </c>
      <c r="Q7286" s="147">
        <v>208</v>
      </c>
      <c r="R7286" s="147"/>
      <c r="S7286" s="147" t="s">
        <v>4383</v>
      </c>
      <c r="T7286" s="147">
        <v>213</v>
      </c>
      <c r="U7286" s="147" t="s">
        <v>4384</v>
      </c>
      <c r="V7286" s="147" t="s">
        <v>4326</v>
      </c>
    </row>
    <row r="7287" spans="16:22" x14ac:dyDescent="0.25">
      <c r="P7287" s="147" t="s">
        <v>962</v>
      </c>
      <c r="Q7287" s="147">
        <v>208</v>
      </c>
      <c r="R7287" s="147"/>
      <c r="S7287" s="147" t="s">
        <v>1978</v>
      </c>
      <c r="T7287" s="147">
        <v>3700</v>
      </c>
      <c r="U7287" s="147" t="s">
        <v>1979</v>
      </c>
      <c r="V7287" s="147" t="s">
        <v>4326</v>
      </c>
    </row>
    <row r="7288" spans="16:22" x14ac:dyDescent="0.25">
      <c r="P7288" s="147" t="s">
        <v>962</v>
      </c>
      <c r="Q7288" s="147">
        <v>208</v>
      </c>
      <c r="R7288" s="147"/>
      <c r="S7288" s="147" t="s">
        <v>1990</v>
      </c>
      <c r="T7288" s="147">
        <v>202</v>
      </c>
      <c r="U7288" s="147" t="s">
        <v>1991</v>
      </c>
      <c r="V7288" s="147" t="s">
        <v>4326</v>
      </c>
    </row>
    <row r="7289" spans="16:22" x14ac:dyDescent="0.25">
      <c r="P7289" s="147" t="s">
        <v>962</v>
      </c>
      <c r="Q7289" s="147">
        <v>208</v>
      </c>
      <c r="R7289" s="147"/>
      <c r="S7289" s="147" t="s">
        <v>3740</v>
      </c>
      <c r="T7289" s="147">
        <v>305</v>
      </c>
      <c r="U7289" s="147" t="s">
        <v>3741</v>
      </c>
      <c r="V7289" s="147" t="s">
        <v>4326</v>
      </c>
    </row>
    <row r="7290" spans="16:22" x14ac:dyDescent="0.25">
      <c r="P7290" s="147" t="s">
        <v>962</v>
      </c>
      <c r="Q7290" s="147">
        <v>208</v>
      </c>
      <c r="R7290" s="147"/>
      <c r="S7290" s="147" t="s">
        <v>1994</v>
      </c>
      <c r="T7290" s="147">
        <v>6607</v>
      </c>
      <c r="U7290" s="147" t="s">
        <v>1995</v>
      </c>
      <c r="V7290" s="147" t="s">
        <v>4326</v>
      </c>
    </row>
    <row r="7291" spans="16:22" x14ac:dyDescent="0.25">
      <c r="P7291" s="147" t="s">
        <v>962</v>
      </c>
      <c r="Q7291" s="147">
        <v>208</v>
      </c>
      <c r="R7291" s="147"/>
      <c r="S7291" s="147" t="s">
        <v>1996</v>
      </c>
      <c r="T7291" s="147">
        <v>5413</v>
      </c>
      <c r="U7291" s="147" t="s">
        <v>1997</v>
      </c>
      <c r="V7291" s="147" t="s">
        <v>4326</v>
      </c>
    </row>
    <row r="7292" spans="16:22" x14ac:dyDescent="0.25">
      <c r="P7292" s="147" t="s">
        <v>962</v>
      </c>
      <c r="Q7292" s="147">
        <v>208</v>
      </c>
      <c r="R7292" s="147"/>
      <c r="S7292" s="147" t="s">
        <v>1998</v>
      </c>
      <c r="T7292" s="147">
        <v>10340</v>
      </c>
      <c r="U7292" s="147" t="s">
        <v>1999</v>
      </c>
      <c r="V7292" s="147" t="s">
        <v>4326</v>
      </c>
    </row>
    <row r="7293" spans="16:22" x14ac:dyDescent="0.25">
      <c r="P7293" s="147" t="s">
        <v>962</v>
      </c>
      <c r="Q7293" s="147">
        <v>208</v>
      </c>
      <c r="R7293" s="147"/>
      <c r="S7293" s="147" t="s">
        <v>2002</v>
      </c>
      <c r="T7293" s="147">
        <v>5104</v>
      </c>
      <c r="U7293" s="147" t="s">
        <v>2003</v>
      </c>
      <c r="V7293" s="147" t="s">
        <v>4326</v>
      </c>
    </row>
    <row r="7294" spans="16:22" x14ac:dyDescent="0.25">
      <c r="P7294" s="147" t="s">
        <v>962</v>
      </c>
      <c r="Q7294" s="147">
        <v>208</v>
      </c>
      <c r="R7294" s="147"/>
      <c r="S7294" s="147" t="s">
        <v>3392</v>
      </c>
      <c r="T7294" s="147">
        <v>1079</v>
      </c>
      <c r="U7294" s="147" t="s">
        <v>3393</v>
      </c>
      <c r="V7294" s="147" t="s">
        <v>4326</v>
      </c>
    </row>
    <row r="7295" spans="16:22" x14ac:dyDescent="0.25">
      <c r="P7295" s="147" t="s">
        <v>962</v>
      </c>
      <c r="Q7295" s="147">
        <v>208</v>
      </c>
      <c r="R7295" s="147"/>
      <c r="S7295" s="147" t="s">
        <v>2004</v>
      </c>
      <c r="T7295" s="147">
        <v>1271</v>
      </c>
      <c r="U7295" s="147" t="s">
        <v>2005</v>
      </c>
      <c r="V7295" s="147" t="s">
        <v>4326</v>
      </c>
    </row>
    <row r="7296" spans="16:22" x14ac:dyDescent="0.25">
      <c r="P7296" s="147" t="s">
        <v>962</v>
      </c>
      <c r="Q7296" s="147">
        <v>208</v>
      </c>
      <c r="R7296" s="147"/>
      <c r="S7296" s="147" t="s">
        <v>2010</v>
      </c>
      <c r="T7296" s="147">
        <v>781</v>
      </c>
      <c r="U7296" s="147" t="s">
        <v>2011</v>
      </c>
      <c r="V7296" s="147" t="s">
        <v>4326</v>
      </c>
    </row>
    <row r="7297" spans="16:22" x14ac:dyDescent="0.25">
      <c r="P7297" s="147" t="s">
        <v>962</v>
      </c>
      <c r="Q7297" s="147">
        <v>208</v>
      </c>
      <c r="R7297" s="147"/>
      <c r="S7297" s="147" t="s">
        <v>2012</v>
      </c>
      <c r="T7297" s="147">
        <v>2827</v>
      </c>
      <c r="U7297" s="147" t="s">
        <v>2013</v>
      </c>
      <c r="V7297" s="147" t="s">
        <v>4326</v>
      </c>
    </row>
    <row r="7298" spans="16:22" x14ac:dyDescent="0.25">
      <c r="P7298" s="147" t="s">
        <v>962</v>
      </c>
      <c r="Q7298" s="147">
        <v>208</v>
      </c>
      <c r="R7298" s="147"/>
      <c r="S7298" s="147" t="s">
        <v>3097</v>
      </c>
      <c r="T7298" s="147">
        <v>1279</v>
      </c>
      <c r="U7298" s="147" t="s">
        <v>3098</v>
      </c>
      <c r="V7298" s="147" t="s">
        <v>4326</v>
      </c>
    </row>
    <row r="7299" spans="16:22" x14ac:dyDescent="0.25">
      <c r="P7299" s="147" t="s">
        <v>962</v>
      </c>
      <c r="Q7299" s="147">
        <v>208</v>
      </c>
      <c r="R7299" s="147"/>
      <c r="S7299" s="147" t="s">
        <v>3909</v>
      </c>
      <c r="T7299" s="147">
        <v>1213</v>
      </c>
      <c r="U7299" s="147" t="s">
        <v>3910</v>
      </c>
      <c r="V7299" s="147" t="s">
        <v>4326</v>
      </c>
    </row>
    <row r="7300" spans="16:22" x14ac:dyDescent="0.25">
      <c r="P7300" s="147" t="s">
        <v>962</v>
      </c>
      <c r="Q7300" s="147">
        <v>208</v>
      </c>
      <c r="R7300" s="147"/>
      <c r="S7300" s="147" t="s">
        <v>3554</v>
      </c>
      <c r="T7300" s="147">
        <v>721</v>
      </c>
      <c r="U7300" s="147" t="s">
        <v>3555</v>
      </c>
      <c r="V7300" s="147" t="s">
        <v>4326</v>
      </c>
    </row>
    <row r="7301" spans="16:22" x14ac:dyDescent="0.25">
      <c r="P7301" s="147" t="s">
        <v>962</v>
      </c>
      <c r="Q7301" s="147">
        <v>208</v>
      </c>
      <c r="R7301" s="147"/>
      <c r="S7301" s="147" t="s">
        <v>2018</v>
      </c>
      <c r="T7301" s="147">
        <v>339</v>
      </c>
      <c r="U7301" s="147" t="s">
        <v>2019</v>
      </c>
      <c r="V7301" s="147" t="s">
        <v>4326</v>
      </c>
    </row>
    <row r="7302" spans="16:22" x14ac:dyDescent="0.25">
      <c r="P7302" s="147" t="s">
        <v>962</v>
      </c>
      <c r="Q7302" s="147">
        <v>208</v>
      </c>
      <c r="R7302" s="147"/>
      <c r="S7302" s="147" t="s">
        <v>2020</v>
      </c>
      <c r="T7302" s="147">
        <v>390</v>
      </c>
      <c r="U7302" s="147" t="s">
        <v>2021</v>
      </c>
      <c r="V7302" s="147" t="s">
        <v>4326</v>
      </c>
    </row>
    <row r="7303" spans="16:22" x14ac:dyDescent="0.25">
      <c r="P7303" s="147" t="s">
        <v>962</v>
      </c>
      <c r="Q7303" s="147">
        <v>208</v>
      </c>
      <c r="R7303" s="147"/>
      <c r="S7303" s="147" t="s">
        <v>3394</v>
      </c>
      <c r="T7303" s="147">
        <v>700</v>
      </c>
      <c r="U7303" s="147" t="s">
        <v>3395</v>
      </c>
      <c r="V7303" s="147" t="s">
        <v>4326</v>
      </c>
    </row>
    <row r="7304" spans="16:22" x14ac:dyDescent="0.25">
      <c r="P7304" s="147" t="s">
        <v>962</v>
      </c>
      <c r="Q7304" s="147">
        <v>208</v>
      </c>
      <c r="R7304" s="147"/>
      <c r="S7304" s="147" t="s">
        <v>2024</v>
      </c>
      <c r="T7304" s="147">
        <v>136</v>
      </c>
      <c r="U7304" s="147" t="s">
        <v>2025</v>
      </c>
      <c r="V7304" s="147" t="s">
        <v>4326</v>
      </c>
    </row>
    <row r="7305" spans="16:22" x14ac:dyDescent="0.25">
      <c r="P7305" s="147" t="s">
        <v>962</v>
      </c>
      <c r="Q7305" s="147">
        <v>208</v>
      </c>
      <c r="R7305" s="147"/>
      <c r="S7305" s="147" t="s">
        <v>2026</v>
      </c>
      <c r="T7305" s="147">
        <v>600</v>
      </c>
      <c r="U7305" s="147" t="s">
        <v>2027</v>
      </c>
      <c r="V7305" s="147" t="s">
        <v>4326</v>
      </c>
    </row>
    <row r="7306" spans="16:22" x14ac:dyDescent="0.25">
      <c r="P7306" s="147" t="s">
        <v>962</v>
      </c>
      <c r="Q7306" s="147">
        <v>208</v>
      </c>
      <c r="R7306" s="147"/>
      <c r="S7306" s="147" t="s">
        <v>3396</v>
      </c>
      <c r="T7306" s="147">
        <v>97</v>
      </c>
      <c r="U7306" s="147" t="s">
        <v>3397</v>
      </c>
      <c r="V7306" s="147" t="s">
        <v>4326</v>
      </c>
    </row>
    <row r="7307" spans="16:22" x14ac:dyDescent="0.25">
      <c r="P7307" s="147" t="s">
        <v>962</v>
      </c>
      <c r="Q7307" s="147">
        <v>208</v>
      </c>
      <c r="R7307" s="147"/>
      <c r="S7307" s="147" t="s">
        <v>2028</v>
      </c>
      <c r="T7307" s="147">
        <v>2845</v>
      </c>
      <c r="U7307" s="147" t="s">
        <v>2029</v>
      </c>
      <c r="V7307" s="147" t="s">
        <v>4326</v>
      </c>
    </row>
    <row r="7308" spans="16:22" x14ac:dyDescent="0.25">
      <c r="P7308" s="147" t="s">
        <v>962</v>
      </c>
      <c r="Q7308" s="147">
        <v>208</v>
      </c>
      <c r="R7308" s="147"/>
      <c r="S7308" s="147" t="s">
        <v>2034</v>
      </c>
      <c r="T7308" s="147">
        <v>979</v>
      </c>
      <c r="U7308" s="147" t="s">
        <v>2035</v>
      </c>
      <c r="V7308" s="147" t="s">
        <v>4326</v>
      </c>
    </row>
    <row r="7309" spans="16:22" x14ac:dyDescent="0.25">
      <c r="P7309" s="147" t="s">
        <v>962</v>
      </c>
      <c r="Q7309" s="147">
        <v>208</v>
      </c>
      <c r="R7309" s="147"/>
      <c r="S7309" s="147" t="s">
        <v>3101</v>
      </c>
      <c r="T7309" s="147">
        <v>550</v>
      </c>
      <c r="U7309" s="147" t="s">
        <v>3102</v>
      </c>
      <c r="V7309" s="147" t="s">
        <v>4326</v>
      </c>
    </row>
    <row r="7310" spans="16:22" x14ac:dyDescent="0.25">
      <c r="P7310" s="147" t="s">
        <v>962</v>
      </c>
      <c r="Q7310" s="147">
        <v>208</v>
      </c>
      <c r="R7310" s="147"/>
      <c r="S7310" s="147" t="s">
        <v>2036</v>
      </c>
      <c r="T7310" s="147">
        <v>100</v>
      </c>
      <c r="U7310" s="147" t="s">
        <v>2037</v>
      </c>
      <c r="V7310" s="147" t="s">
        <v>4326</v>
      </c>
    </row>
    <row r="7311" spans="16:22" x14ac:dyDescent="0.25">
      <c r="P7311" s="147" t="s">
        <v>962</v>
      </c>
      <c r="Q7311" s="147">
        <v>208</v>
      </c>
      <c r="R7311" s="147"/>
      <c r="S7311" s="147" t="s">
        <v>3913</v>
      </c>
      <c r="T7311" s="147">
        <v>108</v>
      </c>
      <c r="U7311" s="147" t="s">
        <v>3914</v>
      </c>
      <c r="V7311" s="147" t="s">
        <v>4326</v>
      </c>
    </row>
    <row r="7312" spans="16:22" x14ac:dyDescent="0.25">
      <c r="P7312" s="147" t="s">
        <v>962</v>
      </c>
      <c r="Q7312" s="147">
        <v>208</v>
      </c>
      <c r="R7312" s="147"/>
      <c r="S7312" s="147" t="s">
        <v>2042</v>
      </c>
      <c r="T7312" s="147">
        <v>606</v>
      </c>
      <c r="U7312" s="147" t="s">
        <v>2043</v>
      </c>
      <c r="V7312" s="147" t="s">
        <v>4326</v>
      </c>
    </row>
    <row r="7313" spans="16:22" x14ac:dyDescent="0.25">
      <c r="P7313" s="147" t="s">
        <v>962</v>
      </c>
      <c r="Q7313" s="147">
        <v>208</v>
      </c>
      <c r="R7313" s="147"/>
      <c r="S7313" s="147" t="s">
        <v>3917</v>
      </c>
      <c r="T7313" s="147">
        <v>58</v>
      </c>
      <c r="U7313" s="147" t="s">
        <v>3918</v>
      </c>
      <c r="V7313" s="147" t="s">
        <v>4326</v>
      </c>
    </row>
    <row r="7314" spans="16:22" x14ac:dyDescent="0.25">
      <c r="P7314" s="147" t="s">
        <v>962</v>
      </c>
      <c r="Q7314" s="147">
        <v>208</v>
      </c>
      <c r="R7314" s="147"/>
      <c r="S7314" s="147" t="s">
        <v>2886</v>
      </c>
      <c r="T7314" s="147">
        <v>71</v>
      </c>
      <c r="U7314" s="147" t="s">
        <v>2887</v>
      </c>
      <c r="V7314" s="147" t="s">
        <v>4326</v>
      </c>
    </row>
    <row r="7315" spans="16:22" x14ac:dyDescent="0.25">
      <c r="P7315" s="147" t="s">
        <v>962</v>
      </c>
      <c r="Q7315" s="147">
        <v>208</v>
      </c>
      <c r="R7315" s="147"/>
      <c r="S7315" s="147" t="s">
        <v>2046</v>
      </c>
      <c r="T7315" s="147">
        <v>780</v>
      </c>
      <c r="U7315" s="147" t="s">
        <v>2047</v>
      </c>
      <c r="V7315" s="147" t="s">
        <v>4326</v>
      </c>
    </row>
    <row r="7316" spans="16:22" x14ac:dyDescent="0.25">
      <c r="P7316" s="147" t="s">
        <v>962</v>
      </c>
      <c r="Q7316" s="147">
        <v>208</v>
      </c>
      <c r="R7316" s="147"/>
      <c r="S7316" s="147" t="s">
        <v>3919</v>
      </c>
      <c r="T7316" s="147">
        <v>61</v>
      </c>
      <c r="U7316" s="147" t="s">
        <v>3920</v>
      </c>
      <c r="V7316" s="147" t="s">
        <v>4326</v>
      </c>
    </row>
    <row r="7317" spans="16:22" x14ac:dyDescent="0.25">
      <c r="P7317" s="147" t="s">
        <v>962</v>
      </c>
      <c r="Q7317" s="147">
        <v>208</v>
      </c>
      <c r="R7317" s="147"/>
      <c r="S7317" s="147" t="s">
        <v>2048</v>
      </c>
      <c r="T7317" s="147">
        <v>409</v>
      </c>
      <c r="U7317" s="147" t="s">
        <v>2049</v>
      </c>
      <c r="V7317" s="147" t="s">
        <v>4326</v>
      </c>
    </row>
    <row r="7318" spans="16:22" x14ac:dyDescent="0.25">
      <c r="P7318" s="147" t="s">
        <v>962</v>
      </c>
      <c r="Q7318" s="147">
        <v>208</v>
      </c>
      <c r="R7318" s="147"/>
      <c r="S7318" s="147" t="s">
        <v>3921</v>
      </c>
      <c r="T7318" s="147">
        <v>484</v>
      </c>
      <c r="U7318" s="147" t="s">
        <v>3922</v>
      </c>
      <c r="V7318" s="147" t="s">
        <v>4326</v>
      </c>
    </row>
    <row r="7319" spans="16:22" x14ac:dyDescent="0.25">
      <c r="P7319" s="147" t="s">
        <v>962</v>
      </c>
      <c r="Q7319" s="147">
        <v>208</v>
      </c>
      <c r="R7319" s="147"/>
      <c r="S7319" s="147" t="s">
        <v>3107</v>
      </c>
      <c r="T7319" s="147">
        <v>250</v>
      </c>
      <c r="U7319" s="147" t="s">
        <v>3108</v>
      </c>
      <c r="V7319" s="147" t="s">
        <v>4326</v>
      </c>
    </row>
    <row r="7320" spans="16:22" x14ac:dyDescent="0.25">
      <c r="P7320" s="147" t="s">
        <v>962</v>
      </c>
      <c r="Q7320" s="147">
        <v>208</v>
      </c>
      <c r="R7320" s="147"/>
      <c r="S7320" s="147" t="s">
        <v>3109</v>
      </c>
      <c r="T7320" s="147">
        <v>312</v>
      </c>
      <c r="U7320" s="147" t="s">
        <v>3110</v>
      </c>
      <c r="V7320" s="147" t="s">
        <v>4326</v>
      </c>
    </row>
    <row r="7321" spans="16:22" x14ac:dyDescent="0.25">
      <c r="P7321" s="147" t="s">
        <v>962</v>
      </c>
      <c r="Q7321" s="147">
        <v>208</v>
      </c>
      <c r="R7321" s="147"/>
      <c r="S7321" s="147" t="s">
        <v>3111</v>
      </c>
      <c r="T7321" s="147">
        <v>128</v>
      </c>
      <c r="U7321" s="147" t="s">
        <v>3112</v>
      </c>
      <c r="V7321" s="147" t="s">
        <v>4326</v>
      </c>
    </row>
    <row r="7322" spans="16:22" x14ac:dyDescent="0.25">
      <c r="P7322" s="147" t="s">
        <v>962</v>
      </c>
      <c r="Q7322" s="147">
        <v>208</v>
      </c>
      <c r="R7322" s="147"/>
      <c r="S7322" s="147" t="s">
        <v>3562</v>
      </c>
      <c r="T7322" s="147">
        <v>3748</v>
      </c>
      <c r="U7322" s="147" t="s">
        <v>3563</v>
      </c>
      <c r="V7322" s="147" t="s">
        <v>4326</v>
      </c>
    </row>
    <row r="7323" spans="16:22" x14ac:dyDescent="0.25">
      <c r="P7323" s="147" t="s">
        <v>962</v>
      </c>
      <c r="Q7323" s="147">
        <v>208</v>
      </c>
      <c r="R7323" s="147"/>
      <c r="S7323" s="147" t="s">
        <v>2052</v>
      </c>
      <c r="T7323" s="147">
        <v>3781</v>
      </c>
      <c r="U7323" s="147" t="s">
        <v>2053</v>
      </c>
      <c r="V7323" s="147" t="s">
        <v>4326</v>
      </c>
    </row>
    <row r="7324" spans="16:22" x14ac:dyDescent="0.25">
      <c r="P7324" s="147" t="s">
        <v>962</v>
      </c>
      <c r="Q7324" s="147">
        <v>208</v>
      </c>
      <c r="R7324" s="147"/>
      <c r="S7324" s="147" t="s">
        <v>3113</v>
      </c>
      <c r="T7324" s="147">
        <v>1753</v>
      </c>
      <c r="U7324" s="147" t="s">
        <v>3114</v>
      </c>
      <c r="V7324" s="147" t="s">
        <v>4326</v>
      </c>
    </row>
    <row r="7325" spans="16:22" x14ac:dyDescent="0.25">
      <c r="P7325" s="147" t="s">
        <v>962</v>
      </c>
      <c r="Q7325" s="147">
        <v>208</v>
      </c>
      <c r="R7325" s="147"/>
      <c r="S7325" s="147" t="s">
        <v>2060</v>
      </c>
      <c r="T7325" s="147">
        <v>500</v>
      </c>
      <c r="U7325" s="147" t="s">
        <v>2061</v>
      </c>
      <c r="V7325" s="147" t="s">
        <v>4326</v>
      </c>
    </row>
    <row r="7326" spans="16:22" x14ac:dyDescent="0.25">
      <c r="P7326" s="147" t="s">
        <v>962</v>
      </c>
      <c r="Q7326" s="147">
        <v>208</v>
      </c>
      <c r="R7326" s="147"/>
      <c r="S7326" s="147" t="s">
        <v>4385</v>
      </c>
      <c r="T7326" s="147">
        <v>148</v>
      </c>
      <c r="U7326" s="147" t="s">
        <v>4386</v>
      </c>
      <c r="V7326" s="147" t="s">
        <v>4326</v>
      </c>
    </row>
    <row r="7327" spans="16:22" x14ac:dyDescent="0.25">
      <c r="P7327" s="147" t="s">
        <v>962</v>
      </c>
      <c r="Q7327" s="147">
        <v>208</v>
      </c>
      <c r="R7327" s="147"/>
      <c r="S7327" s="147" t="s">
        <v>2070</v>
      </c>
      <c r="T7327" s="147">
        <v>304</v>
      </c>
      <c r="U7327" s="147" t="s">
        <v>2071</v>
      </c>
      <c r="V7327" s="147" t="s">
        <v>4326</v>
      </c>
    </row>
    <row r="7328" spans="16:22" x14ac:dyDescent="0.25">
      <c r="P7328" s="147" t="s">
        <v>962</v>
      </c>
      <c r="Q7328" s="147">
        <v>208</v>
      </c>
      <c r="R7328" s="147"/>
      <c r="S7328" s="147" t="s">
        <v>2894</v>
      </c>
      <c r="T7328" s="147">
        <v>278</v>
      </c>
      <c r="U7328" s="147" t="s">
        <v>2895</v>
      </c>
      <c r="V7328" s="147" t="s">
        <v>4326</v>
      </c>
    </row>
    <row r="7329" spans="16:22" x14ac:dyDescent="0.25">
      <c r="P7329" s="147" t="s">
        <v>962</v>
      </c>
      <c r="Q7329" s="147">
        <v>208</v>
      </c>
      <c r="R7329" s="147"/>
      <c r="S7329" s="147" t="s">
        <v>4096</v>
      </c>
      <c r="T7329" s="147">
        <v>121</v>
      </c>
      <c r="U7329" s="147" t="s">
        <v>4097</v>
      </c>
      <c r="V7329" s="147" t="s">
        <v>4326</v>
      </c>
    </row>
    <row r="7330" spans="16:22" x14ac:dyDescent="0.25">
      <c r="P7330" s="147" t="s">
        <v>962</v>
      </c>
      <c r="Q7330" s="147">
        <v>208</v>
      </c>
      <c r="R7330" s="147"/>
      <c r="S7330" s="147" t="s">
        <v>3925</v>
      </c>
      <c r="T7330" s="147">
        <v>230</v>
      </c>
      <c r="U7330" s="147" t="s">
        <v>3926</v>
      </c>
      <c r="V7330" s="147" t="s">
        <v>4326</v>
      </c>
    </row>
    <row r="7331" spans="16:22" x14ac:dyDescent="0.25">
      <c r="P7331" s="147" t="s">
        <v>962</v>
      </c>
      <c r="Q7331" s="147">
        <v>208</v>
      </c>
      <c r="R7331" s="147"/>
      <c r="S7331" s="147" t="s">
        <v>2583</v>
      </c>
      <c r="T7331" s="147">
        <v>1575</v>
      </c>
      <c r="U7331" s="147" t="s">
        <v>2584</v>
      </c>
      <c r="V7331" s="147" t="s">
        <v>4326</v>
      </c>
    </row>
    <row r="7332" spans="16:22" x14ac:dyDescent="0.25">
      <c r="P7332" s="147" t="s">
        <v>962</v>
      </c>
      <c r="Q7332" s="147">
        <v>208</v>
      </c>
      <c r="R7332" s="147"/>
      <c r="S7332" s="147" t="s">
        <v>2080</v>
      </c>
      <c r="T7332" s="147">
        <v>150</v>
      </c>
      <c r="U7332" s="147" t="s">
        <v>2081</v>
      </c>
      <c r="V7332" s="147" t="s">
        <v>4326</v>
      </c>
    </row>
    <row r="7333" spans="16:22" x14ac:dyDescent="0.25">
      <c r="P7333" s="147" t="s">
        <v>962</v>
      </c>
      <c r="Q7333" s="147">
        <v>208</v>
      </c>
      <c r="R7333" s="147"/>
      <c r="S7333" s="147" t="s">
        <v>2084</v>
      </c>
      <c r="T7333" s="147">
        <v>304</v>
      </c>
      <c r="U7333" s="147" t="s">
        <v>2085</v>
      </c>
      <c r="V7333" s="147" t="s">
        <v>4326</v>
      </c>
    </row>
    <row r="7334" spans="16:22" x14ac:dyDescent="0.25">
      <c r="P7334" s="147" t="s">
        <v>962</v>
      </c>
      <c r="Q7334" s="147">
        <v>208</v>
      </c>
      <c r="R7334" s="147"/>
      <c r="S7334" s="147" t="s">
        <v>2086</v>
      </c>
      <c r="T7334" s="147">
        <v>472</v>
      </c>
      <c r="U7334" s="147" t="s">
        <v>2087</v>
      </c>
      <c r="V7334" s="147" t="s">
        <v>4326</v>
      </c>
    </row>
    <row r="7335" spans="16:22" x14ac:dyDescent="0.25">
      <c r="P7335" s="147" t="s">
        <v>962</v>
      </c>
      <c r="Q7335" s="147">
        <v>208</v>
      </c>
      <c r="R7335" s="147"/>
      <c r="S7335" s="147" t="s">
        <v>2088</v>
      </c>
      <c r="T7335" s="147">
        <v>847</v>
      </c>
      <c r="U7335" s="147" t="s">
        <v>2089</v>
      </c>
      <c r="V7335" s="147" t="s">
        <v>4326</v>
      </c>
    </row>
    <row r="7336" spans="16:22" x14ac:dyDescent="0.25">
      <c r="P7336" s="147" t="s">
        <v>962</v>
      </c>
      <c r="Q7336" s="147">
        <v>208</v>
      </c>
      <c r="R7336" s="147"/>
      <c r="S7336" s="147" t="s">
        <v>2090</v>
      </c>
      <c r="T7336" s="147">
        <v>1659</v>
      </c>
      <c r="U7336" s="147" t="s">
        <v>2091</v>
      </c>
      <c r="V7336" s="147" t="s">
        <v>4326</v>
      </c>
    </row>
    <row r="7337" spans="16:22" x14ac:dyDescent="0.25">
      <c r="P7337" s="147" t="s">
        <v>962</v>
      </c>
      <c r="Q7337" s="147">
        <v>208</v>
      </c>
      <c r="R7337" s="147"/>
      <c r="S7337" s="147" t="s">
        <v>2094</v>
      </c>
      <c r="T7337" s="147">
        <v>522</v>
      </c>
      <c r="U7337" s="147" t="s">
        <v>2095</v>
      </c>
      <c r="V7337" s="147" t="s">
        <v>4326</v>
      </c>
    </row>
    <row r="7338" spans="16:22" x14ac:dyDescent="0.25">
      <c r="P7338" s="147" t="s">
        <v>962</v>
      </c>
      <c r="Q7338" s="147">
        <v>208</v>
      </c>
      <c r="R7338" s="147"/>
      <c r="S7338" s="147" t="s">
        <v>3127</v>
      </c>
      <c r="T7338" s="147">
        <v>98</v>
      </c>
      <c r="U7338" s="147" t="s">
        <v>3128</v>
      </c>
      <c r="V7338" s="147" t="s">
        <v>4326</v>
      </c>
    </row>
    <row r="7339" spans="16:22" x14ac:dyDescent="0.25">
      <c r="P7339" s="147" t="s">
        <v>962</v>
      </c>
      <c r="Q7339" s="147">
        <v>208</v>
      </c>
      <c r="R7339" s="147"/>
      <c r="S7339" s="147" t="s">
        <v>2096</v>
      </c>
      <c r="T7339" s="147">
        <v>166</v>
      </c>
      <c r="U7339" s="147" t="s">
        <v>2097</v>
      </c>
      <c r="V7339" s="147" t="s">
        <v>4326</v>
      </c>
    </row>
    <row r="7340" spans="16:22" x14ac:dyDescent="0.25">
      <c r="P7340" s="147" t="s">
        <v>962</v>
      </c>
      <c r="Q7340" s="147">
        <v>208</v>
      </c>
      <c r="R7340" s="147"/>
      <c r="S7340" s="147" t="s">
        <v>3931</v>
      </c>
      <c r="T7340" s="147">
        <v>358</v>
      </c>
      <c r="U7340" s="147" t="s">
        <v>3932</v>
      </c>
      <c r="V7340" s="147" t="s">
        <v>4326</v>
      </c>
    </row>
    <row r="7341" spans="16:22" x14ac:dyDescent="0.25">
      <c r="P7341" s="147" t="s">
        <v>962</v>
      </c>
      <c r="Q7341" s="147">
        <v>208</v>
      </c>
      <c r="R7341" s="147"/>
      <c r="S7341" s="147" t="s">
        <v>3129</v>
      </c>
      <c r="T7341" s="147">
        <v>188</v>
      </c>
      <c r="U7341" s="147" t="s">
        <v>3130</v>
      </c>
      <c r="V7341" s="147" t="s">
        <v>4326</v>
      </c>
    </row>
    <row r="7342" spans="16:22" x14ac:dyDescent="0.25">
      <c r="P7342" s="147" t="s">
        <v>962</v>
      </c>
      <c r="Q7342" s="147">
        <v>208</v>
      </c>
      <c r="R7342" s="147"/>
      <c r="S7342" s="147" t="s">
        <v>4387</v>
      </c>
      <c r="T7342" s="147">
        <v>569</v>
      </c>
      <c r="U7342" s="147" t="s">
        <v>4388</v>
      </c>
      <c r="V7342" s="147" t="s">
        <v>4326</v>
      </c>
    </row>
    <row r="7343" spans="16:22" x14ac:dyDescent="0.25">
      <c r="P7343" s="147" t="s">
        <v>962</v>
      </c>
      <c r="Q7343" s="147">
        <v>208</v>
      </c>
      <c r="R7343" s="147"/>
      <c r="S7343" s="147" t="s">
        <v>2106</v>
      </c>
      <c r="T7343" s="147">
        <v>250</v>
      </c>
      <c r="U7343" s="147" t="s">
        <v>2107</v>
      </c>
      <c r="V7343" s="147" t="s">
        <v>4326</v>
      </c>
    </row>
    <row r="7344" spans="16:22" x14ac:dyDescent="0.25">
      <c r="P7344" s="147" t="s">
        <v>962</v>
      </c>
      <c r="Q7344" s="147">
        <v>208</v>
      </c>
      <c r="R7344" s="147"/>
      <c r="S7344" s="147" t="s">
        <v>3406</v>
      </c>
      <c r="T7344" s="147">
        <v>1773</v>
      </c>
      <c r="U7344" s="147" t="s">
        <v>3407</v>
      </c>
      <c r="V7344" s="147" t="s">
        <v>4326</v>
      </c>
    </row>
    <row r="7345" spans="16:22" x14ac:dyDescent="0.25">
      <c r="P7345" s="147" t="s">
        <v>962</v>
      </c>
      <c r="Q7345" s="147">
        <v>208</v>
      </c>
      <c r="R7345" s="147"/>
      <c r="S7345" s="147" t="s">
        <v>3137</v>
      </c>
      <c r="T7345" s="147">
        <v>100</v>
      </c>
      <c r="U7345" s="147" t="s">
        <v>3138</v>
      </c>
      <c r="V7345" s="147" t="s">
        <v>4326</v>
      </c>
    </row>
    <row r="7346" spans="16:22" x14ac:dyDescent="0.25">
      <c r="P7346" s="147" t="s">
        <v>962</v>
      </c>
      <c r="Q7346" s="147">
        <v>208</v>
      </c>
      <c r="R7346" s="147"/>
      <c r="S7346" s="147" t="s">
        <v>3139</v>
      </c>
      <c r="T7346" s="147">
        <v>150</v>
      </c>
      <c r="U7346" s="147" t="s">
        <v>3140</v>
      </c>
      <c r="V7346" s="147" t="s">
        <v>4326</v>
      </c>
    </row>
    <row r="7347" spans="16:22" x14ac:dyDescent="0.25">
      <c r="P7347" s="147" t="s">
        <v>962</v>
      </c>
      <c r="Q7347" s="147">
        <v>208</v>
      </c>
      <c r="R7347" s="147"/>
      <c r="S7347" s="147" t="s">
        <v>3945</v>
      </c>
      <c r="T7347" s="147">
        <v>100</v>
      </c>
      <c r="U7347" s="147" t="s">
        <v>3946</v>
      </c>
      <c r="V7347" s="147" t="s">
        <v>4326</v>
      </c>
    </row>
    <row r="7348" spans="16:22" x14ac:dyDescent="0.25">
      <c r="P7348" s="147" t="s">
        <v>962</v>
      </c>
      <c r="Q7348" s="147">
        <v>208</v>
      </c>
      <c r="R7348" s="147"/>
      <c r="S7348" s="147" t="s">
        <v>3141</v>
      </c>
      <c r="T7348" s="147">
        <v>13</v>
      </c>
      <c r="U7348" s="147" t="s">
        <v>3142</v>
      </c>
      <c r="V7348" s="147" t="s">
        <v>4326</v>
      </c>
    </row>
    <row r="7349" spans="16:22" x14ac:dyDescent="0.25">
      <c r="P7349" s="147" t="s">
        <v>962</v>
      </c>
      <c r="Q7349" s="147">
        <v>208</v>
      </c>
      <c r="R7349" s="147"/>
      <c r="S7349" s="147" t="s">
        <v>3975</v>
      </c>
      <c r="T7349" s="147">
        <v>6</v>
      </c>
      <c r="U7349" s="147" t="s">
        <v>3976</v>
      </c>
      <c r="V7349" s="147" t="s">
        <v>4326</v>
      </c>
    </row>
    <row r="7350" spans="16:22" x14ac:dyDescent="0.25">
      <c r="P7350" s="147" t="s">
        <v>962</v>
      </c>
      <c r="Q7350" s="147">
        <v>208</v>
      </c>
      <c r="R7350" s="147"/>
      <c r="S7350" s="147" t="s">
        <v>3756</v>
      </c>
      <c r="T7350" s="147">
        <v>74</v>
      </c>
      <c r="U7350" s="147" t="s">
        <v>3757</v>
      </c>
      <c r="V7350" s="147" t="s">
        <v>4326</v>
      </c>
    </row>
    <row r="7351" spans="16:22" x14ac:dyDescent="0.25">
      <c r="P7351" s="147" t="s">
        <v>962</v>
      </c>
      <c r="Q7351" s="147">
        <v>208</v>
      </c>
      <c r="R7351" s="147"/>
      <c r="S7351" s="147" t="s">
        <v>3979</v>
      </c>
      <c r="T7351" s="147">
        <v>615</v>
      </c>
      <c r="U7351" s="147" t="s">
        <v>3980</v>
      </c>
      <c r="V7351" s="147" t="s">
        <v>4326</v>
      </c>
    </row>
    <row r="7352" spans="16:22" x14ac:dyDescent="0.25">
      <c r="P7352" s="147" t="s">
        <v>962</v>
      </c>
      <c r="Q7352" s="147">
        <v>208</v>
      </c>
      <c r="R7352" s="147"/>
      <c r="S7352" s="147" t="s">
        <v>2130</v>
      </c>
      <c r="T7352" s="147">
        <v>432</v>
      </c>
      <c r="U7352" s="147" t="s">
        <v>2131</v>
      </c>
      <c r="V7352" s="147" t="s">
        <v>4326</v>
      </c>
    </row>
    <row r="7353" spans="16:22" x14ac:dyDescent="0.25">
      <c r="P7353" s="147" t="s">
        <v>962</v>
      </c>
      <c r="Q7353" s="147">
        <v>208</v>
      </c>
      <c r="R7353" s="147"/>
      <c r="S7353" s="147" t="s">
        <v>2908</v>
      </c>
      <c r="T7353" s="147">
        <v>610</v>
      </c>
      <c r="U7353" s="147" t="s">
        <v>2909</v>
      </c>
      <c r="V7353" s="147" t="s">
        <v>4326</v>
      </c>
    </row>
    <row r="7354" spans="16:22" x14ac:dyDescent="0.25">
      <c r="P7354" s="147" t="s">
        <v>962</v>
      </c>
      <c r="Q7354" s="147">
        <v>208</v>
      </c>
      <c r="R7354" s="147"/>
      <c r="S7354" s="147" t="s">
        <v>2601</v>
      </c>
      <c r="T7354" s="147">
        <v>1799</v>
      </c>
      <c r="U7354" s="147" t="s">
        <v>2602</v>
      </c>
      <c r="V7354" s="147" t="s">
        <v>4326</v>
      </c>
    </row>
    <row r="7355" spans="16:22" x14ac:dyDescent="0.25">
      <c r="P7355" s="147" t="s">
        <v>962</v>
      </c>
      <c r="Q7355" s="147">
        <v>208</v>
      </c>
      <c r="R7355" s="147"/>
      <c r="S7355" s="147" t="s">
        <v>2603</v>
      </c>
      <c r="T7355" s="147">
        <v>1289</v>
      </c>
      <c r="U7355" s="147" t="s">
        <v>2604</v>
      </c>
      <c r="V7355" s="147" t="s">
        <v>4326</v>
      </c>
    </row>
    <row r="7356" spans="16:22" x14ac:dyDescent="0.25">
      <c r="P7356" s="147" t="s">
        <v>962</v>
      </c>
      <c r="Q7356" s="147">
        <v>208</v>
      </c>
      <c r="R7356" s="147"/>
      <c r="S7356" s="147" t="s">
        <v>3764</v>
      </c>
      <c r="T7356" s="147">
        <v>333</v>
      </c>
      <c r="U7356" s="147" t="s">
        <v>3765</v>
      </c>
      <c r="V7356" s="147" t="s">
        <v>4326</v>
      </c>
    </row>
    <row r="7357" spans="16:22" x14ac:dyDescent="0.25">
      <c r="P7357" s="147" t="s">
        <v>962</v>
      </c>
      <c r="Q7357" s="147">
        <v>208</v>
      </c>
      <c r="R7357" s="147"/>
      <c r="S7357" s="147" t="s">
        <v>2146</v>
      </c>
      <c r="T7357" s="147">
        <v>150</v>
      </c>
      <c r="U7357" s="147" t="s">
        <v>2147</v>
      </c>
      <c r="V7357" s="147" t="s">
        <v>4326</v>
      </c>
    </row>
    <row r="7358" spans="16:22" x14ac:dyDescent="0.25">
      <c r="P7358" s="147" t="s">
        <v>962</v>
      </c>
      <c r="Q7358" s="147">
        <v>208</v>
      </c>
      <c r="R7358" s="147"/>
      <c r="S7358" s="147" t="s">
        <v>3410</v>
      </c>
      <c r="T7358" s="147">
        <v>569</v>
      </c>
      <c r="U7358" s="147" t="s">
        <v>3411</v>
      </c>
      <c r="V7358" s="147" t="s">
        <v>4326</v>
      </c>
    </row>
    <row r="7359" spans="16:22" x14ac:dyDescent="0.25">
      <c r="P7359" s="147" t="s">
        <v>962</v>
      </c>
      <c r="Q7359" s="147">
        <v>208</v>
      </c>
      <c r="R7359" s="147"/>
      <c r="S7359" s="147" t="s">
        <v>2613</v>
      </c>
      <c r="T7359" s="147">
        <v>153</v>
      </c>
      <c r="U7359" s="147" t="s">
        <v>2614</v>
      </c>
      <c r="V7359" s="147" t="s">
        <v>4326</v>
      </c>
    </row>
    <row r="7360" spans="16:22" x14ac:dyDescent="0.25">
      <c r="P7360" s="147" t="s">
        <v>962</v>
      </c>
      <c r="Q7360" s="147">
        <v>208</v>
      </c>
      <c r="R7360" s="147"/>
      <c r="S7360" s="147" t="s">
        <v>3412</v>
      </c>
      <c r="T7360" s="147">
        <v>710</v>
      </c>
      <c r="U7360" s="147" t="s">
        <v>3413</v>
      </c>
      <c r="V7360" s="147" t="s">
        <v>4326</v>
      </c>
    </row>
    <row r="7361" spans="16:22" x14ac:dyDescent="0.25">
      <c r="P7361" s="147" t="s">
        <v>962</v>
      </c>
      <c r="Q7361" s="147">
        <v>208</v>
      </c>
      <c r="R7361" s="147"/>
      <c r="S7361" s="147" t="s">
        <v>2150</v>
      </c>
      <c r="T7361" s="147">
        <v>175</v>
      </c>
      <c r="U7361" s="147" t="s">
        <v>2151</v>
      </c>
      <c r="V7361" s="147" t="s">
        <v>4326</v>
      </c>
    </row>
    <row r="7362" spans="16:22" x14ac:dyDescent="0.25">
      <c r="P7362" s="147" t="s">
        <v>962</v>
      </c>
      <c r="Q7362" s="147">
        <v>208</v>
      </c>
      <c r="R7362" s="147"/>
      <c r="S7362" s="147" t="s">
        <v>2152</v>
      </c>
      <c r="T7362" s="147">
        <v>90</v>
      </c>
      <c r="U7362" s="147" t="s">
        <v>2153</v>
      </c>
      <c r="V7362" s="147" t="s">
        <v>4326</v>
      </c>
    </row>
    <row r="7363" spans="16:22" x14ac:dyDescent="0.25">
      <c r="P7363" s="147" t="s">
        <v>962</v>
      </c>
      <c r="Q7363" s="147">
        <v>208</v>
      </c>
      <c r="R7363" s="147"/>
      <c r="S7363" s="147" t="s">
        <v>3576</v>
      </c>
      <c r="T7363" s="147">
        <v>106</v>
      </c>
      <c r="U7363" s="147" t="s">
        <v>3577</v>
      </c>
      <c r="V7363" s="147" t="s">
        <v>4326</v>
      </c>
    </row>
    <row r="7364" spans="16:22" x14ac:dyDescent="0.25">
      <c r="P7364" s="147" t="s">
        <v>962</v>
      </c>
      <c r="Q7364" s="147">
        <v>208</v>
      </c>
      <c r="R7364" s="147"/>
      <c r="S7364" s="147" t="s">
        <v>3420</v>
      </c>
      <c r="T7364" s="147">
        <v>677</v>
      </c>
      <c r="U7364" s="147" t="s">
        <v>3421</v>
      </c>
      <c r="V7364" s="147" t="s">
        <v>4326</v>
      </c>
    </row>
    <row r="7365" spans="16:22" x14ac:dyDescent="0.25">
      <c r="P7365" s="147" t="s">
        <v>962</v>
      </c>
      <c r="Q7365" s="147">
        <v>208</v>
      </c>
      <c r="R7365" s="147"/>
      <c r="S7365" s="147" t="s">
        <v>3149</v>
      </c>
      <c r="T7365" s="147">
        <v>431</v>
      </c>
      <c r="U7365" s="147" t="s">
        <v>3150</v>
      </c>
      <c r="V7365" s="147" t="s">
        <v>4326</v>
      </c>
    </row>
    <row r="7366" spans="16:22" x14ac:dyDescent="0.25">
      <c r="P7366" s="147" t="s">
        <v>962</v>
      </c>
      <c r="Q7366" s="147">
        <v>208</v>
      </c>
      <c r="R7366" s="147"/>
      <c r="S7366" s="147" t="s">
        <v>3424</v>
      </c>
      <c r="T7366" s="147">
        <v>381</v>
      </c>
      <c r="U7366" s="147" t="s">
        <v>3425</v>
      </c>
      <c r="V7366" s="147" t="s">
        <v>4326</v>
      </c>
    </row>
    <row r="7367" spans="16:22" x14ac:dyDescent="0.25">
      <c r="P7367" s="147" t="s">
        <v>962</v>
      </c>
      <c r="Q7367" s="147">
        <v>208</v>
      </c>
      <c r="R7367" s="147"/>
      <c r="S7367" s="147" t="s">
        <v>3987</v>
      </c>
      <c r="T7367" s="147">
        <v>336</v>
      </c>
      <c r="U7367" s="147" t="s">
        <v>3988</v>
      </c>
      <c r="V7367" s="147" t="s">
        <v>4326</v>
      </c>
    </row>
    <row r="7368" spans="16:22" x14ac:dyDescent="0.25">
      <c r="P7368" s="147" t="s">
        <v>962</v>
      </c>
      <c r="Q7368" s="147">
        <v>208</v>
      </c>
      <c r="R7368" s="147"/>
      <c r="S7368" s="147" t="s">
        <v>3151</v>
      </c>
      <c r="T7368" s="147">
        <v>238</v>
      </c>
      <c r="U7368" s="147" t="s">
        <v>3152</v>
      </c>
      <c r="V7368" s="147" t="s">
        <v>4326</v>
      </c>
    </row>
    <row r="7369" spans="16:22" x14ac:dyDescent="0.25">
      <c r="P7369" s="147" t="s">
        <v>962</v>
      </c>
      <c r="Q7369" s="147">
        <v>208</v>
      </c>
      <c r="R7369" s="147"/>
      <c r="S7369" s="147" t="s">
        <v>3153</v>
      </c>
      <c r="T7369" s="147">
        <v>177</v>
      </c>
      <c r="U7369" s="147" t="s">
        <v>3154</v>
      </c>
      <c r="V7369" s="147" t="s">
        <v>4326</v>
      </c>
    </row>
    <row r="7370" spans="16:22" x14ac:dyDescent="0.25">
      <c r="P7370" s="147" t="s">
        <v>962</v>
      </c>
      <c r="Q7370" s="147">
        <v>208</v>
      </c>
      <c r="R7370" s="147"/>
      <c r="S7370" s="147" t="s">
        <v>3155</v>
      </c>
      <c r="T7370" s="147">
        <v>186</v>
      </c>
      <c r="U7370" s="147" t="s">
        <v>3156</v>
      </c>
      <c r="V7370" s="147" t="s">
        <v>4326</v>
      </c>
    </row>
    <row r="7371" spans="16:22" x14ac:dyDescent="0.25">
      <c r="P7371" s="147" t="s">
        <v>962</v>
      </c>
      <c r="Q7371" s="147">
        <v>208</v>
      </c>
      <c r="R7371" s="147"/>
      <c r="S7371" s="147" t="s">
        <v>3989</v>
      </c>
      <c r="T7371" s="147">
        <v>58</v>
      </c>
      <c r="U7371" s="147" t="s">
        <v>3990</v>
      </c>
      <c r="V7371" s="147" t="s">
        <v>4326</v>
      </c>
    </row>
    <row r="7372" spans="16:22" x14ac:dyDescent="0.25">
      <c r="P7372" s="147" t="s">
        <v>962</v>
      </c>
      <c r="Q7372" s="147">
        <v>208</v>
      </c>
      <c r="R7372" s="147"/>
      <c r="S7372" s="147" t="s">
        <v>3426</v>
      </c>
      <c r="T7372" s="147">
        <v>138</v>
      </c>
      <c r="U7372" s="147" t="s">
        <v>3427</v>
      </c>
      <c r="V7372" s="147" t="s">
        <v>4326</v>
      </c>
    </row>
    <row r="7373" spans="16:22" x14ac:dyDescent="0.25">
      <c r="P7373" s="147" t="s">
        <v>962</v>
      </c>
      <c r="Q7373" s="147">
        <v>208</v>
      </c>
      <c r="R7373" s="147"/>
      <c r="S7373" s="147" t="s">
        <v>3428</v>
      </c>
      <c r="T7373" s="147">
        <v>229</v>
      </c>
      <c r="U7373" s="147" t="s">
        <v>3429</v>
      </c>
      <c r="V7373" s="147" t="s">
        <v>4326</v>
      </c>
    </row>
    <row r="7374" spans="16:22" x14ac:dyDescent="0.25">
      <c r="P7374" s="147" t="s">
        <v>962</v>
      </c>
      <c r="Q7374" s="147">
        <v>208</v>
      </c>
      <c r="R7374" s="147"/>
      <c r="S7374" s="147" t="s">
        <v>2158</v>
      </c>
      <c r="T7374" s="147">
        <v>258</v>
      </c>
      <c r="U7374" s="147" t="s">
        <v>2159</v>
      </c>
      <c r="V7374" s="147" t="s">
        <v>4326</v>
      </c>
    </row>
    <row r="7375" spans="16:22" x14ac:dyDescent="0.25">
      <c r="P7375" s="147" t="s">
        <v>962</v>
      </c>
      <c r="Q7375" s="147">
        <v>208</v>
      </c>
      <c r="R7375" s="147"/>
      <c r="S7375" s="147" t="s">
        <v>2174</v>
      </c>
      <c r="T7375" s="147">
        <v>195</v>
      </c>
      <c r="U7375" s="147" t="s">
        <v>2175</v>
      </c>
      <c r="V7375" s="147" t="s">
        <v>4326</v>
      </c>
    </row>
    <row r="7376" spans="16:22" x14ac:dyDescent="0.25">
      <c r="P7376" s="147" t="s">
        <v>962</v>
      </c>
      <c r="Q7376" s="147">
        <v>208</v>
      </c>
      <c r="R7376" s="147"/>
      <c r="S7376" s="147" t="s">
        <v>2178</v>
      </c>
      <c r="T7376" s="147">
        <v>274</v>
      </c>
      <c r="U7376" s="147" t="s">
        <v>2179</v>
      </c>
      <c r="V7376" s="147" t="s">
        <v>4326</v>
      </c>
    </row>
    <row r="7377" spans="16:22" x14ac:dyDescent="0.25">
      <c r="P7377" s="147" t="s">
        <v>962</v>
      </c>
      <c r="Q7377" s="147">
        <v>208</v>
      </c>
      <c r="R7377" s="147"/>
      <c r="S7377" s="147" t="s">
        <v>2180</v>
      </c>
      <c r="T7377" s="147">
        <v>143</v>
      </c>
      <c r="U7377" s="147" t="s">
        <v>2181</v>
      </c>
      <c r="V7377" s="147" t="s">
        <v>4326</v>
      </c>
    </row>
    <row r="7378" spans="16:22" x14ac:dyDescent="0.25">
      <c r="P7378" s="147" t="s">
        <v>962</v>
      </c>
      <c r="Q7378" s="147">
        <v>208</v>
      </c>
      <c r="R7378" s="147"/>
      <c r="S7378" s="147" t="s">
        <v>2188</v>
      </c>
      <c r="T7378" s="147">
        <v>20</v>
      </c>
      <c r="U7378" s="147" t="s">
        <v>2189</v>
      </c>
      <c r="V7378" s="147" t="s">
        <v>4326</v>
      </c>
    </row>
    <row r="7379" spans="16:22" x14ac:dyDescent="0.25">
      <c r="P7379" s="147" t="s">
        <v>962</v>
      </c>
      <c r="Q7379" s="147">
        <v>208</v>
      </c>
      <c r="R7379" s="147"/>
      <c r="S7379" s="147" t="s">
        <v>3444</v>
      </c>
      <c r="T7379" s="147">
        <v>53</v>
      </c>
      <c r="U7379" s="147" t="s">
        <v>3445</v>
      </c>
      <c r="V7379" s="147" t="s">
        <v>4326</v>
      </c>
    </row>
    <row r="7380" spans="16:22" x14ac:dyDescent="0.25">
      <c r="P7380" s="147" t="s">
        <v>962</v>
      </c>
      <c r="Q7380" s="147">
        <v>208</v>
      </c>
      <c r="R7380" s="147"/>
      <c r="S7380" s="147" t="s">
        <v>4389</v>
      </c>
      <c r="T7380" s="147">
        <v>125</v>
      </c>
      <c r="U7380" s="147" t="s">
        <v>4390</v>
      </c>
      <c r="V7380" s="147" t="s">
        <v>4326</v>
      </c>
    </row>
    <row r="7381" spans="16:22" x14ac:dyDescent="0.25">
      <c r="P7381" s="147" t="s">
        <v>962</v>
      </c>
      <c r="Q7381" s="147">
        <v>208</v>
      </c>
      <c r="R7381" s="147"/>
      <c r="S7381" s="147" t="s">
        <v>3157</v>
      </c>
      <c r="T7381" s="147">
        <v>394</v>
      </c>
      <c r="U7381" s="147" t="s">
        <v>3158</v>
      </c>
      <c r="V7381" s="147" t="s">
        <v>4326</v>
      </c>
    </row>
    <row r="7382" spans="16:22" x14ac:dyDescent="0.25">
      <c r="P7382" s="147" t="s">
        <v>962</v>
      </c>
      <c r="Q7382" s="147">
        <v>208</v>
      </c>
      <c r="R7382" s="147"/>
      <c r="S7382" s="147" t="s">
        <v>2202</v>
      </c>
      <c r="T7382" s="147">
        <v>112</v>
      </c>
      <c r="U7382" s="147" t="s">
        <v>2203</v>
      </c>
      <c r="V7382" s="147" t="s">
        <v>4326</v>
      </c>
    </row>
    <row r="7383" spans="16:22" x14ac:dyDescent="0.25">
      <c r="P7383" s="147" t="s">
        <v>962</v>
      </c>
      <c r="Q7383" s="147">
        <v>208</v>
      </c>
      <c r="R7383" s="147"/>
      <c r="S7383" s="147" t="s">
        <v>2204</v>
      </c>
      <c r="T7383" s="147">
        <v>176</v>
      </c>
      <c r="U7383" s="147" t="s">
        <v>2205</v>
      </c>
      <c r="V7383" s="147" t="s">
        <v>4326</v>
      </c>
    </row>
    <row r="7384" spans="16:22" x14ac:dyDescent="0.25">
      <c r="P7384" s="147" t="s">
        <v>962</v>
      </c>
      <c r="Q7384" s="147">
        <v>208</v>
      </c>
      <c r="R7384" s="147"/>
      <c r="S7384" s="147" t="s">
        <v>2924</v>
      </c>
      <c r="T7384" s="147">
        <v>323</v>
      </c>
      <c r="U7384" s="147" t="s">
        <v>2925</v>
      </c>
      <c r="V7384" s="147" t="s">
        <v>4326</v>
      </c>
    </row>
    <row r="7385" spans="16:22" x14ac:dyDescent="0.25">
      <c r="P7385" s="147" t="s">
        <v>962</v>
      </c>
      <c r="Q7385" s="147">
        <v>208</v>
      </c>
      <c r="R7385" s="147"/>
      <c r="S7385" s="147" t="s">
        <v>2635</v>
      </c>
      <c r="T7385" s="147">
        <v>153</v>
      </c>
      <c r="U7385" s="147" t="s">
        <v>2636</v>
      </c>
      <c r="V7385" s="147" t="s">
        <v>4326</v>
      </c>
    </row>
    <row r="7386" spans="16:22" x14ac:dyDescent="0.25">
      <c r="P7386" s="147" t="s">
        <v>962</v>
      </c>
      <c r="Q7386" s="147">
        <v>208</v>
      </c>
      <c r="R7386" s="147"/>
      <c r="S7386" s="147" t="s">
        <v>4391</v>
      </c>
      <c r="T7386" s="147">
        <v>40</v>
      </c>
      <c r="U7386" s="147" t="s">
        <v>4392</v>
      </c>
      <c r="V7386" s="147" t="s">
        <v>4326</v>
      </c>
    </row>
    <row r="7387" spans="16:22" x14ac:dyDescent="0.25">
      <c r="P7387" s="147" t="s">
        <v>962</v>
      </c>
      <c r="Q7387" s="147">
        <v>208</v>
      </c>
      <c r="R7387" s="147"/>
      <c r="S7387" s="147" t="s">
        <v>2208</v>
      </c>
      <c r="T7387" s="147">
        <v>256</v>
      </c>
      <c r="U7387" s="147" t="s">
        <v>2209</v>
      </c>
      <c r="V7387" s="147" t="s">
        <v>4326</v>
      </c>
    </row>
    <row r="7388" spans="16:22" x14ac:dyDescent="0.25">
      <c r="P7388" s="147" t="s">
        <v>962</v>
      </c>
      <c r="Q7388" s="147">
        <v>208</v>
      </c>
      <c r="R7388" s="147"/>
      <c r="S7388" s="147" t="s">
        <v>2226</v>
      </c>
      <c r="T7388" s="147">
        <v>4409</v>
      </c>
      <c r="U7388" s="147" t="s">
        <v>2227</v>
      </c>
      <c r="V7388" s="147" t="s">
        <v>4326</v>
      </c>
    </row>
    <row r="7389" spans="16:22" x14ac:dyDescent="0.25">
      <c r="P7389" s="147" t="s">
        <v>962</v>
      </c>
      <c r="Q7389" s="147">
        <v>208</v>
      </c>
      <c r="R7389" s="147"/>
      <c r="S7389" s="147" t="s">
        <v>3770</v>
      </c>
      <c r="T7389" s="147">
        <v>101</v>
      </c>
      <c r="U7389" s="147" t="s">
        <v>3771</v>
      </c>
      <c r="V7389" s="147" t="s">
        <v>4326</v>
      </c>
    </row>
    <row r="7390" spans="16:22" x14ac:dyDescent="0.25">
      <c r="P7390" s="147" t="s">
        <v>962</v>
      </c>
      <c r="Q7390" s="147">
        <v>208</v>
      </c>
      <c r="R7390" s="147"/>
      <c r="S7390" s="147" t="s">
        <v>4104</v>
      </c>
      <c r="T7390" s="147">
        <v>16</v>
      </c>
      <c r="U7390" s="147" t="s">
        <v>4105</v>
      </c>
      <c r="V7390" s="147" t="s">
        <v>4326</v>
      </c>
    </row>
    <row r="7391" spans="16:22" x14ac:dyDescent="0.25">
      <c r="P7391" s="147" t="s">
        <v>962</v>
      </c>
      <c r="Q7391" s="147">
        <v>208</v>
      </c>
      <c r="R7391" s="147"/>
      <c r="S7391" s="147" t="s">
        <v>4106</v>
      </c>
      <c r="T7391" s="147">
        <v>104</v>
      </c>
      <c r="U7391" s="147" t="s">
        <v>4107</v>
      </c>
      <c r="V7391" s="147" t="s">
        <v>4326</v>
      </c>
    </row>
    <row r="7392" spans="16:22" x14ac:dyDescent="0.25">
      <c r="P7392" s="147" t="s">
        <v>962</v>
      </c>
      <c r="Q7392" s="147">
        <v>208</v>
      </c>
      <c r="R7392" s="147"/>
      <c r="S7392" s="147" t="s">
        <v>4393</v>
      </c>
      <c r="T7392" s="147">
        <v>91</v>
      </c>
      <c r="U7392" s="147" t="s">
        <v>4394</v>
      </c>
      <c r="V7392" s="147" t="s">
        <v>4326</v>
      </c>
    </row>
    <row r="7393" spans="16:22" x14ac:dyDescent="0.25">
      <c r="P7393" s="147" t="s">
        <v>962</v>
      </c>
      <c r="Q7393" s="147">
        <v>208</v>
      </c>
      <c r="R7393" s="147"/>
      <c r="S7393" s="147" t="s">
        <v>4395</v>
      </c>
      <c r="T7393" s="147">
        <v>148</v>
      </c>
      <c r="U7393" s="147" t="s">
        <v>4396</v>
      </c>
      <c r="V7393" s="147" t="s">
        <v>4326</v>
      </c>
    </row>
    <row r="7394" spans="16:22" x14ac:dyDescent="0.25">
      <c r="P7394" s="147" t="s">
        <v>962</v>
      </c>
      <c r="Q7394" s="147">
        <v>208</v>
      </c>
      <c r="R7394" s="147"/>
      <c r="S7394" s="147" t="s">
        <v>4397</v>
      </c>
      <c r="T7394" s="147">
        <v>148</v>
      </c>
      <c r="U7394" s="147" t="s">
        <v>4398</v>
      </c>
      <c r="V7394" s="147" t="s">
        <v>4326</v>
      </c>
    </row>
    <row r="7395" spans="16:22" x14ac:dyDescent="0.25">
      <c r="P7395" s="147" t="s">
        <v>962</v>
      </c>
      <c r="Q7395" s="147">
        <v>208</v>
      </c>
      <c r="R7395" s="147"/>
      <c r="S7395" s="147" t="s">
        <v>4399</v>
      </c>
      <c r="T7395" s="147">
        <v>148</v>
      </c>
      <c r="U7395" s="147" t="s">
        <v>4400</v>
      </c>
      <c r="V7395" s="147" t="s">
        <v>4326</v>
      </c>
    </row>
    <row r="7396" spans="16:22" x14ac:dyDescent="0.25">
      <c r="P7396" s="147" t="s">
        <v>962</v>
      </c>
      <c r="Q7396" s="147">
        <v>208</v>
      </c>
      <c r="R7396" s="147"/>
      <c r="S7396" s="147" t="s">
        <v>3995</v>
      </c>
      <c r="T7396" s="147">
        <v>620</v>
      </c>
      <c r="U7396" s="147" t="s">
        <v>3996</v>
      </c>
      <c r="V7396" s="147" t="s">
        <v>4326</v>
      </c>
    </row>
    <row r="7397" spans="16:22" x14ac:dyDescent="0.25">
      <c r="P7397" s="147" t="s">
        <v>962</v>
      </c>
      <c r="Q7397" s="147">
        <v>208</v>
      </c>
      <c r="R7397" s="147"/>
      <c r="S7397" s="147" t="s">
        <v>2244</v>
      </c>
      <c r="T7397" s="147">
        <v>220</v>
      </c>
      <c r="U7397" s="147" t="s">
        <v>2245</v>
      </c>
      <c r="V7397" s="147" t="s">
        <v>4326</v>
      </c>
    </row>
    <row r="7398" spans="16:22" x14ac:dyDescent="0.25">
      <c r="P7398" s="147" t="s">
        <v>962</v>
      </c>
      <c r="Q7398" s="147">
        <v>208</v>
      </c>
      <c r="R7398" s="147"/>
      <c r="S7398" s="147" t="s">
        <v>2653</v>
      </c>
      <c r="T7398" s="147">
        <v>3243</v>
      </c>
      <c r="U7398" s="147" t="s">
        <v>2654</v>
      </c>
      <c r="V7398" s="147" t="s">
        <v>4326</v>
      </c>
    </row>
    <row r="7399" spans="16:22" x14ac:dyDescent="0.25">
      <c r="P7399" s="147" t="s">
        <v>962</v>
      </c>
      <c r="Q7399" s="147">
        <v>208</v>
      </c>
      <c r="R7399" s="147"/>
      <c r="S7399" s="147" t="s">
        <v>3173</v>
      </c>
      <c r="T7399" s="147">
        <v>2253</v>
      </c>
      <c r="U7399" s="147" t="s">
        <v>3174</v>
      </c>
      <c r="V7399" s="147" t="s">
        <v>4326</v>
      </c>
    </row>
    <row r="7400" spans="16:22" x14ac:dyDescent="0.25">
      <c r="P7400" s="147" t="s">
        <v>962</v>
      </c>
      <c r="Q7400" s="147">
        <v>208</v>
      </c>
      <c r="R7400" s="147"/>
      <c r="S7400" s="147" t="s">
        <v>4401</v>
      </c>
      <c r="T7400" s="147">
        <v>300</v>
      </c>
      <c r="U7400" s="147" t="s">
        <v>4402</v>
      </c>
      <c r="V7400" s="147" t="s">
        <v>4326</v>
      </c>
    </row>
    <row r="7401" spans="16:22" x14ac:dyDescent="0.25">
      <c r="P7401" s="147" t="s">
        <v>962</v>
      </c>
      <c r="Q7401" s="147">
        <v>208</v>
      </c>
      <c r="R7401" s="147"/>
      <c r="S7401" s="147" t="s">
        <v>3175</v>
      </c>
      <c r="T7401" s="147">
        <v>148</v>
      </c>
      <c r="U7401" s="147" t="s">
        <v>3176</v>
      </c>
      <c r="V7401" s="147" t="s">
        <v>4326</v>
      </c>
    </row>
    <row r="7402" spans="16:22" x14ac:dyDescent="0.25">
      <c r="P7402" s="147" t="s">
        <v>962</v>
      </c>
      <c r="Q7402" s="147">
        <v>208</v>
      </c>
      <c r="R7402" s="147"/>
      <c r="S7402" s="147" t="s">
        <v>2254</v>
      </c>
      <c r="T7402" s="147">
        <v>219</v>
      </c>
      <c r="U7402" s="147" t="s">
        <v>2255</v>
      </c>
      <c r="V7402" s="147" t="s">
        <v>4326</v>
      </c>
    </row>
    <row r="7403" spans="16:22" x14ac:dyDescent="0.25">
      <c r="P7403" s="147" t="s">
        <v>962</v>
      </c>
      <c r="Q7403" s="147">
        <v>208</v>
      </c>
      <c r="R7403" s="147"/>
      <c r="S7403" s="147" t="s">
        <v>4159</v>
      </c>
      <c r="T7403" s="147">
        <v>107</v>
      </c>
      <c r="U7403" s="147" t="s">
        <v>4160</v>
      </c>
      <c r="V7403" s="147" t="s">
        <v>4326</v>
      </c>
    </row>
    <row r="7404" spans="16:22" x14ac:dyDescent="0.25">
      <c r="P7404" s="147" t="s">
        <v>962</v>
      </c>
      <c r="Q7404" s="147">
        <v>208</v>
      </c>
      <c r="R7404" s="147"/>
      <c r="S7404" s="147" t="s">
        <v>2663</v>
      </c>
      <c r="T7404" s="147">
        <v>1052</v>
      </c>
      <c r="U7404" s="147" t="s">
        <v>2664</v>
      </c>
      <c r="V7404" s="147" t="s">
        <v>4326</v>
      </c>
    </row>
    <row r="7405" spans="16:22" x14ac:dyDescent="0.25">
      <c r="P7405" s="147" t="s">
        <v>962</v>
      </c>
      <c r="Q7405" s="147">
        <v>208</v>
      </c>
      <c r="R7405" s="147"/>
      <c r="S7405" s="147" t="s">
        <v>3183</v>
      </c>
      <c r="T7405" s="147">
        <v>1571</v>
      </c>
      <c r="U7405" s="147" t="s">
        <v>3184</v>
      </c>
      <c r="V7405" s="147" t="s">
        <v>4326</v>
      </c>
    </row>
    <row r="7406" spans="16:22" x14ac:dyDescent="0.25">
      <c r="P7406" s="147" t="s">
        <v>962</v>
      </c>
      <c r="Q7406" s="147">
        <v>208</v>
      </c>
      <c r="R7406" s="147"/>
      <c r="S7406" s="147" t="s">
        <v>3187</v>
      </c>
      <c r="T7406" s="147">
        <v>3710</v>
      </c>
      <c r="U7406" s="147" t="s">
        <v>3188</v>
      </c>
      <c r="V7406" s="147" t="s">
        <v>4326</v>
      </c>
    </row>
    <row r="7407" spans="16:22" x14ac:dyDescent="0.25">
      <c r="P7407" s="147" t="s">
        <v>962</v>
      </c>
      <c r="Q7407" s="147">
        <v>208</v>
      </c>
      <c r="R7407" s="147"/>
      <c r="S7407" s="147" t="s">
        <v>2272</v>
      </c>
      <c r="T7407" s="147">
        <v>310</v>
      </c>
      <c r="U7407" s="147" t="s">
        <v>2273</v>
      </c>
      <c r="V7407" s="147" t="s">
        <v>4326</v>
      </c>
    </row>
    <row r="7408" spans="16:22" x14ac:dyDescent="0.25">
      <c r="P7408" s="147" t="s">
        <v>962</v>
      </c>
      <c r="Q7408" s="147">
        <v>208</v>
      </c>
      <c r="R7408" s="147"/>
      <c r="S7408" s="147" t="s">
        <v>3456</v>
      </c>
      <c r="T7408" s="147">
        <v>134</v>
      </c>
      <c r="U7408" s="147" t="s">
        <v>3457</v>
      </c>
      <c r="V7408" s="147" t="s">
        <v>4326</v>
      </c>
    </row>
    <row r="7409" spans="16:22" x14ac:dyDescent="0.25">
      <c r="P7409" s="147" t="s">
        <v>962</v>
      </c>
      <c r="Q7409" s="147">
        <v>208</v>
      </c>
      <c r="R7409" s="147"/>
      <c r="S7409" s="147" t="s">
        <v>3189</v>
      </c>
      <c r="T7409" s="147">
        <v>63</v>
      </c>
      <c r="U7409" s="147" t="s">
        <v>3190</v>
      </c>
      <c r="V7409" s="147" t="s">
        <v>4326</v>
      </c>
    </row>
    <row r="7410" spans="16:22" x14ac:dyDescent="0.25">
      <c r="P7410" s="147" t="s">
        <v>962</v>
      </c>
      <c r="Q7410" s="147">
        <v>208</v>
      </c>
      <c r="R7410" s="147"/>
      <c r="S7410" s="147" t="s">
        <v>3776</v>
      </c>
      <c r="T7410" s="147">
        <v>136</v>
      </c>
      <c r="U7410" s="147" t="s">
        <v>3777</v>
      </c>
      <c r="V7410" s="147" t="s">
        <v>4326</v>
      </c>
    </row>
    <row r="7411" spans="16:22" x14ac:dyDescent="0.25">
      <c r="P7411" s="147" t="s">
        <v>962</v>
      </c>
      <c r="Q7411" s="147">
        <v>208</v>
      </c>
      <c r="R7411" s="147"/>
      <c r="S7411" s="147" t="s">
        <v>2673</v>
      </c>
      <c r="T7411" s="147">
        <v>422</v>
      </c>
      <c r="U7411" s="147" t="s">
        <v>2674</v>
      </c>
      <c r="V7411" s="147" t="s">
        <v>4326</v>
      </c>
    </row>
    <row r="7412" spans="16:22" x14ac:dyDescent="0.25">
      <c r="P7412" s="147" t="s">
        <v>962</v>
      </c>
      <c r="Q7412" s="147">
        <v>208</v>
      </c>
      <c r="R7412" s="147"/>
      <c r="S7412" s="147" t="s">
        <v>2290</v>
      </c>
      <c r="T7412" s="147">
        <v>218</v>
      </c>
      <c r="U7412" s="147" t="s">
        <v>2291</v>
      </c>
      <c r="V7412" s="147" t="s">
        <v>4326</v>
      </c>
    </row>
    <row r="7413" spans="16:22" x14ac:dyDescent="0.25">
      <c r="P7413" s="147" t="s">
        <v>962</v>
      </c>
      <c r="Q7413" s="147">
        <v>208</v>
      </c>
      <c r="R7413" s="147"/>
      <c r="S7413" s="147" t="s">
        <v>2292</v>
      </c>
      <c r="T7413" s="147">
        <v>130</v>
      </c>
      <c r="U7413" s="147" t="s">
        <v>2293</v>
      </c>
      <c r="V7413" s="147" t="s">
        <v>4326</v>
      </c>
    </row>
    <row r="7414" spans="16:22" x14ac:dyDescent="0.25">
      <c r="P7414" s="147" t="s">
        <v>962</v>
      </c>
      <c r="Q7414" s="147">
        <v>208</v>
      </c>
      <c r="R7414" s="147"/>
      <c r="S7414" s="147" t="s">
        <v>2675</v>
      </c>
      <c r="T7414" s="147">
        <v>1334</v>
      </c>
      <c r="U7414" s="147" t="s">
        <v>2676</v>
      </c>
      <c r="V7414" s="147" t="s">
        <v>4326</v>
      </c>
    </row>
    <row r="7415" spans="16:22" x14ac:dyDescent="0.25">
      <c r="P7415" s="147" t="s">
        <v>962</v>
      </c>
      <c r="Q7415" s="147">
        <v>208</v>
      </c>
      <c r="R7415" s="147"/>
      <c r="S7415" s="147" t="s">
        <v>4403</v>
      </c>
      <c r="T7415" s="147">
        <v>46</v>
      </c>
      <c r="U7415" s="147" t="s">
        <v>4404</v>
      </c>
      <c r="V7415" s="147" t="s">
        <v>4326</v>
      </c>
    </row>
    <row r="7416" spans="16:22" x14ac:dyDescent="0.25">
      <c r="P7416" s="147" t="s">
        <v>962</v>
      </c>
      <c r="Q7416" s="147">
        <v>208</v>
      </c>
      <c r="R7416" s="147"/>
      <c r="S7416" s="147" t="s">
        <v>2296</v>
      </c>
      <c r="T7416" s="147">
        <v>72</v>
      </c>
      <c r="U7416" s="147" t="s">
        <v>2297</v>
      </c>
      <c r="V7416" s="147" t="s">
        <v>4326</v>
      </c>
    </row>
    <row r="7417" spans="16:22" x14ac:dyDescent="0.25">
      <c r="P7417" s="147" t="s">
        <v>962</v>
      </c>
      <c r="Q7417" s="147">
        <v>208</v>
      </c>
      <c r="R7417" s="147"/>
      <c r="S7417" s="147" t="s">
        <v>2677</v>
      </c>
      <c r="T7417" s="147">
        <v>54</v>
      </c>
      <c r="U7417" s="147" t="s">
        <v>2678</v>
      </c>
      <c r="V7417" s="147" t="s">
        <v>4326</v>
      </c>
    </row>
    <row r="7418" spans="16:22" x14ac:dyDescent="0.25">
      <c r="P7418" s="147" t="s">
        <v>962</v>
      </c>
      <c r="Q7418" s="147">
        <v>208</v>
      </c>
      <c r="R7418" s="147"/>
      <c r="S7418" s="147" t="s">
        <v>3596</v>
      </c>
      <c r="T7418" s="147">
        <v>108</v>
      </c>
      <c r="U7418" s="147" t="s">
        <v>3597</v>
      </c>
      <c r="V7418" s="147" t="s">
        <v>4326</v>
      </c>
    </row>
    <row r="7419" spans="16:22" x14ac:dyDescent="0.25">
      <c r="P7419" s="147" t="s">
        <v>962</v>
      </c>
      <c r="Q7419" s="147">
        <v>208</v>
      </c>
      <c r="R7419" s="147"/>
      <c r="S7419" s="147" t="s">
        <v>3458</v>
      </c>
      <c r="T7419" s="147">
        <v>219</v>
      </c>
      <c r="U7419" s="147" t="s">
        <v>3459</v>
      </c>
      <c r="V7419" s="147" t="s">
        <v>4326</v>
      </c>
    </row>
    <row r="7420" spans="16:22" x14ac:dyDescent="0.25">
      <c r="P7420" s="147" t="s">
        <v>962</v>
      </c>
      <c r="Q7420" s="147">
        <v>208</v>
      </c>
      <c r="R7420" s="147"/>
      <c r="S7420" s="147" t="s">
        <v>2306</v>
      </c>
      <c r="T7420" s="147">
        <v>341</v>
      </c>
      <c r="U7420" s="147" t="s">
        <v>2307</v>
      </c>
      <c r="V7420" s="147" t="s">
        <v>4326</v>
      </c>
    </row>
    <row r="7421" spans="16:22" x14ac:dyDescent="0.25">
      <c r="P7421" s="147" t="s">
        <v>962</v>
      </c>
      <c r="Q7421" s="147">
        <v>208</v>
      </c>
      <c r="R7421" s="147"/>
      <c r="S7421" s="147" t="s">
        <v>4009</v>
      </c>
      <c r="T7421" s="147">
        <v>55</v>
      </c>
      <c r="U7421" s="147" t="s">
        <v>4010</v>
      </c>
      <c r="V7421" s="147" t="s">
        <v>4326</v>
      </c>
    </row>
    <row r="7422" spans="16:22" x14ac:dyDescent="0.25">
      <c r="P7422" s="147" t="s">
        <v>962</v>
      </c>
      <c r="Q7422" s="147">
        <v>208</v>
      </c>
      <c r="R7422" s="147"/>
      <c r="S7422" s="147" t="s">
        <v>4405</v>
      </c>
      <c r="T7422" s="147">
        <v>250</v>
      </c>
      <c r="U7422" s="147" t="s">
        <v>4406</v>
      </c>
      <c r="V7422" s="147" t="s">
        <v>4326</v>
      </c>
    </row>
    <row r="7423" spans="16:22" x14ac:dyDescent="0.25">
      <c r="P7423" s="147" t="s">
        <v>962</v>
      </c>
      <c r="Q7423" s="147">
        <v>208</v>
      </c>
      <c r="R7423" s="147"/>
      <c r="S7423" s="147" t="s">
        <v>4011</v>
      </c>
      <c r="T7423" s="147">
        <v>226</v>
      </c>
      <c r="U7423" s="147" t="s">
        <v>4012</v>
      </c>
      <c r="V7423" s="147" t="s">
        <v>4326</v>
      </c>
    </row>
    <row r="7424" spans="16:22" x14ac:dyDescent="0.25">
      <c r="P7424" s="147" t="s">
        <v>962</v>
      </c>
      <c r="Q7424" s="147">
        <v>208</v>
      </c>
      <c r="R7424" s="147"/>
      <c r="S7424" s="147" t="s">
        <v>2683</v>
      </c>
      <c r="T7424" s="147">
        <v>318</v>
      </c>
      <c r="U7424" s="147" t="s">
        <v>2684</v>
      </c>
      <c r="V7424" s="147" t="s">
        <v>4326</v>
      </c>
    </row>
    <row r="7425" spans="16:22" x14ac:dyDescent="0.25">
      <c r="P7425" s="147" t="s">
        <v>962</v>
      </c>
      <c r="Q7425" s="147">
        <v>208</v>
      </c>
      <c r="R7425" s="147"/>
      <c r="S7425" s="147" t="s">
        <v>2328</v>
      </c>
      <c r="T7425" s="147">
        <v>669</v>
      </c>
      <c r="U7425" s="147" t="s">
        <v>2329</v>
      </c>
      <c r="V7425" s="147" t="s">
        <v>4326</v>
      </c>
    </row>
    <row r="7426" spans="16:22" x14ac:dyDescent="0.25">
      <c r="P7426" s="147" t="s">
        <v>962</v>
      </c>
      <c r="Q7426" s="147">
        <v>208</v>
      </c>
      <c r="R7426" s="147"/>
      <c r="S7426" s="147" t="s">
        <v>2685</v>
      </c>
      <c r="T7426" s="147">
        <v>1033</v>
      </c>
      <c r="U7426" s="147" t="s">
        <v>2686</v>
      </c>
      <c r="V7426" s="147" t="s">
        <v>4326</v>
      </c>
    </row>
    <row r="7427" spans="16:22" x14ac:dyDescent="0.25">
      <c r="P7427" s="147" t="s">
        <v>962</v>
      </c>
      <c r="Q7427" s="147">
        <v>208</v>
      </c>
      <c r="R7427" s="147"/>
      <c r="S7427" s="147" t="s">
        <v>2960</v>
      </c>
      <c r="T7427" s="147">
        <v>189</v>
      </c>
      <c r="U7427" s="147" t="s">
        <v>2961</v>
      </c>
      <c r="V7427" s="147" t="s">
        <v>4326</v>
      </c>
    </row>
    <row r="7428" spans="16:22" x14ac:dyDescent="0.25">
      <c r="P7428" s="147" t="s">
        <v>962</v>
      </c>
      <c r="Q7428" s="147">
        <v>208</v>
      </c>
      <c r="R7428" s="147"/>
      <c r="S7428" s="147" t="s">
        <v>4407</v>
      </c>
      <c r="T7428" s="147">
        <v>1150</v>
      </c>
      <c r="U7428" s="147" t="s">
        <v>4408</v>
      </c>
      <c r="V7428" s="147" t="s">
        <v>4326</v>
      </c>
    </row>
    <row r="7429" spans="16:22" x14ac:dyDescent="0.25">
      <c r="P7429" s="147" t="s">
        <v>962</v>
      </c>
      <c r="Q7429" s="147">
        <v>208</v>
      </c>
      <c r="R7429" s="147"/>
      <c r="S7429" s="147" t="s">
        <v>2687</v>
      </c>
      <c r="T7429" s="147">
        <v>649</v>
      </c>
      <c r="U7429" s="147" t="s">
        <v>2688</v>
      </c>
      <c r="V7429" s="147" t="s">
        <v>4326</v>
      </c>
    </row>
    <row r="7430" spans="16:22" x14ac:dyDescent="0.25">
      <c r="P7430" s="147" t="s">
        <v>962</v>
      </c>
      <c r="Q7430" s="147">
        <v>208</v>
      </c>
      <c r="R7430" s="147"/>
      <c r="S7430" s="147" t="s">
        <v>2342</v>
      </c>
      <c r="T7430" s="147">
        <v>1086</v>
      </c>
      <c r="U7430" s="147" t="s">
        <v>2343</v>
      </c>
      <c r="V7430" s="147" t="s">
        <v>4326</v>
      </c>
    </row>
    <row r="7431" spans="16:22" x14ac:dyDescent="0.25">
      <c r="P7431" s="147" t="s">
        <v>962</v>
      </c>
      <c r="Q7431" s="147">
        <v>208</v>
      </c>
      <c r="R7431" s="147"/>
      <c r="S7431" s="147" t="s">
        <v>2346</v>
      </c>
      <c r="T7431" s="147">
        <v>1388</v>
      </c>
      <c r="U7431" s="147" t="s">
        <v>2347</v>
      </c>
      <c r="V7431" s="147" t="s">
        <v>4326</v>
      </c>
    </row>
    <row r="7432" spans="16:22" x14ac:dyDescent="0.25">
      <c r="P7432" s="147" t="s">
        <v>962</v>
      </c>
      <c r="Q7432" s="147">
        <v>208</v>
      </c>
      <c r="R7432" s="147"/>
      <c r="S7432" s="147" t="s">
        <v>2348</v>
      </c>
      <c r="T7432" s="147">
        <v>2419</v>
      </c>
      <c r="U7432" s="147" t="s">
        <v>2349</v>
      </c>
      <c r="V7432" s="147" t="s">
        <v>4326</v>
      </c>
    </row>
    <row r="7433" spans="16:22" x14ac:dyDescent="0.25">
      <c r="P7433" s="147" t="s">
        <v>962</v>
      </c>
      <c r="Q7433" s="147">
        <v>208</v>
      </c>
      <c r="R7433" s="147"/>
      <c r="S7433" s="147" t="s">
        <v>2360</v>
      </c>
      <c r="T7433" s="147">
        <v>652</v>
      </c>
      <c r="U7433" s="147" t="s">
        <v>2361</v>
      </c>
      <c r="V7433" s="147" t="s">
        <v>4326</v>
      </c>
    </row>
    <row r="7434" spans="16:22" x14ac:dyDescent="0.25">
      <c r="P7434" s="147" t="s">
        <v>962</v>
      </c>
      <c r="Q7434" s="147">
        <v>208</v>
      </c>
      <c r="R7434" s="147"/>
      <c r="S7434" s="147" t="s">
        <v>2362</v>
      </c>
      <c r="T7434" s="147">
        <v>460</v>
      </c>
      <c r="U7434" s="147" t="s">
        <v>2363</v>
      </c>
      <c r="V7434" s="147" t="s">
        <v>4326</v>
      </c>
    </row>
    <row r="7435" spans="16:22" x14ac:dyDescent="0.25">
      <c r="P7435" s="147" t="s">
        <v>962</v>
      </c>
      <c r="Q7435" s="147">
        <v>208</v>
      </c>
      <c r="R7435" s="147"/>
      <c r="S7435" s="147" t="s">
        <v>4409</v>
      </c>
      <c r="T7435" s="147">
        <v>250</v>
      </c>
      <c r="U7435" s="147" t="s">
        <v>4410</v>
      </c>
      <c r="V7435" s="147" t="s">
        <v>4326</v>
      </c>
    </row>
    <row r="7436" spans="16:22" x14ac:dyDescent="0.25">
      <c r="P7436" s="147" t="s">
        <v>962</v>
      </c>
      <c r="Q7436" s="147">
        <v>208</v>
      </c>
      <c r="R7436" s="147"/>
      <c r="S7436" s="147" t="s">
        <v>2368</v>
      </c>
      <c r="T7436" s="147">
        <v>102</v>
      </c>
      <c r="U7436" s="147" t="s">
        <v>2369</v>
      </c>
      <c r="V7436" s="147" t="s">
        <v>4326</v>
      </c>
    </row>
    <row r="7437" spans="16:22" x14ac:dyDescent="0.25">
      <c r="P7437" s="147" t="s">
        <v>962</v>
      </c>
      <c r="Q7437" s="147">
        <v>208</v>
      </c>
      <c r="R7437" s="147"/>
      <c r="S7437" s="147" t="s">
        <v>2372</v>
      </c>
      <c r="T7437" s="147">
        <v>1202</v>
      </c>
      <c r="U7437" s="147" t="s">
        <v>2373</v>
      </c>
      <c r="V7437" s="147" t="s">
        <v>4326</v>
      </c>
    </row>
    <row r="7438" spans="16:22" x14ac:dyDescent="0.25">
      <c r="P7438" s="147" t="s">
        <v>962</v>
      </c>
      <c r="Q7438" s="147">
        <v>208</v>
      </c>
      <c r="R7438" s="147"/>
      <c r="S7438" s="147" t="s">
        <v>2966</v>
      </c>
      <c r="T7438" s="147">
        <v>110</v>
      </c>
      <c r="U7438" s="147" t="s">
        <v>2967</v>
      </c>
      <c r="V7438" s="147" t="s">
        <v>4326</v>
      </c>
    </row>
    <row r="7439" spans="16:22" x14ac:dyDescent="0.25">
      <c r="P7439" s="147" t="s">
        <v>962</v>
      </c>
      <c r="Q7439" s="147">
        <v>208</v>
      </c>
      <c r="R7439" s="147"/>
      <c r="S7439" s="147" t="s">
        <v>4021</v>
      </c>
      <c r="T7439" s="147">
        <v>438</v>
      </c>
      <c r="U7439" s="147" t="s">
        <v>4022</v>
      </c>
      <c r="V7439" s="147" t="s">
        <v>4326</v>
      </c>
    </row>
    <row r="7440" spans="16:22" x14ac:dyDescent="0.25">
      <c r="P7440" s="147" t="s">
        <v>962</v>
      </c>
      <c r="Q7440" s="147">
        <v>208</v>
      </c>
      <c r="R7440" s="147"/>
      <c r="S7440" s="147" t="s">
        <v>4023</v>
      </c>
      <c r="T7440" s="147">
        <v>68</v>
      </c>
      <c r="U7440" s="147" t="s">
        <v>4024</v>
      </c>
      <c r="V7440" s="147" t="s">
        <v>4326</v>
      </c>
    </row>
    <row r="7441" spans="16:22" x14ac:dyDescent="0.25">
      <c r="P7441" s="147" t="s">
        <v>962</v>
      </c>
      <c r="Q7441" s="147">
        <v>208</v>
      </c>
      <c r="R7441" s="147"/>
      <c r="S7441" s="147" t="s">
        <v>3788</v>
      </c>
      <c r="T7441" s="147">
        <v>250</v>
      </c>
      <c r="U7441" s="147" t="s">
        <v>3789</v>
      </c>
      <c r="V7441" s="147" t="s">
        <v>4326</v>
      </c>
    </row>
    <row r="7442" spans="16:22" x14ac:dyDescent="0.25">
      <c r="P7442" s="147" t="s">
        <v>962</v>
      </c>
      <c r="Q7442" s="147">
        <v>208</v>
      </c>
      <c r="R7442" s="147"/>
      <c r="S7442" s="147" t="s">
        <v>3472</v>
      </c>
      <c r="T7442" s="147">
        <v>102</v>
      </c>
      <c r="U7442" s="147" t="s">
        <v>3473</v>
      </c>
      <c r="V7442" s="147" t="s">
        <v>4326</v>
      </c>
    </row>
    <row r="7443" spans="16:22" x14ac:dyDescent="0.25">
      <c r="P7443" s="147" t="s">
        <v>962</v>
      </c>
      <c r="Q7443" s="147">
        <v>208</v>
      </c>
      <c r="R7443" s="147"/>
      <c r="S7443" s="147" t="s">
        <v>2376</v>
      </c>
      <c r="T7443" s="147">
        <v>67</v>
      </c>
      <c r="U7443" s="147" t="s">
        <v>2377</v>
      </c>
      <c r="V7443" s="147" t="s">
        <v>4326</v>
      </c>
    </row>
    <row r="7444" spans="16:22" x14ac:dyDescent="0.25">
      <c r="P7444" s="147" t="s">
        <v>962</v>
      </c>
      <c r="Q7444" s="147">
        <v>208</v>
      </c>
      <c r="R7444" s="147"/>
      <c r="S7444" s="147" t="s">
        <v>3790</v>
      </c>
      <c r="T7444" s="147">
        <v>65</v>
      </c>
      <c r="U7444" s="147" t="s">
        <v>3791</v>
      </c>
      <c r="V7444" s="147" t="s">
        <v>4326</v>
      </c>
    </row>
    <row r="7445" spans="16:22" x14ac:dyDescent="0.25">
      <c r="P7445" s="147" t="s">
        <v>962</v>
      </c>
      <c r="Q7445" s="147">
        <v>208</v>
      </c>
      <c r="R7445" s="147"/>
      <c r="S7445" s="147" t="s">
        <v>3792</v>
      </c>
      <c r="T7445" s="147">
        <v>66</v>
      </c>
      <c r="U7445" s="147" t="s">
        <v>3793</v>
      </c>
      <c r="V7445" s="147" t="s">
        <v>4326</v>
      </c>
    </row>
    <row r="7446" spans="16:22" x14ac:dyDescent="0.25">
      <c r="P7446" s="147" t="s">
        <v>962</v>
      </c>
      <c r="Q7446" s="147">
        <v>208</v>
      </c>
      <c r="R7446" s="147"/>
      <c r="S7446" s="147" t="s">
        <v>3794</v>
      </c>
      <c r="T7446" s="147">
        <v>170</v>
      </c>
      <c r="U7446" s="147" t="s">
        <v>3795</v>
      </c>
      <c r="V7446" s="147" t="s">
        <v>4326</v>
      </c>
    </row>
    <row r="7447" spans="16:22" x14ac:dyDescent="0.25">
      <c r="P7447" s="147" t="s">
        <v>962</v>
      </c>
      <c r="Q7447" s="147">
        <v>208</v>
      </c>
      <c r="R7447" s="147"/>
      <c r="S7447" s="147" t="s">
        <v>2392</v>
      </c>
      <c r="T7447" s="147">
        <v>59</v>
      </c>
      <c r="U7447" s="147" t="s">
        <v>2393</v>
      </c>
      <c r="V7447" s="147" t="s">
        <v>4326</v>
      </c>
    </row>
    <row r="7448" spans="16:22" x14ac:dyDescent="0.25">
      <c r="P7448" s="147" t="s">
        <v>962</v>
      </c>
      <c r="Q7448" s="147">
        <v>208</v>
      </c>
      <c r="R7448" s="147"/>
      <c r="S7448" s="147" t="s">
        <v>4027</v>
      </c>
      <c r="T7448" s="147">
        <v>11</v>
      </c>
      <c r="U7448" s="147" t="s">
        <v>4028</v>
      </c>
      <c r="V7448" s="147" t="s">
        <v>4326</v>
      </c>
    </row>
    <row r="7449" spans="16:22" x14ac:dyDescent="0.25">
      <c r="P7449" s="147" t="s">
        <v>962</v>
      </c>
      <c r="Q7449" s="147">
        <v>208</v>
      </c>
      <c r="R7449" s="147"/>
      <c r="S7449" s="147" t="s">
        <v>4411</v>
      </c>
      <c r="T7449" s="147">
        <v>27</v>
      </c>
      <c r="U7449" s="147" t="s">
        <v>4412</v>
      </c>
      <c r="V7449" s="147" t="s">
        <v>4326</v>
      </c>
    </row>
    <row r="7450" spans="16:22" x14ac:dyDescent="0.25">
      <c r="P7450" s="147" t="s">
        <v>962</v>
      </c>
      <c r="Q7450" s="147">
        <v>208</v>
      </c>
      <c r="R7450" s="147"/>
      <c r="S7450" s="147" t="s">
        <v>3796</v>
      </c>
      <c r="T7450" s="147">
        <v>36</v>
      </c>
      <c r="U7450" s="147" t="s">
        <v>3797</v>
      </c>
      <c r="V7450" s="147" t="s">
        <v>4326</v>
      </c>
    </row>
    <row r="7451" spans="16:22" x14ac:dyDescent="0.25">
      <c r="P7451" s="147" t="s">
        <v>962</v>
      </c>
      <c r="Q7451" s="147">
        <v>208</v>
      </c>
      <c r="R7451" s="147"/>
      <c r="S7451" s="147" t="s">
        <v>4031</v>
      </c>
      <c r="T7451" s="147">
        <v>41</v>
      </c>
      <c r="U7451" s="147" t="s">
        <v>4032</v>
      </c>
      <c r="V7451" s="147" t="s">
        <v>4326</v>
      </c>
    </row>
    <row r="7452" spans="16:22" x14ac:dyDescent="0.25">
      <c r="P7452" s="147" t="s">
        <v>962</v>
      </c>
      <c r="Q7452" s="147">
        <v>208</v>
      </c>
      <c r="R7452" s="147"/>
      <c r="S7452" s="147" t="s">
        <v>4413</v>
      </c>
      <c r="T7452" s="147">
        <v>40</v>
      </c>
      <c r="U7452" s="147" t="s">
        <v>4414</v>
      </c>
      <c r="V7452" s="147" t="s">
        <v>4326</v>
      </c>
    </row>
    <row r="7453" spans="16:22" x14ac:dyDescent="0.25">
      <c r="P7453" s="147" t="s">
        <v>962</v>
      </c>
      <c r="Q7453" s="147">
        <v>208</v>
      </c>
      <c r="R7453" s="147"/>
      <c r="S7453" s="147" t="s">
        <v>4039</v>
      </c>
      <c r="T7453" s="147">
        <v>17</v>
      </c>
      <c r="U7453" s="147" t="s">
        <v>4040</v>
      </c>
      <c r="V7453" s="147" t="s">
        <v>4326</v>
      </c>
    </row>
    <row r="7454" spans="16:22" x14ac:dyDescent="0.25">
      <c r="P7454" s="147" t="s">
        <v>962</v>
      </c>
      <c r="Q7454" s="147">
        <v>208</v>
      </c>
      <c r="R7454" s="147"/>
      <c r="S7454" s="147" t="s">
        <v>3798</v>
      </c>
      <c r="T7454" s="147">
        <v>71</v>
      </c>
      <c r="U7454" s="147" t="s">
        <v>3799</v>
      </c>
      <c r="V7454" s="147" t="s">
        <v>4326</v>
      </c>
    </row>
    <row r="7455" spans="16:22" x14ac:dyDescent="0.25">
      <c r="P7455" s="147" t="s">
        <v>962</v>
      </c>
      <c r="Q7455" s="147">
        <v>208</v>
      </c>
      <c r="R7455" s="147"/>
      <c r="S7455" s="147" t="s">
        <v>3800</v>
      </c>
      <c r="T7455" s="147">
        <v>68</v>
      </c>
      <c r="U7455" s="147" t="s">
        <v>3801</v>
      </c>
      <c r="V7455" s="147" t="s">
        <v>4326</v>
      </c>
    </row>
    <row r="7456" spans="16:22" x14ac:dyDescent="0.25">
      <c r="P7456" s="147" t="s">
        <v>962</v>
      </c>
      <c r="Q7456" s="147">
        <v>208</v>
      </c>
      <c r="R7456" s="147"/>
      <c r="S7456" s="147" t="s">
        <v>3802</v>
      </c>
      <c r="T7456" s="147">
        <v>32</v>
      </c>
      <c r="U7456" s="147" t="s">
        <v>3803</v>
      </c>
      <c r="V7456" s="147" t="s">
        <v>4326</v>
      </c>
    </row>
    <row r="7457" spans="16:22" x14ac:dyDescent="0.25">
      <c r="P7457" s="147" t="s">
        <v>962</v>
      </c>
      <c r="Q7457" s="147">
        <v>208</v>
      </c>
      <c r="R7457" s="147"/>
      <c r="S7457" s="147" t="s">
        <v>3804</v>
      </c>
      <c r="T7457" s="147">
        <v>71</v>
      </c>
      <c r="U7457" s="147" t="s">
        <v>3805</v>
      </c>
      <c r="V7457" s="147" t="s">
        <v>4326</v>
      </c>
    </row>
    <row r="7458" spans="16:22" x14ac:dyDescent="0.25">
      <c r="P7458" s="147" t="s">
        <v>962</v>
      </c>
      <c r="Q7458" s="147">
        <v>208</v>
      </c>
      <c r="R7458" s="147"/>
      <c r="S7458" s="147" t="s">
        <v>3806</v>
      </c>
      <c r="T7458" s="147">
        <v>68</v>
      </c>
      <c r="U7458" s="147" t="s">
        <v>3807</v>
      </c>
      <c r="V7458" s="147" t="s">
        <v>4326</v>
      </c>
    </row>
    <row r="7459" spans="16:22" x14ac:dyDescent="0.25">
      <c r="P7459" s="147" t="s">
        <v>962</v>
      </c>
      <c r="Q7459" s="147">
        <v>208</v>
      </c>
      <c r="R7459" s="147"/>
      <c r="S7459" s="147" t="s">
        <v>4415</v>
      </c>
      <c r="T7459" s="147">
        <v>74</v>
      </c>
      <c r="U7459" s="147" t="s">
        <v>4416</v>
      </c>
      <c r="V7459" s="147" t="s">
        <v>4326</v>
      </c>
    </row>
    <row r="7460" spans="16:22" x14ac:dyDescent="0.25">
      <c r="P7460" s="147" t="s">
        <v>962</v>
      </c>
      <c r="Q7460" s="147">
        <v>208</v>
      </c>
      <c r="R7460" s="147"/>
      <c r="S7460" s="147" t="s">
        <v>2968</v>
      </c>
      <c r="T7460" s="147">
        <v>2230</v>
      </c>
      <c r="U7460" s="147" t="s">
        <v>2969</v>
      </c>
      <c r="V7460" s="147" t="s">
        <v>4326</v>
      </c>
    </row>
    <row r="7461" spans="16:22" x14ac:dyDescent="0.25">
      <c r="P7461" s="147" t="s">
        <v>962</v>
      </c>
      <c r="Q7461" s="147">
        <v>208</v>
      </c>
      <c r="R7461" s="147"/>
      <c r="S7461" s="147" t="s">
        <v>2402</v>
      </c>
      <c r="T7461" s="147">
        <v>98</v>
      </c>
      <c r="U7461" s="147" t="s">
        <v>2403</v>
      </c>
      <c r="V7461" s="147" t="s">
        <v>4326</v>
      </c>
    </row>
    <row r="7462" spans="16:22" x14ac:dyDescent="0.25">
      <c r="P7462" s="147" t="s">
        <v>962</v>
      </c>
      <c r="Q7462" s="147">
        <v>208</v>
      </c>
      <c r="R7462" s="147"/>
      <c r="S7462" s="147" t="s">
        <v>2406</v>
      </c>
      <c r="T7462" s="147">
        <v>81</v>
      </c>
      <c r="U7462" s="147" t="s">
        <v>2407</v>
      </c>
      <c r="V7462" s="147" t="s">
        <v>4326</v>
      </c>
    </row>
    <row r="7463" spans="16:22" x14ac:dyDescent="0.25">
      <c r="P7463" s="147" t="s">
        <v>962</v>
      </c>
      <c r="Q7463" s="147">
        <v>208</v>
      </c>
      <c r="R7463" s="147"/>
      <c r="S7463" s="147" t="s">
        <v>2408</v>
      </c>
      <c r="T7463" s="147">
        <v>60</v>
      </c>
      <c r="U7463" s="147" t="s">
        <v>2409</v>
      </c>
      <c r="V7463" s="147" t="s">
        <v>4326</v>
      </c>
    </row>
    <row r="7464" spans="16:22" x14ac:dyDescent="0.25">
      <c r="P7464" s="147" t="s">
        <v>962</v>
      </c>
      <c r="Q7464" s="147">
        <v>208</v>
      </c>
      <c r="R7464" s="147"/>
      <c r="S7464" s="147" t="s">
        <v>2412</v>
      </c>
      <c r="T7464" s="147">
        <v>69</v>
      </c>
      <c r="U7464" s="147" t="s">
        <v>2413</v>
      </c>
      <c r="V7464" s="147" t="s">
        <v>4326</v>
      </c>
    </row>
    <row r="7465" spans="16:22" x14ac:dyDescent="0.25">
      <c r="P7465" s="147" t="s">
        <v>962</v>
      </c>
      <c r="Q7465" s="147">
        <v>208</v>
      </c>
      <c r="R7465" s="147"/>
      <c r="S7465" s="147" t="s">
        <v>2972</v>
      </c>
      <c r="T7465" s="147">
        <v>53</v>
      </c>
      <c r="U7465" s="147" t="s">
        <v>2973</v>
      </c>
      <c r="V7465" s="147" t="s">
        <v>4326</v>
      </c>
    </row>
    <row r="7466" spans="16:22" x14ac:dyDescent="0.25">
      <c r="P7466" s="147" t="s">
        <v>962</v>
      </c>
      <c r="Q7466" s="147">
        <v>208</v>
      </c>
      <c r="R7466" s="147"/>
      <c r="S7466" s="147" t="s">
        <v>2420</v>
      </c>
      <c r="T7466" s="147">
        <v>120</v>
      </c>
      <c r="U7466" s="147" t="s">
        <v>2421</v>
      </c>
      <c r="V7466" s="147" t="s">
        <v>4326</v>
      </c>
    </row>
    <row r="7467" spans="16:22" x14ac:dyDescent="0.25">
      <c r="P7467" s="147" t="s">
        <v>962</v>
      </c>
      <c r="Q7467" s="147">
        <v>208</v>
      </c>
      <c r="R7467" s="147"/>
      <c r="S7467" s="147" t="s">
        <v>2709</v>
      </c>
      <c r="T7467" s="147">
        <v>442</v>
      </c>
      <c r="U7467" s="147" t="s">
        <v>2710</v>
      </c>
      <c r="V7467" s="147" t="s">
        <v>4326</v>
      </c>
    </row>
    <row r="7468" spans="16:22" x14ac:dyDescent="0.25">
      <c r="P7468" s="147" t="s">
        <v>962</v>
      </c>
      <c r="Q7468" s="147">
        <v>208</v>
      </c>
      <c r="R7468" s="147"/>
      <c r="S7468" s="147" t="s">
        <v>4417</v>
      </c>
      <c r="T7468" s="147">
        <v>210</v>
      </c>
      <c r="U7468" s="147" t="s">
        <v>4418</v>
      </c>
      <c r="V7468" s="147" t="s">
        <v>4326</v>
      </c>
    </row>
    <row r="7469" spans="16:22" x14ac:dyDescent="0.25">
      <c r="P7469" s="147" t="s">
        <v>962</v>
      </c>
      <c r="Q7469" s="147">
        <v>208</v>
      </c>
      <c r="R7469" s="147"/>
      <c r="S7469" s="147" t="s">
        <v>2430</v>
      </c>
      <c r="T7469" s="147">
        <v>347</v>
      </c>
      <c r="U7469" s="147" t="s">
        <v>2431</v>
      </c>
      <c r="V7469" s="147" t="s">
        <v>4326</v>
      </c>
    </row>
    <row r="7470" spans="16:22" x14ac:dyDescent="0.25">
      <c r="P7470" s="147" t="s">
        <v>962</v>
      </c>
      <c r="Q7470" s="147">
        <v>208</v>
      </c>
      <c r="R7470" s="147"/>
      <c r="S7470" s="147" t="s">
        <v>2434</v>
      </c>
      <c r="T7470" s="147">
        <v>6894</v>
      </c>
      <c r="U7470" s="147" t="s">
        <v>2435</v>
      </c>
      <c r="V7470" s="147" t="s">
        <v>4326</v>
      </c>
    </row>
    <row r="7471" spans="16:22" x14ac:dyDescent="0.25">
      <c r="P7471" s="147" t="s">
        <v>962</v>
      </c>
      <c r="Q7471" s="147">
        <v>208</v>
      </c>
      <c r="R7471" s="147"/>
      <c r="S7471" s="147" t="s">
        <v>3810</v>
      </c>
      <c r="T7471" s="147">
        <v>516</v>
      </c>
      <c r="U7471" s="147" t="s">
        <v>3811</v>
      </c>
      <c r="V7471" s="147" t="s">
        <v>4326</v>
      </c>
    </row>
    <row r="7472" spans="16:22" x14ac:dyDescent="0.25">
      <c r="P7472" s="147" t="s">
        <v>962</v>
      </c>
      <c r="Q7472" s="147">
        <v>208</v>
      </c>
      <c r="R7472" s="147"/>
      <c r="S7472" s="147" t="s">
        <v>4049</v>
      </c>
      <c r="T7472" s="147">
        <v>32</v>
      </c>
      <c r="U7472" s="147" t="s">
        <v>4050</v>
      </c>
      <c r="V7472" s="147" t="s">
        <v>4326</v>
      </c>
    </row>
    <row r="7473" spans="16:22" x14ac:dyDescent="0.25">
      <c r="P7473" s="147" t="s">
        <v>962</v>
      </c>
      <c r="Q7473" s="147">
        <v>208</v>
      </c>
      <c r="R7473" s="147"/>
      <c r="S7473" s="147" t="s">
        <v>2448</v>
      </c>
      <c r="T7473" s="147">
        <v>1237</v>
      </c>
      <c r="U7473" s="147" t="s">
        <v>2449</v>
      </c>
      <c r="V7473" s="147" t="s">
        <v>4326</v>
      </c>
    </row>
    <row r="7474" spans="16:22" x14ac:dyDescent="0.25">
      <c r="P7474" s="147" t="s">
        <v>962</v>
      </c>
      <c r="Q7474" s="147">
        <v>208</v>
      </c>
      <c r="R7474" s="147"/>
      <c r="S7474" s="147" t="s">
        <v>2452</v>
      </c>
      <c r="T7474" s="147">
        <v>440</v>
      </c>
      <c r="U7474" s="147" t="s">
        <v>2453</v>
      </c>
      <c r="V7474" s="147" t="s">
        <v>4326</v>
      </c>
    </row>
    <row r="7475" spans="16:22" x14ac:dyDescent="0.25">
      <c r="P7475" s="147" t="s">
        <v>962</v>
      </c>
      <c r="Q7475" s="147">
        <v>208</v>
      </c>
      <c r="R7475" s="147"/>
      <c r="S7475" s="147" t="s">
        <v>3484</v>
      </c>
      <c r="T7475" s="147">
        <v>97</v>
      </c>
      <c r="U7475" s="147" t="s">
        <v>3485</v>
      </c>
      <c r="V7475" s="147" t="s">
        <v>4326</v>
      </c>
    </row>
    <row r="7476" spans="16:22" x14ac:dyDescent="0.25">
      <c r="P7476" s="147" t="s">
        <v>962</v>
      </c>
      <c r="Q7476" s="147">
        <v>208</v>
      </c>
      <c r="R7476" s="147"/>
      <c r="S7476" s="147" t="s">
        <v>4419</v>
      </c>
      <c r="T7476" s="147">
        <v>206</v>
      </c>
      <c r="U7476" s="147" t="s">
        <v>4420</v>
      </c>
      <c r="V7476" s="147" t="s">
        <v>4326</v>
      </c>
    </row>
    <row r="7477" spans="16:22" x14ac:dyDescent="0.25">
      <c r="P7477" s="147" t="s">
        <v>962</v>
      </c>
      <c r="Q7477" s="147">
        <v>208</v>
      </c>
      <c r="R7477" s="147"/>
      <c r="S7477" s="147" t="s">
        <v>2460</v>
      </c>
      <c r="T7477" s="147">
        <v>4001</v>
      </c>
      <c r="U7477" s="147" t="s">
        <v>2461</v>
      </c>
      <c r="V7477" s="147" t="s">
        <v>4326</v>
      </c>
    </row>
    <row r="7478" spans="16:22" x14ac:dyDescent="0.25">
      <c r="P7478" s="147" t="s">
        <v>962</v>
      </c>
      <c r="Q7478" s="147">
        <v>208</v>
      </c>
      <c r="R7478" s="147"/>
      <c r="S7478" s="147" t="s">
        <v>1083</v>
      </c>
      <c r="T7478" s="147">
        <v>150</v>
      </c>
      <c r="U7478" s="147" t="s">
        <v>4421</v>
      </c>
      <c r="V7478" s="147" t="s">
        <v>4326</v>
      </c>
    </row>
    <row r="7479" spans="16:22" x14ac:dyDescent="0.25">
      <c r="P7479" s="147" t="s">
        <v>962</v>
      </c>
      <c r="Q7479" s="147">
        <v>210</v>
      </c>
      <c r="R7479" s="147"/>
      <c r="S7479" s="147" t="s">
        <v>4422</v>
      </c>
      <c r="T7479" s="147">
        <v>408</v>
      </c>
      <c r="U7479" s="147" t="s">
        <v>4423</v>
      </c>
      <c r="V7479" s="147" t="s">
        <v>4424</v>
      </c>
    </row>
    <row r="7480" spans="16:22" x14ac:dyDescent="0.25">
      <c r="P7480" s="147" t="s">
        <v>962</v>
      </c>
      <c r="Q7480" s="147">
        <v>210</v>
      </c>
      <c r="R7480" s="147"/>
      <c r="S7480" s="147" t="s">
        <v>4425</v>
      </c>
      <c r="T7480" s="147">
        <v>288</v>
      </c>
      <c r="U7480" s="147" t="s">
        <v>4426</v>
      </c>
      <c r="V7480" s="147" t="s">
        <v>4424</v>
      </c>
    </row>
    <row r="7481" spans="16:22" x14ac:dyDescent="0.25">
      <c r="P7481" s="147" t="s">
        <v>962</v>
      </c>
      <c r="Q7481" s="147">
        <v>210</v>
      </c>
      <c r="R7481" s="147"/>
      <c r="S7481" s="147" t="s">
        <v>4427</v>
      </c>
      <c r="T7481" s="147">
        <v>432</v>
      </c>
      <c r="U7481" s="147" t="s">
        <v>4428</v>
      </c>
      <c r="V7481" s="147" t="s">
        <v>4424</v>
      </c>
    </row>
    <row r="7482" spans="16:22" x14ac:dyDescent="0.25">
      <c r="P7482" s="147" t="s">
        <v>962</v>
      </c>
      <c r="Q7482" s="147">
        <v>210</v>
      </c>
      <c r="R7482" s="147"/>
      <c r="S7482" s="147" t="s">
        <v>4429</v>
      </c>
      <c r="T7482" s="147">
        <v>570</v>
      </c>
      <c r="U7482" s="147" t="s">
        <v>4430</v>
      </c>
      <c r="V7482" s="147" t="s">
        <v>4424</v>
      </c>
    </row>
    <row r="7483" spans="16:22" x14ac:dyDescent="0.25">
      <c r="P7483" s="147" t="s">
        <v>962</v>
      </c>
      <c r="Q7483" s="147">
        <v>210</v>
      </c>
      <c r="R7483" s="147"/>
      <c r="S7483" s="147" t="s">
        <v>4431</v>
      </c>
      <c r="T7483" s="147">
        <v>516</v>
      </c>
      <c r="U7483" s="147" t="s">
        <v>4432</v>
      </c>
      <c r="V7483" s="147" t="s">
        <v>4424</v>
      </c>
    </row>
    <row r="7484" spans="16:22" x14ac:dyDescent="0.25">
      <c r="P7484" s="147" t="s">
        <v>962</v>
      </c>
      <c r="Q7484" s="147">
        <v>210</v>
      </c>
      <c r="R7484" s="147"/>
      <c r="S7484" s="147" t="s">
        <v>4433</v>
      </c>
      <c r="T7484" s="147">
        <v>79</v>
      </c>
      <c r="U7484" s="147" t="s">
        <v>4434</v>
      </c>
      <c r="V7484" s="147" t="s">
        <v>4424</v>
      </c>
    </row>
    <row r="7485" spans="16:22" x14ac:dyDescent="0.25">
      <c r="P7485" s="147" t="s">
        <v>962</v>
      </c>
      <c r="Q7485" s="147">
        <v>210</v>
      </c>
      <c r="R7485" s="147"/>
      <c r="S7485" s="147" t="s">
        <v>4435</v>
      </c>
      <c r="T7485" s="147">
        <v>156</v>
      </c>
      <c r="U7485" s="147" t="s">
        <v>4436</v>
      </c>
      <c r="V7485" s="147" t="s">
        <v>4424</v>
      </c>
    </row>
    <row r="7486" spans="16:22" x14ac:dyDescent="0.25">
      <c r="P7486" s="147" t="s">
        <v>962</v>
      </c>
      <c r="Q7486" s="147">
        <v>210</v>
      </c>
      <c r="R7486" s="147"/>
      <c r="S7486" s="147" t="s">
        <v>4437</v>
      </c>
      <c r="T7486" s="147">
        <v>488</v>
      </c>
      <c r="U7486" s="147" t="s">
        <v>4438</v>
      </c>
      <c r="V7486" s="147" t="s">
        <v>4424</v>
      </c>
    </row>
    <row r="7487" spans="16:22" x14ac:dyDescent="0.25">
      <c r="P7487" s="147" t="s">
        <v>962</v>
      </c>
      <c r="Q7487" s="147">
        <v>210</v>
      </c>
      <c r="R7487" s="147"/>
      <c r="S7487" s="147" t="s">
        <v>4439</v>
      </c>
      <c r="T7487" s="147">
        <v>140</v>
      </c>
      <c r="U7487" s="147" t="s">
        <v>4440</v>
      </c>
      <c r="V7487" s="147" t="s">
        <v>4424</v>
      </c>
    </row>
    <row r="7488" spans="16:22" x14ac:dyDescent="0.25">
      <c r="P7488" s="147" t="s">
        <v>962</v>
      </c>
      <c r="Q7488" s="147">
        <v>210</v>
      </c>
      <c r="R7488" s="147"/>
      <c r="S7488" s="147" t="s">
        <v>4441</v>
      </c>
      <c r="T7488" s="147">
        <v>648</v>
      </c>
      <c r="U7488" s="147" t="s">
        <v>4442</v>
      </c>
      <c r="V7488" s="147" t="s">
        <v>4424</v>
      </c>
    </row>
    <row r="7489" spans="16:22" x14ac:dyDescent="0.25">
      <c r="P7489" s="147" t="s">
        <v>962</v>
      </c>
      <c r="Q7489" s="147">
        <v>210</v>
      </c>
      <c r="R7489" s="147"/>
      <c r="S7489" s="147" t="s">
        <v>4443</v>
      </c>
      <c r="T7489" s="147">
        <v>390</v>
      </c>
      <c r="U7489" s="147" t="s">
        <v>4444</v>
      </c>
      <c r="V7489" s="147" t="s">
        <v>4424</v>
      </c>
    </row>
    <row r="7490" spans="16:22" x14ac:dyDescent="0.25">
      <c r="P7490" s="147" t="s">
        <v>962</v>
      </c>
      <c r="Q7490" s="147">
        <v>210</v>
      </c>
      <c r="R7490" s="147"/>
      <c r="S7490" s="147" t="s">
        <v>4445</v>
      </c>
      <c r="T7490" s="147">
        <v>1140</v>
      </c>
      <c r="U7490" s="147" t="s">
        <v>4446</v>
      </c>
      <c r="V7490" s="147" t="s">
        <v>4424</v>
      </c>
    </row>
    <row r="7491" spans="16:22" x14ac:dyDescent="0.25">
      <c r="P7491" s="147" t="s">
        <v>962</v>
      </c>
      <c r="Q7491" s="147">
        <v>210</v>
      </c>
      <c r="R7491" s="147"/>
      <c r="S7491" s="147" t="s">
        <v>4447</v>
      </c>
      <c r="T7491" s="147">
        <v>180</v>
      </c>
      <c r="U7491" s="147" t="s">
        <v>4448</v>
      </c>
      <c r="V7491" s="147" t="s">
        <v>4424</v>
      </c>
    </row>
    <row r="7492" spans="16:22" x14ac:dyDescent="0.25">
      <c r="P7492" s="147" t="s">
        <v>962</v>
      </c>
      <c r="Q7492" s="147">
        <v>210</v>
      </c>
      <c r="R7492" s="147"/>
      <c r="S7492" s="147" t="s">
        <v>4449</v>
      </c>
      <c r="T7492" s="147">
        <v>600</v>
      </c>
      <c r="U7492" s="147" t="s">
        <v>4450</v>
      </c>
      <c r="V7492" s="147" t="s">
        <v>4424</v>
      </c>
    </row>
    <row r="7493" spans="16:22" x14ac:dyDescent="0.25">
      <c r="P7493" s="147" t="s">
        <v>962</v>
      </c>
      <c r="Q7493" s="147">
        <v>210</v>
      </c>
      <c r="R7493" s="147"/>
      <c r="S7493" s="147" t="s">
        <v>4451</v>
      </c>
      <c r="T7493" s="147">
        <v>396</v>
      </c>
      <c r="U7493" s="147" t="s">
        <v>4452</v>
      </c>
      <c r="V7493" s="147" t="s">
        <v>4424</v>
      </c>
    </row>
    <row r="7494" spans="16:22" x14ac:dyDescent="0.25">
      <c r="P7494" s="147" t="s">
        <v>962</v>
      </c>
      <c r="Q7494" s="147">
        <v>210</v>
      </c>
      <c r="R7494" s="147"/>
      <c r="S7494" s="147" t="s">
        <v>4453</v>
      </c>
      <c r="T7494" s="147">
        <v>108</v>
      </c>
      <c r="U7494" s="147" t="s">
        <v>4454</v>
      </c>
      <c r="V7494" s="147" t="s">
        <v>4424</v>
      </c>
    </row>
    <row r="7495" spans="16:22" x14ac:dyDescent="0.25">
      <c r="P7495" s="147" t="s">
        <v>962</v>
      </c>
      <c r="Q7495" s="147">
        <v>210</v>
      </c>
      <c r="R7495" s="147"/>
      <c r="S7495" s="147" t="s">
        <v>4455</v>
      </c>
      <c r="T7495" s="147">
        <v>1710</v>
      </c>
      <c r="U7495" s="147" t="s">
        <v>4456</v>
      </c>
      <c r="V7495" s="147" t="s">
        <v>4424</v>
      </c>
    </row>
    <row r="7496" spans="16:22" x14ac:dyDescent="0.25">
      <c r="P7496" s="147" t="s">
        <v>962</v>
      </c>
      <c r="Q7496" s="147">
        <v>210</v>
      </c>
      <c r="R7496" s="147"/>
      <c r="S7496" s="147" t="s">
        <v>4457</v>
      </c>
      <c r="T7496" s="147">
        <v>960</v>
      </c>
      <c r="U7496" s="147" t="s">
        <v>4458</v>
      </c>
      <c r="V7496" s="147" t="s">
        <v>4424</v>
      </c>
    </row>
    <row r="7497" spans="16:22" x14ac:dyDescent="0.25">
      <c r="P7497" s="147" t="s">
        <v>962</v>
      </c>
      <c r="Q7497" s="147">
        <v>210</v>
      </c>
      <c r="R7497" s="147"/>
      <c r="S7497" s="147" t="s">
        <v>4459</v>
      </c>
      <c r="T7497" s="147">
        <v>342</v>
      </c>
      <c r="U7497" s="147" t="s">
        <v>4460</v>
      </c>
      <c r="V7497" s="147" t="s">
        <v>4424</v>
      </c>
    </row>
    <row r="7498" spans="16:22" x14ac:dyDescent="0.25">
      <c r="P7498" s="147" t="s">
        <v>962</v>
      </c>
      <c r="Q7498" s="147">
        <v>210</v>
      </c>
      <c r="R7498" s="147"/>
      <c r="S7498" s="147" t="s">
        <v>4461</v>
      </c>
      <c r="T7498" s="147">
        <v>90</v>
      </c>
      <c r="U7498" s="147" t="s">
        <v>4462</v>
      </c>
      <c r="V7498" s="147" t="s">
        <v>4424</v>
      </c>
    </row>
    <row r="7499" spans="16:22" x14ac:dyDescent="0.25">
      <c r="P7499" s="147" t="s">
        <v>962</v>
      </c>
      <c r="Q7499" s="147">
        <v>210</v>
      </c>
      <c r="R7499" s="147"/>
      <c r="S7499" s="147" t="s">
        <v>4463</v>
      </c>
      <c r="T7499" s="147">
        <v>217</v>
      </c>
      <c r="U7499" s="147" t="s">
        <v>4464</v>
      </c>
      <c r="V7499" s="147" t="s">
        <v>4424</v>
      </c>
    </row>
    <row r="7500" spans="16:22" x14ac:dyDescent="0.25">
      <c r="P7500" s="147" t="s">
        <v>962</v>
      </c>
      <c r="Q7500" s="147">
        <v>210</v>
      </c>
      <c r="R7500" s="147"/>
      <c r="S7500" s="147" t="s">
        <v>4465</v>
      </c>
      <c r="T7500" s="147">
        <v>352</v>
      </c>
      <c r="U7500" s="147" t="s">
        <v>4466</v>
      </c>
      <c r="V7500" s="147" t="s">
        <v>4424</v>
      </c>
    </row>
    <row r="7501" spans="16:22" x14ac:dyDescent="0.25">
      <c r="P7501" s="147" t="s">
        <v>962</v>
      </c>
      <c r="Q7501" s="147">
        <v>210</v>
      </c>
      <c r="R7501" s="147"/>
      <c r="S7501" s="147" t="s">
        <v>4467</v>
      </c>
      <c r="T7501" s="147">
        <v>48</v>
      </c>
      <c r="U7501" s="147" t="s">
        <v>4468</v>
      </c>
      <c r="V7501" s="147" t="s">
        <v>4424</v>
      </c>
    </row>
    <row r="7502" spans="16:22" x14ac:dyDescent="0.25">
      <c r="P7502" s="147" t="s">
        <v>962</v>
      </c>
      <c r="Q7502" s="147">
        <v>210</v>
      </c>
      <c r="R7502" s="147"/>
      <c r="S7502" s="147" t="s">
        <v>4469</v>
      </c>
      <c r="T7502" s="147">
        <v>331</v>
      </c>
      <c r="U7502" s="147" t="s">
        <v>4470</v>
      </c>
      <c r="V7502" s="147" t="s">
        <v>4424</v>
      </c>
    </row>
    <row r="7503" spans="16:22" x14ac:dyDescent="0.25">
      <c r="P7503" s="147" t="s">
        <v>962</v>
      </c>
      <c r="Q7503" s="147">
        <v>210</v>
      </c>
      <c r="R7503" s="147"/>
      <c r="S7503" s="147" t="s">
        <v>4471</v>
      </c>
      <c r="T7503" s="147">
        <v>105</v>
      </c>
      <c r="U7503" s="147" t="s">
        <v>4472</v>
      </c>
      <c r="V7503" s="147" t="s">
        <v>4424</v>
      </c>
    </row>
    <row r="7504" spans="16:22" x14ac:dyDescent="0.25">
      <c r="P7504" s="147" t="s">
        <v>962</v>
      </c>
      <c r="Q7504" s="147">
        <v>210</v>
      </c>
      <c r="R7504" s="147"/>
      <c r="S7504" s="147" t="s">
        <v>4473</v>
      </c>
      <c r="T7504" s="147">
        <v>144</v>
      </c>
      <c r="U7504" s="147" t="s">
        <v>4474</v>
      </c>
      <c r="V7504" s="147" t="s">
        <v>4424</v>
      </c>
    </row>
    <row r="7505" spans="16:22" x14ac:dyDescent="0.25">
      <c r="P7505" s="147" t="s">
        <v>962</v>
      </c>
      <c r="Q7505" s="147">
        <v>210</v>
      </c>
      <c r="R7505" s="147"/>
      <c r="S7505" s="147" t="s">
        <v>4475</v>
      </c>
      <c r="T7505" s="147">
        <v>120</v>
      </c>
      <c r="U7505" s="147" t="s">
        <v>4476</v>
      </c>
      <c r="V7505" s="147" t="s">
        <v>4424</v>
      </c>
    </row>
    <row r="7506" spans="16:22" x14ac:dyDescent="0.25">
      <c r="P7506" s="147" t="s">
        <v>962</v>
      </c>
      <c r="Q7506" s="147">
        <v>210</v>
      </c>
      <c r="R7506" s="147"/>
      <c r="S7506" s="147" t="s">
        <v>4477</v>
      </c>
      <c r="T7506" s="147">
        <v>803</v>
      </c>
      <c r="U7506" s="147" t="s">
        <v>4478</v>
      </c>
      <c r="V7506" s="147" t="s">
        <v>4424</v>
      </c>
    </row>
    <row r="7507" spans="16:22" x14ac:dyDescent="0.25">
      <c r="P7507" s="147" t="s">
        <v>962</v>
      </c>
      <c r="Q7507" s="147">
        <v>210</v>
      </c>
      <c r="R7507" s="147"/>
      <c r="S7507" s="147" t="s">
        <v>4479</v>
      </c>
      <c r="T7507" s="147">
        <v>152</v>
      </c>
      <c r="U7507" s="147" t="s">
        <v>4480</v>
      </c>
      <c r="V7507" s="147" t="s">
        <v>4424</v>
      </c>
    </row>
    <row r="7508" spans="16:22" x14ac:dyDescent="0.25">
      <c r="P7508" s="147" t="s">
        <v>962</v>
      </c>
      <c r="Q7508" s="147">
        <v>210</v>
      </c>
      <c r="R7508" s="147"/>
      <c r="S7508" s="147" t="s">
        <v>4481</v>
      </c>
      <c r="T7508" s="147">
        <v>285</v>
      </c>
      <c r="U7508" s="147" t="s">
        <v>4482</v>
      </c>
      <c r="V7508" s="147" t="s">
        <v>4424</v>
      </c>
    </row>
    <row r="7509" spans="16:22" x14ac:dyDescent="0.25">
      <c r="P7509" s="147" t="s">
        <v>962</v>
      </c>
      <c r="Q7509" s="147">
        <v>212</v>
      </c>
      <c r="R7509" s="147"/>
      <c r="S7509" s="147" t="s">
        <v>4483</v>
      </c>
      <c r="T7509" s="147">
        <v>19</v>
      </c>
      <c r="U7509" s="147" t="s">
        <v>4484</v>
      </c>
      <c r="V7509" s="147" t="s">
        <v>4485</v>
      </c>
    </row>
    <row r="7510" spans="16:22" x14ac:dyDescent="0.25">
      <c r="P7510" s="147" t="s">
        <v>962</v>
      </c>
      <c r="Q7510" s="147">
        <v>212</v>
      </c>
      <c r="R7510" s="147"/>
      <c r="S7510" s="147" t="s">
        <v>4486</v>
      </c>
      <c r="T7510" s="147">
        <v>49</v>
      </c>
      <c r="U7510" s="147" t="s">
        <v>4487</v>
      </c>
      <c r="V7510" s="147" t="s">
        <v>4485</v>
      </c>
    </row>
    <row r="7511" spans="16:22" x14ac:dyDescent="0.25">
      <c r="P7511" s="147" t="s">
        <v>962</v>
      </c>
      <c r="Q7511" s="147">
        <v>212</v>
      </c>
      <c r="R7511" s="147"/>
      <c r="S7511" s="147" t="s">
        <v>4488</v>
      </c>
      <c r="T7511" s="147">
        <v>36</v>
      </c>
      <c r="U7511" s="147" t="s">
        <v>4489</v>
      </c>
      <c r="V7511" s="147" t="s">
        <v>4485</v>
      </c>
    </row>
    <row r="7512" spans="16:22" x14ac:dyDescent="0.25">
      <c r="P7512" s="147" t="s">
        <v>962</v>
      </c>
      <c r="Q7512" s="147">
        <v>211</v>
      </c>
      <c r="R7512" s="147"/>
      <c r="S7512" s="147" t="s">
        <v>4490</v>
      </c>
      <c r="T7512" s="147">
        <v>186</v>
      </c>
      <c r="U7512" s="147" t="s">
        <v>4491</v>
      </c>
      <c r="V7512" s="147" t="s">
        <v>4492</v>
      </c>
    </row>
    <row r="7513" spans="16:22" x14ac:dyDescent="0.25">
      <c r="P7513" s="147" t="s">
        <v>962</v>
      </c>
      <c r="Q7513" s="147">
        <v>211</v>
      </c>
      <c r="R7513" s="147"/>
      <c r="S7513" s="147" t="s">
        <v>4493</v>
      </c>
      <c r="T7513" s="147">
        <v>330</v>
      </c>
      <c r="U7513" s="147" t="s">
        <v>4494</v>
      </c>
      <c r="V7513" s="147" t="s">
        <v>4492</v>
      </c>
    </row>
    <row r="7514" spans="16:22" x14ac:dyDescent="0.25">
      <c r="P7514" s="147" t="s">
        <v>962</v>
      </c>
      <c r="Q7514" s="147">
        <v>211</v>
      </c>
      <c r="R7514" s="147"/>
      <c r="S7514" s="147" t="s">
        <v>4495</v>
      </c>
      <c r="T7514" s="147">
        <v>404</v>
      </c>
      <c r="U7514" s="147" t="s">
        <v>4496</v>
      </c>
      <c r="V7514" s="147" t="s">
        <v>4492</v>
      </c>
    </row>
    <row r="7515" spans="16:22" x14ac:dyDescent="0.25">
      <c r="P7515" s="147" t="s">
        <v>962</v>
      </c>
      <c r="Q7515" s="147">
        <v>211</v>
      </c>
      <c r="R7515" s="147"/>
      <c r="S7515" s="147" t="s">
        <v>4497</v>
      </c>
      <c r="T7515" s="147">
        <v>134</v>
      </c>
      <c r="U7515" s="147" t="s">
        <v>4498</v>
      </c>
      <c r="V7515" s="147" t="s">
        <v>4492</v>
      </c>
    </row>
    <row r="7516" spans="16:22" x14ac:dyDescent="0.25">
      <c r="P7516" s="147" t="s">
        <v>962</v>
      </c>
      <c r="Q7516" s="147">
        <v>211</v>
      </c>
      <c r="R7516" s="147"/>
      <c r="S7516" s="147" t="s">
        <v>4499</v>
      </c>
      <c r="T7516" s="147">
        <v>118</v>
      </c>
      <c r="U7516" s="147" t="s">
        <v>4500</v>
      </c>
      <c r="V7516" s="147" t="s">
        <v>4492</v>
      </c>
    </row>
    <row r="7517" spans="16:22" x14ac:dyDescent="0.25">
      <c r="P7517" s="147" t="s">
        <v>962</v>
      </c>
      <c r="Q7517" s="147">
        <v>211</v>
      </c>
      <c r="R7517" s="147"/>
      <c r="S7517" s="147" t="s">
        <v>4501</v>
      </c>
      <c r="T7517" s="147">
        <v>158</v>
      </c>
      <c r="U7517" s="147" t="s">
        <v>4502</v>
      </c>
      <c r="V7517" s="147" t="s">
        <v>4492</v>
      </c>
    </row>
    <row r="7518" spans="16:22" x14ac:dyDescent="0.25">
      <c r="P7518" s="147" t="s">
        <v>962</v>
      </c>
      <c r="Q7518" s="147">
        <v>211</v>
      </c>
      <c r="R7518" s="147"/>
      <c r="S7518" s="147" t="s">
        <v>4503</v>
      </c>
      <c r="T7518" s="147">
        <v>194</v>
      </c>
      <c r="U7518" s="147" t="s">
        <v>4504</v>
      </c>
      <c r="V7518" s="147" t="s">
        <v>4492</v>
      </c>
    </row>
    <row r="7519" spans="16:22" x14ac:dyDescent="0.25">
      <c r="P7519" s="147" t="s">
        <v>962</v>
      </c>
      <c r="Q7519" s="147">
        <v>212</v>
      </c>
      <c r="R7519" s="147"/>
      <c r="S7519" s="147" t="s">
        <v>4505</v>
      </c>
      <c r="T7519" s="147">
        <v>79</v>
      </c>
      <c r="U7519" s="147" t="s">
        <v>4506</v>
      </c>
      <c r="V7519" s="147" t="s">
        <v>4485</v>
      </c>
    </row>
    <row r="7520" spans="16:22" x14ac:dyDescent="0.25">
      <c r="P7520" s="147" t="s">
        <v>962</v>
      </c>
      <c r="Q7520" s="147">
        <v>211</v>
      </c>
      <c r="R7520" s="147"/>
      <c r="S7520" s="147" t="s">
        <v>4507</v>
      </c>
      <c r="T7520" s="147">
        <v>206</v>
      </c>
      <c r="U7520" s="147" t="s">
        <v>4508</v>
      </c>
      <c r="V7520" s="147" t="s">
        <v>4492</v>
      </c>
    </row>
    <row r="7521" spans="16:22" x14ac:dyDescent="0.25">
      <c r="P7521" s="147" t="s">
        <v>962</v>
      </c>
      <c r="Q7521" s="147">
        <v>211</v>
      </c>
      <c r="R7521" s="147"/>
      <c r="S7521" s="147" t="s">
        <v>4509</v>
      </c>
      <c r="T7521" s="147">
        <v>596</v>
      </c>
      <c r="U7521" s="147" t="s">
        <v>4510</v>
      </c>
      <c r="V7521" s="147" t="s">
        <v>4492</v>
      </c>
    </row>
    <row r="7522" spans="16:22" x14ac:dyDescent="0.25">
      <c r="P7522" s="147" t="s">
        <v>962</v>
      </c>
      <c r="Q7522" s="147">
        <v>211</v>
      </c>
      <c r="R7522" s="147"/>
      <c r="S7522" s="147" t="s">
        <v>4511</v>
      </c>
      <c r="T7522" s="147">
        <v>265</v>
      </c>
      <c r="U7522" s="147" t="s">
        <v>4512</v>
      </c>
      <c r="V7522" s="147" t="s">
        <v>4492</v>
      </c>
    </row>
    <row r="7523" spans="16:22" x14ac:dyDescent="0.25">
      <c r="P7523" s="147" t="s">
        <v>962</v>
      </c>
      <c r="Q7523" s="147">
        <v>211</v>
      </c>
      <c r="R7523" s="147"/>
      <c r="S7523" s="147" t="s">
        <v>4513</v>
      </c>
      <c r="T7523" s="147">
        <v>253</v>
      </c>
      <c r="U7523" s="147" t="s">
        <v>4514</v>
      </c>
      <c r="V7523" s="147" t="s">
        <v>4492</v>
      </c>
    </row>
    <row r="7524" spans="16:22" x14ac:dyDescent="0.25">
      <c r="P7524" s="147" t="s">
        <v>962</v>
      </c>
      <c r="Q7524" s="147">
        <v>211</v>
      </c>
      <c r="R7524" s="147"/>
      <c r="S7524" s="147" t="s">
        <v>4515</v>
      </c>
      <c r="T7524" s="147">
        <v>80</v>
      </c>
      <c r="U7524" s="147" t="s">
        <v>4516</v>
      </c>
      <c r="V7524" s="147" t="s">
        <v>4492</v>
      </c>
    </row>
    <row r="7525" spans="16:22" x14ac:dyDescent="0.25">
      <c r="P7525" s="147" t="s">
        <v>962</v>
      </c>
      <c r="Q7525" s="147">
        <v>211</v>
      </c>
      <c r="R7525" s="147"/>
      <c r="S7525" s="147" t="s">
        <v>4517</v>
      </c>
      <c r="T7525" s="147">
        <v>25</v>
      </c>
      <c r="U7525" s="147" t="s">
        <v>4518</v>
      </c>
      <c r="V7525" s="147" t="s">
        <v>4492</v>
      </c>
    </row>
    <row r="7526" spans="16:22" x14ac:dyDescent="0.25">
      <c r="P7526" s="147" t="s">
        <v>962</v>
      </c>
      <c r="Q7526" s="147">
        <v>211</v>
      </c>
      <c r="R7526" s="147"/>
      <c r="S7526" s="147" t="s">
        <v>4519</v>
      </c>
      <c r="T7526" s="147">
        <v>205</v>
      </c>
      <c r="U7526" s="147" t="s">
        <v>4520</v>
      </c>
      <c r="V7526" s="147" t="s">
        <v>4492</v>
      </c>
    </row>
    <row r="7527" spans="16:22" x14ac:dyDescent="0.25">
      <c r="P7527" s="147" t="s">
        <v>962</v>
      </c>
      <c r="Q7527" s="147">
        <v>211</v>
      </c>
      <c r="R7527" s="147"/>
      <c r="S7527" s="147" t="s">
        <v>4521</v>
      </c>
      <c r="T7527" s="147">
        <v>110</v>
      </c>
      <c r="U7527" s="147" t="s">
        <v>4522</v>
      </c>
      <c r="V7527" s="147" t="s">
        <v>4492</v>
      </c>
    </row>
    <row r="7528" spans="16:22" x14ac:dyDescent="0.25">
      <c r="P7528" s="147" t="s">
        <v>962</v>
      </c>
      <c r="Q7528" s="147">
        <v>211</v>
      </c>
      <c r="R7528" s="147"/>
      <c r="S7528" s="147" t="s">
        <v>4523</v>
      </c>
      <c r="T7528" s="147">
        <v>121</v>
      </c>
      <c r="U7528" s="147" t="s">
        <v>4524</v>
      </c>
      <c r="V7528" s="147" t="s">
        <v>4492</v>
      </c>
    </row>
    <row r="7529" spans="16:22" x14ac:dyDescent="0.25">
      <c r="P7529" s="147" t="s">
        <v>962</v>
      </c>
      <c r="Q7529" s="147">
        <v>211</v>
      </c>
      <c r="R7529" s="147"/>
      <c r="S7529" s="147" t="s">
        <v>4525</v>
      </c>
      <c r="T7529" s="147">
        <v>60</v>
      </c>
      <c r="U7529" s="147" t="s">
        <v>4526</v>
      </c>
      <c r="V7529" s="147" t="s">
        <v>4492</v>
      </c>
    </row>
    <row r="7530" spans="16:22" x14ac:dyDescent="0.25">
      <c r="P7530" s="147" t="s">
        <v>962</v>
      </c>
      <c r="Q7530" s="147">
        <v>211</v>
      </c>
      <c r="R7530" s="147"/>
      <c r="S7530" s="147" t="s">
        <v>4527</v>
      </c>
      <c r="T7530" s="147">
        <v>163</v>
      </c>
      <c r="U7530" s="147" t="s">
        <v>4528</v>
      </c>
      <c r="V7530" s="147" t="s">
        <v>4492</v>
      </c>
    </row>
    <row r="7531" spans="16:22" x14ac:dyDescent="0.25">
      <c r="P7531" s="147" t="s">
        <v>962</v>
      </c>
      <c r="Q7531" s="147">
        <v>211</v>
      </c>
      <c r="R7531" s="147"/>
      <c r="S7531" s="147" t="s">
        <v>4529</v>
      </c>
      <c r="T7531" s="147">
        <v>242</v>
      </c>
      <c r="U7531" s="147" t="s">
        <v>4530</v>
      </c>
      <c r="V7531" s="147" t="s">
        <v>4492</v>
      </c>
    </row>
    <row r="7532" spans="16:22" x14ac:dyDescent="0.25">
      <c r="P7532" s="147" t="s">
        <v>962</v>
      </c>
      <c r="Q7532" s="147">
        <v>212</v>
      </c>
      <c r="R7532" s="147"/>
      <c r="S7532" s="147" t="s">
        <v>4531</v>
      </c>
      <c r="T7532" s="147">
        <v>36</v>
      </c>
      <c r="U7532" s="147" t="s">
        <v>4532</v>
      </c>
      <c r="V7532" s="147" t="s">
        <v>4485</v>
      </c>
    </row>
    <row r="7533" spans="16:22" x14ac:dyDescent="0.25">
      <c r="P7533" s="147" t="s">
        <v>962</v>
      </c>
      <c r="Q7533" s="147">
        <v>212</v>
      </c>
      <c r="R7533" s="147"/>
      <c r="S7533" s="147" t="s">
        <v>4533</v>
      </c>
      <c r="T7533" s="147">
        <v>110</v>
      </c>
      <c r="U7533" s="147" t="s">
        <v>4534</v>
      </c>
      <c r="V7533" s="147" t="s">
        <v>4485</v>
      </c>
    </row>
    <row r="7534" spans="16:22" x14ac:dyDescent="0.25">
      <c r="P7534" s="147" t="s">
        <v>962</v>
      </c>
      <c r="Q7534" s="147">
        <v>212</v>
      </c>
      <c r="R7534" s="147"/>
      <c r="S7534" s="147" t="s">
        <v>4535</v>
      </c>
      <c r="T7534" s="147">
        <v>25</v>
      </c>
      <c r="U7534" s="147" t="s">
        <v>4536</v>
      </c>
      <c r="V7534" s="147" t="s">
        <v>4485</v>
      </c>
    </row>
    <row r="7535" spans="16:22" x14ac:dyDescent="0.25">
      <c r="P7535" s="147" t="s">
        <v>962</v>
      </c>
      <c r="Q7535" s="147">
        <v>211</v>
      </c>
      <c r="R7535" s="147"/>
      <c r="S7535" s="147" t="s">
        <v>4537</v>
      </c>
      <c r="T7535" s="147">
        <v>89</v>
      </c>
      <c r="U7535" s="147" t="s">
        <v>4538</v>
      </c>
      <c r="V7535" s="147" t="s">
        <v>4492</v>
      </c>
    </row>
    <row r="7536" spans="16:22" x14ac:dyDescent="0.25">
      <c r="P7536" s="147" t="s">
        <v>962</v>
      </c>
      <c r="Q7536" s="147">
        <v>212</v>
      </c>
      <c r="R7536" s="147"/>
      <c r="S7536" s="147" t="s">
        <v>4539</v>
      </c>
      <c r="T7536" s="147">
        <v>216</v>
      </c>
      <c r="U7536" s="147" t="s">
        <v>4540</v>
      </c>
      <c r="V7536" s="147" t="s">
        <v>4485</v>
      </c>
    </row>
    <row r="7537" spans="16:22" x14ac:dyDescent="0.25">
      <c r="P7537" s="147" t="s">
        <v>962</v>
      </c>
      <c r="Q7537" s="147">
        <v>211</v>
      </c>
      <c r="R7537" s="147"/>
      <c r="S7537" s="147" t="s">
        <v>4541</v>
      </c>
      <c r="T7537" s="147">
        <v>195</v>
      </c>
      <c r="U7537" s="147" t="s">
        <v>4542</v>
      </c>
      <c r="V7537" s="147" t="s">
        <v>4492</v>
      </c>
    </row>
    <row r="7538" spans="16:22" x14ac:dyDescent="0.25">
      <c r="P7538" s="147" t="s">
        <v>962</v>
      </c>
      <c r="Q7538" s="147">
        <v>211</v>
      </c>
      <c r="R7538" s="147"/>
      <c r="S7538" s="147" t="s">
        <v>4543</v>
      </c>
      <c r="T7538" s="147">
        <v>59</v>
      </c>
      <c r="U7538" s="147" t="s">
        <v>4544</v>
      </c>
      <c r="V7538" s="147" t="s">
        <v>4492</v>
      </c>
    </row>
    <row r="7539" spans="16:22" x14ac:dyDescent="0.25">
      <c r="P7539" s="147" t="s">
        <v>962</v>
      </c>
      <c r="Q7539" s="147">
        <v>211</v>
      </c>
      <c r="R7539" s="147"/>
      <c r="S7539" s="147" t="s">
        <v>4545</v>
      </c>
      <c r="T7539" s="147">
        <v>72</v>
      </c>
      <c r="U7539" s="147" t="s">
        <v>4546</v>
      </c>
      <c r="V7539" s="147" t="s">
        <v>4492</v>
      </c>
    </row>
    <row r="7540" spans="16:22" x14ac:dyDescent="0.25">
      <c r="P7540" s="147" t="s">
        <v>962</v>
      </c>
      <c r="Q7540" s="147">
        <v>212</v>
      </c>
      <c r="R7540" s="147"/>
      <c r="S7540" s="147" t="s">
        <v>4547</v>
      </c>
      <c r="T7540" s="147">
        <v>48</v>
      </c>
      <c r="U7540" s="147" t="s">
        <v>4548</v>
      </c>
      <c r="V7540" s="147" t="s">
        <v>4485</v>
      </c>
    </row>
    <row r="7541" spans="16:22" x14ac:dyDescent="0.25">
      <c r="P7541" s="147" t="s">
        <v>962</v>
      </c>
      <c r="Q7541" s="147">
        <v>212</v>
      </c>
      <c r="R7541" s="147"/>
      <c r="S7541" s="147" t="s">
        <v>4549</v>
      </c>
      <c r="T7541" s="147">
        <v>156</v>
      </c>
      <c r="U7541" s="147" t="s">
        <v>4550</v>
      </c>
      <c r="V7541" s="147" t="s">
        <v>4485</v>
      </c>
    </row>
    <row r="7542" spans="16:22" x14ac:dyDescent="0.25">
      <c r="P7542" s="147" t="s">
        <v>962</v>
      </c>
      <c r="Q7542" s="147">
        <v>212</v>
      </c>
      <c r="R7542" s="147"/>
      <c r="S7542" s="147" t="s">
        <v>4551</v>
      </c>
      <c r="T7542" s="147">
        <v>46</v>
      </c>
      <c r="U7542" s="147" t="s">
        <v>4552</v>
      </c>
      <c r="V7542" s="147" t="s">
        <v>4485</v>
      </c>
    </row>
    <row r="7543" spans="16:22" x14ac:dyDescent="0.25">
      <c r="P7543" s="147" t="s">
        <v>962</v>
      </c>
      <c r="Q7543" s="147">
        <v>211</v>
      </c>
      <c r="R7543" s="147"/>
      <c r="S7543" s="147" t="s">
        <v>4553</v>
      </c>
      <c r="T7543" s="147">
        <v>83</v>
      </c>
      <c r="U7543" s="147" t="s">
        <v>4554</v>
      </c>
      <c r="V7543" s="147" t="s">
        <v>4492</v>
      </c>
    </row>
    <row r="7544" spans="16:22" x14ac:dyDescent="0.25">
      <c r="P7544" s="147" t="s">
        <v>962</v>
      </c>
      <c r="Q7544" s="147">
        <v>211</v>
      </c>
      <c r="R7544" s="147"/>
      <c r="S7544" s="147" t="s">
        <v>4555</v>
      </c>
      <c r="T7544" s="147">
        <v>199</v>
      </c>
      <c r="U7544" s="147" t="s">
        <v>4556</v>
      </c>
      <c r="V7544" s="147" t="s">
        <v>4492</v>
      </c>
    </row>
    <row r="7545" spans="16:22" x14ac:dyDescent="0.25">
      <c r="P7545" s="147" t="s">
        <v>962</v>
      </c>
      <c r="Q7545" s="147">
        <v>211</v>
      </c>
      <c r="R7545" s="147"/>
      <c r="S7545" s="147" t="s">
        <v>4557</v>
      </c>
      <c r="T7545" s="147">
        <v>150</v>
      </c>
      <c r="U7545" s="147" t="s">
        <v>4558</v>
      </c>
      <c r="V7545" s="147" t="s">
        <v>4492</v>
      </c>
    </row>
    <row r="7546" spans="16:22" x14ac:dyDescent="0.25">
      <c r="P7546" s="147" t="s">
        <v>962</v>
      </c>
      <c r="Q7546" s="147">
        <v>211</v>
      </c>
      <c r="R7546" s="147"/>
      <c r="S7546" s="147" t="s">
        <v>4559</v>
      </c>
      <c r="T7546" s="147">
        <v>205</v>
      </c>
      <c r="U7546" s="147" t="s">
        <v>4560</v>
      </c>
      <c r="V7546" s="147" t="s">
        <v>4492</v>
      </c>
    </row>
    <row r="7547" spans="16:22" x14ac:dyDescent="0.25">
      <c r="P7547" s="147" t="s">
        <v>962</v>
      </c>
      <c r="Q7547" s="147">
        <v>211</v>
      </c>
      <c r="R7547" s="147"/>
      <c r="S7547" s="147" t="s">
        <v>4561</v>
      </c>
      <c r="T7547" s="147">
        <v>78</v>
      </c>
      <c r="U7547" s="147" t="s">
        <v>4562</v>
      </c>
      <c r="V7547" s="147" t="s">
        <v>4492</v>
      </c>
    </row>
    <row r="7548" spans="16:22" x14ac:dyDescent="0.25">
      <c r="P7548" s="147" t="s">
        <v>962</v>
      </c>
      <c r="Q7548" s="147">
        <v>211</v>
      </c>
      <c r="R7548" s="147"/>
      <c r="S7548" s="147" t="s">
        <v>4563</v>
      </c>
      <c r="T7548" s="147">
        <v>109</v>
      </c>
      <c r="U7548" s="147" t="s">
        <v>4564</v>
      </c>
      <c r="V7548" s="147" t="s">
        <v>4492</v>
      </c>
    </row>
    <row r="7549" spans="16:22" x14ac:dyDescent="0.25">
      <c r="P7549" s="147" t="s">
        <v>962</v>
      </c>
      <c r="Q7549" s="147">
        <v>211</v>
      </c>
      <c r="R7549" s="147"/>
      <c r="S7549" s="147" t="s">
        <v>4565</v>
      </c>
      <c r="T7549" s="147">
        <v>264</v>
      </c>
      <c r="U7549" s="147" t="s">
        <v>4566</v>
      </c>
      <c r="V7549" s="147" t="s">
        <v>4492</v>
      </c>
    </row>
    <row r="7550" spans="16:22" x14ac:dyDescent="0.25">
      <c r="P7550" s="147" t="s">
        <v>962</v>
      </c>
      <c r="Q7550" s="147">
        <v>211</v>
      </c>
      <c r="R7550" s="147"/>
      <c r="S7550" s="147" t="s">
        <v>4567</v>
      </c>
      <c r="T7550" s="147">
        <v>121</v>
      </c>
      <c r="U7550" s="147" t="s">
        <v>4568</v>
      </c>
      <c r="V7550" s="147" t="s">
        <v>4492</v>
      </c>
    </row>
    <row r="7551" spans="16:22" x14ac:dyDescent="0.25">
      <c r="P7551" s="147" t="s">
        <v>962</v>
      </c>
      <c r="Q7551" s="147">
        <v>211</v>
      </c>
      <c r="R7551" s="147"/>
      <c r="S7551" s="147" t="s">
        <v>4569</v>
      </c>
      <c r="T7551" s="147">
        <v>227</v>
      </c>
      <c r="U7551" s="147" t="s">
        <v>4570</v>
      </c>
      <c r="V7551" s="147" t="s">
        <v>4492</v>
      </c>
    </row>
    <row r="7552" spans="16:22" x14ac:dyDescent="0.25">
      <c r="P7552" s="147" t="s">
        <v>962</v>
      </c>
      <c r="Q7552" s="147">
        <v>212</v>
      </c>
      <c r="R7552" s="147"/>
      <c r="S7552" s="147" t="s">
        <v>4571</v>
      </c>
      <c r="T7552" s="147">
        <v>153</v>
      </c>
      <c r="U7552" s="147" t="s">
        <v>4572</v>
      </c>
      <c r="V7552" s="147" t="s">
        <v>4485</v>
      </c>
    </row>
    <row r="7553" spans="16:22" x14ac:dyDescent="0.25">
      <c r="P7553" s="147" t="s">
        <v>962</v>
      </c>
      <c r="Q7553" s="147">
        <v>211</v>
      </c>
      <c r="R7553" s="147"/>
      <c r="S7553" s="147" t="s">
        <v>4573</v>
      </c>
      <c r="T7553" s="147">
        <v>34</v>
      </c>
      <c r="U7553" s="147" t="s">
        <v>4574</v>
      </c>
      <c r="V7553" s="147" t="s">
        <v>4492</v>
      </c>
    </row>
    <row r="7554" spans="16:22" x14ac:dyDescent="0.25">
      <c r="P7554" s="147" t="s">
        <v>962</v>
      </c>
      <c r="Q7554" s="147">
        <v>212</v>
      </c>
      <c r="R7554" s="147"/>
      <c r="S7554" s="147" t="s">
        <v>4575</v>
      </c>
      <c r="T7554" s="147">
        <v>539</v>
      </c>
      <c r="U7554" s="147" t="s">
        <v>4576</v>
      </c>
      <c r="V7554" s="147" t="s">
        <v>4485</v>
      </c>
    </row>
    <row r="7555" spans="16:22" x14ac:dyDescent="0.25">
      <c r="P7555" s="147" t="s">
        <v>962</v>
      </c>
      <c r="Q7555" s="147">
        <v>211</v>
      </c>
      <c r="R7555" s="147"/>
      <c r="S7555" s="147" t="s">
        <v>4577</v>
      </c>
      <c r="T7555" s="147">
        <v>105</v>
      </c>
      <c r="U7555" s="147" t="s">
        <v>4578</v>
      </c>
      <c r="V7555" s="147" t="s">
        <v>4492</v>
      </c>
    </row>
    <row r="7556" spans="16:22" x14ac:dyDescent="0.25">
      <c r="P7556" s="147" t="s">
        <v>962</v>
      </c>
      <c r="Q7556" s="147">
        <v>211</v>
      </c>
      <c r="R7556" s="147"/>
      <c r="S7556" s="147" t="s">
        <v>4579</v>
      </c>
      <c r="T7556" s="147">
        <v>159</v>
      </c>
      <c r="U7556" s="147" t="s">
        <v>4580</v>
      </c>
      <c r="V7556" s="147" t="s">
        <v>4492</v>
      </c>
    </row>
    <row r="7557" spans="16:22" x14ac:dyDescent="0.25">
      <c r="P7557" s="147" t="s">
        <v>962</v>
      </c>
      <c r="Q7557" s="147">
        <v>211</v>
      </c>
      <c r="R7557" s="147"/>
      <c r="S7557" s="147" t="s">
        <v>4581</v>
      </c>
      <c r="T7557" s="147">
        <v>162</v>
      </c>
      <c r="U7557" s="147" t="s">
        <v>4582</v>
      </c>
      <c r="V7557" s="147" t="s">
        <v>4492</v>
      </c>
    </row>
    <row r="7558" spans="16:22" x14ac:dyDescent="0.25">
      <c r="P7558" s="147" t="s">
        <v>962</v>
      </c>
      <c r="Q7558" s="147">
        <v>211</v>
      </c>
      <c r="R7558" s="147"/>
      <c r="S7558" s="147" t="s">
        <v>4583</v>
      </c>
      <c r="T7558" s="147">
        <v>24</v>
      </c>
      <c r="U7558" s="147" t="s">
        <v>4584</v>
      </c>
      <c r="V7558" s="147" t="s">
        <v>4492</v>
      </c>
    </row>
    <row r="7559" spans="16:22" x14ac:dyDescent="0.25">
      <c r="P7559" s="147" t="s">
        <v>962</v>
      </c>
      <c r="Q7559" s="147">
        <v>211</v>
      </c>
      <c r="R7559" s="147"/>
      <c r="S7559" s="147" t="s">
        <v>4585</v>
      </c>
      <c r="T7559" s="147">
        <v>122</v>
      </c>
      <c r="U7559" s="147" t="s">
        <v>4586</v>
      </c>
      <c r="V7559" s="147" t="s">
        <v>4492</v>
      </c>
    </row>
    <row r="7560" spans="16:22" x14ac:dyDescent="0.25">
      <c r="P7560" s="147" t="s">
        <v>962</v>
      </c>
      <c r="Q7560" s="147">
        <v>211</v>
      </c>
      <c r="R7560" s="147"/>
      <c r="S7560" s="147" t="s">
        <v>4587</v>
      </c>
      <c r="T7560" s="147">
        <v>194</v>
      </c>
      <c r="U7560" s="147" t="s">
        <v>4588</v>
      </c>
      <c r="V7560" s="147" t="s">
        <v>4492</v>
      </c>
    </row>
    <row r="7561" spans="16:22" x14ac:dyDescent="0.25">
      <c r="P7561" s="147" t="s">
        <v>962</v>
      </c>
      <c r="Q7561" s="147">
        <v>211</v>
      </c>
      <c r="R7561" s="147"/>
      <c r="S7561" s="147" t="s">
        <v>4589</v>
      </c>
      <c r="T7561" s="147">
        <v>109</v>
      </c>
      <c r="U7561" s="147" t="s">
        <v>4590</v>
      </c>
      <c r="V7561" s="147" t="s">
        <v>4492</v>
      </c>
    </row>
    <row r="7562" spans="16:22" x14ac:dyDescent="0.25">
      <c r="P7562" s="147" t="s">
        <v>962</v>
      </c>
      <c r="Q7562" s="147">
        <v>211</v>
      </c>
      <c r="R7562" s="147"/>
      <c r="S7562" s="147" t="s">
        <v>4591</v>
      </c>
      <c r="T7562" s="147">
        <v>106</v>
      </c>
      <c r="U7562" s="147" t="s">
        <v>4592</v>
      </c>
      <c r="V7562" s="147" t="s">
        <v>4492</v>
      </c>
    </row>
    <row r="7563" spans="16:22" x14ac:dyDescent="0.25">
      <c r="P7563" s="147" t="s">
        <v>962</v>
      </c>
      <c r="Q7563" s="147">
        <v>211</v>
      </c>
      <c r="R7563" s="147"/>
      <c r="S7563" s="147" t="s">
        <v>4593</v>
      </c>
      <c r="T7563" s="147">
        <v>134</v>
      </c>
      <c r="U7563" s="147" t="s">
        <v>4594</v>
      </c>
      <c r="V7563" s="147" t="s">
        <v>4492</v>
      </c>
    </row>
    <row r="7564" spans="16:22" x14ac:dyDescent="0.25">
      <c r="P7564" s="147" t="s">
        <v>962</v>
      </c>
      <c r="Q7564" s="147">
        <v>211</v>
      </c>
      <c r="R7564" s="147"/>
      <c r="S7564" s="147" t="s">
        <v>4595</v>
      </c>
      <c r="T7564" s="147">
        <v>80</v>
      </c>
      <c r="U7564" s="147" t="s">
        <v>4596</v>
      </c>
      <c r="V7564" s="147" t="s">
        <v>4492</v>
      </c>
    </row>
    <row r="7565" spans="16:22" x14ac:dyDescent="0.25">
      <c r="P7565" s="147" t="s">
        <v>962</v>
      </c>
      <c r="Q7565" s="147">
        <v>211</v>
      </c>
      <c r="R7565" s="147"/>
      <c r="S7565" s="147" t="s">
        <v>4597</v>
      </c>
      <c r="T7565" s="147">
        <v>49</v>
      </c>
      <c r="U7565" s="147" t="s">
        <v>4598</v>
      </c>
      <c r="V7565" s="147" t="s">
        <v>4492</v>
      </c>
    </row>
    <row r="7566" spans="16:22" x14ac:dyDescent="0.25">
      <c r="P7566" s="147" t="s">
        <v>962</v>
      </c>
      <c r="Q7566" s="147">
        <v>212</v>
      </c>
      <c r="R7566" s="147"/>
      <c r="S7566" s="147" t="s">
        <v>4599</v>
      </c>
      <c r="T7566" s="147">
        <v>64</v>
      </c>
      <c r="U7566" s="147" t="s">
        <v>4600</v>
      </c>
      <c r="V7566" s="147" t="s">
        <v>4485</v>
      </c>
    </row>
    <row r="7567" spans="16:22" x14ac:dyDescent="0.25">
      <c r="P7567" s="147" t="s">
        <v>962</v>
      </c>
      <c r="Q7567" s="147">
        <v>211</v>
      </c>
      <c r="R7567" s="147"/>
      <c r="S7567" s="147" t="s">
        <v>4601</v>
      </c>
      <c r="T7567" s="147">
        <v>293</v>
      </c>
      <c r="U7567" s="147" t="s">
        <v>4602</v>
      </c>
      <c r="V7567" s="147" t="s">
        <v>4492</v>
      </c>
    </row>
    <row r="7568" spans="16:22" x14ac:dyDescent="0.25">
      <c r="P7568" s="147" t="s">
        <v>962</v>
      </c>
      <c r="Q7568" s="147">
        <v>212</v>
      </c>
      <c r="R7568" s="147"/>
      <c r="S7568" s="147" t="s">
        <v>4603</v>
      </c>
      <c r="T7568" s="147">
        <v>179</v>
      </c>
      <c r="U7568" s="147" t="s">
        <v>4604</v>
      </c>
      <c r="V7568" s="147" t="s">
        <v>4485</v>
      </c>
    </row>
    <row r="7569" spans="16:22" x14ac:dyDescent="0.25">
      <c r="P7569" s="147" t="s">
        <v>962</v>
      </c>
      <c r="Q7569" s="147">
        <v>211</v>
      </c>
      <c r="R7569" s="147"/>
      <c r="S7569" s="147" t="s">
        <v>4605</v>
      </c>
      <c r="T7569" s="147">
        <v>950</v>
      </c>
      <c r="U7569" s="147" t="s">
        <v>4606</v>
      </c>
      <c r="V7569" s="147" t="s">
        <v>4492</v>
      </c>
    </row>
    <row r="7570" spans="16:22" x14ac:dyDescent="0.25">
      <c r="P7570" s="147" t="s">
        <v>962</v>
      </c>
      <c r="Q7570" s="147">
        <v>211</v>
      </c>
      <c r="R7570" s="147"/>
      <c r="S7570" s="147" t="s">
        <v>4607</v>
      </c>
      <c r="T7570" s="147">
        <v>400</v>
      </c>
      <c r="U7570" s="147" t="s">
        <v>4608</v>
      </c>
      <c r="V7570" s="147" t="s">
        <v>4492</v>
      </c>
    </row>
    <row r="7571" spans="16:22" x14ac:dyDescent="0.25">
      <c r="P7571" s="147" t="s">
        <v>962</v>
      </c>
      <c r="Q7571" s="147">
        <v>211</v>
      </c>
      <c r="R7571" s="147"/>
      <c r="S7571" s="147" t="s">
        <v>4609</v>
      </c>
      <c r="T7571" s="147">
        <v>500</v>
      </c>
      <c r="U7571" s="147" t="s">
        <v>4610</v>
      </c>
      <c r="V7571" s="147" t="s">
        <v>4492</v>
      </c>
    </row>
    <row r="7572" spans="16:22" x14ac:dyDescent="0.25">
      <c r="P7572" s="147" t="s">
        <v>962</v>
      </c>
      <c r="Q7572" s="147">
        <v>211</v>
      </c>
      <c r="R7572" s="147"/>
      <c r="S7572" s="147" t="s">
        <v>4611</v>
      </c>
      <c r="T7572" s="147">
        <v>150</v>
      </c>
      <c r="U7572" s="147" t="s">
        <v>4612</v>
      </c>
      <c r="V7572" s="147" t="s">
        <v>4492</v>
      </c>
    </row>
    <row r="7573" spans="16:22" x14ac:dyDescent="0.25">
      <c r="P7573" s="147" t="s">
        <v>962</v>
      </c>
      <c r="Q7573" s="147">
        <v>211</v>
      </c>
      <c r="R7573" s="147"/>
      <c r="S7573" s="147" t="s">
        <v>4613</v>
      </c>
      <c r="T7573" s="147">
        <v>1000</v>
      </c>
      <c r="U7573" s="147" t="s">
        <v>4614</v>
      </c>
      <c r="V7573" s="147" t="s">
        <v>4492</v>
      </c>
    </row>
    <row r="7574" spans="16:22" x14ac:dyDescent="0.25">
      <c r="P7574" s="147" t="s">
        <v>962</v>
      </c>
      <c r="Q7574" s="147">
        <v>211</v>
      </c>
      <c r="R7574" s="147"/>
      <c r="S7574" s="147" t="s">
        <v>4615</v>
      </c>
      <c r="T7574" s="147">
        <v>150</v>
      </c>
      <c r="U7574" s="147" t="s">
        <v>4616</v>
      </c>
      <c r="V7574" s="147" t="s">
        <v>4492</v>
      </c>
    </row>
    <row r="7575" spans="16:22" x14ac:dyDescent="0.25">
      <c r="P7575" s="147" t="s">
        <v>962</v>
      </c>
      <c r="Q7575" s="147">
        <v>211</v>
      </c>
      <c r="R7575" s="147"/>
      <c r="S7575" s="147" t="s">
        <v>4617</v>
      </c>
      <c r="T7575" s="147">
        <v>50</v>
      </c>
      <c r="U7575" s="147" t="s">
        <v>4618</v>
      </c>
      <c r="V7575" s="147" t="s">
        <v>4492</v>
      </c>
    </row>
    <row r="7576" spans="16:22" x14ac:dyDescent="0.25">
      <c r="P7576" s="147" t="s">
        <v>962</v>
      </c>
      <c r="Q7576" s="147">
        <v>211</v>
      </c>
      <c r="R7576" s="147"/>
      <c r="S7576" s="147" t="s">
        <v>4619</v>
      </c>
      <c r="T7576" s="147">
        <v>600</v>
      </c>
      <c r="U7576" s="147" t="s">
        <v>4620</v>
      </c>
      <c r="V7576" s="147" t="s">
        <v>4492</v>
      </c>
    </row>
    <row r="7577" spans="16:22" x14ac:dyDescent="0.25">
      <c r="P7577" s="147" t="s">
        <v>962</v>
      </c>
      <c r="Q7577" s="147">
        <v>211</v>
      </c>
      <c r="R7577" s="147"/>
      <c r="S7577" s="147" t="s">
        <v>4621</v>
      </c>
      <c r="T7577" s="147">
        <v>250</v>
      </c>
      <c r="U7577" s="147" t="s">
        <v>4622</v>
      </c>
      <c r="V7577" s="147" t="s">
        <v>4492</v>
      </c>
    </row>
    <row r="7578" spans="16:22" x14ac:dyDescent="0.25">
      <c r="P7578" s="147" t="s">
        <v>962</v>
      </c>
      <c r="Q7578" s="147">
        <v>211</v>
      </c>
      <c r="R7578" s="147"/>
      <c r="S7578" s="147" t="s">
        <v>4623</v>
      </c>
      <c r="T7578" s="147">
        <v>250</v>
      </c>
      <c r="U7578" s="147" t="s">
        <v>4624</v>
      </c>
      <c r="V7578" s="147" t="s">
        <v>4492</v>
      </c>
    </row>
    <row r="7579" spans="16:22" x14ac:dyDescent="0.25">
      <c r="P7579" s="147" t="s">
        <v>962</v>
      </c>
      <c r="Q7579" s="147">
        <v>211</v>
      </c>
      <c r="R7579" s="147"/>
      <c r="S7579" s="147" t="s">
        <v>4625</v>
      </c>
      <c r="T7579" s="147">
        <v>73</v>
      </c>
      <c r="U7579" s="147" t="s">
        <v>4626</v>
      </c>
      <c r="V7579" s="147" t="s">
        <v>4492</v>
      </c>
    </row>
    <row r="7580" spans="16:22" x14ac:dyDescent="0.25">
      <c r="P7580" s="147" t="s">
        <v>962</v>
      </c>
      <c r="Q7580" s="147">
        <v>213</v>
      </c>
      <c r="R7580" s="147"/>
      <c r="S7580" s="147" t="s">
        <v>4627</v>
      </c>
      <c r="T7580" s="147">
        <v>30</v>
      </c>
      <c r="U7580" s="147" t="s">
        <v>4628</v>
      </c>
      <c r="V7580" s="147" t="s">
        <v>4629</v>
      </c>
    </row>
    <row r="7581" spans="16:22" x14ac:dyDescent="0.25">
      <c r="P7581" s="147" t="s">
        <v>962</v>
      </c>
      <c r="Q7581" s="147">
        <v>213</v>
      </c>
      <c r="R7581" s="147"/>
      <c r="S7581" s="147" t="s">
        <v>4630</v>
      </c>
      <c r="T7581" s="147">
        <v>163</v>
      </c>
      <c r="U7581" s="147" t="s">
        <v>4631</v>
      </c>
      <c r="V7581" s="147" t="s">
        <v>4629</v>
      </c>
    </row>
    <row r="7582" spans="16:22" x14ac:dyDescent="0.25">
      <c r="P7582" s="147" t="s">
        <v>962</v>
      </c>
      <c r="Q7582" s="147">
        <v>213</v>
      </c>
      <c r="R7582" s="147"/>
      <c r="S7582" s="147" t="s">
        <v>4632</v>
      </c>
      <c r="T7582" s="147">
        <v>187</v>
      </c>
      <c r="U7582" s="147" t="s">
        <v>4633</v>
      </c>
      <c r="V7582" s="147" t="s">
        <v>4629</v>
      </c>
    </row>
    <row r="7583" spans="16:22" x14ac:dyDescent="0.25">
      <c r="P7583" s="147" t="s">
        <v>962</v>
      </c>
      <c r="Q7583" s="147">
        <v>213</v>
      </c>
      <c r="R7583" s="147"/>
      <c r="S7583" s="147" t="s">
        <v>4634</v>
      </c>
      <c r="T7583" s="147">
        <v>105</v>
      </c>
      <c r="U7583" s="147" t="s">
        <v>4635</v>
      </c>
      <c r="V7583" s="147" t="s">
        <v>4629</v>
      </c>
    </row>
    <row r="7584" spans="16:22" x14ac:dyDescent="0.25">
      <c r="P7584" s="147" t="s">
        <v>962</v>
      </c>
      <c r="Q7584" s="147">
        <v>213</v>
      </c>
      <c r="R7584" s="147"/>
      <c r="S7584" s="147" t="s">
        <v>4636</v>
      </c>
      <c r="T7584" s="147">
        <v>197</v>
      </c>
      <c r="U7584" s="147" t="s">
        <v>4637</v>
      </c>
      <c r="V7584" s="147" t="s">
        <v>4629</v>
      </c>
    </row>
    <row r="7585" spans="16:22" x14ac:dyDescent="0.25">
      <c r="P7585" s="147" t="s">
        <v>962</v>
      </c>
      <c r="Q7585" s="147">
        <v>213</v>
      </c>
      <c r="R7585" s="147"/>
      <c r="S7585" s="147" t="s">
        <v>4638</v>
      </c>
      <c r="T7585" s="147">
        <v>221</v>
      </c>
      <c r="U7585" s="147" t="s">
        <v>4639</v>
      </c>
      <c r="V7585" s="147" t="s">
        <v>4629</v>
      </c>
    </row>
    <row r="7586" spans="16:22" x14ac:dyDescent="0.25">
      <c r="P7586" s="147" t="s">
        <v>962</v>
      </c>
      <c r="Q7586" s="147">
        <v>213</v>
      </c>
      <c r="R7586" s="147"/>
      <c r="S7586" s="147" t="s">
        <v>4640</v>
      </c>
      <c r="T7586" s="147">
        <v>121</v>
      </c>
      <c r="U7586" s="147" t="s">
        <v>4641</v>
      </c>
      <c r="V7586" s="147" t="s">
        <v>4629</v>
      </c>
    </row>
    <row r="7587" spans="16:22" x14ac:dyDescent="0.25">
      <c r="P7587" s="147" t="s">
        <v>962</v>
      </c>
      <c r="Q7587" s="147">
        <v>213</v>
      </c>
      <c r="R7587" s="147"/>
      <c r="S7587" s="147" t="s">
        <v>4642</v>
      </c>
      <c r="T7587" s="147">
        <v>15</v>
      </c>
      <c r="U7587" s="147" t="s">
        <v>4643</v>
      </c>
      <c r="V7587" s="147" t="s">
        <v>4629</v>
      </c>
    </row>
    <row r="7588" spans="16:22" x14ac:dyDescent="0.25">
      <c r="P7588" s="147" t="s">
        <v>962</v>
      </c>
      <c r="Q7588" s="147">
        <v>213</v>
      </c>
      <c r="R7588" s="147"/>
      <c r="S7588" s="147" t="s">
        <v>4644</v>
      </c>
      <c r="T7588" s="147">
        <v>65</v>
      </c>
      <c r="U7588" s="147" t="s">
        <v>4645</v>
      </c>
      <c r="V7588" s="147" t="s">
        <v>4629</v>
      </c>
    </row>
    <row r="7589" spans="16:22" x14ac:dyDescent="0.25">
      <c r="P7589" s="147" t="s">
        <v>962</v>
      </c>
      <c r="Q7589" s="147">
        <v>213</v>
      </c>
      <c r="R7589" s="147"/>
      <c r="S7589" s="147" t="s">
        <v>4646</v>
      </c>
      <c r="T7589" s="147">
        <v>358</v>
      </c>
      <c r="U7589" s="147" t="s">
        <v>4647</v>
      </c>
      <c r="V7589" s="147" t="s">
        <v>4629</v>
      </c>
    </row>
    <row r="7590" spans="16:22" x14ac:dyDescent="0.25">
      <c r="P7590" s="147" t="s">
        <v>962</v>
      </c>
      <c r="Q7590" s="147">
        <v>213</v>
      </c>
      <c r="R7590" s="147"/>
      <c r="S7590" s="147" t="s">
        <v>4648</v>
      </c>
      <c r="T7590" s="147">
        <v>311</v>
      </c>
      <c r="U7590" s="147" t="s">
        <v>4649</v>
      </c>
      <c r="V7590" s="147" t="s">
        <v>4629</v>
      </c>
    </row>
    <row r="7591" spans="16:22" x14ac:dyDescent="0.25">
      <c r="P7591" s="147" t="s">
        <v>962</v>
      </c>
      <c r="Q7591" s="147">
        <v>213</v>
      </c>
      <c r="R7591" s="147"/>
      <c r="S7591" s="147" t="s">
        <v>4650</v>
      </c>
      <c r="T7591" s="147">
        <v>81</v>
      </c>
      <c r="U7591" s="147" t="s">
        <v>4651</v>
      </c>
      <c r="V7591" s="147" t="s">
        <v>4629</v>
      </c>
    </row>
    <row r="7592" spans="16:22" x14ac:dyDescent="0.25">
      <c r="P7592" s="147" t="s">
        <v>962</v>
      </c>
      <c r="Q7592" s="147">
        <v>213</v>
      </c>
      <c r="R7592" s="147"/>
      <c r="S7592" s="147" t="s">
        <v>4652</v>
      </c>
      <c r="T7592" s="147">
        <v>200</v>
      </c>
      <c r="U7592" s="147" t="s">
        <v>4653</v>
      </c>
      <c r="V7592" s="147" t="s">
        <v>4629</v>
      </c>
    </row>
    <row r="7593" spans="16:22" x14ac:dyDescent="0.25">
      <c r="P7593" s="147" t="s">
        <v>962</v>
      </c>
      <c r="Q7593" s="147">
        <v>213</v>
      </c>
      <c r="R7593" s="147"/>
      <c r="S7593" s="147" t="s">
        <v>4654</v>
      </c>
      <c r="T7593" s="147">
        <v>16</v>
      </c>
      <c r="U7593" s="147" t="s">
        <v>4655</v>
      </c>
      <c r="V7593" s="147" t="s">
        <v>4629</v>
      </c>
    </row>
    <row r="7594" spans="16:22" x14ac:dyDescent="0.25">
      <c r="P7594" s="147" t="s">
        <v>962</v>
      </c>
      <c r="Q7594" s="147">
        <v>213</v>
      </c>
      <c r="R7594" s="147"/>
      <c r="S7594" s="147" t="s">
        <v>4656</v>
      </c>
      <c r="T7594" s="147">
        <v>57</v>
      </c>
      <c r="U7594" s="147" t="s">
        <v>4657</v>
      </c>
      <c r="V7594" s="147" t="s">
        <v>4629</v>
      </c>
    </row>
    <row r="7595" spans="16:22" x14ac:dyDescent="0.25">
      <c r="P7595" s="147" t="s">
        <v>962</v>
      </c>
      <c r="Q7595" s="147">
        <v>213</v>
      </c>
      <c r="R7595" s="147"/>
      <c r="S7595" s="147" t="s">
        <v>4658</v>
      </c>
      <c r="T7595" s="147">
        <v>175</v>
      </c>
      <c r="U7595" s="147" t="s">
        <v>4659</v>
      </c>
      <c r="V7595" s="147" t="s">
        <v>4629</v>
      </c>
    </row>
    <row r="7596" spans="16:22" x14ac:dyDescent="0.25">
      <c r="P7596" s="147" t="s">
        <v>962</v>
      </c>
      <c r="Q7596" s="147">
        <v>213</v>
      </c>
      <c r="R7596" s="147"/>
      <c r="S7596" s="147" t="s">
        <v>4660</v>
      </c>
      <c r="T7596" s="147">
        <v>72</v>
      </c>
      <c r="U7596" s="147" t="s">
        <v>4661</v>
      </c>
      <c r="V7596" s="147" t="s">
        <v>4629</v>
      </c>
    </row>
    <row r="7597" spans="16:22" x14ac:dyDescent="0.25">
      <c r="P7597" s="147" t="s">
        <v>962</v>
      </c>
      <c r="Q7597" s="147">
        <v>213</v>
      </c>
      <c r="R7597" s="147"/>
      <c r="S7597" s="147" t="s">
        <v>4662</v>
      </c>
      <c r="T7597" s="147">
        <v>71</v>
      </c>
      <c r="U7597" s="147" t="s">
        <v>4663</v>
      </c>
      <c r="V7597" s="147" t="s">
        <v>4629</v>
      </c>
    </row>
    <row r="7598" spans="16:22" x14ac:dyDescent="0.25">
      <c r="P7598" s="147" t="s">
        <v>962</v>
      </c>
      <c r="Q7598" s="147">
        <v>213</v>
      </c>
      <c r="R7598" s="147"/>
      <c r="S7598" s="147" t="s">
        <v>4664</v>
      </c>
      <c r="T7598" s="147">
        <v>396</v>
      </c>
      <c r="U7598" s="147" t="s">
        <v>4665</v>
      </c>
      <c r="V7598" s="147" t="s">
        <v>4629</v>
      </c>
    </row>
    <row r="7599" spans="16:22" x14ac:dyDescent="0.25">
      <c r="P7599" s="147" t="s">
        <v>962</v>
      </c>
      <c r="Q7599" s="147">
        <v>213</v>
      </c>
      <c r="R7599" s="147"/>
      <c r="S7599" s="147" t="s">
        <v>4666</v>
      </c>
      <c r="T7599" s="147">
        <v>133</v>
      </c>
      <c r="U7599" s="147" t="s">
        <v>4667</v>
      </c>
      <c r="V7599" s="147" t="s">
        <v>4629</v>
      </c>
    </row>
    <row r="7600" spans="16:22" x14ac:dyDescent="0.25">
      <c r="P7600" s="147" t="s">
        <v>962</v>
      </c>
      <c r="Q7600" s="147">
        <v>213</v>
      </c>
      <c r="R7600" s="147"/>
      <c r="S7600" s="147" t="s">
        <v>4668</v>
      </c>
      <c r="T7600" s="147">
        <v>76</v>
      </c>
      <c r="U7600" s="147" t="s">
        <v>4669</v>
      </c>
      <c r="V7600" s="147" t="s">
        <v>4629</v>
      </c>
    </row>
    <row r="7601" spans="16:22" x14ac:dyDescent="0.25">
      <c r="P7601" s="147" t="s">
        <v>962</v>
      </c>
      <c r="Q7601" s="147">
        <v>213</v>
      </c>
      <c r="R7601" s="147"/>
      <c r="S7601" s="147" t="s">
        <v>4670</v>
      </c>
      <c r="T7601" s="147">
        <v>187</v>
      </c>
      <c r="U7601" s="147" t="s">
        <v>4671</v>
      </c>
      <c r="V7601" s="147" t="s">
        <v>4629</v>
      </c>
    </row>
    <row r="7602" spans="16:22" x14ac:dyDescent="0.25">
      <c r="P7602" s="147" t="s">
        <v>962</v>
      </c>
      <c r="Q7602" s="147">
        <v>213</v>
      </c>
      <c r="R7602" s="147"/>
      <c r="S7602" s="147" t="s">
        <v>4672</v>
      </c>
      <c r="T7602" s="147">
        <v>145</v>
      </c>
      <c r="U7602" s="147" t="s">
        <v>4673</v>
      </c>
      <c r="V7602" s="147" t="s">
        <v>4629</v>
      </c>
    </row>
    <row r="7603" spans="16:22" x14ac:dyDescent="0.25">
      <c r="P7603" s="147" t="s">
        <v>962</v>
      </c>
      <c r="Q7603" s="147">
        <v>213</v>
      </c>
      <c r="R7603" s="147"/>
      <c r="S7603" s="147" t="s">
        <v>4674</v>
      </c>
      <c r="T7603" s="147">
        <v>51</v>
      </c>
      <c r="U7603" s="147" t="s">
        <v>4675</v>
      </c>
      <c r="V7603" s="147" t="s">
        <v>4629</v>
      </c>
    </row>
    <row r="7604" spans="16:22" x14ac:dyDescent="0.25">
      <c r="P7604" s="147" t="s">
        <v>962</v>
      </c>
      <c r="Q7604" s="147">
        <v>213</v>
      </c>
      <c r="R7604" s="147"/>
      <c r="S7604" s="147" t="s">
        <v>4676</v>
      </c>
      <c r="T7604" s="147">
        <v>50</v>
      </c>
      <c r="U7604" s="147" t="s">
        <v>4677</v>
      </c>
      <c r="V7604" s="147" t="s">
        <v>4629</v>
      </c>
    </row>
    <row r="7605" spans="16:22" x14ac:dyDescent="0.25">
      <c r="P7605" s="147" t="s">
        <v>962</v>
      </c>
      <c r="Q7605" s="147">
        <v>213</v>
      </c>
      <c r="R7605" s="147"/>
      <c r="S7605" s="147" t="s">
        <v>4678</v>
      </c>
      <c r="T7605" s="147">
        <v>350</v>
      </c>
      <c r="U7605" s="147" t="s">
        <v>4679</v>
      </c>
      <c r="V7605" s="147" t="s">
        <v>4629</v>
      </c>
    </row>
    <row r="7606" spans="16:22" x14ac:dyDescent="0.25">
      <c r="P7606" s="147" t="s">
        <v>962</v>
      </c>
      <c r="Q7606" s="147">
        <v>215</v>
      </c>
      <c r="R7606" s="147"/>
      <c r="S7606" s="147" t="s">
        <v>2983</v>
      </c>
      <c r="T7606" s="147">
        <v>231</v>
      </c>
      <c r="U7606" s="147" t="s">
        <v>2984</v>
      </c>
      <c r="V7606" s="147" t="s">
        <v>4680</v>
      </c>
    </row>
    <row r="7607" spans="16:22" x14ac:dyDescent="0.25">
      <c r="P7607" s="147" t="s">
        <v>962</v>
      </c>
      <c r="Q7607" s="147">
        <v>215</v>
      </c>
      <c r="R7607" s="147"/>
      <c r="S7607" s="147" t="s">
        <v>1164</v>
      </c>
      <c r="T7607" s="147">
        <v>319</v>
      </c>
      <c r="U7607" s="147" t="s">
        <v>1165</v>
      </c>
      <c r="V7607" s="147" t="s">
        <v>4680</v>
      </c>
    </row>
    <row r="7608" spans="16:22" x14ac:dyDescent="0.25">
      <c r="P7608" s="147" t="s">
        <v>962</v>
      </c>
      <c r="Q7608" s="147">
        <v>215</v>
      </c>
      <c r="R7608" s="147"/>
      <c r="S7608" s="147" t="s">
        <v>1216</v>
      </c>
      <c r="T7608" s="147">
        <v>114</v>
      </c>
      <c r="U7608" s="147" t="s">
        <v>1217</v>
      </c>
      <c r="V7608" s="147" t="s">
        <v>4680</v>
      </c>
    </row>
    <row r="7609" spans="16:22" x14ac:dyDescent="0.25">
      <c r="P7609" s="147" t="s">
        <v>962</v>
      </c>
      <c r="Q7609" s="147">
        <v>215</v>
      </c>
      <c r="R7609" s="147"/>
      <c r="S7609" s="147" t="s">
        <v>1232</v>
      </c>
      <c r="T7609" s="147">
        <v>51</v>
      </c>
      <c r="U7609" s="147" t="s">
        <v>1233</v>
      </c>
      <c r="V7609" s="147" t="s">
        <v>4680</v>
      </c>
    </row>
    <row r="7610" spans="16:22" x14ac:dyDescent="0.25">
      <c r="P7610" s="147" t="s">
        <v>962</v>
      </c>
      <c r="Q7610" s="147">
        <v>215</v>
      </c>
      <c r="R7610" s="147"/>
      <c r="S7610" s="147" t="s">
        <v>1238</v>
      </c>
      <c r="T7610" s="147">
        <v>116</v>
      </c>
      <c r="U7610" s="147" t="s">
        <v>1239</v>
      </c>
      <c r="V7610" s="147" t="s">
        <v>4680</v>
      </c>
    </row>
    <row r="7611" spans="16:22" x14ac:dyDescent="0.25">
      <c r="P7611" s="147" t="s">
        <v>962</v>
      </c>
      <c r="Q7611" s="147">
        <v>215</v>
      </c>
      <c r="R7611" s="147"/>
      <c r="S7611" s="147" t="s">
        <v>1240</v>
      </c>
      <c r="T7611" s="147">
        <v>255</v>
      </c>
      <c r="U7611" s="147" t="s">
        <v>1241</v>
      </c>
      <c r="V7611" s="147" t="s">
        <v>4680</v>
      </c>
    </row>
    <row r="7612" spans="16:22" x14ac:dyDescent="0.25">
      <c r="P7612" s="147" t="s">
        <v>962</v>
      </c>
      <c r="Q7612" s="147">
        <v>215</v>
      </c>
      <c r="R7612" s="147"/>
      <c r="S7612" s="147" t="s">
        <v>1242</v>
      </c>
      <c r="T7612" s="147">
        <v>85</v>
      </c>
      <c r="U7612" s="147" t="s">
        <v>1243</v>
      </c>
      <c r="V7612" s="147" t="s">
        <v>4680</v>
      </c>
    </row>
    <row r="7613" spans="16:22" x14ac:dyDescent="0.25">
      <c r="P7613" s="147" t="s">
        <v>962</v>
      </c>
      <c r="Q7613" s="147">
        <v>215</v>
      </c>
      <c r="R7613" s="147"/>
      <c r="S7613" s="147" t="s">
        <v>1246</v>
      </c>
      <c r="T7613" s="147">
        <v>420</v>
      </c>
      <c r="U7613" s="147" t="s">
        <v>1247</v>
      </c>
      <c r="V7613" s="147" t="s">
        <v>4680</v>
      </c>
    </row>
    <row r="7614" spans="16:22" x14ac:dyDescent="0.25">
      <c r="P7614" s="147" t="s">
        <v>962</v>
      </c>
      <c r="Q7614" s="147">
        <v>215</v>
      </c>
      <c r="R7614" s="147"/>
      <c r="S7614" s="147" t="s">
        <v>1254</v>
      </c>
      <c r="T7614" s="147">
        <v>125</v>
      </c>
      <c r="U7614" s="147" t="s">
        <v>1255</v>
      </c>
      <c r="V7614" s="147" t="s">
        <v>4680</v>
      </c>
    </row>
    <row r="7615" spans="16:22" x14ac:dyDescent="0.25">
      <c r="P7615" s="147" t="s">
        <v>962</v>
      </c>
      <c r="Q7615" s="147">
        <v>215</v>
      </c>
      <c r="R7615" s="147"/>
      <c r="S7615" s="147" t="s">
        <v>1256</v>
      </c>
      <c r="T7615" s="147">
        <v>40</v>
      </c>
      <c r="U7615" s="147" t="s">
        <v>1257</v>
      </c>
      <c r="V7615" s="147" t="s">
        <v>4680</v>
      </c>
    </row>
    <row r="7616" spans="16:22" x14ac:dyDescent="0.25">
      <c r="P7616" s="147" t="s">
        <v>962</v>
      </c>
      <c r="Q7616" s="147">
        <v>215</v>
      </c>
      <c r="R7616" s="147"/>
      <c r="S7616" s="147" t="s">
        <v>4681</v>
      </c>
      <c r="T7616" s="147">
        <v>113</v>
      </c>
      <c r="U7616" s="147" t="s">
        <v>4682</v>
      </c>
      <c r="V7616" s="147" t="s">
        <v>4680</v>
      </c>
    </row>
    <row r="7617" spans="16:22" x14ac:dyDescent="0.25">
      <c r="P7617" s="147" t="s">
        <v>962</v>
      </c>
      <c r="Q7617" s="147">
        <v>215</v>
      </c>
      <c r="R7617" s="147"/>
      <c r="S7617" s="147" t="s">
        <v>4683</v>
      </c>
      <c r="T7617" s="147">
        <v>113</v>
      </c>
      <c r="U7617" s="147" t="s">
        <v>4684</v>
      </c>
      <c r="V7617" s="147" t="s">
        <v>4680</v>
      </c>
    </row>
    <row r="7618" spans="16:22" x14ac:dyDescent="0.25">
      <c r="P7618" s="147" t="s">
        <v>962</v>
      </c>
      <c r="Q7618" s="147">
        <v>215</v>
      </c>
      <c r="R7618" s="147"/>
      <c r="S7618" s="147" t="s">
        <v>4685</v>
      </c>
      <c r="T7618" s="147">
        <v>113</v>
      </c>
      <c r="U7618" s="147" t="s">
        <v>4686</v>
      </c>
      <c r="V7618" s="147" t="s">
        <v>4680</v>
      </c>
    </row>
    <row r="7619" spans="16:22" x14ac:dyDescent="0.25">
      <c r="P7619" s="147" t="s">
        <v>962</v>
      </c>
      <c r="Q7619" s="147">
        <v>215</v>
      </c>
      <c r="R7619" s="147"/>
      <c r="S7619" s="147" t="s">
        <v>4687</v>
      </c>
      <c r="T7619" s="147">
        <v>363</v>
      </c>
      <c r="U7619" s="147" t="s">
        <v>4688</v>
      </c>
      <c r="V7619" s="147" t="s">
        <v>4680</v>
      </c>
    </row>
    <row r="7620" spans="16:22" x14ac:dyDescent="0.25">
      <c r="P7620" s="147" t="s">
        <v>962</v>
      </c>
      <c r="Q7620" s="147">
        <v>215</v>
      </c>
      <c r="R7620" s="147"/>
      <c r="S7620" s="147" t="s">
        <v>4689</v>
      </c>
      <c r="T7620" s="147">
        <v>363</v>
      </c>
      <c r="U7620" s="147" t="s">
        <v>4690</v>
      </c>
      <c r="V7620" s="147" t="s">
        <v>4680</v>
      </c>
    </row>
    <row r="7621" spans="16:22" x14ac:dyDescent="0.25">
      <c r="P7621" s="147" t="s">
        <v>962</v>
      </c>
      <c r="Q7621" s="147">
        <v>215</v>
      </c>
      <c r="R7621" s="147"/>
      <c r="S7621" s="147" t="s">
        <v>4691</v>
      </c>
      <c r="T7621" s="147">
        <v>383</v>
      </c>
      <c r="U7621" s="147" t="s">
        <v>4692</v>
      </c>
      <c r="V7621" s="147" t="s">
        <v>4680</v>
      </c>
    </row>
    <row r="7622" spans="16:22" x14ac:dyDescent="0.25">
      <c r="P7622" s="147" t="s">
        <v>962</v>
      </c>
      <c r="Q7622" s="147">
        <v>215</v>
      </c>
      <c r="R7622" s="147"/>
      <c r="S7622" s="147" t="s">
        <v>2991</v>
      </c>
      <c r="T7622" s="147">
        <v>171</v>
      </c>
      <c r="U7622" s="147" t="s">
        <v>2992</v>
      </c>
      <c r="V7622" s="147" t="s">
        <v>4680</v>
      </c>
    </row>
    <row r="7623" spans="16:22" x14ac:dyDescent="0.25">
      <c r="P7623" s="147" t="s">
        <v>962</v>
      </c>
      <c r="Q7623" s="147">
        <v>215</v>
      </c>
      <c r="R7623" s="147"/>
      <c r="S7623" s="147" t="s">
        <v>2993</v>
      </c>
      <c r="T7623" s="147">
        <v>598</v>
      </c>
      <c r="U7623" s="147" t="s">
        <v>2994</v>
      </c>
      <c r="V7623" s="147" t="s">
        <v>4680</v>
      </c>
    </row>
    <row r="7624" spans="16:22" x14ac:dyDescent="0.25">
      <c r="P7624" s="147" t="s">
        <v>962</v>
      </c>
      <c r="Q7624" s="147">
        <v>215</v>
      </c>
      <c r="R7624" s="147"/>
      <c r="S7624" s="147" t="s">
        <v>2997</v>
      </c>
      <c r="T7624" s="147">
        <v>8</v>
      </c>
      <c r="U7624" s="147" t="s">
        <v>2998</v>
      </c>
      <c r="V7624" s="147" t="s">
        <v>4680</v>
      </c>
    </row>
    <row r="7625" spans="16:22" x14ac:dyDescent="0.25">
      <c r="P7625" s="147" t="s">
        <v>962</v>
      </c>
      <c r="Q7625" s="147">
        <v>215</v>
      </c>
      <c r="R7625" s="147"/>
      <c r="S7625" s="147" t="s">
        <v>1306</v>
      </c>
      <c r="T7625" s="147">
        <v>69</v>
      </c>
      <c r="U7625" s="147" t="s">
        <v>1307</v>
      </c>
      <c r="V7625" s="147" t="s">
        <v>4680</v>
      </c>
    </row>
    <row r="7626" spans="16:22" x14ac:dyDescent="0.25">
      <c r="P7626" s="147" t="s">
        <v>962</v>
      </c>
      <c r="Q7626" s="147">
        <v>215</v>
      </c>
      <c r="R7626" s="147"/>
      <c r="S7626" s="147" t="s">
        <v>1310</v>
      </c>
      <c r="T7626" s="147">
        <v>120</v>
      </c>
      <c r="U7626" s="147" t="s">
        <v>1311</v>
      </c>
      <c r="V7626" s="147" t="s">
        <v>4680</v>
      </c>
    </row>
    <row r="7627" spans="16:22" x14ac:dyDescent="0.25">
      <c r="P7627" s="147" t="s">
        <v>962</v>
      </c>
      <c r="Q7627" s="147">
        <v>215</v>
      </c>
      <c r="R7627" s="147"/>
      <c r="S7627" s="147" t="s">
        <v>1342</v>
      </c>
      <c r="T7627" s="147">
        <v>322</v>
      </c>
      <c r="U7627" s="147" t="s">
        <v>1343</v>
      </c>
      <c r="V7627" s="147" t="s">
        <v>4680</v>
      </c>
    </row>
    <row r="7628" spans="16:22" x14ac:dyDescent="0.25">
      <c r="P7628" s="147" t="s">
        <v>962</v>
      </c>
      <c r="Q7628" s="147">
        <v>215</v>
      </c>
      <c r="R7628" s="147"/>
      <c r="S7628" s="147" t="s">
        <v>1352</v>
      </c>
      <c r="T7628" s="147">
        <v>49</v>
      </c>
      <c r="U7628" s="147" t="s">
        <v>1353</v>
      </c>
      <c r="V7628" s="147" t="s">
        <v>4680</v>
      </c>
    </row>
    <row r="7629" spans="16:22" x14ac:dyDescent="0.25">
      <c r="P7629" s="147" t="s">
        <v>962</v>
      </c>
      <c r="Q7629" s="147">
        <v>215</v>
      </c>
      <c r="R7629" s="147"/>
      <c r="S7629" s="147" t="s">
        <v>1368</v>
      </c>
      <c r="T7629" s="147">
        <v>5</v>
      </c>
      <c r="U7629" s="147" t="s">
        <v>1369</v>
      </c>
      <c r="V7629" s="147" t="s">
        <v>4680</v>
      </c>
    </row>
    <row r="7630" spans="16:22" x14ac:dyDescent="0.25">
      <c r="P7630" s="147" t="s">
        <v>962</v>
      </c>
      <c r="Q7630" s="147">
        <v>215</v>
      </c>
      <c r="R7630" s="147"/>
      <c r="S7630" s="147" t="s">
        <v>1370</v>
      </c>
      <c r="T7630" s="147">
        <v>202</v>
      </c>
      <c r="U7630" s="147" t="s">
        <v>1371</v>
      </c>
      <c r="V7630" s="147" t="s">
        <v>4680</v>
      </c>
    </row>
    <row r="7631" spans="16:22" x14ac:dyDescent="0.25">
      <c r="P7631" s="147" t="s">
        <v>962</v>
      </c>
      <c r="Q7631" s="147">
        <v>215</v>
      </c>
      <c r="R7631" s="147"/>
      <c r="S7631" s="147" t="s">
        <v>1396</v>
      </c>
      <c r="T7631" s="147">
        <v>228</v>
      </c>
      <c r="U7631" s="147" t="s">
        <v>1397</v>
      </c>
      <c r="V7631" s="147" t="s">
        <v>4680</v>
      </c>
    </row>
    <row r="7632" spans="16:22" x14ac:dyDescent="0.25">
      <c r="P7632" s="147" t="s">
        <v>962</v>
      </c>
      <c r="Q7632" s="147">
        <v>215</v>
      </c>
      <c r="R7632" s="147"/>
      <c r="S7632" s="147" t="s">
        <v>1400</v>
      </c>
      <c r="T7632" s="147">
        <v>590</v>
      </c>
      <c r="U7632" s="147" t="s">
        <v>1401</v>
      </c>
      <c r="V7632" s="147" t="s">
        <v>4680</v>
      </c>
    </row>
    <row r="7633" spans="16:22" x14ac:dyDescent="0.25">
      <c r="P7633" s="147" t="s">
        <v>962</v>
      </c>
      <c r="Q7633" s="147">
        <v>215</v>
      </c>
      <c r="R7633" s="147"/>
      <c r="S7633" s="147" t="s">
        <v>3256</v>
      </c>
      <c r="T7633" s="147">
        <v>120</v>
      </c>
      <c r="U7633" s="147" t="s">
        <v>3257</v>
      </c>
      <c r="V7633" s="147" t="s">
        <v>4680</v>
      </c>
    </row>
    <row r="7634" spans="16:22" x14ac:dyDescent="0.25">
      <c r="P7634" s="147" t="s">
        <v>962</v>
      </c>
      <c r="Q7634" s="147">
        <v>215</v>
      </c>
      <c r="R7634" s="147"/>
      <c r="S7634" s="147" t="s">
        <v>3258</v>
      </c>
      <c r="T7634" s="147">
        <v>196</v>
      </c>
      <c r="U7634" s="147" t="s">
        <v>3259</v>
      </c>
      <c r="V7634" s="147" t="s">
        <v>4680</v>
      </c>
    </row>
    <row r="7635" spans="16:22" x14ac:dyDescent="0.25">
      <c r="P7635" s="147" t="s">
        <v>962</v>
      </c>
      <c r="Q7635" s="147">
        <v>215</v>
      </c>
      <c r="R7635" s="147"/>
      <c r="S7635" s="147" t="s">
        <v>3266</v>
      </c>
      <c r="T7635" s="147">
        <v>510</v>
      </c>
      <c r="U7635" s="147" t="s">
        <v>3267</v>
      </c>
      <c r="V7635" s="147" t="s">
        <v>4680</v>
      </c>
    </row>
    <row r="7636" spans="16:22" x14ac:dyDescent="0.25">
      <c r="P7636" s="147" t="s">
        <v>962</v>
      </c>
      <c r="Q7636" s="147">
        <v>215</v>
      </c>
      <c r="R7636" s="147"/>
      <c r="S7636" s="147" t="s">
        <v>3268</v>
      </c>
      <c r="T7636" s="147">
        <v>175</v>
      </c>
      <c r="U7636" s="147" t="s">
        <v>3269</v>
      </c>
      <c r="V7636" s="147" t="s">
        <v>4680</v>
      </c>
    </row>
    <row r="7637" spans="16:22" x14ac:dyDescent="0.25">
      <c r="P7637" s="147" t="s">
        <v>962</v>
      </c>
      <c r="Q7637" s="147">
        <v>215</v>
      </c>
      <c r="R7637" s="147"/>
      <c r="S7637" s="147" t="s">
        <v>3272</v>
      </c>
      <c r="T7637" s="147">
        <v>140</v>
      </c>
      <c r="U7637" s="147" t="s">
        <v>3273</v>
      </c>
      <c r="V7637" s="147" t="s">
        <v>4680</v>
      </c>
    </row>
    <row r="7638" spans="16:22" x14ac:dyDescent="0.25">
      <c r="P7638" s="147" t="s">
        <v>962</v>
      </c>
      <c r="Q7638" s="147">
        <v>215</v>
      </c>
      <c r="R7638" s="147"/>
      <c r="S7638" s="147" t="s">
        <v>3274</v>
      </c>
      <c r="T7638" s="147">
        <v>762</v>
      </c>
      <c r="U7638" s="147" t="s">
        <v>3275</v>
      </c>
      <c r="V7638" s="147" t="s">
        <v>4680</v>
      </c>
    </row>
    <row r="7639" spans="16:22" x14ac:dyDescent="0.25">
      <c r="P7639" s="147" t="s">
        <v>962</v>
      </c>
      <c r="Q7639" s="147">
        <v>215</v>
      </c>
      <c r="R7639" s="147"/>
      <c r="S7639" s="147" t="s">
        <v>3276</v>
      </c>
      <c r="T7639" s="147">
        <v>394</v>
      </c>
      <c r="U7639" s="147" t="s">
        <v>3277</v>
      </c>
      <c r="V7639" s="147" t="s">
        <v>4680</v>
      </c>
    </row>
    <row r="7640" spans="16:22" x14ac:dyDescent="0.25">
      <c r="P7640" s="147" t="s">
        <v>962</v>
      </c>
      <c r="Q7640" s="147">
        <v>215</v>
      </c>
      <c r="R7640" s="147"/>
      <c r="S7640" s="147" t="s">
        <v>3278</v>
      </c>
      <c r="T7640" s="147">
        <v>100</v>
      </c>
      <c r="U7640" s="147" t="s">
        <v>3279</v>
      </c>
      <c r="V7640" s="147" t="s">
        <v>4680</v>
      </c>
    </row>
    <row r="7641" spans="16:22" x14ac:dyDescent="0.25">
      <c r="P7641" s="147" t="s">
        <v>962</v>
      </c>
      <c r="Q7641" s="147">
        <v>215</v>
      </c>
      <c r="R7641" s="147"/>
      <c r="S7641" s="147" t="s">
        <v>3280</v>
      </c>
      <c r="T7641" s="147">
        <v>108</v>
      </c>
      <c r="U7641" s="147" t="s">
        <v>3281</v>
      </c>
      <c r="V7641" s="147" t="s">
        <v>4680</v>
      </c>
    </row>
    <row r="7642" spans="16:22" x14ac:dyDescent="0.25">
      <c r="P7642" s="147" t="s">
        <v>962</v>
      </c>
      <c r="Q7642" s="147">
        <v>215</v>
      </c>
      <c r="R7642" s="147"/>
      <c r="S7642" s="147" t="s">
        <v>3282</v>
      </c>
      <c r="T7642" s="147">
        <v>290</v>
      </c>
      <c r="U7642" s="147" t="s">
        <v>3283</v>
      </c>
      <c r="V7642" s="147" t="s">
        <v>4680</v>
      </c>
    </row>
    <row r="7643" spans="16:22" x14ac:dyDescent="0.25">
      <c r="P7643" s="147" t="s">
        <v>962</v>
      </c>
      <c r="Q7643" s="147">
        <v>215</v>
      </c>
      <c r="R7643" s="147"/>
      <c r="S7643" s="147" t="s">
        <v>3284</v>
      </c>
      <c r="T7643" s="147">
        <v>220</v>
      </c>
      <c r="U7643" s="147" t="s">
        <v>3285</v>
      </c>
      <c r="V7643" s="147" t="s">
        <v>4680</v>
      </c>
    </row>
    <row r="7644" spans="16:22" x14ac:dyDescent="0.25">
      <c r="P7644" s="147" t="s">
        <v>962</v>
      </c>
      <c r="Q7644" s="147">
        <v>215</v>
      </c>
      <c r="R7644" s="147"/>
      <c r="S7644" s="147" t="s">
        <v>3286</v>
      </c>
      <c r="T7644" s="147">
        <v>100</v>
      </c>
      <c r="U7644" s="147" t="s">
        <v>3287</v>
      </c>
      <c r="V7644" s="147" t="s">
        <v>4680</v>
      </c>
    </row>
    <row r="7645" spans="16:22" x14ac:dyDescent="0.25">
      <c r="P7645" s="147" t="s">
        <v>962</v>
      </c>
      <c r="Q7645" s="147">
        <v>215</v>
      </c>
      <c r="R7645" s="147"/>
      <c r="S7645" s="147" t="s">
        <v>3288</v>
      </c>
      <c r="T7645" s="147">
        <v>88</v>
      </c>
      <c r="U7645" s="147" t="s">
        <v>3289</v>
      </c>
      <c r="V7645" s="147" t="s">
        <v>4680</v>
      </c>
    </row>
    <row r="7646" spans="16:22" x14ac:dyDescent="0.25">
      <c r="P7646" s="147" t="s">
        <v>962</v>
      </c>
      <c r="Q7646" s="147">
        <v>215</v>
      </c>
      <c r="R7646" s="147"/>
      <c r="S7646" s="147" t="s">
        <v>3290</v>
      </c>
      <c r="T7646" s="147">
        <v>264</v>
      </c>
      <c r="U7646" s="147" t="s">
        <v>3291</v>
      </c>
      <c r="V7646" s="147" t="s">
        <v>4680</v>
      </c>
    </row>
    <row r="7647" spans="16:22" x14ac:dyDescent="0.25">
      <c r="P7647" s="147" t="s">
        <v>962</v>
      </c>
      <c r="Q7647" s="147">
        <v>215</v>
      </c>
      <c r="R7647" s="147"/>
      <c r="S7647" s="147" t="s">
        <v>3292</v>
      </c>
      <c r="T7647" s="147">
        <v>264</v>
      </c>
      <c r="U7647" s="147" t="s">
        <v>3293</v>
      </c>
      <c r="V7647" s="147" t="s">
        <v>4680</v>
      </c>
    </row>
    <row r="7648" spans="16:22" x14ac:dyDescent="0.25">
      <c r="P7648" s="147" t="s">
        <v>962</v>
      </c>
      <c r="Q7648" s="147">
        <v>215</v>
      </c>
      <c r="R7648" s="147"/>
      <c r="S7648" s="147" t="s">
        <v>3294</v>
      </c>
      <c r="T7648" s="147">
        <v>88</v>
      </c>
      <c r="U7648" s="147" t="s">
        <v>3295</v>
      </c>
      <c r="V7648" s="147" t="s">
        <v>4680</v>
      </c>
    </row>
    <row r="7649" spans="16:22" x14ac:dyDescent="0.25">
      <c r="P7649" s="147" t="s">
        <v>962</v>
      </c>
      <c r="Q7649" s="147">
        <v>215</v>
      </c>
      <c r="R7649" s="147"/>
      <c r="S7649" s="147" t="s">
        <v>3296</v>
      </c>
      <c r="T7649" s="147">
        <v>264</v>
      </c>
      <c r="U7649" s="147" t="s">
        <v>3297</v>
      </c>
      <c r="V7649" s="147" t="s">
        <v>4680</v>
      </c>
    </row>
    <row r="7650" spans="16:22" x14ac:dyDescent="0.25">
      <c r="P7650" s="147" t="s">
        <v>962</v>
      </c>
      <c r="Q7650" s="147">
        <v>215</v>
      </c>
      <c r="R7650" s="147"/>
      <c r="S7650" s="147" t="s">
        <v>3298</v>
      </c>
      <c r="T7650" s="147">
        <v>264</v>
      </c>
      <c r="U7650" s="147" t="s">
        <v>3299</v>
      </c>
      <c r="V7650" s="147" t="s">
        <v>4680</v>
      </c>
    </row>
    <row r="7651" spans="16:22" x14ac:dyDescent="0.25">
      <c r="P7651" s="147" t="s">
        <v>962</v>
      </c>
      <c r="Q7651" s="147">
        <v>215</v>
      </c>
      <c r="R7651" s="147"/>
      <c r="S7651" s="147" t="s">
        <v>3833</v>
      </c>
      <c r="T7651" s="147">
        <v>200</v>
      </c>
      <c r="U7651" s="147" t="s">
        <v>3834</v>
      </c>
      <c r="V7651" s="147" t="s">
        <v>4680</v>
      </c>
    </row>
    <row r="7652" spans="16:22" x14ac:dyDescent="0.25">
      <c r="P7652" s="147" t="s">
        <v>962</v>
      </c>
      <c r="Q7652" s="147">
        <v>215</v>
      </c>
      <c r="R7652" s="147"/>
      <c r="S7652" s="147" t="s">
        <v>1458</v>
      </c>
      <c r="T7652" s="147">
        <v>276</v>
      </c>
      <c r="U7652" s="147" t="s">
        <v>1459</v>
      </c>
      <c r="V7652" s="147" t="s">
        <v>4680</v>
      </c>
    </row>
    <row r="7653" spans="16:22" x14ac:dyDescent="0.25">
      <c r="P7653" s="147" t="s">
        <v>962</v>
      </c>
      <c r="Q7653" s="147">
        <v>215</v>
      </c>
      <c r="R7653" s="147"/>
      <c r="S7653" s="147" t="s">
        <v>1462</v>
      </c>
      <c r="T7653" s="147">
        <v>204</v>
      </c>
      <c r="U7653" s="147" t="s">
        <v>1463</v>
      </c>
      <c r="V7653" s="147" t="s">
        <v>4680</v>
      </c>
    </row>
    <row r="7654" spans="16:22" x14ac:dyDescent="0.25">
      <c r="P7654" s="147" t="s">
        <v>962</v>
      </c>
      <c r="Q7654" s="147">
        <v>215</v>
      </c>
      <c r="R7654" s="147"/>
      <c r="S7654" s="147" t="s">
        <v>1482</v>
      </c>
      <c r="T7654" s="147">
        <v>219</v>
      </c>
      <c r="U7654" s="147" t="s">
        <v>1483</v>
      </c>
      <c r="V7654" s="147" t="s">
        <v>4680</v>
      </c>
    </row>
    <row r="7655" spans="16:22" x14ac:dyDescent="0.25">
      <c r="P7655" s="147" t="s">
        <v>962</v>
      </c>
      <c r="Q7655" s="147">
        <v>215</v>
      </c>
      <c r="R7655" s="147"/>
      <c r="S7655" s="147" t="s">
        <v>1492</v>
      </c>
      <c r="T7655" s="147">
        <v>168</v>
      </c>
      <c r="U7655" s="147" t="s">
        <v>1493</v>
      </c>
      <c r="V7655" s="147" t="s">
        <v>4680</v>
      </c>
    </row>
    <row r="7656" spans="16:22" x14ac:dyDescent="0.25">
      <c r="P7656" s="147" t="s">
        <v>962</v>
      </c>
      <c r="Q7656" s="147">
        <v>215</v>
      </c>
      <c r="R7656" s="147"/>
      <c r="S7656" s="147" t="s">
        <v>1498</v>
      </c>
      <c r="T7656" s="147">
        <v>155</v>
      </c>
      <c r="U7656" s="147" t="s">
        <v>1499</v>
      </c>
      <c r="V7656" s="147" t="s">
        <v>4680</v>
      </c>
    </row>
    <row r="7657" spans="16:22" x14ac:dyDescent="0.25">
      <c r="P7657" s="147" t="s">
        <v>962</v>
      </c>
      <c r="Q7657" s="147">
        <v>215</v>
      </c>
      <c r="R7657" s="147"/>
      <c r="S7657" s="147" t="s">
        <v>1500</v>
      </c>
      <c r="T7657" s="147">
        <v>197</v>
      </c>
      <c r="U7657" s="147" t="s">
        <v>1501</v>
      </c>
      <c r="V7657" s="147" t="s">
        <v>4680</v>
      </c>
    </row>
    <row r="7658" spans="16:22" x14ac:dyDescent="0.25">
      <c r="P7658" s="147" t="s">
        <v>962</v>
      </c>
      <c r="Q7658" s="147">
        <v>215</v>
      </c>
      <c r="R7658" s="147"/>
      <c r="S7658" s="147" t="s">
        <v>1502</v>
      </c>
      <c r="T7658" s="147">
        <v>250</v>
      </c>
      <c r="U7658" s="147" t="s">
        <v>1503</v>
      </c>
      <c r="V7658" s="147" t="s">
        <v>4680</v>
      </c>
    </row>
    <row r="7659" spans="16:22" x14ac:dyDescent="0.25">
      <c r="P7659" s="147" t="s">
        <v>962</v>
      </c>
      <c r="Q7659" s="147">
        <v>215</v>
      </c>
      <c r="R7659" s="147"/>
      <c r="S7659" s="147" t="s">
        <v>1504</v>
      </c>
      <c r="T7659" s="147">
        <v>240</v>
      </c>
      <c r="U7659" s="147" t="s">
        <v>1505</v>
      </c>
      <c r="V7659" s="147" t="s">
        <v>4680</v>
      </c>
    </row>
    <row r="7660" spans="16:22" x14ac:dyDescent="0.25">
      <c r="P7660" s="147" t="s">
        <v>962</v>
      </c>
      <c r="Q7660" s="147">
        <v>215</v>
      </c>
      <c r="R7660" s="147"/>
      <c r="S7660" s="147" t="s">
        <v>1506</v>
      </c>
      <c r="T7660" s="147">
        <v>14</v>
      </c>
      <c r="U7660" s="147" t="s">
        <v>1507</v>
      </c>
      <c r="V7660" s="147" t="s">
        <v>4680</v>
      </c>
    </row>
    <row r="7661" spans="16:22" x14ac:dyDescent="0.25">
      <c r="P7661" s="147" t="s">
        <v>962</v>
      </c>
      <c r="Q7661" s="147">
        <v>215</v>
      </c>
      <c r="R7661" s="147"/>
      <c r="S7661" s="147" t="s">
        <v>1510</v>
      </c>
      <c r="T7661" s="147">
        <v>234</v>
      </c>
      <c r="U7661" s="147" t="s">
        <v>1511</v>
      </c>
      <c r="V7661" s="147" t="s">
        <v>4680</v>
      </c>
    </row>
    <row r="7662" spans="16:22" x14ac:dyDescent="0.25">
      <c r="P7662" s="147" t="s">
        <v>962</v>
      </c>
      <c r="Q7662" s="147">
        <v>215</v>
      </c>
      <c r="R7662" s="147"/>
      <c r="S7662" s="147" t="s">
        <v>1512</v>
      </c>
      <c r="T7662" s="147">
        <v>400</v>
      </c>
      <c r="U7662" s="147" t="s">
        <v>1513</v>
      </c>
      <c r="V7662" s="147" t="s">
        <v>4680</v>
      </c>
    </row>
    <row r="7663" spans="16:22" x14ac:dyDescent="0.25">
      <c r="P7663" s="147" t="s">
        <v>962</v>
      </c>
      <c r="Q7663" s="147">
        <v>215</v>
      </c>
      <c r="R7663" s="147"/>
      <c r="S7663" s="147" t="s">
        <v>1514</v>
      </c>
      <c r="T7663" s="147">
        <v>281</v>
      </c>
      <c r="U7663" s="147" t="s">
        <v>1515</v>
      </c>
      <c r="V7663" s="147" t="s">
        <v>4680</v>
      </c>
    </row>
    <row r="7664" spans="16:22" x14ac:dyDescent="0.25">
      <c r="P7664" s="147" t="s">
        <v>962</v>
      </c>
      <c r="Q7664" s="147">
        <v>215</v>
      </c>
      <c r="R7664" s="147"/>
      <c r="S7664" s="147" t="s">
        <v>1516</v>
      </c>
      <c r="T7664" s="147">
        <v>19</v>
      </c>
      <c r="U7664" s="147" t="s">
        <v>1517</v>
      </c>
      <c r="V7664" s="147" t="s">
        <v>4680</v>
      </c>
    </row>
    <row r="7665" spans="16:22" x14ac:dyDescent="0.25">
      <c r="P7665" s="147" t="s">
        <v>962</v>
      </c>
      <c r="Q7665" s="147">
        <v>215</v>
      </c>
      <c r="R7665" s="147"/>
      <c r="S7665" s="147" t="s">
        <v>1518</v>
      </c>
      <c r="T7665" s="147">
        <v>39</v>
      </c>
      <c r="U7665" s="147" t="s">
        <v>1519</v>
      </c>
      <c r="V7665" s="147" t="s">
        <v>4680</v>
      </c>
    </row>
    <row r="7666" spans="16:22" x14ac:dyDescent="0.25">
      <c r="P7666" s="147" t="s">
        <v>962</v>
      </c>
      <c r="Q7666" s="147">
        <v>215</v>
      </c>
      <c r="R7666" s="147"/>
      <c r="S7666" s="147" t="s">
        <v>1520</v>
      </c>
      <c r="T7666" s="147">
        <v>149</v>
      </c>
      <c r="U7666" s="147" t="s">
        <v>1521</v>
      </c>
      <c r="V7666" s="147" t="s">
        <v>4680</v>
      </c>
    </row>
    <row r="7667" spans="16:22" x14ac:dyDescent="0.25">
      <c r="P7667" s="147" t="s">
        <v>962</v>
      </c>
      <c r="Q7667" s="147">
        <v>215</v>
      </c>
      <c r="R7667" s="147"/>
      <c r="S7667" s="147" t="s">
        <v>3508</v>
      </c>
      <c r="T7667" s="147">
        <v>154</v>
      </c>
      <c r="U7667" s="147" t="s">
        <v>3509</v>
      </c>
      <c r="V7667" s="147" t="s">
        <v>4680</v>
      </c>
    </row>
    <row r="7668" spans="16:22" x14ac:dyDescent="0.25">
      <c r="P7668" s="147" t="s">
        <v>962</v>
      </c>
      <c r="Q7668" s="147">
        <v>215</v>
      </c>
      <c r="R7668" s="147"/>
      <c r="S7668" s="147" t="s">
        <v>1526</v>
      </c>
      <c r="T7668" s="147">
        <v>84</v>
      </c>
      <c r="U7668" s="147" t="s">
        <v>1527</v>
      </c>
      <c r="V7668" s="147" t="s">
        <v>4680</v>
      </c>
    </row>
    <row r="7669" spans="16:22" x14ac:dyDescent="0.25">
      <c r="P7669" s="147" t="s">
        <v>962</v>
      </c>
      <c r="Q7669" s="147">
        <v>215</v>
      </c>
      <c r="R7669" s="147"/>
      <c r="S7669" s="147" t="s">
        <v>4070</v>
      </c>
      <c r="T7669" s="147">
        <v>794</v>
      </c>
      <c r="U7669" s="147" t="s">
        <v>4071</v>
      </c>
      <c r="V7669" s="147" t="s">
        <v>4680</v>
      </c>
    </row>
    <row r="7670" spans="16:22" x14ac:dyDescent="0.25">
      <c r="P7670" s="147" t="s">
        <v>962</v>
      </c>
      <c r="Q7670" s="147">
        <v>215</v>
      </c>
      <c r="R7670" s="147"/>
      <c r="S7670" s="147" t="s">
        <v>4074</v>
      </c>
      <c r="T7670" s="147">
        <v>87</v>
      </c>
      <c r="U7670" s="147" t="s">
        <v>4075</v>
      </c>
      <c r="V7670" s="147" t="s">
        <v>4680</v>
      </c>
    </row>
    <row r="7671" spans="16:22" x14ac:dyDescent="0.25">
      <c r="P7671" s="147" t="s">
        <v>962</v>
      </c>
      <c r="Q7671" s="147">
        <v>215</v>
      </c>
      <c r="R7671" s="147"/>
      <c r="S7671" s="147" t="s">
        <v>3512</v>
      </c>
      <c r="T7671" s="147">
        <v>35</v>
      </c>
      <c r="U7671" s="147" t="s">
        <v>3513</v>
      </c>
      <c r="V7671" s="147" t="s">
        <v>4680</v>
      </c>
    </row>
    <row r="7672" spans="16:22" x14ac:dyDescent="0.25">
      <c r="P7672" s="147" t="s">
        <v>962</v>
      </c>
      <c r="Q7672" s="147">
        <v>215</v>
      </c>
      <c r="R7672" s="147"/>
      <c r="S7672" s="147" t="s">
        <v>2766</v>
      </c>
      <c r="T7672" s="147">
        <v>25</v>
      </c>
      <c r="U7672" s="147" t="s">
        <v>2767</v>
      </c>
      <c r="V7672" s="147" t="s">
        <v>4680</v>
      </c>
    </row>
    <row r="7673" spans="16:22" x14ac:dyDescent="0.25">
      <c r="P7673" s="147" t="s">
        <v>962</v>
      </c>
      <c r="Q7673" s="147">
        <v>215</v>
      </c>
      <c r="R7673" s="147"/>
      <c r="S7673" s="147" t="s">
        <v>2770</v>
      </c>
      <c r="T7673" s="147">
        <v>66</v>
      </c>
      <c r="U7673" s="147" t="s">
        <v>2771</v>
      </c>
      <c r="V7673" s="147" t="s">
        <v>4680</v>
      </c>
    </row>
    <row r="7674" spans="16:22" x14ac:dyDescent="0.25">
      <c r="P7674" s="147" t="s">
        <v>962</v>
      </c>
      <c r="Q7674" s="147">
        <v>215</v>
      </c>
      <c r="R7674" s="147"/>
      <c r="S7674" s="147" t="s">
        <v>1542</v>
      </c>
      <c r="T7674" s="147">
        <v>40</v>
      </c>
      <c r="U7674" s="147" t="s">
        <v>1543</v>
      </c>
      <c r="V7674" s="147" t="s">
        <v>4680</v>
      </c>
    </row>
    <row r="7675" spans="16:22" x14ac:dyDescent="0.25">
      <c r="P7675" s="147" t="s">
        <v>962</v>
      </c>
      <c r="Q7675" s="147">
        <v>215</v>
      </c>
      <c r="R7675" s="147"/>
      <c r="S7675" s="147" t="s">
        <v>1550</v>
      </c>
      <c r="T7675" s="147">
        <v>26</v>
      </c>
      <c r="U7675" s="147" t="s">
        <v>1551</v>
      </c>
      <c r="V7675" s="147" t="s">
        <v>4680</v>
      </c>
    </row>
    <row r="7676" spans="16:22" x14ac:dyDescent="0.25">
      <c r="P7676" s="147" t="s">
        <v>962</v>
      </c>
      <c r="Q7676" s="147">
        <v>215</v>
      </c>
      <c r="R7676" s="147"/>
      <c r="S7676" s="147" t="s">
        <v>1554</v>
      </c>
      <c r="T7676" s="147">
        <v>353</v>
      </c>
      <c r="U7676" s="147" t="s">
        <v>1555</v>
      </c>
      <c r="V7676" s="147" t="s">
        <v>4680</v>
      </c>
    </row>
    <row r="7677" spans="16:22" x14ac:dyDescent="0.25">
      <c r="P7677" s="147" t="s">
        <v>962</v>
      </c>
      <c r="Q7677" s="147">
        <v>215</v>
      </c>
      <c r="R7677" s="147"/>
      <c r="S7677" s="147" t="s">
        <v>1558</v>
      </c>
      <c r="T7677" s="147">
        <v>20</v>
      </c>
      <c r="U7677" s="147" t="s">
        <v>1559</v>
      </c>
      <c r="V7677" s="147" t="s">
        <v>4680</v>
      </c>
    </row>
    <row r="7678" spans="16:22" x14ac:dyDescent="0.25">
      <c r="P7678" s="147" t="s">
        <v>962</v>
      </c>
      <c r="Q7678" s="147">
        <v>215</v>
      </c>
      <c r="R7678" s="147"/>
      <c r="S7678" s="147" t="s">
        <v>1560</v>
      </c>
      <c r="T7678" s="147">
        <v>52</v>
      </c>
      <c r="U7678" s="147" t="s">
        <v>1561</v>
      </c>
      <c r="V7678" s="147" t="s">
        <v>4680</v>
      </c>
    </row>
    <row r="7679" spans="16:22" x14ac:dyDescent="0.25">
      <c r="P7679" s="147" t="s">
        <v>962</v>
      </c>
      <c r="Q7679" s="147">
        <v>215</v>
      </c>
      <c r="R7679" s="147"/>
      <c r="S7679" s="147" t="s">
        <v>1564</v>
      </c>
      <c r="T7679" s="147">
        <v>144</v>
      </c>
      <c r="U7679" s="147" t="s">
        <v>1565</v>
      </c>
      <c r="V7679" s="147" t="s">
        <v>4680</v>
      </c>
    </row>
    <row r="7680" spans="16:22" x14ac:dyDescent="0.25">
      <c r="P7680" s="147" t="s">
        <v>962</v>
      </c>
      <c r="Q7680" s="147">
        <v>215</v>
      </c>
      <c r="R7680" s="147"/>
      <c r="S7680" s="147" t="s">
        <v>1566</v>
      </c>
      <c r="T7680" s="147">
        <v>124</v>
      </c>
      <c r="U7680" s="147" t="s">
        <v>1567</v>
      </c>
      <c r="V7680" s="147" t="s">
        <v>4680</v>
      </c>
    </row>
    <row r="7681" spans="16:22" x14ac:dyDescent="0.25">
      <c r="P7681" s="147" t="s">
        <v>962</v>
      </c>
      <c r="Q7681" s="147">
        <v>215</v>
      </c>
      <c r="R7681" s="147"/>
      <c r="S7681" s="147" t="s">
        <v>1576</v>
      </c>
      <c r="T7681" s="147">
        <v>140</v>
      </c>
      <c r="U7681" s="147" t="s">
        <v>1577</v>
      </c>
      <c r="V7681" s="147" t="s">
        <v>4680</v>
      </c>
    </row>
    <row r="7682" spans="16:22" x14ac:dyDescent="0.25">
      <c r="P7682" s="147" t="s">
        <v>962</v>
      </c>
      <c r="Q7682" s="147">
        <v>215</v>
      </c>
      <c r="R7682" s="147"/>
      <c r="S7682" s="147" t="s">
        <v>1582</v>
      </c>
      <c r="T7682" s="147">
        <v>50</v>
      </c>
      <c r="U7682" s="147" t="s">
        <v>1583</v>
      </c>
      <c r="V7682" s="147" t="s">
        <v>4680</v>
      </c>
    </row>
    <row r="7683" spans="16:22" x14ac:dyDescent="0.25">
      <c r="P7683" s="147" t="s">
        <v>962</v>
      </c>
      <c r="Q7683" s="147">
        <v>215</v>
      </c>
      <c r="R7683" s="147"/>
      <c r="S7683" s="147" t="s">
        <v>1584</v>
      </c>
      <c r="T7683" s="147">
        <v>116</v>
      </c>
      <c r="U7683" s="147" t="s">
        <v>1585</v>
      </c>
      <c r="V7683" s="147" t="s">
        <v>4680</v>
      </c>
    </row>
    <row r="7684" spans="16:22" x14ac:dyDescent="0.25">
      <c r="P7684" s="147" t="s">
        <v>962</v>
      </c>
      <c r="Q7684" s="147">
        <v>215</v>
      </c>
      <c r="R7684" s="147"/>
      <c r="S7684" s="147" t="s">
        <v>1586</v>
      </c>
      <c r="T7684" s="147">
        <v>85</v>
      </c>
      <c r="U7684" s="147" t="s">
        <v>1587</v>
      </c>
      <c r="V7684" s="147" t="s">
        <v>4680</v>
      </c>
    </row>
    <row r="7685" spans="16:22" x14ac:dyDescent="0.25">
      <c r="P7685" s="147" t="s">
        <v>962</v>
      </c>
      <c r="Q7685" s="147">
        <v>215</v>
      </c>
      <c r="R7685" s="147"/>
      <c r="S7685" s="147" t="s">
        <v>1588</v>
      </c>
      <c r="T7685" s="147">
        <v>100</v>
      </c>
      <c r="U7685" s="147" t="s">
        <v>1589</v>
      </c>
      <c r="V7685" s="147" t="s">
        <v>4680</v>
      </c>
    </row>
    <row r="7686" spans="16:22" x14ac:dyDescent="0.25">
      <c r="P7686" s="147" t="s">
        <v>962</v>
      </c>
      <c r="Q7686" s="147">
        <v>215</v>
      </c>
      <c r="R7686" s="147"/>
      <c r="S7686" s="147" t="s">
        <v>1594</v>
      </c>
      <c r="T7686" s="147">
        <v>36</v>
      </c>
      <c r="U7686" s="147" t="s">
        <v>1595</v>
      </c>
      <c r="V7686" s="147" t="s">
        <v>4680</v>
      </c>
    </row>
    <row r="7687" spans="16:22" x14ac:dyDescent="0.25">
      <c r="P7687" s="147" t="s">
        <v>962</v>
      </c>
      <c r="Q7687" s="147">
        <v>215</v>
      </c>
      <c r="R7687" s="147"/>
      <c r="S7687" s="147" t="s">
        <v>1596</v>
      </c>
      <c r="T7687" s="147">
        <v>41</v>
      </c>
      <c r="U7687" s="147" t="s">
        <v>1597</v>
      </c>
      <c r="V7687" s="147" t="s">
        <v>4680</v>
      </c>
    </row>
    <row r="7688" spans="16:22" x14ac:dyDescent="0.25">
      <c r="P7688" s="147" t="s">
        <v>962</v>
      </c>
      <c r="Q7688" s="147">
        <v>215</v>
      </c>
      <c r="R7688" s="147"/>
      <c r="S7688" s="147" t="s">
        <v>1602</v>
      </c>
      <c r="T7688" s="147">
        <v>50</v>
      </c>
      <c r="U7688" s="147" t="s">
        <v>1603</v>
      </c>
      <c r="V7688" s="147" t="s">
        <v>4680</v>
      </c>
    </row>
    <row r="7689" spans="16:22" x14ac:dyDescent="0.25">
      <c r="P7689" s="147" t="s">
        <v>962</v>
      </c>
      <c r="Q7689" s="147">
        <v>215</v>
      </c>
      <c r="R7689" s="147"/>
      <c r="S7689" s="147" t="s">
        <v>3005</v>
      </c>
      <c r="T7689" s="147">
        <v>104</v>
      </c>
      <c r="U7689" s="147" t="s">
        <v>3006</v>
      </c>
      <c r="V7689" s="147" t="s">
        <v>4680</v>
      </c>
    </row>
    <row r="7690" spans="16:22" x14ac:dyDescent="0.25">
      <c r="P7690" s="147" t="s">
        <v>962</v>
      </c>
      <c r="Q7690" s="147">
        <v>215</v>
      </c>
      <c r="R7690" s="147"/>
      <c r="S7690" s="147" t="s">
        <v>3009</v>
      </c>
      <c r="T7690" s="147">
        <v>11</v>
      </c>
      <c r="U7690" s="147" t="s">
        <v>3010</v>
      </c>
      <c r="V7690" s="147" t="s">
        <v>4680</v>
      </c>
    </row>
    <row r="7691" spans="16:22" x14ac:dyDescent="0.25">
      <c r="P7691" s="147" t="s">
        <v>962</v>
      </c>
      <c r="Q7691" s="147">
        <v>215</v>
      </c>
      <c r="R7691" s="147"/>
      <c r="S7691" s="147" t="s">
        <v>3308</v>
      </c>
      <c r="T7691" s="147">
        <v>2</v>
      </c>
      <c r="U7691" s="147" t="s">
        <v>3309</v>
      </c>
      <c r="V7691" s="147" t="s">
        <v>4680</v>
      </c>
    </row>
    <row r="7692" spans="16:22" x14ac:dyDescent="0.25">
      <c r="P7692" s="147" t="s">
        <v>962</v>
      </c>
      <c r="Q7692" s="147">
        <v>215</v>
      </c>
      <c r="R7692" s="147"/>
      <c r="S7692" s="147" t="s">
        <v>1626</v>
      </c>
      <c r="T7692" s="147">
        <v>1007</v>
      </c>
      <c r="U7692" s="147" t="s">
        <v>1627</v>
      </c>
      <c r="V7692" s="147" t="s">
        <v>4680</v>
      </c>
    </row>
    <row r="7693" spans="16:22" x14ac:dyDescent="0.25">
      <c r="P7693" s="147" t="s">
        <v>962</v>
      </c>
      <c r="Q7693" s="147">
        <v>215</v>
      </c>
      <c r="R7693" s="147"/>
      <c r="S7693" s="147" t="s">
        <v>3310</v>
      </c>
      <c r="T7693" s="147">
        <v>542</v>
      </c>
      <c r="U7693" s="147" t="s">
        <v>3311</v>
      </c>
      <c r="V7693" s="147" t="s">
        <v>4680</v>
      </c>
    </row>
    <row r="7694" spans="16:22" x14ac:dyDescent="0.25">
      <c r="P7694" s="147" t="s">
        <v>962</v>
      </c>
      <c r="Q7694" s="147">
        <v>215</v>
      </c>
      <c r="R7694" s="147"/>
      <c r="S7694" s="147" t="s">
        <v>3312</v>
      </c>
      <c r="T7694" s="147">
        <v>554</v>
      </c>
      <c r="U7694" s="147" t="s">
        <v>3313</v>
      </c>
      <c r="V7694" s="147" t="s">
        <v>4680</v>
      </c>
    </row>
    <row r="7695" spans="16:22" x14ac:dyDescent="0.25">
      <c r="P7695" s="147" t="s">
        <v>962</v>
      </c>
      <c r="Q7695" s="147">
        <v>215</v>
      </c>
      <c r="R7695" s="147"/>
      <c r="S7695" s="147" t="s">
        <v>3314</v>
      </c>
      <c r="T7695" s="147">
        <v>565</v>
      </c>
      <c r="U7695" s="147" t="s">
        <v>3315</v>
      </c>
      <c r="V7695" s="147" t="s">
        <v>4680</v>
      </c>
    </row>
    <row r="7696" spans="16:22" x14ac:dyDescent="0.25">
      <c r="P7696" s="147" t="s">
        <v>962</v>
      </c>
      <c r="Q7696" s="147">
        <v>215</v>
      </c>
      <c r="R7696" s="147"/>
      <c r="S7696" s="147" t="s">
        <v>1632</v>
      </c>
      <c r="T7696" s="147">
        <v>184</v>
      </c>
      <c r="U7696" s="147" t="s">
        <v>1633</v>
      </c>
      <c r="V7696" s="147" t="s">
        <v>4680</v>
      </c>
    </row>
    <row r="7697" spans="16:22" x14ac:dyDescent="0.25">
      <c r="P7697" s="147" t="s">
        <v>962</v>
      </c>
      <c r="Q7697" s="147">
        <v>215</v>
      </c>
      <c r="R7697" s="147"/>
      <c r="S7697" s="147" t="s">
        <v>1640</v>
      </c>
      <c r="T7697" s="147">
        <v>113</v>
      </c>
      <c r="U7697" s="147" t="s">
        <v>1641</v>
      </c>
      <c r="V7697" s="147" t="s">
        <v>4680</v>
      </c>
    </row>
    <row r="7698" spans="16:22" x14ac:dyDescent="0.25">
      <c r="P7698" s="147" t="s">
        <v>962</v>
      </c>
      <c r="Q7698" s="147">
        <v>215</v>
      </c>
      <c r="R7698" s="147"/>
      <c r="S7698" s="147" t="s">
        <v>1646</v>
      </c>
      <c r="T7698" s="147">
        <v>146</v>
      </c>
      <c r="U7698" s="147" t="s">
        <v>1647</v>
      </c>
      <c r="V7698" s="147" t="s">
        <v>4680</v>
      </c>
    </row>
    <row r="7699" spans="16:22" x14ac:dyDescent="0.25">
      <c r="P7699" s="147" t="s">
        <v>962</v>
      </c>
      <c r="Q7699" s="147">
        <v>215</v>
      </c>
      <c r="R7699" s="147"/>
      <c r="S7699" s="147" t="s">
        <v>4693</v>
      </c>
      <c r="T7699" s="147">
        <v>320</v>
      </c>
      <c r="U7699" s="147" t="s">
        <v>4694</v>
      </c>
      <c r="V7699" s="147" t="s">
        <v>4680</v>
      </c>
    </row>
    <row r="7700" spans="16:22" x14ac:dyDescent="0.25">
      <c r="P7700" s="147" t="s">
        <v>962</v>
      </c>
      <c r="Q7700" s="147">
        <v>215</v>
      </c>
      <c r="R7700" s="147"/>
      <c r="S7700" s="147" t="s">
        <v>4695</v>
      </c>
      <c r="T7700" s="147">
        <v>300</v>
      </c>
      <c r="U7700" s="147" t="s">
        <v>4696</v>
      </c>
      <c r="V7700" s="147" t="s">
        <v>4680</v>
      </c>
    </row>
    <row r="7701" spans="16:22" x14ac:dyDescent="0.25">
      <c r="P7701" s="147" t="s">
        <v>962</v>
      </c>
      <c r="Q7701" s="147">
        <v>215</v>
      </c>
      <c r="R7701" s="147"/>
      <c r="S7701" s="147" t="s">
        <v>4697</v>
      </c>
      <c r="T7701" s="147">
        <v>300</v>
      </c>
      <c r="U7701" s="147" t="s">
        <v>4698</v>
      </c>
      <c r="V7701" s="147" t="s">
        <v>4680</v>
      </c>
    </row>
    <row r="7702" spans="16:22" x14ac:dyDescent="0.25">
      <c r="P7702" s="147" t="s">
        <v>962</v>
      </c>
      <c r="Q7702" s="147">
        <v>215</v>
      </c>
      <c r="R7702" s="147"/>
      <c r="S7702" s="147" t="s">
        <v>4699</v>
      </c>
      <c r="T7702" s="147">
        <v>15</v>
      </c>
      <c r="U7702" s="147" t="s">
        <v>4700</v>
      </c>
      <c r="V7702" s="147" t="s">
        <v>4680</v>
      </c>
    </row>
    <row r="7703" spans="16:22" x14ac:dyDescent="0.25">
      <c r="P7703" s="147" t="s">
        <v>962</v>
      </c>
      <c r="Q7703" s="147">
        <v>215</v>
      </c>
      <c r="R7703" s="147"/>
      <c r="S7703" s="147" t="s">
        <v>4701</v>
      </c>
      <c r="T7703" s="147">
        <v>35</v>
      </c>
      <c r="U7703" s="147" t="s">
        <v>4702</v>
      </c>
      <c r="V7703" s="147" t="s">
        <v>4680</v>
      </c>
    </row>
    <row r="7704" spans="16:22" x14ac:dyDescent="0.25">
      <c r="P7704" s="147" t="s">
        <v>962</v>
      </c>
      <c r="Q7704" s="147">
        <v>215</v>
      </c>
      <c r="R7704" s="147"/>
      <c r="S7704" s="147" t="s">
        <v>4347</v>
      </c>
      <c r="T7704" s="147">
        <v>75</v>
      </c>
      <c r="U7704" s="147" t="s">
        <v>4348</v>
      </c>
      <c r="V7704" s="147" t="s">
        <v>4680</v>
      </c>
    </row>
    <row r="7705" spans="16:22" x14ac:dyDescent="0.25">
      <c r="P7705" s="147" t="s">
        <v>962</v>
      </c>
      <c r="Q7705" s="147">
        <v>215</v>
      </c>
      <c r="R7705" s="147"/>
      <c r="S7705" s="147" t="s">
        <v>4349</v>
      </c>
      <c r="T7705" s="147">
        <v>31</v>
      </c>
      <c r="U7705" s="147" t="s">
        <v>4350</v>
      </c>
      <c r="V7705" s="147" t="s">
        <v>4680</v>
      </c>
    </row>
    <row r="7706" spans="16:22" x14ac:dyDescent="0.25">
      <c r="P7706" s="147" t="s">
        <v>962</v>
      </c>
      <c r="Q7706" s="147">
        <v>215</v>
      </c>
      <c r="R7706" s="147"/>
      <c r="S7706" s="147" t="s">
        <v>4351</v>
      </c>
      <c r="T7706" s="147">
        <v>74</v>
      </c>
      <c r="U7706" s="147" t="s">
        <v>4352</v>
      </c>
      <c r="V7706" s="147" t="s">
        <v>4680</v>
      </c>
    </row>
    <row r="7707" spans="16:22" x14ac:dyDescent="0.25">
      <c r="P7707" s="147" t="s">
        <v>962</v>
      </c>
      <c r="Q7707" s="147">
        <v>215</v>
      </c>
      <c r="R7707" s="147"/>
      <c r="S7707" s="147" t="s">
        <v>4353</v>
      </c>
      <c r="T7707" s="147">
        <v>56</v>
      </c>
      <c r="U7707" s="147" t="s">
        <v>4354</v>
      </c>
      <c r="V7707" s="147" t="s">
        <v>4680</v>
      </c>
    </row>
    <row r="7708" spans="16:22" x14ac:dyDescent="0.25">
      <c r="P7708" s="147" t="s">
        <v>962</v>
      </c>
      <c r="Q7708" s="147">
        <v>215</v>
      </c>
      <c r="R7708" s="147"/>
      <c r="S7708" s="147" t="s">
        <v>4127</v>
      </c>
      <c r="T7708" s="147">
        <v>75</v>
      </c>
      <c r="U7708" s="147" t="s">
        <v>4128</v>
      </c>
      <c r="V7708" s="147" t="s">
        <v>4680</v>
      </c>
    </row>
    <row r="7709" spans="16:22" x14ac:dyDescent="0.25">
      <c r="P7709" s="147" t="s">
        <v>962</v>
      </c>
      <c r="Q7709" s="147">
        <v>215</v>
      </c>
      <c r="R7709" s="147"/>
      <c r="S7709" s="147" t="s">
        <v>1658</v>
      </c>
      <c r="T7709" s="147">
        <v>140</v>
      </c>
      <c r="U7709" s="147" t="s">
        <v>1659</v>
      </c>
      <c r="V7709" s="147" t="s">
        <v>4680</v>
      </c>
    </row>
    <row r="7710" spans="16:22" x14ac:dyDescent="0.25">
      <c r="P7710" s="147" t="s">
        <v>962</v>
      </c>
      <c r="Q7710" s="147">
        <v>215</v>
      </c>
      <c r="R7710" s="147"/>
      <c r="S7710" s="147" t="s">
        <v>2776</v>
      </c>
      <c r="T7710" s="147">
        <v>125</v>
      </c>
      <c r="U7710" s="147" t="s">
        <v>2777</v>
      </c>
      <c r="V7710" s="147" t="s">
        <v>4680</v>
      </c>
    </row>
    <row r="7711" spans="16:22" x14ac:dyDescent="0.25">
      <c r="P7711" s="147" t="s">
        <v>962</v>
      </c>
      <c r="Q7711" s="147">
        <v>215</v>
      </c>
      <c r="R7711" s="147"/>
      <c r="S7711" s="147" t="s">
        <v>1662</v>
      </c>
      <c r="T7711" s="147">
        <v>152</v>
      </c>
      <c r="U7711" s="147" t="s">
        <v>1663</v>
      </c>
      <c r="V7711" s="147" t="s">
        <v>4680</v>
      </c>
    </row>
    <row r="7712" spans="16:22" x14ac:dyDescent="0.25">
      <c r="P7712" s="147" t="s">
        <v>962</v>
      </c>
      <c r="Q7712" s="147">
        <v>215</v>
      </c>
      <c r="R7712" s="147"/>
      <c r="S7712" s="147" t="s">
        <v>3324</v>
      </c>
      <c r="T7712" s="147">
        <v>104</v>
      </c>
      <c r="U7712" s="147" t="s">
        <v>3325</v>
      </c>
      <c r="V7712" s="147" t="s">
        <v>4680</v>
      </c>
    </row>
    <row r="7713" spans="16:22" x14ac:dyDescent="0.25">
      <c r="P7713" s="147" t="s">
        <v>962</v>
      </c>
      <c r="Q7713" s="147">
        <v>215</v>
      </c>
      <c r="R7713" s="147"/>
      <c r="S7713" s="147" t="s">
        <v>1676</v>
      </c>
      <c r="T7713" s="147">
        <v>374</v>
      </c>
      <c r="U7713" s="147" t="s">
        <v>1677</v>
      </c>
      <c r="V7713" s="147" t="s">
        <v>4680</v>
      </c>
    </row>
    <row r="7714" spans="16:22" x14ac:dyDescent="0.25">
      <c r="P7714" s="147" t="s">
        <v>962</v>
      </c>
      <c r="Q7714" s="147">
        <v>215</v>
      </c>
      <c r="R7714" s="147"/>
      <c r="S7714" s="147" t="s">
        <v>3718</v>
      </c>
      <c r="T7714" s="147">
        <v>88</v>
      </c>
      <c r="U7714" s="147" t="s">
        <v>3719</v>
      </c>
      <c r="V7714" s="147" t="s">
        <v>4680</v>
      </c>
    </row>
    <row r="7715" spans="16:22" x14ac:dyDescent="0.25">
      <c r="P7715" s="147" t="s">
        <v>962</v>
      </c>
      <c r="Q7715" s="147">
        <v>215</v>
      </c>
      <c r="R7715" s="147"/>
      <c r="S7715" s="147" t="s">
        <v>2495</v>
      </c>
      <c r="T7715" s="147">
        <v>287</v>
      </c>
      <c r="U7715" s="147" t="s">
        <v>2496</v>
      </c>
      <c r="V7715" s="147" t="s">
        <v>4680</v>
      </c>
    </row>
    <row r="7716" spans="16:22" x14ac:dyDescent="0.25">
      <c r="P7716" s="147" t="s">
        <v>962</v>
      </c>
      <c r="Q7716" s="147">
        <v>215</v>
      </c>
      <c r="R7716" s="147"/>
      <c r="S7716" s="147" t="s">
        <v>2790</v>
      </c>
      <c r="T7716" s="147">
        <v>213</v>
      </c>
      <c r="U7716" s="147" t="s">
        <v>2791</v>
      </c>
      <c r="V7716" s="147" t="s">
        <v>4680</v>
      </c>
    </row>
    <row r="7717" spans="16:22" x14ac:dyDescent="0.25">
      <c r="P7717" s="147" t="s">
        <v>962</v>
      </c>
      <c r="Q7717" s="147">
        <v>215</v>
      </c>
      <c r="R7717" s="147"/>
      <c r="S7717" s="147" t="s">
        <v>3029</v>
      </c>
      <c r="T7717" s="147">
        <v>311</v>
      </c>
      <c r="U7717" s="147" t="s">
        <v>3030</v>
      </c>
      <c r="V7717" s="147" t="s">
        <v>4680</v>
      </c>
    </row>
    <row r="7718" spans="16:22" x14ac:dyDescent="0.25">
      <c r="P7718" s="147" t="s">
        <v>962</v>
      </c>
      <c r="Q7718" s="147">
        <v>215</v>
      </c>
      <c r="R7718" s="147"/>
      <c r="S7718" s="147" t="s">
        <v>1686</v>
      </c>
      <c r="T7718" s="147">
        <v>678</v>
      </c>
      <c r="U7718" s="147" t="s">
        <v>1687</v>
      </c>
      <c r="V7718" s="147" t="s">
        <v>4680</v>
      </c>
    </row>
    <row r="7719" spans="16:22" x14ac:dyDescent="0.25">
      <c r="P7719" s="147" t="s">
        <v>962</v>
      </c>
      <c r="Q7719" s="147">
        <v>215</v>
      </c>
      <c r="R7719" s="147"/>
      <c r="S7719" s="147" t="s">
        <v>2499</v>
      </c>
      <c r="T7719" s="147">
        <v>160</v>
      </c>
      <c r="U7719" s="147" t="s">
        <v>2500</v>
      </c>
      <c r="V7719" s="147" t="s">
        <v>4680</v>
      </c>
    </row>
    <row r="7720" spans="16:22" x14ac:dyDescent="0.25">
      <c r="P7720" s="147" t="s">
        <v>962</v>
      </c>
      <c r="Q7720" s="147">
        <v>215</v>
      </c>
      <c r="R7720" s="147"/>
      <c r="S7720" s="147" t="s">
        <v>2501</v>
      </c>
      <c r="T7720" s="147">
        <v>161</v>
      </c>
      <c r="U7720" s="147" t="s">
        <v>2502</v>
      </c>
      <c r="V7720" s="147" t="s">
        <v>4680</v>
      </c>
    </row>
    <row r="7721" spans="16:22" x14ac:dyDescent="0.25">
      <c r="P7721" s="147" t="s">
        <v>962</v>
      </c>
      <c r="Q7721" s="147">
        <v>215</v>
      </c>
      <c r="R7721" s="147"/>
      <c r="S7721" s="147" t="s">
        <v>3338</v>
      </c>
      <c r="T7721" s="147">
        <v>45</v>
      </c>
      <c r="U7721" s="147" t="s">
        <v>3339</v>
      </c>
      <c r="V7721" s="147" t="s">
        <v>4680</v>
      </c>
    </row>
    <row r="7722" spans="16:22" x14ac:dyDescent="0.25">
      <c r="P7722" s="147" t="s">
        <v>962</v>
      </c>
      <c r="Q7722" s="147">
        <v>215</v>
      </c>
      <c r="R7722" s="147"/>
      <c r="S7722" s="147" t="s">
        <v>2794</v>
      </c>
      <c r="T7722" s="147">
        <v>102</v>
      </c>
      <c r="U7722" s="147" t="s">
        <v>2795</v>
      </c>
      <c r="V7722" s="147" t="s">
        <v>4680</v>
      </c>
    </row>
    <row r="7723" spans="16:22" x14ac:dyDescent="0.25">
      <c r="P7723" s="147" t="s">
        <v>962</v>
      </c>
      <c r="Q7723" s="147">
        <v>215</v>
      </c>
      <c r="R7723" s="147"/>
      <c r="S7723" s="147" t="s">
        <v>2507</v>
      </c>
      <c r="T7723" s="147">
        <v>218</v>
      </c>
      <c r="U7723" s="147" t="s">
        <v>2508</v>
      </c>
      <c r="V7723" s="147" t="s">
        <v>4680</v>
      </c>
    </row>
    <row r="7724" spans="16:22" x14ac:dyDescent="0.25">
      <c r="P7724" s="147" t="s">
        <v>962</v>
      </c>
      <c r="Q7724" s="147">
        <v>215</v>
      </c>
      <c r="R7724" s="147"/>
      <c r="S7724" s="147" t="s">
        <v>2798</v>
      </c>
      <c r="T7724" s="147">
        <v>148</v>
      </c>
      <c r="U7724" s="147" t="s">
        <v>2799</v>
      </c>
      <c r="V7724" s="147" t="s">
        <v>4680</v>
      </c>
    </row>
    <row r="7725" spans="16:22" x14ac:dyDescent="0.25">
      <c r="P7725" s="147" t="s">
        <v>962</v>
      </c>
      <c r="Q7725" s="147">
        <v>215</v>
      </c>
      <c r="R7725" s="147"/>
      <c r="S7725" s="147" t="s">
        <v>2800</v>
      </c>
      <c r="T7725" s="147">
        <v>100</v>
      </c>
      <c r="U7725" s="147" t="s">
        <v>2801</v>
      </c>
      <c r="V7725" s="147" t="s">
        <v>4680</v>
      </c>
    </row>
    <row r="7726" spans="16:22" x14ac:dyDescent="0.25">
      <c r="P7726" s="147" t="s">
        <v>962</v>
      </c>
      <c r="Q7726" s="147">
        <v>215</v>
      </c>
      <c r="R7726" s="147"/>
      <c r="S7726" s="147" t="s">
        <v>3518</v>
      </c>
      <c r="T7726" s="147">
        <v>154</v>
      </c>
      <c r="U7726" s="147" t="s">
        <v>3519</v>
      </c>
      <c r="V7726" s="147" t="s">
        <v>4680</v>
      </c>
    </row>
    <row r="7727" spans="16:22" x14ac:dyDescent="0.25">
      <c r="P7727" s="147" t="s">
        <v>962</v>
      </c>
      <c r="Q7727" s="147">
        <v>215</v>
      </c>
      <c r="R7727" s="147"/>
      <c r="S7727" s="147" t="s">
        <v>1702</v>
      </c>
      <c r="T7727" s="147">
        <v>97</v>
      </c>
      <c r="U7727" s="147" t="s">
        <v>1703</v>
      </c>
      <c r="V7727" s="147" t="s">
        <v>4680</v>
      </c>
    </row>
    <row r="7728" spans="16:22" x14ac:dyDescent="0.25">
      <c r="P7728" s="147" t="s">
        <v>962</v>
      </c>
      <c r="Q7728" s="147">
        <v>215</v>
      </c>
      <c r="R7728" s="147"/>
      <c r="S7728" s="147" t="s">
        <v>1704</v>
      </c>
      <c r="T7728" s="147">
        <v>214</v>
      </c>
      <c r="U7728" s="147" t="s">
        <v>1705</v>
      </c>
      <c r="V7728" s="147" t="s">
        <v>4680</v>
      </c>
    </row>
    <row r="7729" spans="16:22" x14ac:dyDescent="0.25">
      <c r="P7729" s="147" t="s">
        <v>962</v>
      </c>
      <c r="Q7729" s="147">
        <v>215</v>
      </c>
      <c r="R7729" s="147"/>
      <c r="S7729" s="147" t="s">
        <v>2804</v>
      </c>
      <c r="T7729" s="147">
        <v>416</v>
      </c>
      <c r="U7729" s="147" t="s">
        <v>2805</v>
      </c>
      <c r="V7729" s="147" t="s">
        <v>4680</v>
      </c>
    </row>
    <row r="7730" spans="16:22" x14ac:dyDescent="0.25">
      <c r="P7730" s="147" t="s">
        <v>962</v>
      </c>
      <c r="Q7730" s="147">
        <v>215</v>
      </c>
      <c r="R7730" s="147"/>
      <c r="S7730" s="147" t="s">
        <v>1706</v>
      </c>
      <c r="T7730" s="147">
        <v>2005</v>
      </c>
      <c r="U7730" s="147" t="s">
        <v>1707</v>
      </c>
      <c r="V7730" s="147" t="s">
        <v>4680</v>
      </c>
    </row>
    <row r="7731" spans="16:22" x14ac:dyDescent="0.25">
      <c r="P7731" s="147" t="s">
        <v>962</v>
      </c>
      <c r="Q7731" s="147">
        <v>215</v>
      </c>
      <c r="R7731" s="147"/>
      <c r="S7731" s="147" t="s">
        <v>1708</v>
      </c>
      <c r="T7731" s="147">
        <v>395</v>
      </c>
      <c r="U7731" s="147" t="s">
        <v>1709</v>
      </c>
      <c r="V7731" s="147" t="s">
        <v>4680</v>
      </c>
    </row>
    <row r="7732" spans="16:22" x14ac:dyDescent="0.25">
      <c r="P7732" s="147" t="s">
        <v>962</v>
      </c>
      <c r="Q7732" s="147">
        <v>215</v>
      </c>
      <c r="R7732" s="147"/>
      <c r="S7732" s="147" t="s">
        <v>3340</v>
      </c>
      <c r="T7732" s="147">
        <v>436</v>
      </c>
      <c r="U7732" s="147" t="s">
        <v>3341</v>
      </c>
      <c r="V7732" s="147" t="s">
        <v>4680</v>
      </c>
    </row>
    <row r="7733" spans="16:22" x14ac:dyDescent="0.25">
      <c r="P7733" s="147" t="s">
        <v>962</v>
      </c>
      <c r="Q7733" s="147">
        <v>215</v>
      </c>
      <c r="R7733" s="147"/>
      <c r="S7733" s="147" t="s">
        <v>4703</v>
      </c>
      <c r="T7733" s="147">
        <v>350</v>
      </c>
      <c r="U7733" s="147" t="s">
        <v>4704</v>
      </c>
      <c r="V7733" s="147" t="s">
        <v>4680</v>
      </c>
    </row>
    <row r="7734" spans="16:22" x14ac:dyDescent="0.25">
      <c r="P7734" s="147" t="s">
        <v>962</v>
      </c>
      <c r="Q7734" s="147">
        <v>215</v>
      </c>
      <c r="R7734" s="147"/>
      <c r="S7734" s="147" t="s">
        <v>1716</v>
      </c>
      <c r="T7734" s="147">
        <v>35</v>
      </c>
      <c r="U7734" s="147" t="s">
        <v>1717</v>
      </c>
      <c r="V7734" s="147" t="s">
        <v>4680</v>
      </c>
    </row>
    <row r="7735" spans="16:22" x14ac:dyDescent="0.25">
      <c r="P7735" s="147" t="s">
        <v>962</v>
      </c>
      <c r="Q7735" s="147">
        <v>215</v>
      </c>
      <c r="R7735" s="147"/>
      <c r="S7735" s="147" t="s">
        <v>2812</v>
      </c>
      <c r="T7735" s="147">
        <v>46</v>
      </c>
      <c r="U7735" s="147" t="s">
        <v>2813</v>
      </c>
      <c r="V7735" s="147" t="s">
        <v>4680</v>
      </c>
    </row>
    <row r="7736" spans="16:22" x14ac:dyDescent="0.25">
      <c r="P7736" s="147" t="s">
        <v>962</v>
      </c>
      <c r="Q7736" s="147">
        <v>215</v>
      </c>
      <c r="R7736" s="147"/>
      <c r="S7736" s="147" t="s">
        <v>3851</v>
      </c>
      <c r="T7736" s="147">
        <v>7</v>
      </c>
      <c r="U7736" s="147" t="s">
        <v>3852</v>
      </c>
      <c r="V7736" s="147" t="s">
        <v>4680</v>
      </c>
    </row>
    <row r="7737" spans="16:22" x14ac:dyDescent="0.25">
      <c r="P7737" s="147" t="s">
        <v>962</v>
      </c>
      <c r="Q7737" s="147">
        <v>215</v>
      </c>
      <c r="R7737" s="147"/>
      <c r="S7737" s="147" t="s">
        <v>1720</v>
      </c>
      <c r="T7737" s="147">
        <v>592</v>
      </c>
      <c r="U7737" s="147" t="s">
        <v>1721</v>
      </c>
      <c r="V7737" s="147" t="s">
        <v>4680</v>
      </c>
    </row>
    <row r="7738" spans="16:22" x14ac:dyDescent="0.25">
      <c r="P7738" s="147" t="s">
        <v>962</v>
      </c>
      <c r="Q7738" s="147">
        <v>215</v>
      </c>
      <c r="R7738" s="147"/>
      <c r="S7738" s="147" t="s">
        <v>1728</v>
      </c>
      <c r="T7738" s="147">
        <v>813</v>
      </c>
      <c r="U7738" s="147" t="s">
        <v>1729</v>
      </c>
      <c r="V7738" s="147" t="s">
        <v>4680</v>
      </c>
    </row>
    <row r="7739" spans="16:22" x14ac:dyDescent="0.25">
      <c r="P7739" s="147" t="s">
        <v>962</v>
      </c>
      <c r="Q7739" s="147">
        <v>215</v>
      </c>
      <c r="R7739" s="147"/>
      <c r="S7739" s="147" t="s">
        <v>1730</v>
      </c>
      <c r="T7739" s="147">
        <v>893</v>
      </c>
      <c r="U7739" s="147" t="s">
        <v>1731</v>
      </c>
      <c r="V7739" s="147" t="s">
        <v>4680</v>
      </c>
    </row>
    <row r="7740" spans="16:22" x14ac:dyDescent="0.25">
      <c r="P7740" s="147" t="s">
        <v>962</v>
      </c>
      <c r="Q7740" s="147">
        <v>215</v>
      </c>
      <c r="R7740" s="147"/>
      <c r="S7740" s="147" t="s">
        <v>2822</v>
      </c>
      <c r="T7740" s="147">
        <v>714</v>
      </c>
      <c r="U7740" s="147" t="s">
        <v>2823</v>
      </c>
      <c r="V7740" s="147" t="s">
        <v>4680</v>
      </c>
    </row>
    <row r="7741" spans="16:22" x14ac:dyDescent="0.25">
      <c r="P7741" s="147" t="s">
        <v>962</v>
      </c>
      <c r="Q7741" s="147">
        <v>215</v>
      </c>
      <c r="R7741" s="147"/>
      <c r="S7741" s="147" t="s">
        <v>2519</v>
      </c>
      <c r="T7741" s="147">
        <v>374</v>
      </c>
      <c r="U7741" s="147" t="s">
        <v>2520</v>
      </c>
      <c r="V7741" s="147" t="s">
        <v>4680</v>
      </c>
    </row>
    <row r="7742" spans="16:22" x14ac:dyDescent="0.25">
      <c r="P7742" s="147" t="s">
        <v>962</v>
      </c>
      <c r="Q7742" s="147">
        <v>215</v>
      </c>
      <c r="R7742" s="147"/>
      <c r="S7742" s="147" t="s">
        <v>1732</v>
      </c>
      <c r="T7742" s="147">
        <v>3325</v>
      </c>
      <c r="U7742" s="147" t="s">
        <v>1733</v>
      </c>
      <c r="V7742" s="147" t="s">
        <v>4680</v>
      </c>
    </row>
    <row r="7743" spans="16:22" x14ac:dyDescent="0.25">
      <c r="P7743" s="147" t="s">
        <v>962</v>
      </c>
      <c r="Q7743" s="147">
        <v>215</v>
      </c>
      <c r="R7743" s="147"/>
      <c r="S7743" s="147" t="s">
        <v>1736</v>
      </c>
      <c r="T7743" s="147">
        <v>447</v>
      </c>
      <c r="U7743" s="147" t="s">
        <v>1737</v>
      </c>
      <c r="V7743" s="147" t="s">
        <v>4680</v>
      </c>
    </row>
    <row r="7744" spans="16:22" x14ac:dyDescent="0.25">
      <c r="P7744" s="147" t="s">
        <v>962</v>
      </c>
      <c r="Q7744" s="147">
        <v>215</v>
      </c>
      <c r="R7744" s="147"/>
      <c r="S7744" s="147" t="s">
        <v>3528</v>
      </c>
      <c r="T7744" s="147">
        <v>117</v>
      </c>
      <c r="U7744" s="147" t="s">
        <v>3529</v>
      </c>
      <c r="V7744" s="147" t="s">
        <v>4680</v>
      </c>
    </row>
    <row r="7745" spans="16:22" x14ac:dyDescent="0.25">
      <c r="P7745" s="147" t="s">
        <v>962</v>
      </c>
      <c r="Q7745" s="147">
        <v>215</v>
      </c>
      <c r="R7745" s="147"/>
      <c r="S7745" s="147" t="s">
        <v>2824</v>
      </c>
      <c r="T7745" s="147">
        <v>194</v>
      </c>
      <c r="U7745" s="147" t="s">
        <v>2825</v>
      </c>
      <c r="V7745" s="147" t="s">
        <v>4680</v>
      </c>
    </row>
    <row r="7746" spans="16:22" x14ac:dyDescent="0.25">
      <c r="P7746" s="147" t="s">
        <v>962</v>
      </c>
      <c r="Q7746" s="147">
        <v>215</v>
      </c>
      <c r="R7746" s="147"/>
      <c r="S7746" s="147" t="s">
        <v>4705</v>
      </c>
      <c r="T7746" s="147">
        <v>344</v>
      </c>
      <c r="U7746" s="147" t="s">
        <v>4706</v>
      </c>
      <c r="V7746" s="147" t="s">
        <v>4680</v>
      </c>
    </row>
    <row r="7747" spans="16:22" x14ac:dyDescent="0.25">
      <c r="P7747" s="147" t="s">
        <v>962</v>
      </c>
      <c r="Q7747" s="147">
        <v>215</v>
      </c>
      <c r="R7747" s="147"/>
      <c r="S7747" s="147" t="s">
        <v>1750</v>
      </c>
      <c r="T7747" s="147">
        <v>424</v>
      </c>
      <c r="U7747" s="147" t="s">
        <v>1751</v>
      </c>
      <c r="V7747" s="147" t="s">
        <v>4680</v>
      </c>
    </row>
    <row r="7748" spans="16:22" x14ac:dyDescent="0.25">
      <c r="P7748" s="147" t="s">
        <v>962</v>
      </c>
      <c r="Q7748" s="147">
        <v>215</v>
      </c>
      <c r="R7748" s="147"/>
      <c r="S7748" s="147" t="s">
        <v>4707</v>
      </c>
      <c r="T7748" s="147">
        <v>230</v>
      </c>
      <c r="U7748" s="147" t="s">
        <v>4708</v>
      </c>
      <c r="V7748" s="147" t="s">
        <v>4680</v>
      </c>
    </row>
    <row r="7749" spans="16:22" x14ac:dyDescent="0.25">
      <c r="P7749" s="147" t="s">
        <v>962</v>
      </c>
      <c r="Q7749" s="147">
        <v>215</v>
      </c>
      <c r="R7749" s="147"/>
      <c r="S7749" s="147" t="s">
        <v>2521</v>
      </c>
      <c r="T7749" s="147">
        <v>1003</v>
      </c>
      <c r="U7749" s="147" t="s">
        <v>2522</v>
      </c>
      <c r="V7749" s="147" t="s">
        <v>4680</v>
      </c>
    </row>
    <row r="7750" spans="16:22" x14ac:dyDescent="0.25">
      <c r="P7750" s="147" t="s">
        <v>962</v>
      </c>
      <c r="Q7750" s="147">
        <v>215</v>
      </c>
      <c r="R7750" s="147"/>
      <c r="S7750" s="147" t="s">
        <v>3047</v>
      </c>
      <c r="T7750" s="147">
        <v>594</v>
      </c>
      <c r="U7750" s="147" t="s">
        <v>3048</v>
      </c>
      <c r="V7750" s="147" t="s">
        <v>4680</v>
      </c>
    </row>
    <row r="7751" spans="16:22" x14ac:dyDescent="0.25">
      <c r="P7751" s="147" t="s">
        <v>962</v>
      </c>
      <c r="Q7751" s="147">
        <v>215</v>
      </c>
      <c r="R7751" s="147"/>
      <c r="S7751" s="147" t="s">
        <v>4133</v>
      </c>
      <c r="T7751" s="147">
        <v>794</v>
      </c>
      <c r="U7751" s="147" t="s">
        <v>4134</v>
      </c>
      <c r="V7751" s="147" t="s">
        <v>4680</v>
      </c>
    </row>
    <row r="7752" spans="16:22" x14ac:dyDescent="0.25">
      <c r="P7752" s="147" t="s">
        <v>962</v>
      </c>
      <c r="Q7752" s="147">
        <v>215</v>
      </c>
      <c r="R7752" s="147"/>
      <c r="S7752" s="147" t="s">
        <v>1772</v>
      </c>
      <c r="T7752" s="147">
        <v>233</v>
      </c>
      <c r="U7752" s="147" t="s">
        <v>1773</v>
      </c>
      <c r="V7752" s="147" t="s">
        <v>4680</v>
      </c>
    </row>
    <row r="7753" spans="16:22" x14ac:dyDescent="0.25">
      <c r="P7753" s="147" t="s">
        <v>962</v>
      </c>
      <c r="Q7753" s="147">
        <v>215</v>
      </c>
      <c r="R7753" s="147"/>
      <c r="S7753" s="147" t="s">
        <v>3053</v>
      </c>
      <c r="T7753" s="147">
        <v>30</v>
      </c>
      <c r="U7753" s="147" t="s">
        <v>3054</v>
      </c>
      <c r="V7753" s="147" t="s">
        <v>4680</v>
      </c>
    </row>
    <row r="7754" spans="16:22" x14ac:dyDescent="0.25">
      <c r="P7754" s="147" t="s">
        <v>962</v>
      </c>
      <c r="Q7754" s="147">
        <v>215</v>
      </c>
      <c r="R7754" s="147"/>
      <c r="S7754" s="147" t="s">
        <v>3057</v>
      </c>
      <c r="T7754" s="147">
        <v>755</v>
      </c>
      <c r="U7754" s="147" t="s">
        <v>3058</v>
      </c>
      <c r="V7754" s="147" t="s">
        <v>4680</v>
      </c>
    </row>
    <row r="7755" spans="16:22" x14ac:dyDescent="0.25">
      <c r="P7755" s="147" t="s">
        <v>962</v>
      </c>
      <c r="Q7755" s="147">
        <v>215</v>
      </c>
      <c r="R7755" s="147"/>
      <c r="S7755" s="147" t="s">
        <v>1794</v>
      </c>
      <c r="T7755" s="147">
        <v>208</v>
      </c>
      <c r="U7755" s="147" t="s">
        <v>1795</v>
      </c>
      <c r="V7755" s="147" t="s">
        <v>4680</v>
      </c>
    </row>
    <row r="7756" spans="16:22" x14ac:dyDescent="0.25">
      <c r="P7756" s="147" t="s">
        <v>962</v>
      </c>
      <c r="Q7756" s="147">
        <v>215</v>
      </c>
      <c r="R7756" s="147"/>
      <c r="S7756" s="147" t="s">
        <v>1804</v>
      </c>
      <c r="T7756" s="147">
        <v>669</v>
      </c>
      <c r="U7756" s="147" t="s">
        <v>1805</v>
      </c>
      <c r="V7756" s="147" t="s">
        <v>4680</v>
      </c>
    </row>
    <row r="7757" spans="16:22" x14ac:dyDescent="0.25">
      <c r="P7757" s="147" t="s">
        <v>962</v>
      </c>
      <c r="Q7757" s="147">
        <v>215</v>
      </c>
      <c r="R7757" s="147"/>
      <c r="S7757" s="147" t="s">
        <v>1806</v>
      </c>
      <c r="T7757" s="147">
        <v>786</v>
      </c>
      <c r="U7757" s="147" t="s">
        <v>1807</v>
      </c>
      <c r="V7757" s="147" t="s">
        <v>4680</v>
      </c>
    </row>
    <row r="7758" spans="16:22" x14ac:dyDescent="0.25">
      <c r="P7758" s="147" t="s">
        <v>962</v>
      </c>
      <c r="Q7758" s="147">
        <v>215</v>
      </c>
      <c r="R7758" s="147"/>
      <c r="S7758" s="147" t="s">
        <v>1808</v>
      </c>
      <c r="T7758" s="147">
        <v>592</v>
      </c>
      <c r="U7758" s="147" t="s">
        <v>1809</v>
      </c>
      <c r="V7758" s="147" t="s">
        <v>4680</v>
      </c>
    </row>
    <row r="7759" spans="16:22" x14ac:dyDescent="0.25">
      <c r="P7759" s="147" t="s">
        <v>962</v>
      </c>
      <c r="Q7759" s="147">
        <v>215</v>
      </c>
      <c r="R7759" s="147"/>
      <c r="S7759" s="147" t="s">
        <v>4082</v>
      </c>
      <c r="T7759" s="147">
        <v>108</v>
      </c>
      <c r="U7759" s="147" t="s">
        <v>4083</v>
      </c>
      <c r="V7759" s="147" t="s">
        <v>4680</v>
      </c>
    </row>
    <row r="7760" spans="16:22" x14ac:dyDescent="0.25">
      <c r="P7760" s="147" t="s">
        <v>962</v>
      </c>
      <c r="Q7760" s="147">
        <v>215</v>
      </c>
      <c r="R7760" s="147"/>
      <c r="S7760" s="147" t="s">
        <v>3869</v>
      </c>
      <c r="T7760" s="147">
        <v>131</v>
      </c>
      <c r="U7760" s="147" t="s">
        <v>3870</v>
      </c>
      <c r="V7760" s="147" t="s">
        <v>4680</v>
      </c>
    </row>
    <row r="7761" spans="16:22" x14ac:dyDescent="0.25">
      <c r="P7761" s="147" t="s">
        <v>962</v>
      </c>
      <c r="Q7761" s="147">
        <v>215</v>
      </c>
      <c r="R7761" s="147"/>
      <c r="S7761" s="147" t="s">
        <v>3536</v>
      </c>
      <c r="T7761" s="147">
        <v>64</v>
      </c>
      <c r="U7761" s="147" t="s">
        <v>3537</v>
      </c>
      <c r="V7761" s="147" t="s">
        <v>4680</v>
      </c>
    </row>
    <row r="7762" spans="16:22" x14ac:dyDescent="0.25">
      <c r="P7762" s="147" t="s">
        <v>962</v>
      </c>
      <c r="Q7762" s="147">
        <v>215</v>
      </c>
      <c r="R7762" s="147"/>
      <c r="S7762" s="147" t="s">
        <v>1814</v>
      </c>
      <c r="T7762" s="147">
        <v>160</v>
      </c>
      <c r="U7762" s="147" t="s">
        <v>1815</v>
      </c>
      <c r="V7762" s="147" t="s">
        <v>4680</v>
      </c>
    </row>
    <row r="7763" spans="16:22" x14ac:dyDescent="0.25">
      <c r="P7763" s="147" t="s">
        <v>962</v>
      </c>
      <c r="Q7763" s="147">
        <v>215</v>
      </c>
      <c r="R7763" s="147"/>
      <c r="S7763" s="147" t="s">
        <v>1816</v>
      </c>
      <c r="T7763" s="147">
        <v>506</v>
      </c>
      <c r="U7763" s="147" t="s">
        <v>1817</v>
      </c>
      <c r="V7763" s="147" t="s">
        <v>4680</v>
      </c>
    </row>
    <row r="7764" spans="16:22" x14ac:dyDescent="0.25">
      <c r="P7764" s="147" t="s">
        <v>962</v>
      </c>
      <c r="Q7764" s="147">
        <v>215</v>
      </c>
      <c r="R7764" s="147"/>
      <c r="S7764" s="147" t="s">
        <v>4709</v>
      </c>
      <c r="T7764" s="147">
        <v>100</v>
      </c>
      <c r="U7764" s="147" t="s">
        <v>4710</v>
      </c>
      <c r="V7764" s="147" t="s">
        <v>4680</v>
      </c>
    </row>
    <row r="7765" spans="16:22" x14ac:dyDescent="0.25">
      <c r="P7765" s="147" t="s">
        <v>962</v>
      </c>
      <c r="Q7765" s="147">
        <v>215</v>
      </c>
      <c r="R7765" s="147"/>
      <c r="S7765" s="147" t="s">
        <v>1822</v>
      </c>
      <c r="T7765" s="147">
        <v>448</v>
      </c>
      <c r="U7765" s="147" t="s">
        <v>1823</v>
      </c>
      <c r="V7765" s="147" t="s">
        <v>4680</v>
      </c>
    </row>
    <row r="7766" spans="16:22" x14ac:dyDescent="0.25">
      <c r="P7766" s="147" t="s">
        <v>962</v>
      </c>
      <c r="Q7766" s="147">
        <v>215</v>
      </c>
      <c r="R7766" s="147"/>
      <c r="S7766" s="147" t="s">
        <v>3063</v>
      </c>
      <c r="T7766" s="147">
        <v>663</v>
      </c>
      <c r="U7766" s="147" t="s">
        <v>3064</v>
      </c>
      <c r="V7766" s="147" t="s">
        <v>4680</v>
      </c>
    </row>
    <row r="7767" spans="16:22" x14ac:dyDescent="0.25">
      <c r="P7767" s="147" t="s">
        <v>962</v>
      </c>
      <c r="Q7767" s="147">
        <v>215</v>
      </c>
      <c r="R7767" s="147"/>
      <c r="S7767" s="147" t="s">
        <v>4711</v>
      </c>
      <c r="T7767" s="147">
        <v>250</v>
      </c>
      <c r="U7767" s="147" t="s">
        <v>4712</v>
      </c>
      <c r="V7767" s="147" t="s">
        <v>4680</v>
      </c>
    </row>
    <row r="7768" spans="16:22" x14ac:dyDescent="0.25">
      <c r="P7768" s="147" t="s">
        <v>962</v>
      </c>
      <c r="Q7768" s="147">
        <v>215</v>
      </c>
      <c r="R7768" s="147"/>
      <c r="S7768" s="147" t="s">
        <v>1842</v>
      </c>
      <c r="T7768" s="147">
        <v>190</v>
      </c>
      <c r="U7768" s="147" t="s">
        <v>1843</v>
      </c>
      <c r="V7768" s="147" t="s">
        <v>4680</v>
      </c>
    </row>
    <row r="7769" spans="16:22" x14ac:dyDescent="0.25">
      <c r="P7769" s="147" t="s">
        <v>962</v>
      </c>
      <c r="Q7769" s="147">
        <v>215</v>
      </c>
      <c r="R7769" s="147"/>
      <c r="S7769" s="147" t="s">
        <v>2836</v>
      </c>
      <c r="T7769" s="147">
        <v>110</v>
      </c>
      <c r="U7769" s="147" t="s">
        <v>2837</v>
      </c>
      <c r="V7769" s="147" t="s">
        <v>4680</v>
      </c>
    </row>
    <row r="7770" spans="16:22" x14ac:dyDescent="0.25">
      <c r="P7770" s="147" t="s">
        <v>962</v>
      </c>
      <c r="Q7770" s="147">
        <v>215</v>
      </c>
      <c r="R7770" s="147"/>
      <c r="S7770" s="147" t="s">
        <v>3877</v>
      </c>
      <c r="T7770" s="147">
        <v>212</v>
      </c>
      <c r="U7770" s="147" t="s">
        <v>3878</v>
      </c>
      <c r="V7770" s="147" t="s">
        <v>4680</v>
      </c>
    </row>
    <row r="7771" spans="16:22" x14ac:dyDescent="0.25">
      <c r="P7771" s="147" t="s">
        <v>962</v>
      </c>
      <c r="Q7771" s="147">
        <v>215</v>
      </c>
      <c r="R7771" s="147"/>
      <c r="S7771" s="147" t="s">
        <v>1846</v>
      </c>
      <c r="T7771" s="147">
        <v>50</v>
      </c>
      <c r="U7771" s="147" t="s">
        <v>1847</v>
      </c>
      <c r="V7771" s="147" t="s">
        <v>4680</v>
      </c>
    </row>
    <row r="7772" spans="16:22" x14ac:dyDescent="0.25">
      <c r="P7772" s="147" t="s">
        <v>962</v>
      </c>
      <c r="Q7772" s="147">
        <v>215</v>
      </c>
      <c r="R7772" s="147"/>
      <c r="S7772" s="147" t="s">
        <v>3368</v>
      </c>
      <c r="T7772" s="147">
        <v>1553</v>
      </c>
      <c r="U7772" s="147" t="s">
        <v>3369</v>
      </c>
      <c r="V7772" s="147" t="s">
        <v>4680</v>
      </c>
    </row>
    <row r="7773" spans="16:22" x14ac:dyDescent="0.25">
      <c r="P7773" s="147" t="s">
        <v>962</v>
      </c>
      <c r="Q7773" s="147">
        <v>215</v>
      </c>
      <c r="R7773" s="147"/>
      <c r="S7773" s="147" t="s">
        <v>2844</v>
      </c>
      <c r="T7773" s="147">
        <v>113</v>
      </c>
      <c r="U7773" s="147" t="s">
        <v>2845</v>
      </c>
      <c r="V7773" s="147" t="s">
        <v>4680</v>
      </c>
    </row>
    <row r="7774" spans="16:22" x14ac:dyDescent="0.25">
      <c r="P7774" s="147" t="s">
        <v>962</v>
      </c>
      <c r="Q7774" s="147">
        <v>215</v>
      </c>
      <c r="R7774" s="147"/>
      <c r="S7774" s="147" t="s">
        <v>2549</v>
      </c>
      <c r="T7774" s="147">
        <v>579</v>
      </c>
      <c r="U7774" s="147" t="s">
        <v>2550</v>
      </c>
      <c r="V7774" s="147" t="s">
        <v>4680</v>
      </c>
    </row>
    <row r="7775" spans="16:22" x14ac:dyDescent="0.25">
      <c r="P7775" s="147" t="s">
        <v>962</v>
      </c>
      <c r="Q7775" s="147">
        <v>215</v>
      </c>
      <c r="R7775" s="147"/>
      <c r="S7775" s="147" t="s">
        <v>1880</v>
      </c>
      <c r="T7775" s="147">
        <v>550</v>
      </c>
      <c r="U7775" s="147" t="s">
        <v>1881</v>
      </c>
      <c r="V7775" s="147" t="s">
        <v>4680</v>
      </c>
    </row>
    <row r="7776" spans="16:22" x14ac:dyDescent="0.25">
      <c r="P7776" s="147" t="s">
        <v>962</v>
      </c>
      <c r="Q7776" s="147">
        <v>215</v>
      </c>
      <c r="R7776" s="147"/>
      <c r="S7776" s="147" t="s">
        <v>1882</v>
      </c>
      <c r="T7776" s="147">
        <v>114</v>
      </c>
      <c r="U7776" s="147" t="s">
        <v>1883</v>
      </c>
      <c r="V7776" s="147" t="s">
        <v>4680</v>
      </c>
    </row>
    <row r="7777" spans="16:22" x14ac:dyDescent="0.25">
      <c r="P7777" s="147" t="s">
        <v>962</v>
      </c>
      <c r="Q7777" s="147">
        <v>215</v>
      </c>
      <c r="R7777" s="147"/>
      <c r="S7777" s="147" t="s">
        <v>3370</v>
      </c>
      <c r="T7777" s="147">
        <v>736</v>
      </c>
      <c r="U7777" s="147" t="s">
        <v>3371</v>
      </c>
      <c r="V7777" s="147" t="s">
        <v>4680</v>
      </c>
    </row>
    <row r="7778" spans="16:22" x14ac:dyDescent="0.25">
      <c r="P7778" s="147" t="s">
        <v>962</v>
      </c>
      <c r="Q7778" s="147">
        <v>215</v>
      </c>
      <c r="R7778" s="147"/>
      <c r="S7778" s="147" t="s">
        <v>4361</v>
      </c>
      <c r="T7778" s="147">
        <v>170</v>
      </c>
      <c r="U7778" s="147" t="s">
        <v>4362</v>
      </c>
      <c r="V7778" s="147" t="s">
        <v>4680</v>
      </c>
    </row>
    <row r="7779" spans="16:22" x14ac:dyDescent="0.25">
      <c r="P7779" s="147" t="s">
        <v>962</v>
      </c>
      <c r="Q7779" s="147">
        <v>215</v>
      </c>
      <c r="R7779" s="147"/>
      <c r="S7779" s="147" t="s">
        <v>1888</v>
      </c>
      <c r="T7779" s="147">
        <v>2167</v>
      </c>
      <c r="U7779" s="147" t="s">
        <v>1889</v>
      </c>
      <c r="V7779" s="147" t="s">
        <v>4680</v>
      </c>
    </row>
    <row r="7780" spans="16:22" x14ac:dyDescent="0.25">
      <c r="P7780" s="147" t="s">
        <v>962</v>
      </c>
      <c r="Q7780" s="147">
        <v>215</v>
      </c>
      <c r="R7780" s="147"/>
      <c r="S7780" s="147" t="s">
        <v>1892</v>
      </c>
      <c r="T7780" s="147">
        <v>1072</v>
      </c>
      <c r="U7780" s="147" t="s">
        <v>1893</v>
      </c>
      <c r="V7780" s="147" t="s">
        <v>4680</v>
      </c>
    </row>
    <row r="7781" spans="16:22" x14ac:dyDescent="0.25">
      <c r="P7781" s="147" t="s">
        <v>962</v>
      </c>
      <c r="Q7781" s="147">
        <v>215</v>
      </c>
      <c r="R7781" s="147"/>
      <c r="S7781" s="147" t="s">
        <v>1894</v>
      </c>
      <c r="T7781" s="147">
        <v>756</v>
      </c>
      <c r="U7781" s="147" t="s">
        <v>1895</v>
      </c>
      <c r="V7781" s="147" t="s">
        <v>4680</v>
      </c>
    </row>
    <row r="7782" spans="16:22" x14ac:dyDescent="0.25">
      <c r="P7782" s="147" t="s">
        <v>962</v>
      </c>
      <c r="Q7782" s="147">
        <v>215</v>
      </c>
      <c r="R7782" s="147"/>
      <c r="S7782" s="147" t="s">
        <v>2854</v>
      </c>
      <c r="T7782" s="147">
        <v>1323</v>
      </c>
      <c r="U7782" s="147" t="s">
        <v>2855</v>
      </c>
      <c r="V7782" s="147" t="s">
        <v>4680</v>
      </c>
    </row>
    <row r="7783" spans="16:22" x14ac:dyDescent="0.25">
      <c r="P7783" s="147" t="s">
        <v>962</v>
      </c>
      <c r="Q7783" s="147">
        <v>215</v>
      </c>
      <c r="R7783" s="147"/>
      <c r="S7783" s="147" t="s">
        <v>3071</v>
      </c>
      <c r="T7783" s="147">
        <v>382</v>
      </c>
      <c r="U7783" s="147" t="s">
        <v>3072</v>
      </c>
      <c r="V7783" s="147" t="s">
        <v>4680</v>
      </c>
    </row>
    <row r="7784" spans="16:22" x14ac:dyDescent="0.25">
      <c r="P7784" s="147" t="s">
        <v>962</v>
      </c>
      <c r="Q7784" s="147">
        <v>215</v>
      </c>
      <c r="R7784" s="147"/>
      <c r="S7784" s="147" t="s">
        <v>1898</v>
      </c>
      <c r="T7784" s="147">
        <v>156</v>
      </c>
      <c r="U7784" s="147" t="s">
        <v>1899</v>
      </c>
      <c r="V7784" s="147" t="s">
        <v>4680</v>
      </c>
    </row>
    <row r="7785" spans="16:22" x14ac:dyDescent="0.25">
      <c r="P7785" s="147" t="s">
        <v>962</v>
      </c>
      <c r="Q7785" s="147">
        <v>215</v>
      </c>
      <c r="R7785" s="147"/>
      <c r="S7785" s="147" t="s">
        <v>1900</v>
      </c>
      <c r="T7785" s="147">
        <v>72</v>
      </c>
      <c r="U7785" s="147" t="s">
        <v>1901</v>
      </c>
      <c r="V7785" s="147" t="s">
        <v>4680</v>
      </c>
    </row>
    <row r="7786" spans="16:22" x14ac:dyDescent="0.25">
      <c r="P7786" s="147" t="s">
        <v>962</v>
      </c>
      <c r="Q7786" s="147">
        <v>215</v>
      </c>
      <c r="R7786" s="147"/>
      <c r="S7786" s="147" t="s">
        <v>4365</v>
      </c>
      <c r="T7786" s="147">
        <v>31</v>
      </c>
      <c r="U7786" s="147" t="s">
        <v>4366</v>
      </c>
      <c r="V7786" s="147" t="s">
        <v>4680</v>
      </c>
    </row>
    <row r="7787" spans="16:22" x14ac:dyDescent="0.25">
      <c r="P7787" s="147" t="s">
        <v>962</v>
      </c>
      <c r="Q7787" s="147">
        <v>215</v>
      </c>
      <c r="R7787" s="147"/>
      <c r="S7787" s="147" t="s">
        <v>1902</v>
      </c>
      <c r="T7787" s="147">
        <v>300</v>
      </c>
      <c r="U7787" s="147" t="s">
        <v>1903</v>
      </c>
      <c r="V7787" s="147" t="s">
        <v>4680</v>
      </c>
    </row>
    <row r="7788" spans="16:22" x14ac:dyDescent="0.25">
      <c r="P7788" s="147" t="s">
        <v>962</v>
      </c>
      <c r="Q7788" s="147">
        <v>215</v>
      </c>
      <c r="R7788" s="147"/>
      <c r="S7788" s="147" t="s">
        <v>4369</v>
      </c>
      <c r="T7788" s="147">
        <v>46</v>
      </c>
      <c r="U7788" s="147" t="s">
        <v>4370</v>
      </c>
      <c r="V7788" s="147" t="s">
        <v>4680</v>
      </c>
    </row>
    <row r="7789" spans="16:22" x14ac:dyDescent="0.25">
      <c r="P7789" s="147" t="s">
        <v>962</v>
      </c>
      <c r="Q7789" s="147">
        <v>215</v>
      </c>
      <c r="R7789" s="147"/>
      <c r="S7789" s="147" t="s">
        <v>3885</v>
      </c>
      <c r="T7789" s="147">
        <v>125</v>
      </c>
      <c r="U7789" s="147" t="s">
        <v>3886</v>
      </c>
      <c r="V7789" s="147" t="s">
        <v>4680</v>
      </c>
    </row>
    <row r="7790" spans="16:22" x14ac:dyDescent="0.25">
      <c r="P7790" s="147" t="s">
        <v>962</v>
      </c>
      <c r="Q7790" s="147">
        <v>215</v>
      </c>
      <c r="R7790" s="147"/>
      <c r="S7790" s="147" t="s">
        <v>3887</v>
      </c>
      <c r="T7790" s="147">
        <v>57</v>
      </c>
      <c r="U7790" s="147" t="s">
        <v>3888</v>
      </c>
      <c r="V7790" s="147" t="s">
        <v>4680</v>
      </c>
    </row>
    <row r="7791" spans="16:22" x14ac:dyDescent="0.25">
      <c r="P7791" s="147" t="s">
        <v>962</v>
      </c>
      <c r="Q7791" s="147">
        <v>215</v>
      </c>
      <c r="R7791" s="147"/>
      <c r="S7791" s="147" t="s">
        <v>4713</v>
      </c>
      <c r="T7791" s="147">
        <v>185</v>
      </c>
      <c r="U7791" s="147" t="s">
        <v>4714</v>
      </c>
      <c r="V7791" s="147" t="s">
        <v>4680</v>
      </c>
    </row>
    <row r="7792" spans="16:22" x14ac:dyDescent="0.25">
      <c r="P7792" s="147" t="s">
        <v>962</v>
      </c>
      <c r="Q7792" s="147">
        <v>215</v>
      </c>
      <c r="R7792" s="147"/>
      <c r="S7792" s="147" t="s">
        <v>2557</v>
      </c>
      <c r="T7792" s="147">
        <v>69</v>
      </c>
      <c r="U7792" s="147" t="s">
        <v>2558</v>
      </c>
      <c r="V7792" s="147" t="s">
        <v>4680</v>
      </c>
    </row>
    <row r="7793" spans="16:22" x14ac:dyDescent="0.25">
      <c r="P7793" s="147" t="s">
        <v>962</v>
      </c>
      <c r="Q7793" s="147">
        <v>215</v>
      </c>
      <c r="R7793" s="147"/>
      <c r="S7793" s="147" t="s">
        <v>1904</v>
      </c>
      <c r="T7793" s="147">
        <v>444</v>
      </c>
      <c r="U7793" s="147" t="s">
        <v>1905</v>
      </c>
      <c r="V7793" s="147" t="s">
        <v>4680</v>
      </c>
    </row>
    <row r="7794" spans="16:22" x14ac:dyDescent="0.25">
      <c r="P7794" s="147" t="s">
        <v>962</v>
      </c>
      <c r="Q7794" s="147">
        <v>215</v>
      </c>
      <c r="R7794" s="147"/>
      <c r="S7794" s="147" t="s">
        <v>2559</v>
      </c>
      <c r="T7794" s="147">
        <v>50</v>
      </c>
      <c r="U7794" s="147" t="s">
        <v>2560</v>
      </c>
      <c r="V7794" s="147" t="s">
        <v>4680</v>
      </c>
    </row>
    <row r="7795" spans="16:22" x14ac:dyDescent="0.25">
      <c r="P7795" s="147" t="s">
        <v>962</v>
      </c>
      <c r="Q7795" s="147">
        <v>215</v>
      </c>
      <c r="R7795" s="147"/>
      <c r="S7795" s="147" t="s">
        <v>4137</v>
      </c>
      <c r="T7795" s="147">
        <v>257</v>
      </c>
      <c r="U7795" s="147" t="s">
        <v>4138</v>
      </c>
      <c r="V7795" s="147" t="s">
        <v>4680</v>
      </c>
    </row>
    <row r="7796" spans="16:22" x14ac:dyDescent="0.25">
      <c r="P7796" s="147" t="s">
        <v>962</v>
      </c>
      <c r="Q7796" s="147">
        <v>215</v>
      </c>
      <c r="R7796" s="147"/>
      <c r="S7796" s="147" t="s">
        <v>1910</v>
      </c>
      <c r="T7796" s="147">
        <v>422</v>
      </c>
      <c r="U7796" s="147" t="s">
        <v>1911</v>
      </c>
      <c r="V7796" s="147" t="s">
        <v>4680</v>
      </c>
    </row>
    <row r="7797" spans="16:22" x14ac:dyDescent="0.25">
      <c r="P7797" s="147" t="s">
        <v>962</v>
      </c>
      <c r="Q7797" s="147">
        <v>215</v>
      </c>
      <c r="R7797" s="147"/>
      <c r="S7797" s="147" t="s">
        <v>2561</v>
      </c>
      <c r="T7797" s="147">
        <v>120</v>
      </c>
      <c r="U7797" s="147" t="s">
        <v>2562</v>
      </c>
      <c r="V7797" s="147" t="s">
        <v>4680</v>
      </c>
    </row>
    <row r="7798" spans="16:22" x14ac:dyDescent="0.25">
      <c r="P7798" s="147" t="s">
        <v>962</v>
      </c>
      <c r="Q7798" s="147">
        <v>215</v>
      </c>
      <c r="R7798" s="147"/>
      <c r="S7798" s="147" t="s">
        <v>4086</v>
      </c>
      <c r="T7798" s="147">
        <v>76</v>
      </c>
      <c r="U7798" s="147" t="s">
        <v>4087</v>
      </c>
      <c r="V7798" s="147" t="s">
        <v>4680</v>
      </c>
    </row>
    <row r="7799" spans="16:22" x14ac:dyDescent="0.25">
      <c r="P7799" s="147" t="s">
        <v>962</v>
      </c>
      <c r="Q7799" s="147">
        <v>215</v>
      </c>
      <c r="R7799" s="147"/>
      <c r="S7799" s="147" t="s">
        <v>4715</v>
      </c>
      <c r="T7799" s="147">
        <v>133</v>
      </c>
      <c r="U7799" s="147" t="s">
        <v>4716</v>
      </c>
      <c r="V7799" s="147" t="s">
        <v>4680</v>
      </c>
    </row>
    <row r="7800" spans="16:22" x14ac:dyDescent="0.25">
      <c r="P7800" s="147" t="s">
        <v>962</v>
      </c>
      <c r="Q7800" s="147">
        <v>215</v>
      </c>
      <c r="R7800" s="147"/>
      <c r="S7800" s="147" t="s">
        <v>1912</v>
      </c>
      <c r="T7800" s="147">
        <v>127</v>
      </c>
      <c r="U7800" s="147" t="s">
        <v>1913</v>
      </c>
      <c r="V7800" s="147" t="s">
        <v>4680</v>
      </c>
    </row>
    <row r="7801" spans="16:22" x14ac:dyDescent="0.25">
      <c r="P7801" s="147" t="s">
        <v>962</v>
      </c>
      <c r="Q7801" s="147">
        <v>215</v>
      </c>
      <c r="R7801" s="147"/>
      <c r="S7801" s="147" t="s">
        <v>3728</v>
      </c>
      <c r="T7801" s="147">
        <v>200</v>
      </c>
      <c r="U7801" s="147" t="s">
        <v>3729</v>
      </c>
      <c r="V7801" s="147" t="s">
        <v>4680</v>
      </c>
    </row>
    <row r="7802" spans="16:22" x14ac:dyDescent="0.25">
      <c r="P7802" s="147" t="s">
        <v>962</v>
      </c>
      <c r="Q7802" s="147">
        <v>215</v>
      </c>
      <c r="R7802" s="147"/>
      <c r="S7802" s="147" t="s">
        <v>4139</v>
      </c>
      <c r="T7802" s="147">
        <v>622</v>
      </c>
      <c r="U7802" s="147" t="s">
        <v>4140</v>
      </c>
      <c r="V7802" s="147" t="s">
        <v>4680</v>
      </c>
    </row>
    <row r="7803" spans="16:22" x14ac:dyDescent="0.25">
      <c r="P7803" s="147" t="s">
        <v>962</v>
      </c>
      <c r="Q7803" s="147">
        <v>215</v>
      </c>
      <c r="R7803" s="147"/>
      <c r="S7803" s="147" t="s">
        <v>4141</v>
      </c>
      <c r="T7803" s="147">
        <v>520</v>
      </c>
      <c r="U7803" s="147" t="s">
        <v>4142</v>
      </c>
      <c r="V7803" s="147" t="s">
        <v>4680</v>
      </c>
    </row>
    <row r="7804" spans="16:22" x14ac:dyDescent="0.25">
      <c r="P7804" s="147" t="s">
        <v>962</v>
      </c>
      <c r="Q7804" s="147">
        <v>215</v>
      </c>
      <c r="R7804" s="147"/>
      <c r="S7804" s="147" t="s">
        <v>4375</v>
      </c>
      <c r="T7804" s="147">
        <v>25</v>
      </c>
      <c r="U7804" s="147" t="s">
        <v>4376</v>
      </c>
      <c r="V7804" s="147" t="s">
        <v>4680</v>
      </c>
    </row>
    <row r="7805" spans="16:22" x14ac:dyDescent="0.25">
      <c r="P7805" s="147" t="s">
        <v>962</v>
      </c>
      <c r="Q7805" s="147">
        <v>215</v>
      </c>
      <c r="R7805" s="147"/>
      <c r="S7805" s="147" t="s">
        <v>4377</v>
      </c>
      <c r="T7805" s="147">
        <v>170</v>
      </c>
      <c r="U7805" s="147" t="s">
        <v>4378</v>
      </c>
      <c r="V7805" s="147" t="s">
        <v>4680</v>
      </c>
    </row>
    <row r="7806" spans="16:22" x14ac:dyDescent="0.25">
      <c r="P7806" s="147" t="s">
        <v>962</v>
      </c>
      <c r="Q7806" s="147">
        <v>215</v>
      </c>
      <c r="R7806" s="147"/>
      <c r="S7806" s="147" t="s">
        <v>3085</v>
      </c>
      <c r="T7806" s="147">
        <v>489</v>
      </c>
      <c r="U7806" s="147" t="s">
        <v>3086</v>
      </c>
      <c r="V7806" s="147" t="s">
        <v>4680</v>
      </c>
    </row>
    <row r="7807" spans="16:22" x14ac:dyDescent="0.25">
      <c r="P7807" s="147" t="s">
        <v>962</v>
      </c>
      <c r="Q7807" s="147">
        <v>215</v>
      </c>
      <c r="R7807" s="147"/>
      <c r="S7807" s="147" t="s">
        <v>3730</v>
      </c>
      <c r="T7807" s="147">
        <v>87</v>
      </c>
      <c r="U7807" s="147" t="s">
        <v>3731</v>
      </c>
      <c r="V7807" s="147" t="s">
        <v>4680</v>
      </c>
    </row>
    <row r="7808" spans="16:22" x14ac:dyDescent="0.25">
      <c r="P7808" s="147" t="s">
        <v>962</v>
      </c>
      <c r="Q7808" s="147">
        <v>215</v>
      </c>
      <c r="R7808" s="147"/>
      <c r="S7808" s="147" t="s">
        <v>2567</v>
      </c>
      <c r="T7808" s="147">
        <v>109</v>
      </c>
      <c r="U7808" s="147" t="s">
        <v>2568</v>
      </c>
      <c r="V7808" s="147" t="s">
        <v>4680</v>
      </c>
    </row>
    <row r="7809" spans="16:22" x14ac:dyDescent="0.25">
      <c r="P7809" s="147" t="s">
        <v>962</v>
      </c>
      <c r="Q7809" s="147">
        <v>215</v>
      </c>
      <c r="R7809" s="147"/>
      <c r="S7809" s="147" t="s">
        <v>1930</v>
      </c>
      <c r="T7809" s="147">
        <v>520</v>
      </c>
      <c r="U7809" s="147" t="s">
        <v>1931</v>
      </c>
      <c r="V7809" s="147" t="s">
        <v>4680</v>
      </c>
    </row>
    <row r="7810" spans="16:22" x14ac:dyDescent="0.25">
      <c r="P7810" s="147" t="s">
        <v>962</v>
      </c>
      <c r="Q7810" s="147">
        <v>215</v>
      </c>
      <c r="R7810" s="147"/>
      <c r="S7810" s="147" t="s">
        <v>4090</v>
      </c>
      <c r="T7810" s="147">
        <v>70</v>
      </c>
      <c r="U7810" s="147" t="s">
        <v>4091</v>
      </c>
      <c r="V7810" s="147" t="s">
        <v>4680</v>
      </c>
    </row>
    <row r="7811" spans="16:22" x14ac:dyDescent="0.25">
      <c r="P7811" s="147" t="s">
        <v>962</v>
      </c>
      <c r="Q7811" s="147">
        <v>215</v>
      </c>
      <c r="R7811" s="147"/>
      <c r="S7811" s="147" t="s">
        <v>3384</v>
      </c>
      <c r="T7811" s="147">
        <v>116</v>
      </c>
      <c r="U7811" s="147" t="s">
        <v>3385</v>
      </c>
      <c r="V7811" s="147" t="s">
        <v>4680</v>
      </c>
    </row>
    <row r="7812" spans="16:22" x14ac:dyDescent="0.25">
      <c r="P7812" s="147" t="s">
        <v>962</v>
      </c>
      <c r="Q7812" s="147">
        <v>215</v>
      </c>
      <c r="R7812" s="147"/>
      <c r="S7812" s="147" t="s">
        <v>1936</v>
      </c>
      <c r="T7812" s="147">
        <v>655</v>
      </c>
      <c r="U7812" s="147" t="s">
        <v>1937</v>
      </c>
      <c r="V7812" s="147" t="s">
        <v>4680</v>
      </c>
    </row>
    <row r="7813" spans="16:22" x14ac:dyDescent="0.25">
      <c r="P7813" s="147" t="s">
        <v>962</v>
      </c>
      <c r="Q7813" s="147">
        <v>215</v>
      </c>
      <c r="R7813" s="147"/>
      <c r="S7813" s="147" t="s">
        <v>3734</v>
      </c>
      <c r="T7813" s="147">
        <v>100</v>
      </c>
      <c r="U7813" s="147" t="s">
        <v>3735</v>
      </c>
      <c r="V7813" s="147" t="s">
        <v>4680</v>
      </c>
    </row>
    <row r="7814" spans="16:22" x14ac:dyDescent="0.25">
      <c r="P7814" s="147" t="s">
        <v>962</v>
      </c>
      <c r="Q7814" s="147">
        <v>215</v>
      </c>
      <c r="R7814" s="147"/>
      <c r="S7814" s="147" t="s">
        <v>3736</v>
      </c>
      <c r="T7814" s="147">
        <v>140</v>
      </c>
      <c r="U7814" s="147" t="s">
        <v>3737</v>
      </c>
      <c r="V7814" s="147" t="s">
        <v>4680</v>
      </c>
    </row>
    <row r="7815" spans="16:22" x14ac:dyDescent="0.25">
      <c r="P7815" s="147" t="s">
        <v>962</v>
      </c>
      <c r="Q7815" s="147">
        <v>215</v>
      </c>
      <c r="R7815" s="147"/>
      <c r="S7815" s="147" t="s">
        <v>1944</v>
      </c>
      <c r="T7815" s="147">
        <v>382</v>
      </c>
      <c r="U7815" s="147" t="s">
        <v>1945</v>
      </c>
      <c r="V7815" s="147" t="s">
        <v>4680</v>
      </c>
    </row>
    <row r="7816" spans="16:22" x14ac:dyDescent="0.25">
      <c r="P7816" s="147" t="s">
        <v>962</v>
      </c>
      <c r="Q7816" s="147">
        <v>215</v>
      </c>
      <c r="R7816" s="147"/>
      <c r="S7816" s="147" t="s">
        <v>4143</v>
      </c>
      <c r="T7816" s="147">
        <v>33</v>
      </c>
      <c r="U7816" s="147" t="s">
        <v>4144</v>
      </c>
      <c r="V7816" s="147" t="s">
        <v>4680</v>
      </c>
    </row>
    <row r="7817" spans="16:22" x14ac:dyDescent="0.25">
      <c r="P7817" s="147" t="s">
        <v>962</v>
      </c>
      <c r="Q7817" s="147">
        <v>215</v>
      </c>
      <c r="R7817" s="147"/>
      <c r="S7817" s="147" t="s">
        <v>3386</v>
      </c>
      <c r="T7817" s="147">
        <v>141</v>
      </c>
      <c r="U7817" s="147" t="s">
        <v>3387</v>
      </c>
      <c r="V7817" s="147" t="s">
        <v>4680</v>
      </c>
    </row>
    <row r="7818" spans="16:22" x14ac:dyDescent="0.25">
      <c r="P7818" s="147" t="s">
        <v>962</v>
      </c>
      <c r="Q7818" s="147">
        <v>215</v>
      </c>
      <c r="R7818" s="147"/>
      <c r="S7818" s="147" t="s">
        <v>1952</v>
      </c>
      <c r="T7818" s="147">
        <v>237</v>
      </c>
      <c r="U7818" s="147" t="s">
        <v>1953</v>
      </c>
      <c r="V7818" s="147" t="s">
        <v>4680</v>
      </c>
    </row>
    <row r="7819" spans="16:22" x14ac:dyDescent="0.25">
      <c r="P7819" s="147" t="s">
        <v>962</v>
      </c>
      <c r="Q7819" s="147">
        <v>215</v>
      </c>
      <c r="R7819" s="147"/>
      <c r="S7819" s="147" t="s">
        <v>1976</v>
      </c>
      <c r="T7819" s="147">
        <v>585</v>
      </c>
      <c r="U7819" s="147" t="s">
        <v>1977</v>
      </c>
      <c r="V7819" s="147" t="s">
        <v>4680</v>
      </c>
    </row>
    <row r="7820" spans="16:22" x14ac:dyDescent="0.25">
      <c r="P7820" s="147" t="s">
        <v>962</v>
      </c>
      <c r="Q7820" s="147">
        <v>215</v>
      </c>
      <c r="R7820" s="147"/>
      <c r="S7820" s="147" t="s">
        <v>4383</v>
      </c>
      <c r="T7820" s="147">
        <v>213</v>
      </c>
      <c r="U7820" s="147" t="s">
        <v>4384</v>
      </c>
      <c r="V7820" s="147" t="s">
        <v>4680</v>
      </c>
    </row>
    <row r="7821" spans="16:22" x14ac:dyDescent="0.25">
      <c r="P7821" s="147" t="s">
        <v>962</v>
      </c>
      <c r="Q7821" s="147">
        <v>215</v>
      </c>
      <c r="R7821" s="147"/>
      <c r="S7821" s="147" t="s">
        <v>1978</v>
      </c>
      <c r="T7821" s="147">
        <v>3700</v>
      </c>
      <c r="U7821" s="147" t="s">
        <v>1979</v>
      </c>
      <c r="V7821" s="147" t="s">
        <v>4680</v>
      </c>
    </row>
    <row r="7822" spans="16:22" x14ac:dyDescent="0.25">
      <c r="P7822" s="147" t="s">
        <v>962</v>
      </c>
      <c r="Q7822" s="147">
        <v>215</v>
      </c>
      <c r="R7822" s="147"/>
      <c r="S7822" s="147" t="s">
        <v>1986</v>
      </c>
      <c r="T7822" s="147">
        <v>482</v>
      </c>
      <c r="U7822" s="147" t="s">
        <v>1987</v>
      </c>
      <c r="V7822" s="147" t="s">
        <v>4680</v>
      </c>
    </row>
    <row r="7823" spans="16:22" x14ac:dyDescent="0.25">
      <c r="P7823" s="147" t="s">
        <v>962</v>
      </c>
      <c r="Q7823" s="147">
        <v>215</v>
      </c>
      <c r="R7823" s="147"/>
      <c r="S7823" s="147" t="s">
        <v>1988</v>
      </c>
      <c r="T7823" s="147">
        <v>3977</v>
      </c>
      <c r="U7823" s="147" t="s">
        <v>1989</v>
      </c>
      <c r="V7823" s="147" t="s">
        <v>4680</v>
      </c>
    </row>
    <row r="7824" spans="16:22" x14ac:dyDescent="0.25">
      <c r="P7824" s="147" t="s">
        <v>962</v>
      </c>
      <c r="Q7824" s="147">
        <v>215</v>
      </c>
      <c r="R7824" s="147"/>
      <c r="S7824" s="147" t="s">
        <v>1990</v>
      </c>
      <c r="T7824" s="147">
        <v>250</v>
      </c>
      <c r="U7824" s="147" t="s">
        <v>1991</v>
      </c>
      <c r="V7824" s="147" t="s">
        <v>4680</v>
      </c>
    </row>
    <row r="7825" spans="16:22" x14ac:dyDescent="0.25">
      <c r="P7825" s="147" t="s">
        <v>962</v>
      </c>
      <c r="Q7825" s="147">
        <v>215</v>
      </c>
      <c r="R7825" s="147"/>
      <c r="S7825" s="147" t="s">
        <v>1996</v>
      </c>
      <c r="T7825" s="147">
        <v>1313</v>
      </c>
      <c r="U7825" s="147" t="s">
        <v>1997</v>
      </c>
      <c r="V7825" s="147" t="s">
        <v>4680</v>
      </c>
    </row>
    <row r="7826" spans="16:22" x14ac:dyDescent="0.25">
      <c r="P7826" s="147" t="s">
        <v>962</v>
      </c>
      <c r="Q7826" s="147">
        <v>215</v>
      </c>
      <c r="R7826" s="147"/>
      <c r="S7826" s="147" t="s">
        <v>2004</v>
      </c>
      <c r="T7826" s="147">
        <v>1251</v>
      </c>
      <c r="U7826" s="147" t="s">
        <v>2005</v>
      </c>
      <c r="V7826" s="147" t="s">
        <v>4680</v>
      </c>
    </row>
    <row r="7827" spans="16:22" x14ac:dyDescent="0.25">
      <c r="P7827" s="147" t="s">
        <v>962</v>
      </c>
      <c r="Q7827" s="147">
        <v>215</v>
      </c>
      <c r="R7827" s="147"/>
      <c r="S7827" s="147" t="s">
        <v>2579</v>
      </c>
      <c r="T7827" s="147">
        <v>2540</v>
      </c>
      <c r="U7827" s="147" t="s">
        <v>2580</v>
      </c>
      <c r="V7827" s="147" t="s">
        <v>4680</v>
      </c>
    </row>
    <row r="7828" spans="16:22" x14ac:dyDescent="0.25">
      <c r="P7828" s="147" t="s">
        <v>962</v>
      </c>
      <c r="Q7828" s="147">
        <v>215</v>
      </c>
      <c r="R7828" s="147"/>
      <c r="S7828" s="147" t="s">
        <v>2010</v>
      </c>
      <c r="T7828" s="147">
        <v>891</v>
      </c>
      <c r="U7828" s="147" t="s">
        <v>2011</v>
      </c>
      <c r="V7828" s="147" t="s">
        <v>4680</v>
      </c>
    </row>
    <row r="7829" spans="16:22" x14ac:dyDescent="0.25">
      <c r="P7829" s="147" t="s">
        <v>962</v>
      </c>
      <c r="Q7829" s="147">
        <v>215</v>
      </c>
      <c r="R7829" s="147"/>
      <c r="S7829" s="147" t="s">
        <v>2012</v>
      </c>
      <c r="T7829" s="147">
        <v>1242</v>
      </c>
      <c r="U7829" s="147" t="s">
        <v>2013</v>
      </c>
      <c r="V7829" s="147" t="s">
        <v>4680</v>
      </c>
    </row>
    <row r="7830" spans="16:22" x14ac:dyDescent="0.25">
      <c r="P7830" s="147" t="s">
        <v>962</v>
      </c>
      <c r="Q7830" s="147">
        <v>215</v>
      </c>
      <c r="R7830" s="147"/>
      <c r="S7830" s="147" t="s">
        <v>3909</v>
      </c>
      <c r="T7830" s="147">
        <v>1413</v>
      </c>
      <c r="U7830" s="147" t="s">
        <v>3910</v>
      </c>
      <c r="V7830" s="147" t="s">
        <v>4680</v>
      </c>
    </row>
    <row r="7831" spans="16:22" x14ac:dyDescent="0.25">
      <c r="P7831" s="147" t="s">
        <v>962</v>
      </c>
      <c r="Q7831" s="147">
        <v>215</v>
      </c>
      <c r="R7831" s="147"/>
      <c r="S7831" s="147" t="s">
        <v>2018</v>
      </c>
      <c r="T7831" s="147">
        <v>364</v>
      </c>
      <c r="U7831" s="147" t="s">
        <v>2019</v>
      </c>
      <c r="V7831" s="147" t="s">
        <v>4680</v>
      </c>
    </row>
    <row r="7832" spans="16:22" x14ac:dyDescent="0.25">
      <c r="P7832" s="147" t="s">
        <v>962</v>
      </c>
      <c r="Q7832" s="147">
        <v>215</v>
      </c>
      <c r="R7832" s="147"/>
      <c r="S7832" s="147" t="s">
        <v>2020</v>
      </c>
      <c r="T7832" s="147">
        <v>412</v>
      </c>
      <c r="U7832" s="147" t="s">
        <v>2021</v>
      </c>
      <c r="V7832" s="147" t="s">
        <v>4680</v>
      </c>
    </row>
    <row r="7833" spans="16:22" x14ac:dyDescent="0.25">
      <c r="P7833" s="147" t="s">
        <v>962</v>
      </c>
      <c r="Q7833" s="147">
        <v>215</v>
      </c>
      <c r="R7833" s="147"/>
      <c r="S7833" s="147" t="s">
        <v>3394</v>
      </c>
      <c r="T7833" s="147">
        <v>700</v>
      </c>
      <c r="U7833" s="147" t="s">
        <v>3395</v>
      </c>
      <c r="V7833" s="147" t="s">
        <v>4680</v>
      </c>
    </row>
    <row r="7834" spans="16:22" x14ac:dyDescent="0.25">
      <c r="P7834" s="147" t="s">
        <v>962</v>
      </c>
      <c r="Q7834" s="147">
        <v>215</v>
      </c>
      <c r="R7834" s="147"/>
      <c r="S7834" s="147" t="s">
        <v>2026</v>
      </c>
      <c r="T7834" s="147">
        <v>600</v>
      </c>
      <c r="U7834" s="147" t="s">
        <v>2027</v>
      </c>
      <c r="V7834" s="147" t="s">
        <v>4680</v>
      </c>
    </row>
    <row r="7835" spans="16:22" x14ac:dyDescent="0.25">
      <c r="P7835" s="147" t="s">
        <v>962</v>
      </c>
      <c r="Q7835" s="147">
        <v>215</v>
      </c>
      <c r="R7835" s="147"/>
      <c r="S7835" s="147" t="s">
        <v>2028</v>
      </c>
      <c r="T7835" s="147">
        <v>810</v>
      </c>
      <c r="U7835" s="147" t="s">
        <v>2029</v>
      </c>
      <c r="V7835" s="147" t="s">
        <v>4680</v>
      </c>
    </row>
    <row r="7836" spans="16:22" x14ac:dyDescent="0.25">
      <c r="P7836" s="147" t="s">
        <v>962</v>
      </c>
      <c r="Q7836" s="147">
        <v>215</v>
      </c>
      <c r="R7836" s="147"/>
      <c r="S7836" s="147" t="s">
        <v>3101</v>
      </c>
      <c r="T7836" s="147">
        <v>630</v>
      </c>
      <c r="U7836" s="147" t="s">
        <v>3102</v>
      </c>
      <c r="V7836" s="147" t="s">
        <v>4680</v>
      </c>
    </row>
    <row r="7837" spans="16:22" x14ac:dyDescent="0.25">
      <c r="P7837" s="147" t="s">
        <v>962</v>
      </c>
      <c r="Q7837" s="147">
        <v>215</v>
      </c>
      <c r="R7837" s="147"/>
      <c r="S7837" s="147" t="s">
        <v>2036</v>
      </c>
      <c r="T7837" s="147">
        <v>100</v>
      </c>
      <c r="U7837" s="147" t="s">
        <v>2037</v>
      </c>
      <c r="V7837" s="147" t="s">
        <v>4680</v>
      </c>
    </row>
    <row r="7838" spans="16:22" x14ac:dyDescent="0.25">
      <c r="P7838" s="147" t="s">
        <v>962</v>
      </c>
      <c r="Q7838" s="147">
        <v>215</v>
      </c>
      <c r="R7838" s="147"/>
      <c r="S7838" s="147" t="s">
        <v>3913</v>
      </c>
      <c r="T7838" s="147">
        <v>138</v>
      </c>
      <c r="U7838" s="147" t="s">
        <v>3914</v>
      </c>
      <c r="V7838" s="147" t="s">
        <v>4680</v>
      </c>
    </row>
    <row r="7839" spans="16:22" x14ac:dyDescent="0.25">
      <c r="P7839" s="147" t="s">
        <v>962</v>
      </c>
      <c r="Q7839" s="147">
        <v>215</v>
      </c>
      <c r="R7839" s="147"/>
      <c r="S7839" s="147" t="s">
        <v>3917</v>
      </c>
      <c r="T7839" s="147">
        <v>77</v>
      </c>
      <c r="U7839" s="147" t="s">
        <v>3918</v>
      </c>
      <c r="V7839" s="147" t="s">
        <v>4680</v>
      </c>
    </row>
    <row r="7840" spans="16:22" x14ac:dyDescent="0.25">
      <c r="P7840" s="147" t="s">
        <v>962</v>
      </c>
      <c r="Q7840" s="147">
        <v>215</v>
      </c>
      <c r="R7840" s="147"/>
      <c r="S7840" s="147" t="s">
        <v>2048</v>
      </c>
      <c r="T7840" s="147">
        <v>469</v>
      </c>
      <c r="U7840" s="147" t="s">
        <v>2049</v>
      </c>
      <c r="V7840" s="147" t="s">
        <v>4680</v>
      </c>
    </row>
    <row r="7841" spans="16:22" x14ac:dyDescent="0.25">
      <c r="P7841" s="147" t="s">
        <v>962</v>
      </c>
      <c r="Q7841" s="147">
        <v>215</v>
      </c>
      <c r="R7841" s="147"/>
      <c r="S7841" s="147" t="s">
        <v>3109</v>
      </c>
      <c r="T7841" s="147">
        <v>2</v>
      </c>
      <c r="U7841" s="147" t="s">
        <v>3110</v>
      </c>
      <c r="V7841" s="147" t="s">
        <v>4680</v>
      </c>
    </row>
    <row r="7842" spans="16:22" x14ac:dyDescent="0.25">
      <c r="P7842" s="147" t="s">
        <v>962</v>
      </c>
      <c r="Q7842" s="147">
        <v>215</v>
      </c>
      <c r="R7842" s="147"/>
      <c r="S7842" s="147" t="s">
        <v>4717</v>
      </c>
      <c r="T7842" s="147">
        <v>125</v>
      </c>
      <c r="U7842" s="147" t="s">
        <v>4718</v>
      </c>
      <c r="V7842" s="147" t="s">
        <v>4680</v>
      </c>
    </row>
    <row r="7843" spans="16:22" x14ac:dyDescent="0.25">
      <c r="P7843" s="147" t="s">
        <v>962</v>
      </c>
      <c r="Q7843" s="147">
        <v>215</v>
      </c>
      <c r="R7843" s="147"/>
      <c r="S7843" s="147" t="s">
        <v>3562</v>
      </c>
      <c r="T7843" s="147">
        <v>2028</v>
      </c>
      <c r="U7843" s="147" t="s">
        <v>3563</v>
      </c>
      <c r="V7843" s="147" t="s">
        <v>4680</v>
      </c>
    </row>
    <row r="7844" spans="16:22" x14ac:dyDescent="0.25">
      <c r="P7844" s="147" t="s">
        <v>962</v>
      </c>
      <c r="Q7844" s="147">
        <v>215</v>
      </c>
      <c r="R7844" s="147"/>
      <c r="S7844" s="147" t="s">
        <v>4385</v>
      </c>
      <c r="T7844" s="147">
        <v>148</v>
      </c>
      <c r="U7844" s="147" t="s">
        <v>4386</v>
      </c>
      <c r="V7844" s="147" t="s">
        <v>4680</v>
      </c>
    </row>
    <row r="7845" spans="16:22" x14ac:dyDescent="0.25">
      <c r="P7845" s="147" t="s">
        <v>962</v>
      </c>
      <c r="Q7845" s="147">
        <v>215</v>
      </c>
      <c r="R7845" s="147"/>
      <c r="S7845" s="147" t="s">
        <v>2894</v>
      </c>
      <c r="T7845" s="147">
        <v>297</v>
      </c>
      <c r="U7845" s="147" t="s">
        <v>2895</v>
      </c>
      <c r="V7845" s="147" t="s">
        <v>4680</v>
      </c>
    </row>
    <row r="7846" spans="16:22" x14ac:dyDescent="0.25">
      <c r="P7846" s="147" t="s">
        <v>962</v>
      </c>
      <c r="Q7846" s="147">
        <v>215</v>
      </c>
      <c r="R7846" s="147"/>
      <c r="S7846" s="147" t="s">
        <v>4096</v>
      </c>
      <c r="T7846" s="147">
        <v>155</v>
      </c>
      <c r="U7846" s="147" t="s">
        <v>4097</v>
      </c>
      <c r="V7846" s="147" t="s">
        <v>4680</v>
      </c>
    </row>
    <row r="7847" spans="16:22" x14ac:dyDescent="0.25">
      <c r="P7847" s="147" t="s">
        <v>962</v>
      </c>
      <c r="Q7847" s="147">
        <v>215</v>
      </c>
      <c r="R7847" s="147"/>
      <c r="S7847" s="147" t="s">
        <v>3925</v>
      </c>
      <c r="T7847" s="147">
        <v>263</v>
      </c>
      <c r="U7847" s="147" t="s">
        <v>3926</v>
      </c>
      <c r="V7847" s="147" t="s">
        <v>4680</v>
      </c>
    </row>
    <row r="7848" spans="16:22" x14ac:dyDescent="0.25">
      <c r="P7848" s="147" t="s">
        <v>962</v>
      </c>
      <c r="Q7848" s="147">
        <v>215</v>
      </c>
      <c r="R7848" s="147"/>
      <c r="S7848" s="147" t="s">
        <v>2583</v>
      </c>
      <c r="T7848" s="147">
        <v>1436</v>
      </c>
      <c r="U7848" s="147" t="s">
        <v>2584</v>
      </c>
      <c r="V7848" s="147" t="s">
        <v>4680</v>
      </c>
    </row>
    <row r="7849" spans="16:22" x14ac:dyDescent="0.25">
      <c r="P7849" s="147" t="s">
        <v>962</v>
      </c>
      <c r="Q7849" s="147">
        <v>215</v>
      </c>
      <c r="R7849" s="147"/>
      <c r="S7849" s="147" t="s">
        <v>2585</v>
      </c>
      <c r="T7849" s="147">
        <v>101</v>
      </c>
      <c r="U7849" s="147" t="s">
        <v>2586</v>
      </c>
      <c r="V7849" s="147" t="s">
        <v>4680</v>
      </c>
    </row>
    <row r="7850" spans="16:22" x14ac:dyDescent="0.25">
      <c r="P7850" s="147" t="s">
        <v>962</v>
      </c>
      <c r="Q7850" s="147">
        <v>215</v>
      </c>
      <c r="R7850" s="147"/>
      <c r="S7850" s="147" t="s">
        <v>3929</v>
      </c>
      <c r="T7850" s="147">
        <v>91</v>
      </c>
      <c r="U7850" s="147" t="s">
        <v>3930</v>
      </c>
      <c r="V7850" s="147" t="s">
        <v>4680</v>
      </c>
    </row>
    <row r="7851" spans="16:22" x14ac:dyDescent="0.25">
      <c r="P7851" s="147" t="s">
        <v>962</v>
      </c>
      <c r="Q7851" s="147">
        <v>215</v>
      </c>
      <c r="R7851" s="147"/>
      <c r="S7851" s="147" t="s">
        <v>2896</v>
      </c>
      <c r="T7851" s="147">
        <v>279</v>
      </c>
      <c r="U7851" s="147" t="s">
        <v>2897</v>
      </c>
      <c r="V7851" s="147" t="s">
        <v>4680</v>
      </c>
    </row>
    <row r="7852" spans="16:22" x14ac:dyDescent="0.25">
      <c r="P7852" s="147" t="s">
        <v>962</v>
      </c>
      <c r="Q7852" s="147">
        <v>215</v>
      </c>
      <c r="R7852" s="147"/>
      <c r="S7852" s="147" t="s">
        <v>2086</v>
      </c>
      <c r="T7852" s="147">
        <v>522</v>
      </c>
      <c r="U7852" s="147" t="s">
        <v>2087</v>
      </c>
      <c r="V7852" s="147" t="s">
        <v>4680</v>
      </c>
    </row>
    <row r="7853" spans="16:22" x14ac:dyDescent="0.25">
      <c r="P7853" s="147" t="s">
        <v>962</v>
      </c>
      <c r="Q7853" s="147">
        <v>215</v>
      </c>
      <c r="R7853" s="147"/>
      <c r="S7853" s="147" t="s">
        <v>2088</v>
      </c>
      <c r="T7853" s="147">
        <v>523</v>
      </c>
      <c r="U7853" s="147" t="s">
        <v>2089</v>
      </c>
      <c r="V7853" s="147" t="s">
        <v>4680</v>
      </c>
    </row>
    <row r="7854" spans="16:22" x14ac:dyDescent="0.25">
      <c r="P7854" s="147" t="s">
        <v>962</v>
      </c>
      <c r="Q7854" s="147">
        <v>215</v>
      </c>
      <c r="R7854" s="147"/>
      <c r="S7854" s="147" t="s">
        <v>2587</v>
      </c>
      <c r="T7854" s="147">
        <v>576</v>
      </c>
      <c r="U7854" s="147" t="s">
        <v>2588</v>
      </c>
      <c r="V7854" s="147" t="s">
        <v>4680</v>
      </c>
    </row>
    <row r="7855" spans="16:22" x14ac:dyDescent="0.25">
      <c r="P7855" s="147" t="s">
        <v>962</v>
      </c>
      <c r="Q7855" s="147">
        <v>215</v>
      </c>
      <c r="R7855" s="147"/>
      <c r="S7855" s="147" t="s">
        <v>2090</v>
      </c>
      <c r="T7855" s="147">
        <v>1052</v>
      </c>
      <c r="U7855" s="147" t="s">
        <v>2091</v>
      </c>
      <c r="V7855" s="147" t="s">
        <v>4680</v>
      </c>
    </row>
    <row r="7856" spans="16:22" x14ac:dyDescent="0.25">
      <c r="P7856" s="147" t="s">
        <v>962</v>
      </c>
      <c r="Q7856" s="147">
        <v>215</v>
      </c>
      <c r="R7856" s="147"/>
      <c r="S7856" s="147" t="s">
        <v>2092</v>
      </c>
      <c r="T7856" s="147">
        <v>130</v>
      </c>
      <c r="U7856" s="147" t="s">
        <v>2093</v>
      </c>
      <c r="V7856" s="147" t="s">
        <v>4680</v>
      </c>
    </row>
    <row r="7857" spans="16:22" x14ac:dyDescent="0.25">
      <c r="P7857" s="147" t="s">
        <v>962</v>
      </c>
      <c r="Q7857" s="147">
        <v>215</v>
      </c>
      <c r="R7857" s="147"/>
      <c r="S7857" s="147" t="s">
        <v>2094</v>
      </c>
      <c r="T7857" s="147">
        <v>397</v>
      </c>
      <c r="U7857" s="147" t="s">
        <v>2095</v>
      </c>
      <c r="V7857" s="147" t="s">
        <v>4680</v>
      </c>
    </row>
    <row r="7858" spans="16:22" x14ac:dyDescent="0.25">
      <c r="P7858" s="147" t="s">
        <v>962</v>
      </c>
      <c r="Q7858" s="147">
        <v>215</v>
      </c>
      <c r="R7858" s="147"/>
      <c r="S7858" s="147" t="s">
        <v>3125</v>
      </c>
      <c r="T7858" s="147">
        <v>225</v>
      </c>
      <c r="U7858" s="147" t="s">
        <v>3126</v>
      </c>
      <c r="V7858" s="147" t="s">
        <v>4680</v>
      </c>
    </row>
    <row r="7859" spans="16:22" x14ac:dyDescent="0.25">
      <c r="P7859" s="147" t="s">
        <v>962</v>
      </c>
      <c r="Q7859" s="147">
        <v>215</v>
      </c>
      <c r="R7859" s="147"/>
      <c r="S7859" s="147" t="s">
        <v>3127</v>
      </c>
      <c r="T7859" s="147">
        <v>169</v>
      </c>
      <c r="U7859" s="147" t="s">
        <v>3128</v>
      </c>
      <c r="V7859" s="147" t="s">
        <v>4680</v>
      </c>
    </row>
    <row r="7860" spans="16:22" x14ac:dyDescent="0.25">
      <c r="P7860" s="147" t="s">
        <v>962</v>
      </c>
      <c r="Q7860" s="147">
        <v>215</v>
      </c>
      <c r="R7860" s="147"/>
      <c r="S7860" s="147" t="s">
        <v>2096</v>
      </c>
      <c r="T7860" s="147">
        <v>200</v>
      </c>
      <c r="U7860" s="147" t="s">
        <v>2097</v>
      </c>
      <c r="V7860" s="147" t="s">
        <v>4680</v>
      </c>
    </row>
    <row r="7861" spans="16:22" x14ac:dyDescent="0.25">
      <c r="P7861" s="147" t="s">
        <v>962</v>
      </c>
      <c r="Q7861" s="147">
        <v>215</v>
      </c>
      <c r="R7861" s="147"/>
      <c r="S7861" s="147" t="s">
        <v>3931</v>
      </c>
      <c r="T7861" s="147">
        <v>416</v>
      </c>
      <c r="U7861" s="147" t="s">
        <v>3932</v>
      </c>
      <c r="V7861" s="147" t="s">
        <v>4680</v>
      </c>
    </row>
    <row r="7862" spans="16:22" x14ac:dyDescent="0.25">
      <c r="P7862" s="147" t="s">
        <v>962</v>
      </c>
      <c r="Q7862" s="147">
        <v>215</v>
      </c>
      <c r="R7862" s="147"/>
      <c r="S7862" s="147" t="s">
        <v>2106</v>
      </c>
      <c r="T7862" s="147">
        <v>250</v>
      </c>
      <c r="U7862" s="147" t="s">
        <v>2107</v>
      </c>
      <c r="V7862" s="147" t="s">
        <v>4680</v>
      </c>
    </row>
    <row r="7863" spans="16:22" x14ac:dyDescent="0.25">
      <c r="P7863" s="147" t="s">
        <v>962</v>
      </c>
      <c r="Q7863" s="147">
        <v>215</v>
      </c>
      <c r="R7863" s="147"/>
      <c r="S7863" s="147" t="s">
        <v>3406</v>
      </c>
      <c r="T7863" s="147">
        <v>1704</v>
      </c>
      <c r="U7863" s="147" t="s">
        <v>3407</v>
      </c>
      <c r="V7863" s="147" t="s">
        <v>4680</v>
      </c>
    </row>
    <row r="7864" spans="16:22" x14ac:dyDescent="0.25">
      <c r="P7864" s="147" t="s">
        <v>962</v>
      </c>
      <c r="Q7864" s="147">
        <v>215</v>
      </c>
      <c r="R7864" s="147"/>
      <c r="S7864" s="147" t="s">
        <v>2114</v>
      </c>
      <c r="T7864" s="147">
        <v>203</v>
      </c>
      <c r="U7864" s="147" t="s">
        <v>2115</v>
      </c>
      <c r="V7864" s="147" t="s">
        <v>4680</v>
      </c>
    </row>
    <row r="7865" spans="16:22" x14ac:dyDescent="0.25">
      <c r="P7865" s="147" t="s">
        <v>962</v>
      </c>
      <c r="Q7865" s="147">
        <v>215</v>
      </c>
      <c r="R7865" s="147"/>
      <c r="S7865" s="147" t="s">
        <v>3139</v>
      </c>
      <c r="T7865" s="147">
        <v>150</v>
      </c>
      <c r="U7865" s="147" t="s">
        <v>3140</v>
      </c>
      <c r="V7865" s="147" t="s">
        <v>4680</v>
      </c>
    </row>
    <row r="7866" spans="16:22" x14ac:dyDescent="0.25">
      <c r="P7866" s="147" t="s">
        <v>962</v>
      </c>
      <c r="Q7866" s="147">
        <v>215</v>
      </c>
      <c r="R7866" s="147"/>
      <c r="S7866" s="147" t="s">
        <v>3945</v>
      </c>
      <c r="T7866" s="147">
        <v>100</v>
      </c>
      <c r="U7866" s="147" t="s">
        <v>3946</v>
      </c>
      <c r="V7866" s="147" t="s">
        <v>4680</v>
      </c>
    </row>
    <row r="7867" spans="16:22" x14ac:dyDescent="0.25">
      <c r="P7867" s="147" t="s">
        <v>962</v>
      </c>
      <c r="Q7867" s="147">
        <v>215</v>
      </c>
      <c r="R7867" s="147"/>
      <c r="S7867" s="147" t="s">
        <v>3143</v>
      </c>
      <c r="T7867" s="147">
        <v>63</v>
      </c>
      <c r="U7867" s="147" t="s">
        <v>3144</v>
      </c>
      <c r="V7867" s="147" t="s">
        <v>4680</v>
      </c>
    </row>
    <row r="7868" spans="16:22" x14ac:dyDescent="0.25">
      <c r="P7868" s="147" t="s">
        <v>962</v>
      </c>
      <c r="Q7868" s="147">
        <v>215</v>
      </c>
      <c r="R7868" s="147"/>
      <c r="S7868" s="147" t="s">
        <v>3957</v>
      </c>
      <c r="T7868" s="147">
        <v>12</v>
      </c>
      <c r="U7868" s="147" t="s">
        <v>3958</v>
      </c>
      <c r="V7868" s="147" t="s">
        <v>4680</v>
      </c>
    </row>
    <row r="7869" spans="16:22" x14ac:dyDescent="0.25">
      <c r="P7869" s="147" t="s">
        <v>962</v>
      </c>
      <c r="Q7869" s="147">
        <v>215</v>
      </c>
      <c r="R7869" s="147"/>
      <c r="S7869" s="147" t="s">
        <v>3975</v>
      </c>
      <c r="T7869" s="147">
        <v>43</v>
      </c>
      <c r="U7869" s="147" t="s">
        <v>3976</v>
      </c>
      <c r="V7869" s="147" t="s">
        <v>4680</v>
      </c>
    </row>
    <row r="7870" spans="16:22" x14ac:dyDescent="0.25">
      <c r="P7870" s="147" t="s">
        <v>962</v>
      </c>
      <c r="Q7870" s="147">
        <v>215</v>
      </c>
      <c r="R7870" s="147"/>
      <c r="S7870" s="147" t="s">
        <v>3752</v>
      </c>
      <c r="T7870" s="147">
        <v>732</v>
      </c>
      <c r="U7870" s="147" t="s">
        <v>3753</v>
      </c>
      <c r="V7870" s="147" t="s">
        <v>4680</v>
      </c>
    </row>
    <row r="7871" spans="16:22" x14ac:dyDescent="0.25">
      <c r="P7871" s="147" t="s">
        <v>962</v>
      </c>
      <c r="Q7871" s="147">
        <v>215</v>
      </c>
      <c r="R7871" s="147"/>
      <c r="S7871" s="147" t="s">
        <v>2130</v>
      </c>
      <c r="T7871" s="147">
        <v>494</v>
      </c>
      <c r="U7871" s="147" t="s">
        <v>2131</v>
      </c>
      <c r="V7871" s="147" t="s">
        <v>4680</v>
      </c>
    </row>
    <row r="7872" spans="16:22" x14ac:dyDescent="0.25">
      <c r="P7872" s="147" t="s">
        <v>962</v>
      </c>
      <c r="Q7872" s="147">
        <v>215</v>
      </c>
      <c r="R7872" s="147"/>
      <c r="S7872" s="147" t="s">
        <v>2908</v>
      </c>
      <c r="T7872" s="147">
        <v>594</v>
      </c>
      <c r="U7872" s="147" t="s">
        <v>2909</v>
      </c>
      <c r="V7872" s="147" t="s">
        <v>4680</v>
      </c>
    </row>
    <row r="7873" spans="16:22" x14ac:dyDescent="0.25">
      <c r="P7873" s="147" t="s">
        <v>962</v>
      </c>
      <c r="Q7873" s="147">
        <v>215</v>
      </c>
      <c r="R7873" s="147"/>
      <c r="S7873" s="147" t="s">
        <v>2144</v>
      </c>
      <c r="T7873" s="147">
        <v>328</v>
      </c>
      <c r="U7873" s="147" t="s">
        <v>2145</v>
      </c>
      <c r="V7873" s="147" t="s">
        <v>4680</v>
      </c>
    </row>
    <row r="7874" spans="16:22" x14ac:dyDescent="0.25">
      <c r="P7874" s="147" t="s">
        <v>962</v>
      </c>
      <c r="Q7874" s="147">
        <v>215</v>
      </c>
      <c r="R7874" s="147"/>
      <c r="S7874" s="147" t="s">
        <v>3412</v>
      </c>
      <c r="T7874" s="147">
        <v>886</v>
      </c>
      <c r="U7874" s="147" t="s">
        <v>3413</v>
      </c>
      <c r="V7874" s="147" t="s">
        <v>4680</v>
      </c>
    </row>
    <row r="7875" spans="16:22" x14ac:dyDescent="0.25">
      <c r="P7875" s="147" t="s">
        <v>962</v>
      </c>
      <c r="Q7875" s="147">
        <v>215</v>
      </c>
      <c r="R7875" s="147"/>
      <c r="S7875" s="147" t="s">
        <v>2150</v>
      </c>
      <c r="T7875" s="147">
        <v>249</v>
      </c>
      <c r="U7875" s="147" t="s">
        <v>2151</v>
      </c>
      <c r="V7875" s="147" t="s">
        <v>4680</v>
      </c>
    </row>
    <row r="7876" spans="16:22" x14ac:dyDescent="0.25">
      <c r="P7876" s="147" t="s">
        <v>962</v>
      </c>
      <c r="Q7876" s="147">
        <v>215</v>
      </c>
      <c r="R7876" s="147"/>
      <c r="S7876" s="147" t="s">
        <v>3576</v>
      </c>
      <c r="T7876" s="147">
        <v>114</v>
      </c>
      <c r="U7876" s="147" t="s">
        <v>3577</v>
      </c>
      <c r="V7876" s="147" t="s">
        <v>4680</v>
      </c>
    </row>
    <row r="7877" spans="16:22" x14ac:dyDescent="0.25">
      <c r="P7877" s="147" t="s">
        <v>962</v>
      </c>
      <c r="Q7877" s="147">
        <v>215</v>
      </c>
      <c r="R7877" s="147"/>
      <c r="S7877" s="147" t="s">
        <v>3420</v>
      </c>
      <c r="T7877" s="147">
        <v>702</v>
      </c>
      <c r="U7877" s="147" t="s">
        <v>3421</v>
      </c>
      <c r="V7877" s="147" t="s">
        <v>4680</v>
      </c>
    </row>
    <row r="7878" spans="16:22" x14ac:dyDescent="0.25">
      <c r="P7878" s="147" t="s">
        <v>962</v>
      </c>
      <c r="Q7878" s="147">
        <v>215</v>
      </c>
      <c r="R7878" s="147"/>
      <c r="S7878" s="147" t="s">
        <v>3149</v>
      </c>
      <c r="T7878" s="147">
        <v>434</v>
      </c>
      <c r="U7878" s="147" t="s">
        <v>3150</v>
      </c>
      <c r="V7878" s="147" t="s">
        <v>4680</v>
      </c>
    </row>
    <row r="7879" spans="16:22" x14ac:dyDescent="0.25">
      <c r="P7879" s="147" t="s">
        <v>962</v>
      </c>
      <c r="Q7879" s="147">
        <v>215</v>
      </c>
      <c r="R7879" s="147"/>
      <c r="S7879" s="147" t="s">
        <v>3987</v>
      </c>
      <c r="T7879" s="147">
        <v>541</v>
      </c>
      <c r="U7879" s="147" t="s">
        <v>3988</v>
      </c>
      <c r="V7879" s="147" t="s">
        <v>4680</v>
      </c>
    </row>
    <row r="7880" spans="16:22" x14ac:dyDescent="0.25">
      <c r="P7880" s="147" t="s">
        <v>962</v>
      </c>
      <c r="Q7880" s="147">
        <v>215</v>
      </c>
      <c r="R7880" s="147"/>
      <c r="S7880" s="147" t="s">
        <v>3151</v>
      </c>
      <c r="T7880" s="147">
        <v>245</v>
      </c>
      <c r="U7880" s="147" t="s">
        <v>3152</v>
      </c>
      <c r="V7880" s="147" t="s">
        <v>4680</v>
      </c>
    </row>
    <row r="7881" spans="16:22" x14ac:dyDescent="0.25">
      <c r="P7881" s="147" t="s">
        <v>962</v>
      </c>
      <c r="Q7881" s="147">
        <v>215</v>
      </c>
      <c r="R7881" s="147"/>
      <c r="S7881" s="147" t="s">
        <v>3153</v>
      </c>
      <c r="T7881" s="147">
        <v>182</v>
      </c>
      <c r="U7881" s="147" t="s">
        <v>3154</v>
      </c>
      <c r="V7881" s="147" t="s">
        <v>4680</v>
      </c>
    </row>
    <row r="7882" spans="16:22" x14ac:dyDescent="0.25">
      <c r="P7882" s="147" t="s">
        <v>962</v>
      </c>
      <c r="Q7882" s="147">
        <v>215</v>
      </c>
      <c r="R7882" s="147"/>
      <c r="S7882" s="147" t="s">
        <v>3155</v>
      </c>
      <c r="T7882" s="147">
        <v>217</v>
      </c>
      <c r="U7882" s="147" t="s">
        <v>3156</v>
      </c>
      <c r="V7882" s="147" t="s">
        <v>4680</v>
      </c>
    </row>
    <row r="7883" spans="16:22" x14ac:dyDescent="0.25">
      <c r="P7883" s="147" t="s">
        <v>962</v>
      </c>
      <c r="Q7883" s="147">
        <v>215</v>
      </c>
      <c r="R7883" s="147"/>
      <c r="S7883" s="147" t="s">
        <v>3989</v>
      </c>
      <c r="T7883" s="147">
        <v>84</v>
      </c>
      <c r="U7883" s="147" t="s">
        <v>3990</v>
      </c>
      <c r="V7883" s="147" t="s">
        <v>4680</v>
      </c>
    </row>
    <row r="7884" spans="16:22" x14ac:dyDescent="0.25">
      <c r="P7884" s="147" t="s">
        <v>962</v>
      </c>
      <c r="Q7884" s="147">
        <v>215</v>
      </c>
      <c r="R7884" s="147"/>
      <c r="S7884" s="147" t="s">
        <v>3426</v>
      </c>
      <c r="T7884" s="147">
        <v>142</v>
      </c>
      <c r="U7884" s="147" t="s">
        <v>3427</v>
      </c>
      <c r="V7884" s="147" t="s">
        <v>4680</v>
      </c>
    </row>
    <row r="7885" spans="16:22" x14ac:dyDescent="0.25">
      <c r="P7885" s="147" t="s">
        <v>962</v>
      </c>
      <c r="Q7885" s="147">
        <v>215</v>
      </c>
      <c r="R7885" s="147"/>
      <c r="S7885" s="147" t="s">
        <v>3428</v>
      </c>
      <c r="T7885" s="147">
        <v>233</v>
      </c>
      <c r="U7885" s="147" t="s">
        <v>3429</v>
      </c>
      <c r="V7885" s="147" t="s">
        <v>4680</v>
      </c>
    </row>
    <row r="7886" spans="16:22" x14ac:dyDescent="0.25">
      <c r="P7886" s="147" t="s">
        <v>962</v>
      </c>
      <c r="Q7886" s="147">
        <v>215</v>
      </c>
      <c r="R7886" s="147"/>
      <c r="S7886" s="147" t="s">
        <v>2629</v>
      </c>
      <c r="T7886" s="147">
        <v>418</v>
      </c>
      <c r="U7886" s="147" t="s">
        <v>2630</v>
      </c>
      <c r="V7886" s="147" t="s">
        <v>4680</v>
      </c>
    </row>
    <row r="7887" spans="16:22" x14ac:dyDescent="0.25">
      <c r="P7887" s="147" t="s">
        <v>962</v>
      </c>
      <c r="Q7887" s="147">
        <v>215</v>
      </c>
      <c r="R7887" s="147"/>
      <c r="S7887" s="147" t="s">
        <v>2176</v>
      </c>
      <c r="T7887" s="147">
        <v>229</v>
      </c>
      <c r="U7887" s="147" t="s">
        <v>2177</v>
      </c>
      <c r="V7887" s="147" t="s">
        <v>4680</v>
      </c>
    </row>
    <row r="7888" spans="16:22" x14ac:dyDescent="0.25">
      <c r="P7888" s="147" t="s">
        <v>962</v>
      </c>
      <c r="Q7888" s="147">
        <v>215</v>
      </c>
      <c r="R7888" s="147"/>
      <c r="S7888" s="147" t="s">
        <v>2180</v>
      </c>
      <c r="T7888" s="147">
        <v>185</v>
      </c>
      <c r="U7888" s="147" t="s">
        <v>2181</v>
      </c>
      <c r="V7888" s="147" t="s">
        <v>4680</v>
      </c>
    </row>
    <row r="7889" spans="16:22" x14ac:dyDescent="0.25">
      <c r="P7889" s="147" t="s">
        <v>962</v>
      </c>
      <c r="Q7889" s="147">
        <v>215</v>
      </c>
      <c r="R7889" s="147"/>
      <c r="S7889" s="147" t="s">
        <v>2188</v>
      </c>
      <c r="T7889" s="147">
        <v>23</v>
      </c>
      <c r="U7889" s="147" t="s">
        <v>2189</v>
      </c>
      <c r="V7889" s="147" t="s">
        <v>4680</v>
      </c>
    </row>
    <row r="7890" spans="16:22" x14ac:dyDescent="0.25">
      <c r="P7890" s="147" t="s">
        <v>962</v>
      </c>
      <c r="Q7890" s="147">
        <v>215</v>
      </c>
      <c r="R7890" s="147"/>
      <c r="S7890" s="147" t="s">
        <v>3444</v>
      </c>
      <c r="T7890" s="147">
        <v>53</v>
      </c>
      <c r="U7890" s="147" t="s">
        <v>3445</v>
      </c>
      <c r="V7890" s="147" t="s">
        <v>4680</v>
      </c>
    </row>
    <row r="7891" spans="16:22" x14ac:dyDescent="0.25">
      <c r="P7891" s="147" t="s">
        <v>962</v>
      </c>
      <c r="Q7891" s="147">
        <v>215</v>
      </c>
      <c r="R7891" s="147"/>
      <c r="S7891" s="147" t="s">
        <v>4389</v>
      </c>
      <c r="T7891" s="147">
        <v>125</v>
      </c>
      <c r="U7891" s="147" t="s">
        <v>4390</v>
      </c>
      <c r="V7891" s="147" t="s">
        <v>4680</v>
      </c>
    </row>
    <row r="7892" spans="16:22" x14ac:dyDescent="0.25">
      <c r="P7892" s="147" t="s">
        <v>962</v>
      </c>
      <c r="Q7892" s="147">
        <v>215</v>
      </c>
      <c r="R7892" s="147"/>
      <c r="S7892" s="147" t="s">
        <v>3157</v>
      </c>
      <c r="T7892" s="147">
        <v>438</v>
      </c>
      <c r="U7892" s="147" t="s">
        <v>3158</v>
      </c>
      <c r="V7892" s="147" t="s">
        <v>4680</v>
      </c>
    </row>
    <row r="7893" spans="16:22" x14ac:dyDescent="0.25">
      <c r="P7893" s="147" t="s">
        <v>962</v>
      </c>
      <c r="Q7893" s="147">
        <v>215</v>
      </c>
      <c r="R7893" s="147"/>
      <c r="S7893" s="147" t="s">
        <v>2202</v>
      </c>
      <c r="T7893" s="147">
        <v>189</v>
      </c>
      <c r="U7893" s="147" t="s">
        <v>2203</v>
      </c>
      <c r="V7893" s="147" t="s">
        <v>4680</v>
      </c>
    </row>
    <row r="7894" spans="16:22" x14ac:dyDescent="0.25">
      <c r="P7894" s="147" t="s">
        <v>962</v>
      </c>
      <c r="Q7894" s="147">
        <v>215</v>
      </c>
      <c r="R7894" s="147"/>
      <c r="S7894" s="147" t="s">
        <v>2204</v>
      </c>
      <c r="T7894" s="147">
        <v>186</v>
      </c>
      <c r="U7894" s="147" t="s">
        <v>2205</v>
      </c>
      <c r="V7894" s="147" t="s">
        <v>4680</v>
      </c>
    </row>
    <row r="7895" spans="16:22" x14ac:dyDescent="0.25">
      <c r="P7895" s="147" t="s">
        <v>962</v>
      </c>
      <c r="Q7895" s="147">
        <v>215</v>
      </c>
      <c r="R7895" s="147"/>
      <c r="S7895" s="147" t="s">
        <v>2924</v>
      </c>
      <c r="T7895" s="147">
        <v>375</v>
      </c>
      <c r="U7895" s="147" t="s">
        <v>2925</v>
      </c>
      <c r="V7895" s="147" t="s">
        <v>4680</v>
      </c>
    </row>
    <row r="7896" spans="16:22" x14ac:dyDescent="0.25">
      <c r="P7896" s="147" t="s">
        <v>962</v>
      </c>
      <c r="Q7896" s="147">
        <v>215</v>
      </c>
      <c r="R7896" s="147"/>
      <c r="S7896" s="147" t="s">
        <v>2206</v>
      </c>
      <c r="T7896" s="147">
        <v>211</v>
      </c>
      <c r="U7896" s="147" t="s">
        <v>2207</v>
      </c>
      <c r="V7896" s="147" t="s">
        <v>4680</v>
      </c>
    </row>
    <row r="7897" spans="16:22" x14ac:dyDescent="0.25">
      <c r="P7897" s="147" t="s">
        <v>962</v>
      </c>
      <c r="Q7897" s="147">
        <v>215</v>
      </c>
      <c r="R7897" s="147"/>
      <c r="S7897" s="147" t="s">
        <v>2635</v>
      </c>
      <c r="T7897" s="147">
        <v>184</v>
      </c>
      <c r="U7897" s="147" t="s">
        <v>2636</v>
      </c>
      <c r="V7897" s="147" t="s">
        <v>4680</v>
      </c>
    </row>
    <row r="7898" spans="16:22" x14ac:dyDescent="0.25">
      <c r="P7898" s="147" t="s">
        <v>962</v>
      </c>
      <c r="Q7898" s="147">
        <v>215</v>
      </c>
      <c r="R7898" s="147"/>
      <c r="S7898" s="147" t="s">
        <v>4391</v>
      </c>
      <c r="T7898" s="147">
        <v>40</v>
      </c>
      <c r="U7898" s="147" t="s">
        <v>4392</v>
      </c>
      <c r="V7898" s="147" t="s">
        <v>4680</v>
      </c>
    </row>
    <row r="7899" spans="16:22" x14ac:dyDescent="0.25">
      <c r="P7899" s="147" t="s">
        <v>962</v>
      </c>
      <c r="Q7899" s="147">
        <v>215</v>
      </c>
      <c r="R7899" s="147"/>
      <c r="S7899" s="147" t="s">
        <v>4719</v>
      </c>
      <c r="T7899" s="147">
        <v>115</v>
      </c>
      <c r="U7899" s="147" t="s">
        <v>4720</v>
      </c>
      <c r="V7899" s="147" t="s">
        <v>4680</v>
      </c>
    </row>
    <row r="7900" spans="16:22" x14ac:dyDescent="0.25">
      <c r="P7900" s="147" t="s">
        <v>962</v>
      </c>
      <c r="Q7900" s="147">
        <v>215</v>
      </c>
      <c r="R7900" s="147"/>
      <c r="S7900" s="147" t="s">
        <v>2926</v>
      </c>
      <c r="T7900" s="147">
        <v>309</v>
      </c>
      <c r="U7900" s="147" t="s">
        <v>2927</v>
      </c>
      <c r="V7900" s="147" t="s">
        <v>4680</v>
      </c>
    </row>
    <row r="7901" spans="16:22" x14ac:dyDescent="0.25">
      <c r="P7901" s="147" t="s">
        <v>962</v>
      </c>
      <c r="Q7901" s="147">
        <v>215</v>
      </c>
      <c r="R7901" s="147"/>
      <c r="S7901" s="147" t="s">
        <v>4395</v>
      </c>
      <c r="T7901" s="147">
        <v>148</v>
      </c>
      <c r="U7901" s="147" t="s">
        <v>4396</v>
      </c>
      <c r="V7901" s="147" t="s">
        <v>4680</v>
      </c>
    </row>
    <row r="7902" spans="16:22" x14ac:dyDescent="0.25">
      <c r="P7902" s="147" t="s">
        <v>962</v>
      </c>
      <c r="Q7902" s="147">
        <v>215</v>
      </c>
      <c r="R7902" s="147"/>
      <c r="S7902" s="147" t="s">
        <v>4397</v>
      </c>
      <c r="T7902" s="147">
        <v>148</v>
      </c>
      <c r="U7902" s="147" t="s">
        <v>4398</v>
      </c>
      <c r="V7902" s="147" t="s">
        <v>4680</v>
      </c>
    </row>
    <row r="7903" spans="16:22" x14ac:dyDescent="0.25">
      <c r="P7903" s="147" t="s">
        <v>962</v>
      </c>
      <c r="Q7903" s="147">
        <v>215</v>
      </c>
      <c r="R7903" s="147"/>
      <c r="S7903" s="147" t="s">
        <v>4399</v>
      </c>
      <c r="T7903" s="147">
        <v>148</v>
      </c>
      <c r="U7903" s="147" t="s">
        <v>4400</v>
      </c>
      <c r="V7903" s="147" t="s">
        <v>4680</v>
      </c>
    </row>
    <row r="7904" spans="16:22" x14ac:dyDescent="0.25">
      <c r="P7904" s="147" t="s">
        <v>962</v>
      </c>
      <c r="Q7904" s="147">
        <v>215</v>
      </c>
      <c r="R7904" s="147"/>
      <c r="S7904" s="147" t="s">
        <v>3995</v>
      </c>
      <c r="T7904" s="147">
        <v>750</v>
      </c>
      <c r="U7904" s="147" t="s">
        <v>3996</v>
      </c>
      <c r="V7904" s="147" t="s">
        <v>4680</v>
      </c>
    </row>
    <row r="7905" spans="16:22" x14ac:dyDescent="0.25">
      <c r="P7905" s="147" t="s">
        <v>962</v>
      </c>
      <c r="Q7905" s="147">
        <v>215</v>
      </c>
      <c r="R7905" s="147"/>
      <c r="S7905" s="147" t="s">
        <v>2244</v>
      </c>
      <c r="T7905" s="147">
        <v>228</v>
      </c>
      <c r="U7905" s="147" t="s">
        <v>2245</v>
      </c>
      <c r="V7905" s="147" t="s">
        <v>4680</v>
      </c>
    </row>
    <row r="7906" spans="16:22" x14ac:dyDescent="0.25">
      <c r="P7906" s="147" t="s">
        <v>962</v>
      </c>
      <c r="Q7906" s="147">
        <v>215</v>
      </c>
      <c r="R7906" s="147"/>
      <c r="S7906" s="147" t="s">
        <v>2248</v>
      </c>
      <c r="T7906" s="147">
        <v>511</v>
      </c>
      <c r="U7906" s="147" t="s">
        <v>2249</v>
      </c>
      <c r="V7906" s="147" t="s">
        <v>4680</v>
      </c>
    </row>
    <row r="7907" spans="16:22" x14ac:dyDescent="0.25">
      <c r="P7907" s="147" t="s">
        <v>962</v>
      </c>
      <c r="Q7907" s="147">
        <v>215</v>
      </c>
      <c r="R7907" s="147"/>
      <c r="S7907" s="147" t="s">
        <v>3173</v>
      </c>
      <c r="T7907" s="147">
        <v>1504</v>
      </c>
      <c r="U7907" s="147" t="s">
        <v>3174</v>
      </c>
      <c r="V7907" s="147" t="s">
        <v>4680</v>
      </c>
    </row>
    <row r="7908" spans="16:22" x14ac:dyDescent="0.25">
      <c r="P7908" s="147" t="s">
        <v>962</v>
      </c>
      <c r="Q7908" s="147">
        <v>215</v>
      </c>
      <c r="R7908" s="147"/>
      <c r="S7908" s="147" t="s">
        <v>4401</v>
      </c>
      <c r="T7908" s="147">
        <v>300</v>
      </c>
      <c r="U7908" s="147" t="s">
        <v>4402</v>
      </c>
      <c r="V7908" s="147" t="s">
        <v>4680</v>
      </c>
    </row>
    <row r="7909" spans="16:22" x14ac:dyDescent="0.25">
      <c r="P7909" s="147" t="s">
        <v>962</v>
      </c>
      <c r="Q7909" s="147">
        <v>215</v>
      </c>
      <c r="R7909" s="147"/>
      <c r="S7909" s="147" t="s">
        <v>4721</v>
      </c>
      <c r="T7909" s="147">
        <v>236</v>
      </c>
      <c r="U7909" s="147" t="s">
        <v>4722</v>
      </c>
      <c r="V7909" s="147" t="s">
        <v>4680</v>
      </c>
    </row>
    <row r="7910" spans="16:22" x14ac:dyDescent="0.25">
      <c r="P7910" s="147" t="s">
        <v>962</v>
      </c>
      <c r="Q7910" s="147">
        <v>215</v>
      </c>
      <c r="R7910" s="147"/>
      <c r="S7910" s="147" t="s">
        <v>2264</v>
      </c>
      <c r="T7910" s="147">
        <v>571</v>
      </c>
      <c r="U7910" s="147" t="s">
        <v>2265</v>
      </c>
      <c r="V7910" s="147" t="s">
        <v>4680</v>
      </c>
    </row>
    <row r="7911" spans="16:22" x14ac:dyDescent="0.25">
      <c r="P7911" s="147" t="s">
        <v>962</v>
      </c>
      <c r="Q7911" s="147">
        <v>215</v>
      </c>
      <c r="R7911" s="147"/>
      <c r="S7911" s="147" t="s">
        <v>4159</v>
      </c>
      <c r="T7911" s="147">
        <v>31</v>
      </c>
      <c r="U7911" s="147" t="s">
        <v>4160</v>
      </c>
      <c r="V7911" s="147" t="s">
        <v>4680</v>
      </c>
    </row>
    <row r="7912" spans="16:22" x14ac:dyDescent="0.25">
      <c r="P7912" s="147" t="s">
        <v>962</v>
      </c>
      <c r="Q7912" s="147">
        <v>215</v>
      </c>
      <c r="R7912" s="147"/>
      <c r="S7912" s="147" t="s">
        <v>2669</v>
      </c>
      <c r="T7912" s="147">
        <v>506</v>
      </c>
      <c r="U7912" s="147" t="s">
        <v>2670</v>
      </c>
      <c r="V7912" s="147" t="s">
        <v>4680</v>
      </c>
    </row>
    <row r="7913" spans="16:22" x14ac:dyDescent="0.25">
      <c r="P7913" s="147" t="s">
        <v>962</v>
      </c>
      <c r="Q7913" s="147">
        <v>215</v>
      </c>
      <c r="R7913" s="147"/>
      <c r="S7913" s="147" t="s">
        <v>3183</v>
      </c>
      <c r="T7913" s="147">
        <v>2100</v>
      </c>
      <c r="U7913" s="147" t="s">
        <v>3184</v>
      </c>
      <c r="V7913" s="147" t="s">
        <v>4680</v>
      </c>
    </row>
    <row r="7914" spans="16:22" x14ac:dyDescent="0.25">
      <c r="P7914" s="147" t="s">
        <v>962</v>
      </c>
      <c r="Q7914" s="147">
        <v>215</v>
      </c>
      <c r="R7914" s="147"/>
      <c r="S7914" s="147" t="s">
        <v>3187</v>
      </c>
      <c r="T7914" s="147">
        <v>4130</v>
      </c>
      <c r="U7914" s="147" t="s">
        <v>3188</v>
      </c>
      <c r="V7914" s="147" t="s">
        <v>4680</v>
      </c>
    </row>
    <row r="7915" spans="16:22" x14ac:dyDescent="0.25">
      <c r="P7915" s="147" t="s">
        <v>962</v>
      </c>
      <c r="Q7915" s="147">
        <v>215</v>
      </c>
      <c r="R7915" s="147"/>
      <c r="S7915" s="147" t="s">
        <v>2272</v>
      </c>
      <c r="T7915" s="147">
        <v>320</v>
      </c>
      <c r="U7915" s="147" t="s">
        <v>2273</v>
      </c>
      <c r="V7915" s="147" t="s">
        <v>4680</v>
      </c>
    </row>
    <row r="7916" spans="16:22" x14ac:dyDescent="0.25">
      <c r="P7916" s="147" t="s">
        <v>962</v>
      </c>
      <c r="Q7916" s="147">
        <v>215</v>
      </c>
      <c r="R7916" s="147"/>
      <c r="S7916" s="147" t="s">
        <v>2948</v>
      </c>
      <c r="T7916" s="147">
        <v>1026</v>
      </c>
      <c r="U7916" s="147" t="s">
        <v>2949</v>
      </c>
      <c r="V7916" s="147" t="s">
        <v>4680</v>
      </c>
    </row>
    <row r="7917" spans="16:22" x14ac:dyDescent="0.25">
      <c r="P7917" s="147" t="s">
        <v>962</v>
      </c>
      <c r="Q7917" s="147">
        <v>215</v>
      </c>
      <c r="R7917" s="147"/>
      <c r="S7917" s="147" t="s">
        <v>2286</v>
      </c>
      <c r="T7917" s="147">
        <v>348</v>
      </c>
      <c r="U7917" s="147" t="s">
        <v>2287</v>
      </c>
      <c r="V7917" s="147" t="s">
        <v>4680</v>
      </c>
    </row>
    <row r="7918" spans="16:22" x14ac:dyDescent="0.25">
      <c r="P7918" s="147" t="s">
        <v>962</v>
      </c>
      <c r="Q7918" s="147">
        <v>215</v>
      </c>
      <c r="R7918" s="147"/>
      <c r="S7918" s="147" t="s">
        <v>3189</v>
      </c>
      <c r="T7918" s="147">
        <v>93</v>
      </c>
      <c r="U7918" s="147" t="s">
        <v>3190</v>
      </c>
      <c r="V7918" s="147" t="s">
        <v>4680</v>
      </c>
    </row>
    <row r="7919" spans="16:22" x14ac:dyDescent="0.25">
      <c r="P7919" s="147" t="s">
        <v>962</v>
      </c>
      <c r="Q7919" s="147">
        <v>215</v>
      </c>
      <c r="R7919" s="147"/>
      <c r="S7919" s="147" t="s">
        <v>3776</v>
      </c>
      <c r="T7919" s="147">
        <v>153</v>
      </c>
      <c r="U7919" s="147" t="s">
        <v>3777</v>
      </c>
      <c r="V7919" s="147" t="s">
        <v>4680</v>
      </c>
    </row>
    <row r="7920" spans="16:22" x14ac:dyDescent="0.25">
      <c r="P7920" s="147" t="s">
        <v>962</v>
      </c>
      <c r="Q7920" s="147">
        <v>215</v>
      </c>
      <c r="R7920" s="147"/>
      <c r="S7920" s="147" t="s">
        <v>2290</v>
      </c>
      <c r="T7920" s="147">
        <v>144</v>
      </c>
      <c r="U7920" s="147" t="s">
        <v>2291</v>
      </c>
      <c r="V7920" s="147" t="s">
        <v>4680</v>
      </c>
    </row>
    <row r="7921" spans="16:22" x14ac:dyDescent="0.25">
      <c r="P7921" s="147" t="s">
        <v>962</v>
      </c>
      <c r="Q7921" s="147">
        <v>215</v>
      </c>
      <c r="R7921" s="147"/>
      <c r="S7921" s="147" t="s">
        <v>2675</v>
      </c>
      <c r="T7921" s="147">
        <v>1593</v>
      </c>
      <c r="U7921" s="147" t="s">
        <v>2676</v>
      </c>
      <c r="V7921" s="147" t="s">
        <v>4680</v>
      </c>
    </row>
    <row r="7922" spans="16:22" x14ac:dyDescent="0.25">
      <c r="P7922" s="147" t="s">
        <v>962</v>
      </c>
      <c r="Q7922" s="147">
        <v>215</v>
      </c>
      <c r="R7922" s="147"/>
      <c r="S7922" s="147" t="s">
        <v>4405</v>
      </c>
      <c r="T7922" s="147">
        <v>250</v>
      </c>
      <c r="U7922" s="147" t="s">
        <v>4406</v>
      </c>
      <c r="V7922" s="147" t="s">
        <v>4680</v>
      </c>
    </row>
    <row r="7923" spans="16:22" x14ac:dyDescent="0.25">
      <c r="P7923" s="147" t="s">
        <v>962</v>
      </c>
      <c r="Q7923" s="147">
        <v>215</v>
      </c>
      <c r="R7923" s="147"/>
      <c r="S7923" s="147" t="s">
        <v>2683</v>
      </c>
      <c r="T7923" s="147">
        <v>357</v>
      </c>
      <c r="U7923" s="147" t="s">
        <v>2684</v>
      </c>
      <c r="V7923" s="147" t="s">
        <v>4680</v>
      </c>
    </row>
    <row r="7924" spans="16:22" x14ac:dyDescent="0.25">
      <c r="P7924" s="147" t="s">
        <v>962</v>
      </c>
      <c r="Q7924" s="147">
        <v>215</v>
      </c>
      <c r="R7924" s="147"/>
      <c r="S7924" s="147" t="s">
        <v>2328</v>
      </c>
      <c r="T7924" s="147">
        <v>673</v>
      </c>
      <c r="U7924" s="147" t="s">
        <v>2329</v>
      </c>
      <c r="V7924" s="147" t="s">
        <v>4680</v>
      </c>
    </row>
    <row r="7925" spans="16:22" x14ac:dyDescent="0.25">
      <c r="P7925" s="147" t="s">
        <v>962</v>
      </c>
      <c r="Q7925" s="147">
        <v>215</v>
      </c>
      <c r="R7925" s="147"/>
      <c r="S7925" s="147" t="s">
        <v>3464</v>
      </c>
      <c r="T7925" s="147">
        <v>739</v>
      </c>
      <c r="U7925" s="147" t="s">
        <v>3465</v>
      </c>
      <c r="V7925" s="147" t="s">
        <v>4680</v>
      </c>
    </row>
    <row r="7926" spans="16:22" x14ac:dyDescent="0.25">
      <c r="P7926" s="147" t="s">
        <v>962</v>
      </c>
      <c r="Q7926" s="147">
        <v>215</v>
      </c>
      <c r="R7926" s="147"/>
      <c r="S7926" s="147" t="s">
        <v>2685</v>
      </c>
      <c r="T7926" s="147">
        <v>1286</v>
      </c>
      <c r="U7926" s="147" t="s">
        <v>2686</v>
      </c>
      <c r="V7926" s="147" t="s">
        <v>4680</v>
      </c>
    </row>
    <row r="7927" spans="16:22" x14ac:dyDescent="0.25">
      <c r="P7927" s="147" t="s">
        <v>962</v>
      </c>
      <c r="Q7927" s="147">
        <v>215</v>
      </c>
      <c r="R7927" s="147"/>
      <c r="S7927" s="147" t="s">
        <v>4407</v>
      </c>
      <c r="T7927" s="147">
        <v>1170</v>
      </c>
      <c r="U7927" s="147" t="s">
        <v>4408</v>
      </c>
      <c r="V7927" s="147" t="s">
        <v>4680</v>
      </c>
    </row>
    <row r="7928" spans="16:22" x14ac:dyDescent="0.25">
      <c r="P7928" s="147" t="s">
        <v>962</v>
      </c>
      <c r="Q7928" s="147">
        <v>215</v>
      </c>
      <c r="R7928" s="147"/>
      <c r="S7928" s="147" t="s">
        <v>4019</v>
      </c>
      <c r="T7928" s="147">
        <v>1035</v>
      </c>
      <c r="U7928" s="147" t="s">
        <v>4020</v>
      </c>
      <c r="V7928" s="147" t="s">
        <v>4680</v>
      </c>
    </row>
    <row r="7929" spans="16:22" x14ac:dyDescent="0.25">
      <c r="P7929" s="147" t="s">
        <v>962</v>
      </c>
      <c r="Q7929" s="147">
        <v>215</v>
      </c>
      <c r="R7929" s="147"/>
      <c r="S7929" s="147" t="s">
        <v>2346</v>
      </c>
      <c r="T7929" s="147">
        <v>962</v>
      </c>
      <c r="U7929" s="147" t="s">
        <v>2347</v>
      </c>
      <c r="V7929" s="147" t="s">
        <v>4680</v>
      </c>
    </row>
    <row r="7930" spans="16:22" x14ac:dyDescent="0.25">
      <c r="P7930" s="147" t="s">
        <v>962</v>
      </c>
      <c r="Q7930" s="147">
        <v>215</v>
      </c>
      <c r="R7930" s="147"/>
      <c r="S7930" s="147" t="s">
        <v>2348</v>
      </c>
      <c r="T7930" s="147">
        <v>1995</v>
      </c>
      <c r="U7930" s="147" t="s">
        <v>2349</v>
      </c>
      <c r="V7930" s="147" t="s">
        <v>4680</v>
      </c>
    </row>
    <row r="7931" spans="16:22" x14ac:dyDescent="0.25">
      <c r="P7931" s="147" t="s">
        <v>962</v>
      </c>
      <c r="Q7931" s="147">
        <v>215</v>
      </c>
      <c r="R7931" s="147"/>
      <c r="S7931" s="147" t="s">
        <v>4723</v>
      </c>
      <c r="T7931" s="147">
        <v>1240</v>
      </c>
      <c r="U7931" s="147" t="s">
        <v>4724</v>
      </c>
      <c r="V7931" s="147" t="s">
        <v>4680</v>
      </c>
    </row>
    <row r="7932" spans="16:22" x14ac:dyDescent="0.25">
      <c r="P7932" s="147" t="s">
        <v>962</v>
      </c>
      <c r="Q7932" s="147">
        <v>215</v>
      </c>
      <c r="R7932" s="147"/>
      <c r="S7932" s="147" t="s">
        <v>2350</v>
      </c>
      <c r="T7932" s="147">
        <v>1515</v>
      </c>
      <c r="U7932" s="147" t="s">
        <v>2351</v>
      </c>
      <c r="V7932" s="147" t="s">
        <v>4680</v>
      </c>
    </row>
    <row r="7933" spans="16:22" x14ac:dyDescent="0.25">
      <c r="P7933" s="147" t="s">
        <v>962</v>
      </c>
      <c r="Q7933" s="147">
        <v>215</v>
      </c>
      <c r="R7933" s="147"/>
      <c r="S7933" s="147" t="s">
        <v>2360</v>
      </c>
      <c r="T7933" s="147">
        <v>702</v>
      </c>
      <c r="U7933" s="147" t="s">
        <v>2361</v>
      </c>
      <c r="V7933" s="147" t="s">
        <v>4680</v>
      </c>
    </row>
    <row r="7934" spans="16:22" x14ac:dyDescent="0.25">
      <c r="P7934" s="147" t="s">
        <v>962</v>
      </c>
      <c r="Q7934" s="147">
        <v>215</v>
      </c>
      <c r="R7934" s="147"/>
      <c r="S7934" s="147" t="s">
        <v>2362</v>
      </c>
      <c r="T7934" s="147">
        <v>509</v>
      </c>
      <c r="U7934" s="147" t="s">
        <v>2363</v>
      </c>
      <c r="V7934" s="147" t="s">
        <v>4680</v>
      </c>
    </row>
    <row r="7935" spans="16:22" x14ac:dyDescent="0.25">
      <c r="P7935" s="147" t="s">
        <v>962</v>
      </c>
      <c r="Q7935" s="147">
        <v>215</v>
      </c>
      <c r="R7935" s="147"/>
      <c r="S7935" s="147" t="s">
        <v>2368</v>
      </c>
      <c r="T7935" s="147">
        <v>107</v>
      </c>
      <c r="U7935" s="147" t="s">
        <v>2369</v>
      </c>
      <c r="V7935" s="147" t="s">
        <v>4680</v>
      </c>
    </row>
    <row r="7936" spans="16:22" x14ac:dyDescent="0.25">
      <c r="P7936" s="147" t="s">
        <v>962</v>
      </c>
      <c r="Q7936" s="147">
        <v>215</v>
      </c>
      <c r="R7936" s="147"/>
      <c r="S7936" s="147" t="s">
        <v>3203</v>
      </c>
      <c r="T7936" s="147">
        <v>54</v>
      </c>
      <c r="U7936" s="147" t="s">
        <v>3204</v>
      </c>
      <c r="V7936" s="147" t="s">
        <v>4680</v>
      </c>
    </row>
    <row r="7937" spans="16:22" x14ac:dyDescent="0.25">
      <c r="P7937" s="147" t="s">
        <v>962</v>
      </c>
      <c r="Q7937" s="147">
        <v>215</v>
      </c>
      <c r="R7937" s="147"/>
      <c r="S7937" s="147" t="s">
        <v>2372</v>
      </c>
      <c r="T7937" s="147">
        <v>1282</v>
      </c>
      <c r="U7937" s="147" t="s">
        <v>2373</v>
      </c>
      <c r="V7937" s="147" t="s">
        <v>4680</v>
      </c>
    </row>
    <row r="7938" spans="16:22" x14ac:dyDescent="0.25">
      <c r="P7938" s="147" t="s">
        <v>962</v>
      </c>
      <c r="Q7938" s="147">
        <v>215</v>
      </c>
      <c r="R7938" s="147"/>
      <c r="S7938" s="147" t="s">
        <v>2374</v>
      </c>
      <c r="T7938" s="147">
        <v>380</v>
      </c>
      <c r="U7938" s="147" t="s">
        <v>2375</v>
      </c>
      <c r="V7938" s="147" t="s">
        <v>4680</v>
      </c>
    </row>
    <row r="7939" spans="16:22" x14ac:dyDescent="0.25">
      <c r="P7939" s="147" t="s">
        <v>962</v>
      </c>
      <c r="Q7939" s="147">
        <v>215</v>
      </c>
      <c r="R7939" s="147"/>
      <c r="S7939" s="147" t="s">
        <v>2966</v>
      </c>
      <c r="T7939" s="147">
        <v>116</v>
      </c>
      <c r="U7939" s="147" t="s">
        <v>2967</v>
      </c>
      <c r="V7939" s="147" t="s">
        <v>4680</v>
      </c>
    </row>
    <row r="7940" spans="16:22" x14ac:dyDescent="0.25">
      <c r="P7940" s="147" t="s">
        <v>962</v>
      </c>
      <c r="Q7940" s="147">
        <v>215</v>
      </c>
      <c r="R7940" s="147"/>
      <c r="S7940" s="147" t="s">
        <v>4021</v>
      </c>
      <c r="T7940" s="147">
        <v>483</v>
      </c>
      <c r="U7940" s="147" t="s">
        <v>4022</v>
      </c>
      <c r="V7940" s="147" t="s">
        <v>4680</v>
      </c>
    </row>
    <row r="7941" spans="16:22" x14ac:dyDescent="0.25">
      <c r="P7941" s="147" t="s">
        <v>962</v>
      </c>
      <c r="Q7941" s="147">
        <v>215</v>
      </c>
      <c r="R7941" s="147"/>
      <c r="S7941" s="147" t="s">
        <v>4023</v>
      </c>
      <c r="T7941" s="147">
        <v>72</v>
      </c>
      <c r="U7941" s="147" t="s">
        <v>4024</v>
      </c>
      <c r="V7941" s="147" t="s">
        <v>4680</v>
      </c>
    </row>
    <row r="7942" spans="16:22" x14ac:dyDescent="0.25">
      <c r="P7942" s="147" t="s">
        <v>962</v>
      </c>
      <c r="Q7942" s="147">
        <v>215</v>
      </c>
      <c r="R7942" s="147"/>
      <c r="S7942" s="147" t="s">
        <v>3472</v>
      </c>
      <c r="T7942" s="147">
        <v>102</v>
      </c>
      <c r="U7942" s="147" t="s">
        <v>3473</v>
      </c>
      <c r="V7942" s="147" t="s">
        <v>4680</v>
      </c>
    </row>
    <row r="7943" spans="16:22" x14ac:dyDescent="0.25">
      <c r="P7943" s="147" t="s">
        <v>962</v>
      </c>
      <c r="Q7943" s="147">
        <v>215</v>
      </c>
      <c r="R7943" s="147"/>
      <c r="S7943" s="147" t="s">
        <v>2378</v>
      </c>
      <c r="T7943" s="147">
        <v>81</v>
      </c>
      <c r="U7943" s="147" t="s">
        <v>2379</v>
      </c>
      <c r="V7943" s="147" t="s">
        <v>4680</v>
      </c>
    </row>
    <row r="7944" spans="16:22" x14ac:dyDescent="0.25">
      <c r="P7944" s="147" t="s">
        <v>962</v>
      </c>
      <c r="Q7944" s="147">
        <v>215</v>
      </c>
      <c r="R7944" s="147"/>
      <c r="S7944" s="147" t="s">
        <v>4413</v>
      </c>
      <c r="T7944" s="147">
        <v>40</v>
      </c>
      <c r="U7944" s="147" t="s">
        <v>4414</v>
      </c>
      <c r="V7944" s="147" t="s">
        <v>4680</v>
      </c>
    </row>
    <row r="7945" spans="16:22" x14ac:dyDescent="0.25">
      <c r="P7945" s="147" t="s">
        <v>962</v>
      </c>
      <c r="Q7945" s="147">
        <v>215</v>
      </c>
      <c r="R7945" s="147"/>
      <c r="S7945" s="147" t="s">
        <v>4415</v>
      </c>
      <c r="T7945" s="147">
        <v>74</v>
      </c>
      <c r="U7945" s="147" t="s">
        <v>4416</v>
      </c>
      <c r="V7945" s="147" t="s">
        <v>4680</v>
      </c>
    </row>
    <row r="7946" spans="16:22" x14ac:dyDescent="0.25">
      <c r="P7946" s="147" t="s">
        <v>962</v>
      </c>
      <c r="Q7946" s="147">
        <v>215</v>
      </c>
      <c r="R7946" s="147"/>
      <c r="S7946" s="147" t="s">
        <v>2398</v>
      </c>
      <c r="T7946" s="147">
        <v>152</v>
      </c>
      <c r="U7946" s="147" t="s">
        <v>2399</v>
      </c>
      <c r="V7946" s="147" t="s">
        <v>4680</v>
      </c>
    </row>
    <row r="7947" spans="16:22" x14ac:dyDescent="0.25">
      <c r="P7947" s="147" t="s">
        <v>962</v>
      </c>
      <c r="Q7947" s="147">
        <v>215</v>
      </c>
      <c r="R7947" s="147"/>
      <c r="S7947" s="147" t="s">
        <v>2402</v>
      </c>
      <c r="T7947" s="147">
        <v>50</v>
      </c>
      <c r="U7947" s="147" t="s">
        <v>2403</v>
      </c>
      <c r="V7947" s="147" t="s">
        <v>4680</v>
      </c>
    </row>
    <row r="7948" spans="16:22" x14ac:dyDescent="0.25">
      <c r="P7948" s="147" t="s">
        <v>962</v>
      </c>
      <c r="Q7948" s="147">
        <v>215</v>
      </c>
      <c r="R7948" s="147"/>
      <c r="S7948" s="147" t="s">
        <v>2404</v>
      </c>
      <c r="T7948" s="147">
        <v>110</v>
      </c>
      <c r="U7948" s="147" t="s">
        <v>2405</v>
      </c>
      <c r="V7948" s="147" t="s">
        <v>4680</v>
      </c>
    </row>
    <row r="7949" spans="16:22" x14ac:dyDescent="0.25">
      <c r="P7949" s="147" t="s">
        <v>962</v>
      </c>
      <c r="Q7949" s="147">
        <v>215</v>
      </c>
      <c r="R7949" s="147"/>
      <c r="S7949" s="147" t="s">
        <v>2703</v>
      </c>
      <c r="T7949" s="147">
        <v>219</v>
      </c>
      <c r="U7949" s="147" t="s">
        <v>2704</v>
      </c>
      <c r="V7949" s="147" t="s">
        <v>4680</v>
      </c>
    </row>
    <row r="7950" spans="16:22" x14ac:dyDescent="0.25">
      <c r="P7950" s="147" t="s">
        <v>962</v>
      </c>
      <c r="Q7950" s="147">
        <v>215</v>
      </c>
      <c r="R7950" s="147"/>
      <c r="S7950" s="147" t="s">
        <v>2406</v>
      </c>
      <c r="T7950" s="147">
        <v>35</v>
      </c>
      <c r="U7950" s="147" t="s">
        <v>2407</v>
      </c>
      <c r="V7950" s="147" t="s">
        <v>4680</v>
      </c>
    </row>
    <row r="7951" spans="16:22" x14ac:dyDescent="0.25">
      <c r="P7951" s="147" t="s">
        <v>962</v>
      </c>
      <c r="Q7951" s="147">
        <v>215</v>
      </c>
      <c r="R7951" s="147"/>
      <c r="S7951" s="147" t="s">
        <v>2408</v>
      </c>
      <c r="T7951" s="147">
        <v>60</v>
      </c>
      <c r="U7951" s="147" t="s">
        <v>2409</v>
      </c>
      <c r="V7951" s="147" t="s">
        <v>4680</v>
      </c>
    </row>
    <row r="7952" spans="16:22" x14ac:dyDescent="0.25">
      <c r="P7952" s="147" t="s">
        <v>962</v>
      </c>
      <c r="Q7952" s="147">
        <v>215</v>
      </c>
      <c r="R7952" s="147"/>
      <c r="S7952" s="147" t="s">
        <v>2416</v>
      </c>
      <c r="T7952" s="147">
        <v>89</v>
      </c>
      <c r="U7952" s="147" t="s">
        <v>2417</v>
      </c>
      <c r="V7952" s="147" t="s">
        <v>4680</v>
      </c>
    </row>
    <row r="7953" spans="16:22" x14ac:dyDescent="0.25">
      <c r="P7953" s="147" t="s">
        <v>962</v>
      </c>
      <c r="Q7953" s="147">
        <v>215</v>
      </c>
      <c r="R7953" s="147"/>
      <c r="S7953" s="147" t="s">
        <v>2972</v>
      </c>
      <c r="T7953" s="147">
        <v>60</v>
      </c>
      <c r="U7953" s="147" t="s">
        <v>2973</v>
      </c>
      <c r="V7953" s="147" t="s">
        <v>4680</v>
      </c>
    </row>
    <row r="7954" spans="16:22" x14ac:dyDescent="0.25">
      <c r="P7954" s="147" t="s">
        <v>962</v>
      </c>
      <c r="Q7954" s="147">
        <v>215</v>
      </c>
      <c r="R7954" s="147"/>
      <c r="S7954" s="147" t="s">
        <v>2420</v>
      </c>
      <c r="T7954" s="147">
        <v>165</v>
      </c>
      <c r="U7954" s="147" t="s">
        <v>2421</v>
      </c>
      <c r="V7954" s="147" t="s">
        <v>4680</v>
      </c>
    </row>
    <row r="7955" spans="16:22" x14ac:dyDescent="0.25">
      <c r="P7955" s="147" t="s">
        <v>962</v>
      </c>
      <c r="Q7955" s="147">
        <v>215</v>
      </c>
      <c r="R7955" s="147"/>
      <c r="S7955" s="147" t="s">
        <v>2422</v>
      </c>
      <c r="T7955" s="147">
        <v>132</v>
      </c>
      <c r="U7955" s="147" t="s">
        <v>2423</v>
      </c>
      <c r="V7955" s="147" t="s">
        <v>4680</v>
      </c>
    </row>
    <row r="7956" spans="16:22" x14ac:dyDescent="0.25">
      <c r="P7956" s="147" t="s">
        <v>962</v>
      </c>
      <c r="Q7956" s="147">
        <v>215</v>
      </c>
      <c r="R7956" s="147"/>
      <c r="S7956" s="147" t="s">
        <v>3207</v>
      </c>
      <c r="T7956" s="147">
        <v>303</v>
      </c>
      <c r="U7956" s="147" t="s">
        <v>3208</v>
      </c>
      <c r="V7956" s="147" t="s">
        <v>4680</v>
      </c>
    </row>
    <row r="7957" spans="16:22" x14ac:dyDescent="0.25">
      <c r="P7957" s="147" t="s">
        <v>962</v>
      </c>
      <c r="Q7957" s="147">
        <v>215</v>
      </c>
      <c r="R7957" s="147"/>
      <c r="S7957" s="147" t="s">
        <v>2438</v>
      </c>
      <c r="T7957" s="147">
        <v>1617</v>
      </c>
      <c r="U7957" s="147" t="s">
        <v>2439</v>
      </c>
      <c r="V7957" s="147" t="s">
        <v>4680</v>
      </c>
    </row>
    <row r="7958" spans="16:22" x14ac:dyDescent="0.25">
      <c r="P7958" s="147" t="s">
        <v>962</v>
      </c>
      <c r="Q7958" s="147">
        <v>215</v>
      </c>
      <c r="R7958" s="147"/>
      <c r="S7958" s="147" t="s">
        <v>4049</v>
      </c>
      <c r="T7958" s="147">
        <v>42</v>
      </c>
      <c r="U7958" s="147" t="s">
        <v>4050</v>
      </c>
      <c r="V7958" s="147" t="s">
        <v>4680</v>
      </c>
    </row>
    <row r="7959" spans="16:22" x14ac:dyDescent="0.25">
      <c r="P7959" s="147" t="s">
        <v>962</v>
      </c>
      <c r="Q7959" s="147">
        <v>215</v>
      </c>
      <c r="R7959" s="147"/>
      <c r="S7959" s="147" t="s">
        <v>3482</v>
      </c>
      <c r="T7959" s="147">
        <v>1110</v>
      </c>
      <c r="U7959" s="147" t="s">
        <v>3483</v>
      </c>
      <c r="V7959" s="147" t="s">
        <v>4680</v>
      </c>
    </row>
    <row r="7960" spans="16:22" x14ac:dyDescent="0.25">
      <c r="P7960" s="147" t="s">
        <v>962</v>
      </c>
      <c r="Q7960" s="147">
        <v>215</v>
      </c>
      <c r="R7960" s="147"/>
      <c r="S7960" s="147" t="s">
        <v>3484</v>
      </c>
      <c r="T7960" s="147">
        <v>97</v>
      </c>
      <c r="U7960" s="147" t="s">
        <v>3485</v>
      </c>
      <c r="V7960" s="147" t="s">
        <v>4680</v>
      </c>
    </row>
    <row r="7961" spans="16:22" x14ac:dyDescent="0.25">
      <c r="P7961" s="147" t="s">
        <v>962</v>
      </c>
      <c r="Q7961" s="147">
        <v>215</v>
      </c>
      <c r="R7961" s="147"/>
      <c r="S7961" s="147" t="s">
        <v>3217</v>
      </c>
      <c r="T7961" s="147">
        <v>518</v>
      </c>
      <c r="U7961" s="147" t="s">
        <v>3218</v>
      </c>
      <c r="V7961" s="147" t="s">
        <v>4680</v>
      </c>
    </row>
    <row r="7962" spans="16:22" x14ac:dyDescent="0.25">
      <c r="P7962" s="147" t="s">
        <v>962</v>
      </c>
      <c r="Q7962" s="147">
        <v>215</v>
      </c>
      <c r="R7962" s="147"/>
      <c r="S7962" s="147" t="s">
        <v>4725</v>
      </c>
      <c r="T7962" s="147">
        <v>706</v>
      </c>
      <c r="U7962" s="147" t="s">
        <v>4726</v>
      </c>
      <c r="V7962" s="147" t="s">
        <v>4680</v>
      </c>
    </row>
    <row r="7963" spans="16:22" x14ac:dyDescent="0.25">
      <c r="P7963" s="147" t="s">
        <v>962</v>
      </c>
      <c r="Q7963" s="147">
        <v>215</v>
      </c>
      <c r="R7963" s="147"/>
      <c r="S7963" s="147" t="s">
        <v>1083</v>
      </c>
      <c r="T7963" s="147">
        <v>150</v>
      </c>
      <c r="U7963" s="147" t="s">
        <v>4421</v>
      </c>
      <c r="V7963" s="147" t="s">
        <v>4680</v>
      </c>
    </row>
    <row r="7964" spans="16:22" x14ac:dyDescent="0.25">
      <c r="P7964" s="147" t="s">
        <v>962</v>
      </c>
      <c r="Q7964" s="147">
        <v>215</v>
      </c>
      <c r="R7964" s="147"/>
      <c r="S7964" s="147" t="s">
        <v>4727</v>
      </c>
      <c r="T7964" s="147">
        <v>162</v>
      </c>
      <c r="U7964" s="147" t="s">
        <v>4728</v>
      </c>
      <c r="V7964" s="147" t="s">
        <v>4680</v>
      </c>
    </row>
    <row r="7965" spans="16:22" x14ac:dyDescent="0.25">
      <c r="P7965" s="147" t="s">
        <v>962</v>
      </c>
      <c r="Q7965" s="147">
        <v>216</v>
      </c>
      <c r="R7965" s="147"/>
      <c r="S7965" s="147" t="s">
        <v>4729</v>
      </c>
      <c r="T7965" s="147">
        <v>200</v>
      </c>
      <c r="U7965" s="147" t="s">
        <v>4730</v>
      </c>
      <c r="V7965" s="147" t="s">
        <v>4731</v>
      </c>
    </row>
    <row r="7966" spans="16:22" x14ac:dyDescent="0.25">
      <c r="P7966" s="147" t="s">
        <v>962</v>
      </c>
      <c r="Q7966" s="147">
        <v>216</v>
      </c>
      <c r="R7966" s="147"/>
      <c r="S7966" s="147" t="s">
        <v>4732</v>
      </c>
      <c r="T7966" s="147">
        <v>0</v>
      </c>
      <c r="U7966" s="147" t="s">
        <v>4733</v>
      </c>
      <c r="V7966" s="147" t="s">
        <v>4731</v>
      </c>
    </row>
    <row r="7967" spans="16:22" x14ac:dyDescent="0.25">
      <c r="P7967" s="147" t="s">
        <v>962</v>
      </c>
      <c r="Q7967" s="147">
        <v>216</v>
      </c>
      <c r="R7967" s="147"/>
      <c r="S7967" s="147" t="s">
        <v>4734</v>
      </c>
      <c r="T7967" s="147">
        <v>300</v>
      </c>
      <c r="U7967" s="147" t="s">
        <v>4735</v>
      </c>
      <c r="V7967" s="147" t="s">
        <v>4731</v>
      </c>
    </row>
    <row r="7968" spans="16:22" x14ac:dyDescent="0.25">
      <c r="P7968" s="147" t="s">
        <v>962</v>
      </c>
      <c r="Q7968" s="147">
        <v>216</v>
      </c>
      <c r="R7968" s="147"/>
      <c r="S7968" s="147" t="s">
        <v>4736</v>
      </c>
      <c r="T7968" s="147">
        <v>100</v>
      </c>
      <c r="U7968" s="147" t="s">
        <v>4737</v>
      </c>
      <c r="V7968" s="147" t="s">
        <v>4731</v>
      </c>
    </row>
    <row r="7969" spans="16:22" x14ac:dyDescent="0.25">
      <c r="P7969" s="147" t="s">
        <v>962</v>
      </c>
      <c r="Q7969" s="147">
        <v>216</v>
      </c>
      <c r="R7969" s="147"/>
      <c r="S7969" s="147" t="s">
        <v>4738</v>
      </c>
      <c r="T7969" s="147">
        <v>0</v>
      </c>
      <c r="U7969" s="147" t="s">
        <v>4739</v>
      </c>
      <c r="V7969" s="147" t="s">
        <v>4731</v>
      </c>
    </row>
    <row r="7970" spans="16:22" x14ac:dyDescent="0.25">
      <c r="P7970" s="147" t="s">
        <v>962</v>
      </c>
      <c r="Q7970" s="147">
        <v>216</v>
      </c>
      <c r="R7970" s="147"/>
      <c r="S7970" s="147" t="s">
        <v>4740</v>
      </c>
      <c r="T7970" s="147">
        <v>2500</v>
      </c>
      <c r="U7970" s="147" t="s">
        <v>4741</v>
      </c>
      <c r="V7970" s="147" t="s">
        <v>4731</v>
      </c>
    </row>
    <row r="7971" spans="16:22" x14ac:dyDescent="0.25">
      <c r="P7971" s="147" t="s">
        <v>962</v>
      </c>
      <c r="Q7971" s="147">
        <v>216</v>
      </c>
      <c r="R7971" s="147"/>
      <c r="S7971" s="147" t="s">
        <v>4742</v>
      </c>
      <c r="T7971" s="147">
        <v>6000</v>
      </c>
      <c r="U7971" s="147" t="s">
        <v>4743</v>
      </c>
      <c r="V7971" s="147" t="s">
        <v>4731</v>
      </c>
    </row>
    <row r="7972" spans="16:22" x14ac:dyDescent="0.25">
      <c r="P7972" s="147" t="s">
        <v>962</v>
      </c>
      <c r="Q7972" s="147">
        <v>216</v>
      </c>
      <c r="R7972" s="147"/>
      <c r="S7972" s="147" t="s">
        <v>4744</v>
      </c>
      <c r="T7972" s="147">
        <v>5000</v>
      </c>
      <c r="U7972" s="147" t="s">
        <v>4745</v>
      </c>
      <c r="V7972" s="147" t="s">
        <v>4731</v>
      </c>
    </row>
    <row r="7973" spans="16:22" x14ac:dyDescent="0.25">
      <c r="P7973" s="147" t="s">
        <v>962</v>
      </c>
      <c r="Q7973" s="147">
        <v>216</v>
      </c>
      <c r="R7973" s="147"/>
      <c r="S7973" s="147" t="s">
        <v>4746</v>
      </c>
      <c r="T7973" s="147">
        <v>2500</v>
      </c>
      <c r="U7973" s="147" t="s">
        <v>4747</v>
      </c>
      <c r="V7973" s="147" t="s">
        <v>4731</v>
      </c>
    </row>
    <row r="7974" spans="16:22" x14ac:dyDescent="0.25">
      <c r="P7974" s="147" t="s">
        <v>962</v>
      </c>
      <c r="Q7974" s="147">
        <v>216</v>
      </c>
      <c r="R7974" s="147"/>
      <c r="S7974" s="147" t="s">
        <v>4748</v>
      </c>
      <c r="T7974" s="147">
        <v>500</v>
      </c>
      <c r="U7974" s="147" t="s">
        <v>4749</v>
      </c>
      <c r="V7974" s="147" t="s">
        <v>4731</v>
      </c>
    </row>
    <row r="7975" spans="16:22" x14ac:dyDescent="0.25">
      <c r="P7975" s="147" t="s">
        <v>962</v>
      </c>
      <c r="Q7975" s="147">
        <v>216</v>
      </c>
      <c r="R7975" s="147"/>
      <c r="S7975" s="147" t="s">
        <v>4750</v>
      </c>
      <c r="T7975" s="147">
        <v>1000</v>
      </c>
      <c r="U7975" s="147" t="s">
        <v>4751</v>
      </c>
      <c r="V7975" s="147" t="s">
        <v>4731</v>
      </c>
    </row>
    <row r="7976" spans="16:22" x14ac:dyDescent="0.25">
      <c r="P7976" s="147" t="s">
        <v>962</v>
      </c>
      <c r="Q7976" s="147">
        <v>218</v>
      </c>
      <c r="R7976" s="147"/>
      <c r="S7976" s="147" t="s">
        <v>4486</v>
      </c>
      <c r="T7976" s="147">
        <v>61</v>
      </c>
      <c r="U7976" s="147" t="s">
        <v>4487</v>
      </c>
      <c r="V7976" s="147" t="s">
        <v>4752</v>
      </c>
    </row>
    <row r="7977" spans="16:22" x14ac:dyDescent="0.25">
      <c r="P7977" s="147" t="s">
        <v>962</v>
      </c>
      <c r="Q7977" s="147">
        <v>218</v>
      </c>
      <c r="R7977" s="147"/>
      <c r="S7977" s="147" t="s">
        <v>4488</v>
      </c>
      <c r="T7977" s="147">
        <v>93</v>
      </c>
      <c r="U7977" s="147" t="s">
        <v>4489</v>
      </c>
      <c r="V7977" s="147" t="s">
        <v>4752</v>
      </c>
    </row>
    <row r="7978" spans="16:22" x14ac:dyDescent="0.25">
      <c r="P7978" s="147" t="s">
        <v>962</v>
      </c>
      <c r="Q7978" s="147">
        <v>217</v>
      </c>
      <c r="R7978" s="147"/>
      <c r="S7978" s="147" t="s">
        <v>4490</v>
      </c>
      <c r="T7978" s="147">
        <v>151</v>
      </c>
      <c r="U7978" s="147" t="s">
        <v>4491</v>
      </c>
      <c r="V7978" s="147" t="s">
        <v>4753</v>
      </c>
    </row>
    <row r="7979" spans="16:22" x14ac:dyDescent="0.25">
      <c r="P7979" s="147" t="s">
        <v>962</v>
      </c>
      <c r="Q7979" s="147">
        <v>217</v>
      </c>
      <c r="R7979" s="147"/>
      <c r="S7979" s="147" t="s">
        <v>4493</v>
      </c>
      <c r="T7979" s="147">
        <v>400</v>
      </c>
      <c r="U7979" s="147" t="s">
        <v>4494</v>
      </c>
      <c r="V7979" s="147" t="s">
        <v>4753</v>
      </c>
    </row>
    <row r="7980" spans="16:22" x14ac:dyDescent="0.25">
      <c r="P7980" s="147" t="s">
        <v>962</v>
      </c>
      <c r="Q7980" s="147">
        <v>217</v>
      </c>
      <c r="R7980" s="147"/>
      <c r="S7980" s="147" t="s">
        <v>4495</v>
      </c>
      <c r="T7980" s="147">
        <v>436</v>
      </c>
      <c r="U7980" s="147" t="s">
        <v>4496</v>
      </c>
      <c r="V7980" s="147" t="s">
        <v>4753</v>
      </c>
    </row>
    <row r="7981" spans="16:22" x14ac:dyDescent="0.25">
      <c r="P7981" s="147" t="s">
        <v>962</v>
      </c>
      <c r="Q7981" s="147">
        <v>217</v>
      </c>
      <c r="R7981" s="147"/>
      <c r="S7981" s="147" t="s">
        <v>4497</v>
      </c>
      <c r="T7981" s="147">
        <v>149</v>
      </c>
      <c r="U7981" s="147" t="s">
        <v>4498</v>
      </c>
      <c r="V7981" s="147" t="s">
        <v>4753</v>
      </c>
    </row>
    <row r="7982" spans="16:22" x14ac:dyDescent="0.25">
      <c r="P7982" s="147" t="s">
        <v>962</v>
      </c>
      <c r="Q7982" s="147">
        <v>217</v>
      </c>
      <c r="R7982" s="147"/>
      <c r="S7982" s="147" t="s">
        <v>4499</v>
      </c>
      <c r="T7982" s="147">
        <v>205</v>
      </c>
      <c r="U7982" s="147" t="s">
        <v>4500</v>
      </c>
      <c r="V7982" s="147" t="s">
        <v>4753</v>
      </c>
    </row>
    <row r="7983" spans="16:22" x14ac:dyDescent="0.25">
      <c r="P7983" s="147" t="s">
        <v>962</v>
      </c>
      <c r="Q7983" s="147">
        <v>217</v>
      </c>
      <c r="R7983" s="147"/>
      <c r="S7983" s="147" t="s">
        <v>4501</v>
      </c>
      <c r="T7983" s="147">
        <v>233</v>
      </c>
      <c r="U7983" s="147" t="s">
        <v>4502</v>
      </c>
      <c r="V7983" s="147" t="s">
        <v>4753</v>
      </c>
    </row>
    <row r="7984" spans="16:22" x14ac:dyDescent="0.25">
      <c r="P7984" s="147" t="s">
        <v>962</v>
      </c>
      <c r="Q7984" s="147">
        <v>217</v>
      </c>
      <c r="R7984" s="147"/>
      <c r="S7984" s="147" t="s">
        <v>4503</v>
      </c>
      <c r="T7984" s="147">
        <v>235</v>
      </c>
      <c r="U7984" s="147" t="s">
        <v>4504</v>
      </c>
      <c r="V7984" s="147" t="s">
        <v>4753</v>
      </c>
    </row>
    <row r="7985" spans="16:22" x14ac:dyDescent="0.25">
      <c r="P7985" s="147" t="s">
        <v>962</v>
      </c>
      <c r="Q7985" s="147">
        <v>218</v>
      </c>
      <c r="R7985" s="147"/>
      <c r="S7985" s="147" t="s">
        <v>4754</v>
      </c>
      <c r="T7985" s="147">
        <v>13</v>
      </c>
      <c r="U7985" s="147" t="s">
        <v>4755</v>
      </c>
      <c r="V7985" s="147" t="s">
        <v>4752</v>
      </c>
    </row>
    <row r="7986" spans="16:22" x14ac:dyDescent="0.25">
      <c r="P7986" s="147" t="s">
        <v>962</v>
      </c>
      <c r="Q7986" s="147">
        <v>218</v>
      </c>
      <c r="R7986" s="147"/>
      <c r="S7986" s="147" t="s">
        <v>4505</v>
      </c>
      <c r="T7986" s="147">
        <v>71</v>
      </c>
      <c r="U7986" s="147" t="s">
        <v>4506</v>
      </c>
      <c r="V7986" s="147" t="s">
        <v>4752</v>
      </c>
    </row>
    <row r="7987" spans="16:22" x14ac:dyDescent="0.25">
      <c r="P7987" s="147" t="s">
        <v>962</v>
      </c>
      <c r="Q7987" s="147">
        <v>217</v>
      </c>
      <c r="R7987" s="147"/>
      <c r="S7987" s="147" t="s">
        <v>4507</v>
      </c>
      <c r="T7987" s="147">
        <v>257</v>
      </c>
      <c r="U7987" s="147" t="s">
        <v>4508</v>
      </c>
      <c r="V7987" s="147" t="s">
        <v>4753</v>
      </c>
    </row>
    <row r="7988" spans="16:22" x14ac:dyDescent="0.25">
      <c r="P7988" s="147" t="s">
        <v>962</v>
      </c>
      <c r="Q7988" s="147">
        <v>217</v>
      </c>
      <c r="R7988" s="147"/>
      <c r="S7988" s="147" t="s">
        <v>4509</v>
      </c>
      <c r="T7988" s="147">
        <v>766</v>
      </c>
      <c r="U7988" s="147" t="s">
        <v>4510</v>
      </c>
      <c r="V7988" s="147" t="s">
        <v>4753</v>
      </c>
    </row>
    <row r="7989" spans="16:22" x14ac:dyDescent="0.25">
      <c r="P7989" s="147" t="s">
        <v>962</v>
      </c>
      <c r="Q7989" s="147">
        <v>217</v>
      </c>
      <c r="R7989" s="147"/>
      <c r="S7989" s="147" t="s">
        <v>4511</v>
      </c>
      <c r="T7989" s="147">
        <v>440</v>
      </c>
      <c r="U7989" s="147" t="s">
        <v>4512</v>
      </c>
      <c r="V7989" s="147" t="s">
        <v>4753</v>
      </c>
    </row>
    <row r="7990" spans="16:22" x14ac:dyDescent="0.25">
      <c r="P7990" s="147" t="s">
        <v>962</v>
      </c>
      <c r="Q7990" s="147">
        <v>217</v>
      </c>
      <c r="R7990" s="147"/>
      <c r="S7990" s="147" t="s">
        <v>4513</v>
      </c>
      <c r="T7990" s="147">
        <v>388</v>
      </c>
      <c r="U7990" s="147" t="s">
        <v>4514</v>
      </c>
      <c r="V7990" s="147" t="s">
        <v>4753</v>
      </c>
    </row>
    <row r="7991" spans="16:22" x14ac:dyDescent="0.25">
      <c r="P7991" s="147" t="s">
        <v>962</v>
      </c>
      <c r="Q7991" s="147">
        <v>217</v>
      </c>
      <c r="R7991" s="147"/>
      <c r="S7991" s="147" t="s">
        <v>4515</v>
      </c>
      <c r="T7991" s="147">
        <v>126</v>
      </c>
      <c r="U7991" s="147" t="s">
        <v>4516</v>
      </c>
      <c r="V7991" s="147" t="s">
        <v>4753</v>
      </c>
    </row>
    <row r="7992" spans="16:22" x14ac:dyDescent="0.25">
      <c r="P7992" s="147" t="s">
        <v>962</v>
      </c>
      <c r="Q7992" s="147">
        <v>217</v>
      </c>
      <c r="R7992" s="147"/>
      <c r="S7992" s="147" t="s">
        <v>4517</v>
      </c>
      <c r="T7992" s="147">
        <v>77</v>
      </c>
      <c r="U7992" s="147" t="s">
        <v>4518</v>
      </c>
      <c r="V7992" s="147" t="s">
        <v>4753</v>
      </c>
    </row>
    <row r="7993" spans="16:22" x14ac:dyDescent="0.25">
      <c r="P7993" s="147" t="s">
        <v>962</v>
      </c>
      <c r="Q7993" s="147">
        <v>217</v>
      </c>
      <c r="R7993" s="147"/>
      <c r="S7993" s="147" t="s">
        <v>4519</v>
      </c>
      <c r="T7993" s="147">
        <v>299</v>
      </c>
      <c r="U7993" s="147" t="s">
        <v>4520</v>
      </c>
      <c r="V7993" s="147" t="s">
        <v>4753</v>
      </c>
    </row>
    <row r="7994" spans="16:22" x14ac:dyDescent="0.25">
      <c r="P7994" s="147" t="s">
        <v>962</v>
      </c>
      <c r="Q7994" s="147">
        <v>217</v>
      </c>
      <c r="R7994" s="147"/>
      <c r="S7994" s="147" t="s">
        <v>4521</v>
      </c>
      <c r="T7994" s="147">
        <v>201</v>
      </c>
      <c r="U7994" s="147" t="s">
        <v>4522</v>
      </c>
      <c r="V7994" s="147" t="s">
        <v>4753</v>
      </c>
    </row>
    <row r="7995" spans="16:22" x14ac:dyDescent="0.25">
      <c r="P7995" s="147" t="s">
        <v>962</v>
      </c>
      <c r="Q7995" s="147">
        <v>217</v>
      </c>
      <c r="R7995" s="147"/>
      <c r="S7995" s="147" t="s">
        <v>4523</v>
      </c>
      <c r="T7995" s="147">
        <v>74</v>
      </c>
      <c r="U7995" s="147" t="s">
        <v>4524</v>
      </c>
      <c r="V7995" s="147" t="s">
        <v>4753</v>
      </c>
    </row>
    <row r="7996" spans="16:22" x14ac:dyDescent="0.25">
      <c r="P7996" s="147" t="s">
        <v>962</v>
      </c>
      <c r="Q7996" s="147">
        <v>217</v>
      </c>
      <c r="R7996" s="147"/>
      <c r="S7996" s="147" t="s">
        <v>4525</v>
      </c>
      <c r="T7996" s="147">
        <v>69</v>
      </c>
      <c r="U7996" s="147" t="s">
        <v>4526</v>
      </c>
      <c r="V7996" s="147" t="s">
        <v>4753</v>
      </c>
    </row>
    <row r="7997" spans="16:22" x14ac:dyDescent="0.25">
      <c r="P7997" s="147" t="s">
        <v>962</v>
      </c>
      <c r="Q7997" s="147">
        <v>217</v>
      </c>
      <c r="R7997" s="147"/>
      <c r="S7997" s="147" t="s">
        <v>4527</v>
      </c>
      <c r="T7997" s="147">
        <v>317</v>
      </c>
      <c r="U7997" s="147" t="s">
        <v>4528</v>
      </c>
      <c r="V7997" s="147" t="s">
        <v>4753</v>
      </c>
    </row>
    <row r="7998" spans="16:22" x14ac:dyDescent="0.25">
      <c r="P7998" s="147" t="s">
        <v>962</v>
      </c>
      <c r="Q7998" s="147">
        <v>217</v>
      </c>
      <c r="R7998" s="147"/>
      <c r="S7998" s="147" t="s">
        <v>4756</v>
      </c>
      <c r="T7998" s="147">
        <v>18</v>
      </c>
      <c r="U7998" s="147" t="s">
        <v>4757</v>
      </c>
      <c r="V7998" s="147" t="s">
        <v>4753</v>
      </c>
    </row>
    <row r="7999" spans="16:22" x14ac:dyDescent="0.25">
      <c r="P7999" s="147" t="s">
        <v>962</v>
      </c>
      <c r="Q7999" s="147">
        <v>217</v>
      </c>
      <c r="R7999" s="147"/>
      <c r="S7999" s="147" t="s">
        <v>4529</v>
      </c>
      <c r="T7999" s="147">
        <v>408</v>
      </c>
      <c r="U7999" s="147" t="s">
        <v>4530</v>
      </c>
      <c r="V7999" s="147" t="s">
        <v>4753</v>
      </c>
    </row>
    <row r="8000" spans="16:22" x14ac:dyDescent="0.25">
      <c r="P8000" s="147" t="s">
        <v>962</v>
      </c>
      <c r="Q8000" s="147">
        <v>218</v>
      </c>
      <c r="R8000" s="147"/>
      <c r="S8000" s="147" t="s">
        <v>4531</v>
      </c>
      <c r="T8000" s="147">
        <v>54</v>
      </c>
      <c r="U8000" s="147" t="s">
        <v>4532</v>
      </c>
      <c r="V8000" s="147" t="s">
        <v>4752</v>
      </c>
    </row>
    <row r="8001" spans="16:22" x14ac:dyDescent="0.25">
      <c r="P8001" s="147" t="s">
        <v>962</v>
      </c>
      <c r="Q8001" s="147">
        <v>218</v>
      </c>
      <c r="R8001" s="147"/>
      <c r="S8001" s="147" t="s">
        <v>4533</v>
      </c>
      <c r="T8001" s="147">
        <v>115</v>
      </c>
      <c r="U8001" s="147" t="s">
        <v>4534</v>
      </c>
      <c r="V8001" s="147" t="s">
        <v>4752</v>
      </c>
    </row>
    <row r="8002" spans="16:22" x14ac:dyDescent="0.25">
      <c r="P8002" s="147" t="s">
        <v>962</v>
      </c>
      <c r="Q8002" s="147">
        <v>218</v>
      </c>
      <c r="R8002" s="147"/>
      <c r="S8002" s="147" t="s">
        <v>4535</v>
      </c>
      <c r="T8002" s="147">
        <v>39</v>
      </c>
      <c r="U8002" s="147" t="s">
        <v>4536</v>
      </c>
      <c r="V8002" s="147" t="s">
        <v>4752</v>
      </c>
    </row>
    <row r="8003" spans="16:22" x14ac:dyDescent="0.25">
      <c r="P8003" s="147" t="s">
        <v>962</v>
      </c>
      <c r="Q8003" s="147">
        <v>217</v>
      </c>
      <c r="R8003" s="147"/>
      <c r="S8003" s="147" t="s">
        <v>4537</v>
      </c>
      <c r="T8003" s="147">
        <v>191</v>
      </c>
      <c r="U8003" s="147" t="s">
        <v>4538</v>
      </c>
      <c r="V8003" s="147" t="s">
        <v>4753</v>
      </c>
    </row>
    <row r="8004" spans="16:22" x14ac:dyDescent="0.25">
      <c r="P8004" s="147" t="s">
        <v>962</v>
      </c>
      <c r="Q8004" s="147">
        <v>218</v>
      </c>
      <c r="R8004" s="147"/>
      <c r="S8004" s="147" t="s">
        <v>4539</v>
      </c>
      <c r="T8004" s="147">
        <v>95</v>
      </c>
      <c r="U8004" s="147" t="s">
        <v>4540</v>
      </c>
      <c r="V8004" s="147" t="s">
        <v>4752</v>
      </c>
    </row>
    <row r="8005" spans="16:22" x14ac:dyDescent="0.25">
      <c r="P8005" s="147" t="s">
        <v>962</v>
      </c>
      <c r="Q8005" s="147">
        <v>217</v>
      </c>
      <c r="R8005" s="147"/>
      <c r="S8005" s="147" t="s">
        <v>4541</v>
      </c>
      <c r="T8005" s="147">
        <v>371</v>
      </c>
      <c r="U8005" s="147" t="s">
        <v>4542</v>
      </c>
      <c r="V8005" s="147" t="s">
        <v>4753</v>
      </c>
    </row>
    <row r="8006" spans="16:22" x14ac:dyDescent="0.25">
      <c r="P8006" s="147" t="s">
        <v>962</v>
      </c>
      <c r="Q8006" s="147">
        <v>217</v>
      </c>
      <c r="R8006" s="147"/>
      <c r="S8006" s="147" t="s">
        <v>4543</v>
      </c>
      <c r="T8006" s="147">
        <v>85</v>
      </c>
      <c r="U8006" s="147" t="s">
        <v>4544</v>
      </c>
      <c r="V8006" s="147" t="s">
        <v>4753</v>
      </c>
    </row>
    <row r="8007" spans="16:22" x14ac:dyDescent="0.25">
      <c r="P8007" s="147" t="s">
        <v>962</v>
      </c>
      <c r="Q8007" s="147">
        <v>217</v>
      </c>
      <c r="R8007" s="147"/>
      <c r="S8007" s="147" t="s">
        <v>4545</v>
      </c>
      <c r="T8007" s="147">
        <v>92</v>
      </c>
      <c r="U8007" s="147" t="s">
        <v>4546</v>
      </c>
      <c r="V8007" s="147" t="s">
        <v>4753</v>
      </c>
    </row>
    <row r="8008" spans="16:22" x14ac:dyDescent="0.25">
      <c r="P8008" s="147" t="s">
        <v>962</v>
      </c>
      <c r="Q8008" s="147">
        <v>218</v>
      </c>
      <c r="R8008" s="147"/>
      <c r="S8008" s="147" t="s">
        <v>4547</v>
      </c>
      <c r="T8008" s="147">
        <v>53</v>
      </c>
      <c r="U8008" s="147" t="s">
        <v>4548</v>
      </c>
      <c r="V8008" s="147" t="s">
        <v>4752</v>
      </c>
    </row>
    <row r="8009" spans="16:22" x14ac:dyDescent="0.25">
      <c r="P8009" s="147" t="s">
        <v>962</v>
      </c>
      <c r="Q8009" s="147">
        <v>218</v>
      </c>
      <c r="R8009" s="147"/>
      <c r="S8009" s="147" t="s">
        <v>4758</v>
      </c>
      <c r="T8009" s="147">
        <v>63</v>
      </c>
      <c r="U8009" s="147" t="s">
        <v>4759</v>
      </c>
      <c r="V8009" s="147" t="s">
        <v>4752</v>
      </c>
    </row>
    <row r="8010" spans="16:22" x14ac:dyDescent="0.25">
      <c r="P8010" s="147" t="s">
        <v>962</v>
      </c>
      <c r="Q8010" s="147">
        <v>218</v>
      </c>
      <c r="R8010" s="147"/>
      <c r="S8010" s="147" t="s">
        <v>4549</v>
      </c>
      <c r="T8010" s="147">
        <v>115</v>
      </c>
      <c r="U8010" s="147" t="s">
        <v>4550</v>
      </c>
      <c r="V8010" s="147" t="s">
        <v>4752</v>
      </c>
    </row>
    <row r="8011" spans="16:22" x14ac:dyDescent="0.25">
      <c r="P8011" s="147" t="s">
        <v>962</v>
      </c>
      <c r="Q8011" s="147">
        <v>218</v>
      </c>
      <c r="R8011" s="147"/>
      <c r="S8011" s="147" t="s">
        <v>4551</v>
      </c>
      <c r="T8011" s="147">
        <v>73</v>
      </c>
      <c r="U8011" s="147" t="s">
        <v>4552</v>
      </c>
      <c r="V8011" s="147" t="s">
        <v>4752</v>
      </c>
    </row>
    <row r="8012" spans="16:22" x14ac:dyDescent="0.25">
      <c r="P8012" s="147" t="s">
        <v>962</v>
      </c>
      <c r="Q8012" s="147">
        <v>217</v>
      </c>
      <c r="R8012" s="147"/>
      <c r="S8012" s="147" t="s">
        <v>4553</v>
      </c>
      <c r="T8012" s="147">
        <v>162</v>
      </c>
      <c r="U8012" s="147" t="s">
        <v>4554</v>
      </c>
      <c r="V8012" s="147" t="s">
        <v>4753</v>
      </c>
    </row>
    <row r="8013" spans="16:22" x14ac:dyDescent="0.25">
      <c r="P8013" s="147" t="s">
        <v>962</v>
      </c>
      <c r="Q8013" s="147">
        <v>217</v>
      </c>
      <c r="R8013" s="147"/>
      <c r="S8013" s="147" t="s">
        <v>4555</v>
      </c>
      <c r="T8013" s="147">
        <v>253</v>
      </c>
      <c r="U8013" s="147" t="s">
        <v>4556</v>
      </c>
      <c r="V8013" s="147" t="s">
        <v>4753</v>
      </c>
    </row>
    <row r="8014" spans="16:22" x14ac:dyDescent="0.25">
      <c r="P8014" s="147" t="s">
        <v>962</v>
      </c>
      <c r="Q8014" s="147">
        <v>217</v>
      </c>
      <c r="R8014" s="147"/>
      <c r="S8014" s="147" t="s">
        <v>4557</v>
      </c>
      <c r="T8014" s="147">
        <v>227</v>
      </c>
      <c r="U8014" s="147" t="s">
        <v>4558</v>
      </c>
      <c r="V8014" s="147" t="s">
        <v>4753</v>
      </c>
    </row>
    <row r="8015" spans="16:22" x14ac:dyDescent="0.25">
      <c r="P8015" s="147" t="s">
        <v>962</v>
      </c>
      <c r="Q8015" s="147">
        <v>217</v>
      </c>
      <c r="R8015" s="147"/>
      <c r="S8015" s="147" t="s">
        <v>4559</v>
      </c>
      <c r="T8015" s="147">
        <v>256</v>
      </c>
      <c r="U8015" s="147" t="s">
        <v>4560</v>
      </c>
      <c r="V8015" s="147" t="s">
        <v>4753</v>
      </c>
    </row>
    <row r="8016" spans="16:22" x14ac:dyDescent="0.25">
      <c r="P8016" s="147" t="s">
        <v>962</v>
      </c>
      <c r="Q8016" s="147">
        <v>217</v>
      </c>
      <c r="R8016" s="147"/>
      <c r="S8016" s="147" t="s">
        <v>4561</v>
      </c>
      <c r="T8016" s="147">
        <v>118</v>
      </c>
      <c r="U8016" s="147" t="s">
        <v>4562</v>
      </c>
      <c r="V8016" s="147" t="s">
        <v>4753</v>
      </c>
    </row>
    <row r="8017" spans="16:22" x14ac:dyDescent="0.25">
      <c r="P8017" s="147" t="s">
        <v>962</v>
      </c>
      <c r="Q8017" s="147">
        <v>217</v>
      </c>
      <c r="R8017" s="147"/>
      <c r="S8017" s="147" t="s">
        <v>4563</v>
      </c>
      <c r="T8017" s="147">
        <v>151</v>
      </c>
      <c r="U8017" s="147" t="s">
        <v>4564</v>
      </c>
      <c r="V8017" s="147" t="s">
        <v>4753</v>
      </c>
    </row>
    <row r="8018" spans="16:22" x14ac:dyDescent="0.25">
      <c r="P8018" s="147" t="s">
        <v>962</v>
      </c>
      <c r="Q8018" s="147">
        <v>217</v>
      </c>
      <c r="R8018" s="147"/>
      <c r="S8018" s="147" t="s">
        <v>4565</v>
      </c>
      <c r="T8018" s="147">
        <v>481</v>
      </c>
      <c r="U8018" s="147" t="s">
        <v>4566</v>
      </c>
      <c r="V8018" s="147" t="s">
        <v>4753</v>
      </c>
    </row>
    <row r="8019" spans="16:22" x14ac:dyDescent="0.25">
      <c r="P8019" s="147" t="s">
        <v>962</v>
      </c>
      <c r="Q8019" s="147">
        <v>217</v>
      </c>
      <c r="R8019" s="147"/>
      <c r="S8019" s="147" t="s">
        <v>4567</v>
      </c>
      <c r="T8019" s="147">
        <v>173</v>
      </c>
      <c r="U8019" s="147" t="s">
        <v>4568</v>
      </c>
      <c r="V8019" s="147" t="s">
        <v>4753</v>
      </c>
    </row>
    <row r="8020" spans="16:22" x14ac:dyDescent="0.25">
      <c r="P8020" s="147" t="s">
        <v>962</v>
      </c>
      <c r="Q8020" s="147">
        <v>217</v>
      </c>
      <c r="R8020" s="147"/>
      <c r="S8020" s="147" t="s">
        <v>4569</v>
      </c>
      <c r="T8020" s="147">
        <v>328</v>
      </c>
      <c r="U8020" s="147" t="s">
        <v>4570</v>
      </c>
      <c r="V8020" s="147" t="s">
        <v>4753</v>
      </c>
    </row>
    <row r="8021" spans="16:22" x14ac:dyDescent="0.25">
      <c r="P8021" s="147" t="s">
        <v>962</v>
      </c>
      <c r="Q8021" s="147">
        <v>218</v>
      </c>
      <c r="R8021" s="147"/>
      <c r="S8021" s="147" t="s">
        <v>4571</v>
      </c>
      <c r="T8021" s="147">
        <v>56</v>
      </c>
      <c r="U8021" s="147" t="s">
        <v>4572</v>
      </c>
      <c r="V8021" s="147" t="s">
        <v>4752</v>
      </c>
    </row>
    <row r="8022" spans="16:22" x14ac:dyDescent="0.25">
      <c r="P8022" s="147" t="s">
        <v>962</v>
      </c>
      <c r="Q8022" s="147">
        <v>217</v>
      </c>
      <c r="R8022" s="147"/>
      <c r="S8022" s="147" t="s">
        <v>4573</v>
      </c>
      <c r="T8022" s="147">
        <v>219</v>
      </c>
      <c r="U8022" s="147" t="s">
        <v>4574</v>
      </c>
      <c r="V8022" s="147" t="s">
        <v>4753</v>
      </c>
    </row>
    <row r="8023" spans="16:22" x14ac:dyDescent="0.25">
      <c r="P8023" s="147" t="s">
        <v>962</v>
      </c>
      <c r="Q8023" s="147">
        <v>218</v>
      </c>
      <c r="R8023" s="147"/>
      <c r="S8023" s="147" t="s">
        <v>4575</v>
      </c>
      <c r="T8023" s="147">
        <v>506</v>
      </c>
      <c r="U8023" s="147" t="s">
        <v>4576</v>
      </c>
      <c r="V8023" s="147" t="s">
        <v>4752</v>
      </c>
    </row>
    <row r="8024" spans="16:22" x14ac:dyDescent="0.25">
      <c r="P8024" s="147" t="s">
        <v>962</v>
      </c>
      <c r="Q8024" s="147">
        <v>217</v>
      </c>
      <c r="R8024" s="147"/>
      <c r="S8024" s="147" t="s">
        <v>4577</v>
      </c>
      <c r="T8024" s="147">
        <v>167</v>
      </c>
      <c r="U8024" s="147" t="s">
        <v>4578</v>
      </c>
      <c r="V8024" s="147" t="s">
        <v>4753</v>
      </c>
    </row>
    <row r="8025" spans="16:22" x14ac:dyDescent="0.25">
      <c r="P8025" s="147" t="s">
        <v>962</v>
      </c>
      <c r="Q8025" s="147">
        <v>217</v>
      </c>
      <c r="R8025" s="147"/>
      <c r="S8025" s="147" t="s">
        <v>4579</v>
      </c>
      <c r="T8025" s="147">
        <v>181</v>
      </c>
      <c r="U8025" s="147" t="s">
        <v>4580</v>
      </c>
      <c r="V8025" s="147" t="s">
        <v>4753</v>
      </c>
    </row>
    <row r="8026" spans="16:22" x14ac:dyDescent="0.25">
      <c r="P8026" s="147" t="s">
        <v>962</v>
      </c>
      <c r="Q8026" s="147">
        <v>217</v>
      </c>
      <c r="R8026" s="147"/>
      <c r="S8026" s="147" t="s">
        <v>4581</v>
      </c>
      <c r="T8026" s="147">
        <v>214</v>
      </c>
      <c r="U8026" s="147" t="s">
        <v>4582</v>
      </c>
      <c r="V8026" s="147" t="s">
        <v>4753</v>
      </c>
    </row>
    <row r="8027" spans="16:22" x14ac:dyDescent="0.25">
      <c r="P8027" s="147" t="s">
        <v>962</v>
      </c>
      <c r="Q8027" s="147">
        <v>217</v>
      </c>
      <c r="R8027" s="147"/>
      <c r="S8027" s="147" t="s">
        <v>4583</v>
      </c>
      <c r="T8027" s="147">
        <v>58</v>
      </c>
      <c r="U8027" s="147" t="s">
        <v>4584</v>
      </c>
      <c r="V8027" s="147" t="s">
        <v>4753</v>
      </c>
    </row>
    <row r="8028" spans="16:22" x14ac:dyDescent="0.25">
      <c r="P8028" s="147" t="s">
        <v>962</v>
      </c>
      <c r="Q8028" s="147">
        <v>217</v>
      </c>
      <c r="R8028" s="147"/>
      <c r="S8028" s="147" t="s">
        <v>4585</v>
      </c>
      <c r="T8028" s="147">
        <v>191</v>
      </c>
      <c r="U8028" s="147" t="s">
        <v>4586</v>
      </c>
      <c r="V8028" s="147" t="s">
        <v>4753</v>
      </c>
    </row>
    <row r="8029" spans="16:22" x14ac:dyDescent="0.25">
      <c r="P8029" s="147" t="s">
        <v>962</v>
      </c>
      <c r="Q8029" s="147">
        <v>217</v>
      </c>
      <c r="R8029" s="147"/>
      <c r="S8029" s="147" t="s">
        <v>4587</v>
      </c>
      <c r="T8029" s="147">
        <v>297</v>
      </c>
      <c r="U8029" s="147" t="s">
        <v>4588</v>
      </c>
      <c r="V8029" s="147" t="s">
        <v>4753</v>
      </c>
    </row>
    <row r="8030" spans="16:22" x14ac:dyDescent="0.25">
      <c r="P8030" s="147" t="s">
        <v>962</v>
      </c>
      <c r="Q8030" s="147">
        <v>217</v>
      </c>
      <c r="R8030" s="147"/>
      <c r="S8030" s="147" t="s">
        <v>4589</v>
      </c>
      <c r="T8030" s="147">
        <v>149</v>
      </c>
      <c r="U8030" s="147" t="s">
        <v>4590</v>
      </c>
      <c r="V8030" s="147" t="s">
        <v>4753</v>
      </c>
    </row>
    <row r="8031" spans="16:22" x14ac:dyDescent="0.25">
      <c r="P8031" s="147" t="s">
        <v>962</v>
      </c>
      <c r="Q8031" s="147">
        <v>217</v>
      </c>
      <c r="R8031" s="147"/>
      <c r="S8031" s="147" t="s">
        <v>4591</v>
      </c>
      <c r="T8031" s="147">
        <v>142</v>
      </c>
      <c r="U8031" s="147" t="s">
        <v>4592</v>
      </c>
      <c r="V8031" s="147" t="s">
        <v>4753</v>
      </c>
    </row>
    <row r="8032" spans="16:22" x14ac:dyDescent="0.25">
      <c r="P8032" s="147" t="s">
        <v>962</v>
      </c>
      <c r="Q8032" s="147">
        <v>217</v>
      </c>
      <c r="R8032" s="147"/>
      <c r="S8032" s="147" t="s">
        <v>4593</v>
      </c>
      <c r="T8032" s="147">
        <v>229</v>
      </c>
      <c r="U8032" s="147" t="s">
        <v>4594</v>
      </c>
      <c r="V8032" s="147" t="s">
        <v>4753</v>
      </c>
    </row>
    <row r="8033" spans="16:22" x14ac:dyDescent="0.25">
      <c r="P8033" s="147" t="s">
        <v>962</v>
      </c>
      <c r="Q8033" s="147">
        <v>217</v>
      </c>
      <c r="R8033" s="147"/>
      <c r="S8033" s="147" t="s">
        <v>4595</v>
      </c>
      <c r="T8033" s="147">
        <v>76</v>
      </c>
      <c r="U8033" s="147" t="s">
        <v>4596</v>
      </c>
      <c r="V8033" s="147" t="s">
        <v>4753</v>
      </c>
    </row>
    <row r="8034" spans="16:22" x14ac:dyDescent="0.25">
      <c r="P8034" s="147" t="s">
        <v>962</v>
      </c>
      <c r="Q8034" s="147">
        <v>217</v>
      </c>
      <c r="R8034" s="147"/>
      <c r="S8034" s="147" t="s">
        <v>4597</v>
      </c>
      <c r="T8034" s="147">
        <v>122</v>
      </c>
      <c r="U8034" s="147" t="s">
        <v>4598</v>
      </c>
      <c r="V8034" s="147" t="s">
        <v>4753</v>
      </c>
    </row>
    <row r="8035" spans="16:22" x14ac:dyDescent="0.25">
      <c r="P8035" s="147" t="s">
        <v>962</v>
      </c>
      <c r="Q8035" s="147">
        <v>218</v>
      </c>
      <c r="R8035" s="147"/>
      <c r="S8035" s="147" t="s">
        <v>4599</v>
      </c>
      <c r="T8035" s="147">
        <v>68</v>
      </c>
      <c r="U8035" s="147" t="s">
        <v>4600</v>
      </c>
      <c r="V8035" s="147" t="s">
        <v>4752</v>
      </c>
    </row>
    <row r="8036" spans="16:22" x14ac:dyDescent="0.25">
      <c r="P8036" s="147" t="s">
        <v>962</v>
      </c>
      <c r="Q8036" s="147">
        <v>217</v>
      </c>
      <c r="R8036" s="147"/>
      <c r="S8036" s="147" t="s">
        <v>4601</v>
      </c>
      <c r="T8036" s="147">
        <v>390</v>
      </c>
      <c r="U8036" s="147" t="s">
        <v>4602</v>
      </c>
      <c r="V8036" s="147" t="s">
        <v>4753</v>
      </c>
    </row>
    <row r="8037" spans="16:22" x14ac:dyDescent="0.25">
      <c r="P8037" s="147" t="s">
        <v>962</v>
      </c>
      <c r="Q8037" s="147">
        <v>218</v>
      </c>
      <c r="R8037" s="147"/>
      <c r="S8037" s="147" t="s">
        <v>4603</v>
      </c>
      <c r="T8037" s="147">
        <v>20</v>
      </c>
      <c r="U8037" s="147" t="s">
        <v>4604</v>
      </c>
      <c r="V8037" s="147" t="s">
        <v>4752</v>
      </c>
    </row>
    <row r="8038" spans="16:22" x14ac:dyDescent="0.25">
      <c r="P8038" s="147" t="s">
        <v>962</v>
      </c>
      <c r="Q8038" s="147">
        <v>217</v>
      </c>
      <c r="R8038" s="147"/>
      <c r="S8038" s="147" t="s">
        <v>4611</v>
      </c>
      <c r="T8038" s="147">
        <v>300</v>
      </c>
      <c r="U8038" s="147" t="s">
        <v>4612</v>
      </c>
      <c r="V8038" s="147" t="s">
        <v>4753</v>
      </c>
    </row>
    <row r="8039" spans="16:22" x14ac:dyDescent="0.25">
      <c r="P8039" s="147" t="s">
        <v>962</v>
      </c>
      <c r="Q8039" s="147">
        <v>217</v>
      </c>
      <c r="R8039" s="147"/>
      <c r="S8039" s="147" t="s">
        <v>4613</v>
      </c>
      <c r="T8039" s="147">
        <v>650</v>
      </c>
      <c r="U8039" s="147" t="s">
        <v>4614</v>
      </c>
      <c r="V8039" s="147" t="s">
        <v>4753</v>
      </c>
    </row>
    <row r="8040" spans="16:22" x14ac:dyDescent="0.25">
      <c r="P8040" s="147" t="s">
        <v>962</v>
      </c>
      <c r="Q8040" s="147">
        <v>217</v>
      </c>
      <c r="R8040" s="147"/>
      <c r="S8040" s="147" t="s">
        <v>4615</v>
      </c>
      <c r="T8040" s="147">
        <v>100</v>
      </c>
      <c r="U8040" s="147" t="s">
        <v>4616</v>
      </c>
      <c r="V8040" s="147" t="s">
        <v>4753</v>
      </c>
    </row>
    <row r="8041" spans="16:22" x14ac:dyDescent="0.25">
      <c r="P8041" s="147" t="s">
        <v>962</v>
      </c>
      <c r="Q8041" s="147">
        <v>217</v>
      </c>
      <c r="R8041" s="147"/>
      <c r="S8041" s="147" t="s">
        <v>4619</v>
      </c>
      <c r="T8041" s="147">
        <v>200</v>
      </c>
      <c r="U8041" s="147" t="s">
        <v>4620</v>
      </c>
      <c r="V8041" s="147" t="s">
        <v>4753</v>
      </c>
    </row>
    <row r="8042" spans="16:22" x14ac:dyDescent="0.25">
      <c r="P8042" s="147" t="s">
        <v>962</v>
      </c>
      <c r="Q8042" s="147">
        <v>217</v>
      </c>
      <c r="R8042" s="147"/>
      <c r="S8042" s="147" t="s">
        <v>4623</v>
      </c>
      <c r="T8042" s="147">
        <v>200</v>
      </c>
      <c r="U8042" s="147" t="s">
        <v>4624</v>
      </c>
      <c r="V8042" s="147" t="s">
        <v>4753</v>
      </c>
    </row>
    <row r="8043" spans="16:22" x14ac:dyDescent="0.25">
      <c r="P8043" s="147" t="s">
        <v>962</v>
      </c>
      <c r="Q8043" s="147">
        <v>217</v>
      </c>
      <c r="R8043" s="147"/>
      <c r="S8043" s="147" t="s">
        <v>4625</v>
      </c>
      <c r="T8043" s="147">
        <v>103</v>
      </c>
      <c r="U8043" s="147" t="s">
        <v>4626</v>
      </c>
      <c r="V8043" s="147" t="s">
        <v>4753</v>
      </c>
    </row>
    <row r="8044" spans="16:22" x14ac:dyDescent="0.25">
      <c r="P8044" s="147" t="s">
        <v>962</v>
      </c>
      <c r="Q8044" s="147">
        <v>219</v>
      </c>
      <c r="R8044" s="147"/>
      <c r="S8044" s="147" t="s">
        <v>2466</v>
      </c>
      <c r="T8044" s="147">
        <v>228</v>
      </c>
      <c r="U8044" s="147" t="s">
        <v>2467</v>
      </c>
      <c r="V8044" s="147" t="s">
        <v>4760</v>
      </c>
    </row>
    <row r="8045" spans="16:22" x14ac:dyDescent="0.25">
      <c r="P8045" s="147" t="s">
        <v>962</v>
      </c>
      <c r="Q8045" s="147">
        <v>219</v>
      </c>
      <c r="R8045" s="147"/>
      <c r="S8045" s="147" t="s">
        <v>2983</v>
      </c>
      <c r="T8045" s="147">
        <v>288</v>
      </c>
      <c r="U8045" s="147" t="s">
        <v>2984</v>
      </c>
      <c r="V8045" s="147" t="s">
        <v>4760</v>
      </c>
    </row>
    <row r="8046" spans="16:22" x14ac:dyDescent="0.25">
      <c r="P8046" s="147" t="s">
        <v>962</v>
      </c>
      <c r="Q8046" s="147">
        <v>219</v>
      </c>
      <c r="R8046" s="147"/>
      <c r="S8046" s="147" t="s">
        <v>2469</v>
      </c>
      <c r="T8046" s="147">
        <v>1320</v>
      </c>
      <c r="U8046" s="147" t="s">
        <v>2470</v>
      </c>
      <c r="V8046" s="147" t="s">
        <v>4760</v>
      </c>
    </row>
    <row r="8047" spans="16:22" x14ac:dyDescent="0.25">
      <c r="P8047" s="147" t="s">
        <v>962</v>
      </c>
      <c r="Q8047" s="147">
        <v>219</v>
      </c>
      <c r="R8047" s="147"/>
      <c r="S8047" s="147" t="s">
        <v>1144</v>
      </c>
      <c r="T8047" s="147">
        <v>99</v>
      </c>
      <c r="U8047" s="147" t="s">
        <v>1145</v>
      </c>
      <c r="V8047" s="147" t="s">
        <v>4760</v>
      </c>
    </row>
    <row r="8048" spans="16:22" x14ac:dyDescent="0.25">
      <c r="P8048" s="147" t="s">
        <v>962</v>
      </c>
      <c r="Q8048" s="147">
        <v>219</v>
      </c>
      <c r="R8048" s="147"/>
      <c r="S8048" s="147" t="s">
        <v>1146</v>
      </c>
      <c r="T8048" s="147">
        <v>315</v>
      </c>
      <c r="U8048" s="147" t="s">
        <v>1147</v>
      </c>
      <c r="V8048" s="147" t="s">
        <v>4760</v>
      </c>
    </row>
    <row r="8049" spans="16:22" x14ac:dyDescent="0.25">
      <c r="P8049" s="147" t="s">
        <v>962</v>
      </c>
      <c r="Q8049" s="147">
        <v>219</v>
      </c>
      <c r="R8049" s="147"/>
      <c r="S8049" s="147" t="s">
        <v>1152</v>
      </c>
      <c r="T8049" s="147">
        <v>20</v>
      </c>
      <c r="U8049" s="147" t="s">
        <v>1153</v>
      </c>
      <c r="V8049" s="147" t="s">
        <v>4760</v>
      </c>
    </row>
    <row r="8050" spans="16:22" x14ac:dyDescent="0.25">
      <c r="P8050" s="147" t="s">
        <v>962</v>
      </c>
      <c r="Q8050" s="147">
        <v>219</v>
      </c>
      <c r="R8050" s="147"/>
      <c r="S8050" s="147" t="s">
        <v>3228</v>
      </c>
      <c r="T8050" s="147">
        <v>5</v>
      </c>
      <c r="U8050" s="147" t="s">
        <v>3229</v>
      </c>
      <c r="V8050" s="147" t="s">
        <v>4760</v>
      </c>
    </row>
    <row r="8051" spans="16:22" x14ac:dyDescent="0.25">
      <c r="P8051" s="147" t="s">
        <v>962</v>
      </c>
      <c r="Q8051" s="147">
        <v>219</v>
      </c>
      <c r="R8051" s="147"/>
      <c r="S8051" s="147" t="s">
        <v>2471</v>
      </c>
      <c r="T8051" s="147">
        <v>41</v>
      </c>
      <c r="U8051" s="147" t="s">
        <v>2472</v>
      </c>
      <c r="V8051" s="147" t="s">
        <v>4760</v>
      </c>
    </row>
    <row r="8052" spans="16:22" x14ac:dyDescent="0.25">
      <c r="P8052" s="147" t="s">
        <v>962</v>
      </c>
      <c r="Q8052" s="147">
        <v>219</v>
      </c>
      <c r="R8052" s="147"/>
      <c r="S8052" s="147" t="s">
        <v>1164</v>
      </c>
      <c r="T8052" s="147">
        <v>368</v>
      </c>
      <c r="U8052" s="147" t="s">
        <v>1165</v>
      </c>
      <c r="V8052" s="147" t="s">
        <v>4760</v>
      </c>
    </row>
    <row r="8053" spans="16:22" x14ac:dyDescent="0.25">
      <c r="P8053" s="147" t="s">
        <v>962</v>
      </c>
      <c r="Q8053" s="147">
        <v>219</v>
      </c>
      <c r="R8053" s="147"/>
      <c r="S8053" s="147" t="s">
        <v>2730</v>
      </c>
      <c r="T8053" s="147">
        <v>103</v>
      </c>
      <c r="U8053" s="147" t="s">
        <v>2731</v>
      </c>
      <c r="V8053" s="147" t="s">
        <v>4760</v>
      </c>
    </row>
    <row r="8054" spans="16:22" x14ac:dyDescent="0.25">
      <c r="P8054" s="147" t="s">
        <v>962</v>
      </c>
      <c r="Q8054" s="147">
        <v>219</v>
      </c>
      <c r="R8054" s="147"/>
      <c r="S8054" s="147" t="s">
        <v>1168</v>
      </c>
      <c r="T8054" s="147">
        <v>68</v>
      </c>
      <c r="U8054" s="147" t="s">
        <v>1169</v>
      </c>
      <c r="V8054" s="147" t="s">
        <v>4760</v>
      </c>
    </row>
    <row r="8055" spans="16:22" x14ac:dyDescent="0.25">
      <c r="P8055" s="147" t="s">
        <v>962</v>
      </c>
      <c r="Q8055" s="147">
        <v>219</v>
      </c>
      <c r="R8055" s="147"/>
      <c r="S8055" s="147" t="s">
        <v>1170</v>
      </c>
      <c r="T8055" s="147">
        <v>72</v>
      </c>
      <c r="U8055" s="147" t="s">
        <v>1171</v>
      </c>
      <c r="V8055" s="147" t="s">
        <v>4760</v>
      </c>
    </row>
    <row r="8056" spans="16:22" x14ac:dyDescent="0.25">
      <c r="P8056" s="147" t="s">
        <v>962</v>
      </c>
      <c r="Q8056" s="147">
        <v>219</v>
      </c>
      <c r="R8056" s="147"/>
      <c r="S8056" s="147" t="s">
        <v>3496</v>
      </c>
      <c r="T8056" s="147">
        <v>47</v>
      </c>
      <c r="U8056" s="147" t="s">
        <v>3497</v>
      </c>
      <c r="V8056" s="147" t="s">
        <v>4760</v>
      </c>
    </row>
    <row r="8057" spans="16:22" x14ac:dyDescent="0.25">
      <c r="P8057" s="147" t="s">
        <v>962</v>
      </c>
      <c r="Q8057" s="147">
        <v>219</v>
      </c>
      <c r="R8057" s="147"/>
      <c r="S8057" s="147" t="s">
        <v>3500</v>
      </c>
      <c r="T8057" s="147">
        <v>30</v>
      </c>
      <c r="U8057" s="147" t="s">
        <v>3501</v>
      </c>
      <c r="V8057" s="147" t="s">
        <v>4760</v>
      </c>
    </row>
    <row r="8058" spans="16:22" x14ac:dyDescent="0.25">
      <c r="P8058" s="147" t="s">
        <v>962</v>
      </c>
      <c r="Q8058" s="147">
        <v>219</v>
      </c>
      <c r="R8058" s="147"/>
      <c r="S8058" s="147" t="s">
        <v>3502</v>
      </c>
      <c r="T8058" s="147">
        <v>54</v>
      </c>
      <c r="U8058" s="147" t="s">
        <v>3503</v>
      </c>
      <c r="V8058" s="147" t="s">
        <v>4760</v>
      </c>
    </row>
    <row r="8059" spans="16:22" x14ac:dyDescent="0.25">
      <c r="P8059" s="147" t="s">
        <v>962</v>
      </c>
      <c r="Q8059" s="147">
        <v>219</v>
      </c>
      <c r="R8059" s="147"/>
      <c r="S8059" s="147" t="s">
        <v>4761</v>
      </c>
      <c r="T8059" s="147">
        <v>30</v>
      </c>
      <c r="U8059" s="147" t="s">
        <v>4762</v>
      </c>
      <c r="V8059" s="147" t="s">
        <v>4760</v>
      </c>
    </row>
    <row r="8060" spans="16:22" x14ac:dyDescent="0.25">
      <c r="P8060" s="147" t="s">
        <v>962</v>
      </c>
      <c r="Q8060" s="147">
        <v>219</v>
      </c>
      <c r="R8060" s="147"/>
      <c r="S8060" s="147" t="s">
        <v>1180</v>
      </c>
      <c r="T8060" s="147">
        <v>31</v>
      </c>
      <c r="U8060" s="147" t="s">
        <v>1181</v>
      </c>
      <c r="V8060" s="147" t="s">
        <v>4760</v>
      </c>
    </row>
    <row r="8061" spans="16:22" x14ac:dyDescent="0.25">
      <c r="P8061" s="147" t="s">
        <v>962</v>
      </c>
      <c r="Q8061" s="147">
        <v>219</v>
      </c>
      <c r="R8061" s="147"/>
      <c r="S8061" s="147" t="s">
        <v>1182</v>
      </c>
      <c r="T8061" s="147">
        <v>13</v>
      </c>
      <c r="U8061" s="147" t="s">
        <v>1183</v>
      </c>
      <c r="V8061" s="147" t="s">
        <v>4760</v>
      </c>
    </row>
    <row r="8062" spans="16:22" x14ac:dyDescent="0.25">
      <c r="P8062" s="147" t="s">
        <v>962</v>
      </c>
      <c r="Q8062" s="147">
        <v>219</v>
      </c>
      <c r="R8062" s="147"/>
      <c r="S8062" s="147" t="s">
        <v>1188</v>
      </c>
      <c r="T8062" s="147">
        <v>19</v>
      </c>
      <c r="U8062" s="147" t="s">
        <v>1189</v>
      </c>
      <c r="V8062" s="147" t="s">
        <v>4760</v>
      </c>
    </row>
    <row r="8063" spans="16:22" x14ac:dyDescent="0.25">
      <c r="P8063" s="147" t="s">
        <v>962</v>
      </c>
      <c r="Q8063" s="147">
        <v>219</v>
      </c>
      <c r="R8063" s="147"/>
      <c r="S8063" s="147" t="s">
        <v>4763</v>
      </c>
      <c r="T8063" s="147">
        <v>210</v>
      </c>
      <c r="U8063" s="147" t="s">
        <v>4764</v>
      </c>
      <c r="V8063" s="147" t="s">
        <v>4760</v>
      </c>
    </row>
    <row r="8064" spans="16:22" x14ac:dyDescent="0.25">
      <c r="P8064" s="147" t="s">
        <v>962</v>
      </c>
      <c r="Q8064" s="147">
        <v>219</v>
      </c>
      <c r="R8064" s="147"/>
      <c r="S8064" s="147" t="s">
        <v>4765</v>
      </c>
      <c r="T8064" s="147">
        <v>210</v>
      </c>
      <c r="U8064" s="147" t="s">
        <v>4766</v>
      </c>
      <c r="V8064" s="147" t="s">
        <v>4760</v>
      </c>
    </row>
    <row r="8065" spans="16:22" x14ac:dyDescent="0.25">
      <c r="P8065" s="147" t="s">
        <v>962</v>
      </c>
      <c r="Q8065" s="147">
        <v>219</v>
      </c>
      <c r="R8065" s="147"/>
      <c r="S8065" s="147" t="s">
        <v>4767</v>
      </c>
      <c r="T8065" s="147">
        <v>210</v>
      </c>
      <c r="U8065" s="147" t="s">
        <v>4768</v>
      </c>
      <c r="V8065" s="147" t="s">
        <v>4760</v>
      </c>
    </row>
    <row r="8066" spans="16:22" x14ac:dyDescent="0.25">
      <c r="P8066" s="147" t="s">
        <v>962</v>
      </c>
      <c r="Q8066" s="147">
        <v>219</v>
      </c>
      <c r="R8066" s="147"/>
      <c r="S8066" s="147" t="s">
        <v>1192</v>
      </c>
      <c r="T8066" s="147">
        <v>9</v>
      </c>
      <c r="U8066" s="147" t="s">
        <v>1193</v>
      </c>
      <c r="V8066" s="147" t="s">
        <v>4760</v>
      </c>
    </row>
    <row r="8067" spans="16:22" x14ac:dyDescent="0.25">
      <c r="P8067" s="147" t="s">
        <v>962</v>
      </c>
      <c r="Q8067" s="147">
        <v>219</v>
      </c>
      <c r="R8067" s="147"/>
      <c r="S8067" s="147" t="s">
        <v>1194</v>
      </c>
      <c r="T8067" s="147">
        <v>16</v>
      </c>
      <c r="U8067" s="147" t="s">
        <v>1195</v>
      </c>
      <c r="V8067" s="147" t="s">
        <v>4760</v>
      </c>
    </row>
    <row r="8068" spans="16:22" x14ac:dyDescent="0.25">
      <c r="P8068" s="147" t="s">
        <v>962</v>
      </c>
      <c r="Q8068" s="147">
        <v>219</v>
      </c>
      <c r="R8068" s="147"/>
      <c r="S8068" s="147" t="s">
        <v>4769</v>
      </c>
      <c r="T8068" s="147">
        <v>14</v>
      </c>
      <c r="U8068" s="147" t="s">
        <v>4770</v>
      </c>
      <c r="V8068" s="147" t="s">
        <v>4760</v>
      </c>
    </row>
    <row r="8069" spans="16:22" x14ac:dyDescent="0.25">
      <c r="P8069" s="147" t="s">
        <v>962</v>
      </c>
      <c r="Q8069" s="147">
        <v>219</v>
      </c>
      <c r="R8069" s="147"/>
      <c r="S8069" s="147" t="s">
        <v>4771</v>
      </c>
      <c r="T8069" s="147">
        <v>8</v>
      </c>
      <c r="U8069" s="147" t="s">
        <v>4772</v>
      </c>
      <c r="V8069" s="147" t="s">
        <v>4760</v>
      </c>
    </row>
    <row r="8070" spans="16:22" x14ac:dyDescent="0.25">
      <c r="P8070" s="147" t="s">
        <v>962</v>
      </c>
      <c r="Q8070" s="147">
        <v>219</v>
      </c>
      <c r="R8070" s="147"/>
      <c r="S8070" s="147" t="s">
        <v>1216</v>
      </c>
      <c r="T8070" s="147">
        <v>124</v>
      </c>
      <c r="U8070" s="147" t="s">
        <v>1217</v>
      </c>
      <c r="V8070" s="147" t="s">
        <v>4760</v>
      </c>
    </row>
    <row r="8071" spans="16:22" x14ac:dyDescent="0.25">
      <c r="P8071" s="147" t="s">
        <v>962</v>
      </c>
      <c r="Q8071" s="147">
        <v>219</v>
      </c>
      <c r="R8071" s="147"/>
      <c r="S8071" s="147" t="s">
        <v>1232</v>
      </c>
      <c r="T8071" s="147">
        <v>61</v>
      </c>
      <c r="U8071" s="147" t="s">
        <v>1233</v>
      </c>
      <c r="V8071" s="147" t="s">
        <v>4760</v>
      </c>
    </row>
    <row r="8072" spans="16:22" x14ac:dyDescent="0.25">
      <c r="P8072" s="147" t="s">
        <v>962</v>
      </c>
      <c r="Q8072" s="147">
        <v>219</v>
      </c>
      <c r="R8072" s="147"/>
      <c r="S8072" s="147" t="s">
        <v>1238</v>
      </c>
      <c r="T8072" s="147">
        <v>122</v>
      </c>
      <c r="U8072" s="147" t="s">
        <v>1239</v>
      </c>
      <c r="V8072" s="147" t="s">
        <v>4760</v>
      </c>
    </row>
    <row r="8073" spans="16:22" x14ac:dyDescent="0.25">
      <c r="P8073" s="147" t="s">
        <v>962</v>
      </c>
      <c r="Q8073" s="147">
        <v>219</v>
      </c>
      <c r="R8073" s="147"/>
      <c r="S8073" s="147" t="s">
        <v>1240</v>
      </c>
      <c r="T8073" s="147">
        <v>274</v>
      </c>
      <c r="U8073" s="147" t="s">
        <v>1241</v>
      </c>
      <c r="V8073" s="147" t="s">
        <v>4760</v>
      </c>
    </row>
    <row r="8074" spans="16:22" x14ac:dyDescent="0.25">
      <c r="P8074" s="147" t="s">
        <v>962</v>
      </c>
      <c r="Q8074" s="147">
        <v>219</v>
      </c>
      <c r="R8074" s="147"/>
      <c r="S8074" s="147" t="s">
        <v>1242</v>
      </c>
      <c r="T8074" s="147">
        <v>97</v>
      </c>
      <c r="U8074" s="147" t="s">
        <v>1243</v>
      </c>
      <c r="V8074" s="147" t="s">
        <v>4760</v>
      </c>
    </row>
    <row r="8075" spans="16:22" x14ac:dyDescent="0.25">
      <c r="P8075" s="147" t="s">
        <v>962</v>
      </c>
      <c r="Q8075" s="147">
        <v>219</v>
      </c>
      <c r="R8075" s="147"/>
      <c r="S8075" s="147" t="s">
        <v>3825</v>
      </c>
      <c r="T8075" s="147">
        <v>60</v>
      </c>
      <c r="U8075" s="147" t="s">
        <v>3826</v>
      </c>
      <c r="V8075" s="147" t="s">
        <v>4760</v>
      </c>
    </row>
    <row r="8076" spans="16:22" x14ac:dyDescent="0.25">
      <c r="P8076" s="147" t="s">
        <v>962</v>
      </c>
      <c r="Q8076" s="147">
        <v>219</v>
      </c>
      <c r="R8076" s="147"/>
      <c r="S8076" s="147" t="s">
        <v>4773</v>
      </c>
      <c r="T8076" s="147">
        <v>95</v>
      </c>
      <c r="U8076" s="147" t="s">
        <v>4774</v>
      </c>
      <c r="V8076" s="147" t="s">
        <v>4760</v>
      </c>
    </row>
    <row r="8077" spans="16:22" x14ac:dyDescent="0.25">
      <c r="P8077" s="147" t="s">
        <v>962</v>
      </c>
      <c r="Q8077" s="147">
        <v>219</v>
      </c>
      <c r="R8077" s="147"/>
      <c r="S8077" s="147" t="s">
        <v>4775</v>
      </c>
      <c r="T8077" s="147">
        <v>117</v>
      </c>
      <c r="U8077" s="147" t="s">
        <v>4776</v>
      </c>
      <c r="V8077" s="147" t="s">
        <v>4760</v>
      </c>
    </row>
    <row r="8078" spans="16:22" x14ac:dyDescent="0.25">
      <c r="P8078" s="147" t="s">
        <v>962</v>
      </c>
      <c r="Q8078" s="147">
        <v>219</v>
      </c>
      <c r="R8078" s="147"/>
      <c r="S8078" s="147" t="s">
        <v>1246</v>
      </c>
      <c r="T8078" s="147">
        <v>466</v>
      </c>
      <c r="U8078" s="147" t="s">
        <v>1247</v>
      </c>
      <c r="V8078" s="147" t="s">
        <v>4760</v>
      </c>
    </row>
    <row r="8079" spans="16:22" x14ac:dyDescent="0.25">
      <c r="P8079" s="147" t="s">
        <v>962</v>
      </c>
      <c r="Q8079" s="147">
        <v>219</v>
      </c>
      <c r="R8079" s="147"/>
      <c r="S8079" s="147" t="s">
        <v>1254</v>
      </c>
      <c r="T8079" s="147">
        <v>147</v>
      </c>
      <c r="U8079" s="147" t="s">
        <v>1255</v>
      </c>
      <c r="V8079" s="147" t="s">
        <v>4760</v>
      </c>
    </row>
    <row r="8080" spans="16:22" x14ac:dyDescent="0.25">
      <c r="P8080" s="147" t="s">
        <v>962</v>
      </c>
      <c r="Q8080" s="147">
        <v>219</v>
      </c>
      <c r="R8080" s="147"/>
      <c r="S8080" s="147" t="s">
        <v>1256</v>
      </c>
      <c r="T8080" s="147">
        <v>39</v>
      </c>
      <c r="U8080" s="147" t="s">
        <v>1257</v>
      </c>
      <c r="V8080" s="147" t="s">
        <v>4760</v>
      </c>
    </row>
    <row r="8081" spans="16:22" x14ac:dyDescent="0.25">
      <c r="P8081" s="147" t="s">
        <v>962</v>
      </c>
      <c r="Q8081" s="147">
        <v>219</v>
      </c>
      <c r="R8081" s="147"/>
      <c r="S8081" s="147" t="s">
        <v>4681</v>
      </c>
      <c r="T8081" s="147">
        <v>113</v>
      </c>
      <c r="U8081" s="147" t="s">
        <v>4682</v>
      </c>
      <c r="V8081" s="147" t="s">
        <v>4760</v>
      </c>
    </row>
    <row r="8082" spans="16:22" x14ac:dyDescent="0.25">
      <c r="P8082" s="147" t="s">
        <v>962</v>
      </c>
      <c r="Q8082" s="147">
        <v>219</v>
      </c>
      <c r="R8082" s="147"/>
      <c r="S8082" s="147" t="s">
        <v>4683</v>
      </c>
      <c r="T8082" s="147">
        <v>113</v>
      </c>
      <c r="U8082" s="147" t="s">
        <v>4684</v>
      </c>
      <c r="V8082" s="147" t="s">
        <v>4760</v>
      </c>
    </row>
    <row r="8083" spans="16:22" x14ac:dyDescent="0.25">
      <c r="P8083" s="147" t="s">
        <v>962</v>
      </c>
      <c r="Q8083" s="147">
        <v>219</v>
      </c>
      <c r="R8083" s="147"/>
      <c r="S8083" s="147" t="s">
        <v>4685</v>
      </c>
      <c r="T8083" s="147">
        <v>113</v>
      </c>
      <c r="U8083" s="147" t="s">
        <v>4686</v>
      </c>
      <c r="V8083" s="147" t="s">
        <v>4760</v>
      </c>
    </row>
    <row r="8084" spans="16:22" x14ac:dyDescent="0.25">
      <c r="P8084" s="147" t="s">
        <v>962</v>
      </c>
      <c r="Q8084" s="147">
        <v>219</v>
      </c>
      <c r="R8084" s="147"/>
      <c r="S8084" s="147" t="s">
        <v>4687</v>
      </c>
      <c r="T8084" s="147">
        <v>363</v>
      </c>
      <c r="U8084" s="147" t="s">
        <v>4688</v>
      </c>
      <c r="V8084" s="147" t="s">
        <v>4760</v>
      </c>
    </row>
    <row r="8085" spans="16:22" x14ac:dyDescent="0.25">
      <c r="P8085" s="147" t="s">
        <v>962</v>
      </c>
      <c r="Q8085" s="147">
        <v>219</v>
      </c>
      <c r="R8085" s="147"/>
      <c r="S8085" s="147" t="s">
        <v>4689</v>
      </c>
      <c r="T8085" s="147">
        <v>363</v>
      </c>
      <c r="U8085" s="147" t="s">
        <v>4690</v>
      </c>
      <c r="V8085" s="147" t="s">
        <v>4760</v>
      </c>
    </row>
    <row r="8086" spans="16:22" x14ac:dyDescent="0.25">
      <c r="P8086" s="147" t="s">
        <v>962</v>
      </c>
      <c r="Q8086" s="147">
        <v>219</v>
      </c>
      <c r="R8086" s="147"/>
      <c r="S8086" s="147" t="s">
        <v>4691</v>
      </c>
      <c r="T8086" s="147">
        <v>383</v>
      </c>
      <c r="U8086" s="147" t="s">
        <v>4692</v>
      </c>
      <c r="V8086" s="147" t="s">
        <v>4760</v>
      </c>
    </row>
    <row r="8087" spans="16:22" x14ac:dyDescent="0.25">
      <c r="P8087" s="147" t="s">
        <v>962</v>
      </c>
      <c r="Q8087" s="147">
        <v>219</v>
      </c>
      <c r="R8087" s="147"/>
      <c r="S8087" s="147" t="s">
        <v>4777</v>
      </c>
      <c r="T8087" s="147">
        <v>210</v>
      </c>
      <c r="U8087" s="147" t="s">
        <v>4778</v>
      </c>
      <c r="V8087" s="147" t="s">
        <v>4760</v>
      </c>
    </row>
    <row r="8088" spans="16:22" x14ac:dyDescent="0.25">
      <c r="P8088" s="147" t="s">
        <v>962</v>
      </c>
      <c r="Q8088" s="147">
        <v>219</v>
      </c>
      <c r="R8088" s="147"/>
      <c r="S8088" s="147" t="s">
        <v>4779</v>
      </c>
      <c r="T8088" s="147">
        <v>210</v>
      </c>
      <c r="U8088" s="147" t="s">
        <v>4780</v>
      </c>
      <c r="V8088" s="147" t="s">
        <v>4760</v>
      </c>
    </row>
    <row r="8089" spans="16:22" x14ac:dyDescent="0.25">
      <c r="P8089" s="147" t="s">
        <v>962</v>
      </c>
      <c r="Q8089" s="147">
        <v>219</v>
      </c>
      <c r="R8089" s="147"/>
      <c r="S8089" s="147" t="s">
        <v>4781</v>
      </c>
      <c r="T8089" s="147">
        <v>210</v>
      </c>
      <c r="U8089" s="147" t="s">
        <v>4782</v>
      </c>
      <c r="V8089" s="147" t="s">
        <v>4760</v>
      </c>
    </row>
    <row r="8090" spans="16:22" x14ac:dyDescent="0.25">
      <c r="P8090" s="147" t="s">
        <v>962</v>
      </c>
      <c r="Q8090" s="147">
        <v>219</v>
      </c>
      <c r="R8090" s="147"/>
      <c r="S8090" s="147" t="s">
        <v>1276</v>
      </c>
      <c r="T8090" s="147">
        <v>149</v>
      </c>
      <c r="U8090" s="147" t="s">
        <v>1277</v>
      </c>
      <c r="V8090" s="147" t="s">
        <v>4760</v>
      </c>
    </row>
    <row r="8091" spans="16:22" x14ac:dyDescent="0.25">
      <c r="P8091" s="147" t="s">
        <v>962</v>
      </c>
      <c r="Q8091" s="147">
        <v>219</v>
      </c>
      <c r="R8091" s="147"/>
      <c r="S8091" s="147" t="s">
        <v>1278</v>
      </c>
      <c r="T8091" s="147">
        <v>18</v>
      </c>
      <c r="U8091" s="147" t="s">
        <v>1279</v>
      </c>
      <c r="V8091" s="147" t="s">
        <v>4760</v>
      </c>
    </row>
    <row r="8092" spans="16:22" x14ac:dyDescent="0.25">
      <c r="P8092" s="147" t="s">
        <v>962</v>
      </c>
      <c r="Q8092" s="147">
        <v>219</v>
      </c>
      <c r="R8092" s="147"/>
      <c r="S8092" s="147" t="s">
        <v>1280</v>
      </c>
      <c r="T8092" s="147">
        <v>120</v>
      </c>
      <c r="U8092" s="147" t="s">
        <v>1281</v>
      </c>
      <c r="V8092" s="147" t="s">
        <v>4760</v>
      </c>
    </row>
    <row r="8093" spans="16:22" x14ac:dyDescent="0.25">
      <c r="P8093" s="147" t="s">
        <v>962</v>
      </c>
      <c r="Q8093" s="147">
        <v>219</v>
      </c>
      <c r="R8093" s="147"/>
      <c r="S8093" s="147" t="s">
        <v>1282</v>
      </c>
      <c r="T8093" s="147">
        <v>699</v>
      </c>
      <c r="U8093" s="147" t="s">
        <v>1283</v>
      </c>
      <c r="V8093" s="147" t="s">
        <v>4760</v>
      </c>
    </row>
    <row r="8094" spans="16:22" x14ac:dyDescent="0.25">
      <c r="P8094" s="147" t="s">
        <v>962</v>
      </c>
      <c r="Q8094" s="147">
        <v>219</v>
      </c>
      <c r="R8094" s="147"/>
      <c r="S8094" s="147" t="s">
        <v>2734</v>
      </c>
      <c r="T8094" s="147">
        <v>135</v>
      </c>
      <c r="U8094" s="147" t="s">
        <v>2735</v>
      </c>
      <c r="V8094" s="147" t="s">
        <v>4760</v>
      </c>
    </row>
    <row r="8095" spans="16:22" x14ac:dyDescent="0.25">
      <c r="P8095" s="147" t="s">
        <v>962</v>
      </c>
      <c r="Q8095" s="147">
        <v>219</v>
      </c>
      <c r="R8095" s="147"/>
      <c r="S8095" s="147" t="s">
        <v>1284</v>
      </c>
      <c r="T8095" s="147">
        <v>375</v>
      </c>
      <c r="U8095" s="147" t="s">
        <v>1285</v>
      </c>
      <c r="V8095" s="147" t="s">
        <v>4760</v>
      </c>
    </row>
    <row r="8096" spans="16:22" x14ac:dyDescent="0.25">
      <c r="P8096" s="147" t="s">
        <v>962</v>
      </c>
      <c r="Q8096" s="147">
        <v>219</v>
      </c>
      <c r="R8096" s="147"/>
      <c r="S8096" s="147" t="s">
        <v>4783</v>
      </c>
      <c r="T8096" s="147">
        <v>30</v>
      </c>
      <c r="U8096" s="147" t="s">
        <v>4784</v>
      </c>
      <c r="V8096" s="147" t="s">
        <v>4760</v>
      </c>
    </row>
    <row r="8097" spans="16:22" x14ac:dyDescent="0.25">
      <c r="P8097" s="147" t="s">
        <v>962</v>
      </c>
      <c r="Q8097" s="147">
        <v>219</v>
      </c>
      <c r="R8097" s="147"/>
      <c r="S8097" s="147" t="s">
        <v>2991</v>
      </c>
      <c r="T8097" s="147">
        <v>147</v>
      </c>
      <c r="U8097" s="147" t="s">
        <v>2992</v>
      </c>
      <c r="V8097" s="147" t="s">
        <v>4760</v>
      </c>
    </row>
    <row r="8098" spans="16:22" x14ac:dyDescent="0.25">
      <c r="P8098" s="147" t="s">
        <v>962</v>
      </c>
      <c r="Q8098" s="147">
        <v>219</v>
      </c>
      <c r="R8098" s="147"/>
      <c r="S8098" s="147" t="s">
        <v>2993</v>
      </c>
      <c r="T8098" s="147">
        <v>721</v>
      </c>
      <c r="U8098" s="147" t="s">
        <v>2994</v>
      </c>
      <c r="V8098" s="147" t="s">
        <v>4760</v>
      </c>
    </row>
    <row r="8099" spans="16:22" x14ac:dyDescent="0.25">
      <c r="P8099" s="147" t="s">
        <v>962</v>
      </c>
      <c r="Q8099" s="147">
        <v>219</v>
      </c>
      <c r="R8099" s="147"/>
      <c r="S8099" s="147" t="s">
        <v>2997</v>
      </c>
      <c r="T8099" s="147">
        <v>28</v>
      </c>
      <c r="U8099" s="147" t="s">
        <v>2998</v>
      </c>
      <c r="V8099" s="147" t="s">
        <v>4760</v>
      </c>
    </row>
    <row r="8100" spans="16:22" x14ac:dyDescent="0.25">
      <c r="P8100" s="147" t="s">
        <v>962</v>
      </c>
      <c r="Q8100" s="147">
        <v>219</v>
      </c>
      <c r="R8100" s="147"/>
      <c r="S8100" s="147" t="s">
        <v>1342</v>
      </c>
      <c r="T8100" s="147">
        <v>378</v>
      </c>
      <c r="U8100" s="147" t="s">
        <v>1343</v>
      </c>
      <c r="V8100" s="147" t="s">
        <v>4760</v>
      </c>
    </row>
    <row r="8101" spans="16:22" x14ac:dyDescent="0.25">
      <c r="P8101" s="147" t="s">
        <v>962</v>
      </c>
      <c r="Q8101" s="147">
        <v>219</v>
      </c>
      <c r="R8101" s="147"/>
      <c r="S8101" s="147" t="s">
        <v>1350</v>
      </c>
      <c r="T8101" s="147">
        <v>50</v>
      </c>
      <c r="U8101" s="147" t="s">
        <v>1351</v>
      </c>
      <c r="V8101" s="147" t="s">
        <v>4760</v>
      </c>
    </row>
    <row r="8102" spans="16:22" x14ac:dyDescent="0.25">
      <c r="P8102" s="147" t="s">
        <v>962</v>
      </c>
      <c r="Q8102" s="147">
        <v>219</v>
      </c>
      <c r="R8102" s="147"/>
      <c r="S8102" s="147" t="s">
        <v>1352</v>
      </c>
      <c r="T8102" s="147">
        <v>45</v>
      </c>
      <c r="U8102" s="147" t="s">
        <v>1353</v>
      </c>
      <c r="V8102" s="147" t="s">
        <v>4760</v>
      </c>
    </row>
    <row r="8103" spans="16:22" x14ac:dyDescent="0.25">
      <c r="P8103" s="147" t="s">
        <v>962</v>
      </c>
      <c r="Q8103" s="147">
        <v>219</v>
      </c>
      <c r="R8103" s="147"/>
      <c r="S8103" s="147" t="s">
        <v>1368</v>
      </c>
      <c r="T8103" s="147">
        <v>20</v>
      </c>
      <c r="U8103" s="147" t="s">
        <v>1369</v>
      </c>
      <c r="V8103" s="147" t="s">
        <v>4760</v>
      </c>
    </row>
    <row r="8104" spans="16:22" x14ac:dyDescent="0.25">
      <c r="P8104" s="147" t="s">
        <v>962</v>
      </c>
      <c r="Q8104" s="147">
        <v>219</v>
      </c>
      <c r="R8104" s="147"/>
      <c r="S8104" s="147" t="s">
        <v>1370</v>
      </c>
      <c r="T8104" s="147">
        <v>224</v>
      </c>
      <c r="U8104" s="147" t="s">
        <v>1371</v>
      </c>
      <c r="V8104" s="147" t="s">
        <v>4760</v>
      </c>
    </row>
    <row r="8105" spans="16:22" x14ac:dyDescent="0.25">
      <c r="P8105" s="147" t="s">
        <v>962</v>
      </c>
      <c r="Q8105" s="147">
        <v>219</v>
      </c>
      <c r="R8105" s="147"/>
      <c r="S8105" s="147" t="s">
        <v>1396</v>
      </c>
      <c r="T8105" s="147">
        <v>302</v>
      </c>
      <c r="U8105" s="147" t="s">
        <v>1397</v>
      </c>
      <c r="V8105" s="147" t="s">
        <v>4760</v>
      </c>
    </row>
    <row r="8106" spans="16:22" x14ac:dyDescent="0.25">
      <c r="P8106" s="147" t="s">
        <v>962</v>
      </c>
      <c r="Q8106" s="147">
        <v>219</v>
      </c>
      <c r="R8106" s="147"/>
      <c r="S8106" s="147" t="s">
        <v>1400</v>
      </c>
      <c r="T8106" s="147">
        <v>701</v>
      </c>
      <c r="U8106" s="147" t="s">
        <v>1401</v>
      </c>
      <c r="V8106" s="147" t="s">
        <v>4760</v>
      </c>
    </row>
    <row r="8107" spans="16:22" x14ac:dyDescent="0.25">
      <c r="P8107" s="147" t="s">
        <v>962</v>
      </c>
      <c r="Q8107" s="147">
        <v>219</v>
      </c>
      <c r="R8107" s="147"/>
      <c r="S8107" s="147" t="s">
        <v>3256</v>
      </c>
      <c r="T8107" s="147">
        <v>120</v>
      </c>
      <c r="U8107" s="147" t="s">
        <v>3257</v>
      </c>
      <c r="V8107" s="147" t="s">
        <v>4760</v>
      </c>
    </row>
    <row r="8108" spans="16:22" x14ac:dyDescent="0.25">
      <c r="P8108" s="147" t="s">
        <v>962</v>
      </c>
      <c r="Q8108" s="147">
        <v>219</v>
      </c>
      <c r="R8108" s="147"/>
      <c r="S8108" s="147" t="s">
        <v>3258</v>
      </c>
      <c r="T8108" s="147">
        <v>196</v>
      </c>
      <c r="U8108" s="147" t="s">
        <v>3259</v>
      </c>
      <c r="V8108" s="147" t="s">
        <v>4760</v>
      </c>
    </row>
    <row r="8109" spans="16:22" x14ac:dyDescent="0.25">
      <c r="P8109" s="147" t="s">
        <v>962</v>
      </c>
      <c r="Q8109" s="147">
        <v>219</v>
      </c>
      <c r="R8109" s="147"/>
      <c r="S8109" s="147" t="s">
        <v>3266</v>
      </c>
      <c r="T8109" s="147">
        <v>510</v>
      </c>
      <c r="U8109" s="147" t="s">
        <v>3267</v>
      </c>
      <c r="V8109" s="147" t="s">
        <v>4760</v>
      </c>
    </row>
    <row r="8110" spans="16:22" x14ac:dyDescent="0.25">
      <c r="P8110" s="147" t="s">
        <v>962</v>
      </c>
      <c r="Q8110" s="147">
        <v>219</v>
      </c>
      <c r="R8110" s="147"/>
      <c r="S8110" s="147" t="s">
        <v>3268</v>
      </c>
      <c r="T8110" s="147">
        <v>175</v>
      </c>
      <c r="U8110" s="147" t="s">
        <v>3269</v>
      </c>
      <c r="V8110" s="147" t="s">
        <v>4760</v>
      </c>
    </row>
    <row r="8111" spans="16:22" x14ac:dyDescent="0.25">
      <c r="P8111" s="147" t="s">
        <v>962</v>
      </c>
      <c r="Q8111" s="147">
        <v>219</v>
      </c>
      <c r="R8111" s="147"/>
      <c r="S8111" s="147" t="s">
        <v>3272</v>
      </c>
      <c r="T8111" s="147">
        <v>140</v>
      </c>
      <c r="U8111" s="147" t="s">
        <v>3273</v>
      </c>
      <c r="V8111" s="147" t="s">
        <v>4760</v>
      </c>
    </row>
    <row r="8112" spans="16:22" x14ac:dyDescent="0.25">
      <c r="P8112" s="147" t="s">
        <v>962</v>
      </c>
      <c r="Q8112" s="147">
        <v>219</v>
      </c>
      <c r="R8112" s="147"/>
      <c r="S8112" s="147" t="s">
        <v>3274</v>
      </c>
      <c r="T8112" s="147">
        <v>762</v>
      </c>
      <c r="U8112" s="147" t="s">
        <v>3275</v>
      </c>
      <c r="V8112" s="147" t="s">
        <v>4760</v>
      </c>
    </row>
    <row r="8113" spans="16:22" x14ac:dyDescent="0.25">
      <c r="P8113" s="147" t="s">
        <v>962</v>
      </c>
      <c r="Q8113" s="147">
        <v>219</v>
      </c>
      <c r="R8113" s="147"/>
      <c r="S8113" s="147" t="s">
        <v>3276</v>
      </c>
      <c r="T8113" s="147">
        <v>394</v>
      </c>
      <c r="U8113" s="147" t="s">
        <v>3277</v>
      </c>
      <c r="V8113" s="147" t="s">
        <v>4760</v>
      </c>
    </row>
    <row r="8114" spans="16:22" x14ac:dyDescent="0.25">
      <c r="P8114" s="147" t="s">
        <v>962</v>
      </c>
      <c r="Q8114" s="147">
        <v>219</v>
      </c>
      <c r="R8114" s="147"/>
      <c r="S8114" s="147" t="s">
        <v>3278</v>
      </c>
      <c r="T8114" s="147">
        <v>100</v>
      </c>
      <c r="U8114" s="147" t="s">
        <v>3279</v>
      </c>
      <c r="V8114" s="147" t="s">
        <v>4760</v>
      </c>
    </row>
    <row r="8115" spans="16:22" x14ac:dyDescent="0.25">
      <c r="P8115" s="147" t="s">
        <v>962</v>
      </c>
      <c r="Q8115" s="147">
        <v>219</v>
      </c>
      <c r="R8115" s="147"/>
      <c r="S8115" s="147" t="s">
        <v>3280</v>
      </c>
      <c r="T8115" s="147">
        <v>108</v>
      </c>
      <c r="U8115" s="147" t="s">
        <v>3281</v>
      </c>
      <c r="V8115" s="147" t="s">
        <v>4760</v>
      </c>
    </row>
    <row r="8116" spans="16:22" x14ac:dyDescent="0.25">
      <c r="P8116" s="147" t="s">
        <v>962</v>
      </c>
      <c r="Q8116" s="147">
        <v>219</v>
      </c>
      <c r="R8116" s="147"/>
      <c r="S8116" s="147" t="s">
        <v>3282</v>
      </c>
      <c r="T8116" s="147">
        <v>290</v>
      </c>
      <c r="U8116" s="147" t="s">
        <v>3283</v>
      </c>
      <c r="V8116" s="147" t="s">
        <v>4760</v>
      </c>
    </row>
    <row r="8117" spans="16:22" x14ac:dyDescent="0.25">
      <c r="P8117" s="147" t="s">
        <v>962</v>
      </c>
      <c r="Q8117" s="147">
        <v>219</v>
      </c>
      <c r="R8117" s="147"/>
      <c r="S8117" s="147" t="s">
        <v>3284</v>
      </c>
      <c r="T8117" s="147">
        <v>220</v>
      </c>
      <c r="U8117" s="147" t="s">
        <v>3285</v>
      </c>
      <c r="V8117" s="147" t="s">
        <v>4760</v>
      </c>
    </row>
    <row r="8118" spans="16:22" x14ac:dyDescent="0.25">
      <c r="P8118" s="147" t="s">
        <v>962</v>
      </c>
      <c r="Q8118" s="147">
        <v>219</v>
      </c>
      <c r="R8118" s="147"/>
      <c r="S8118" s="147" t="s">
        <v>3286</v>
      </c>
      <c r="T8118" s="147">
        <v>100</v>
      </c>
      <c r="U8118" s="147" t="s">
        <v>3287</v>
      </c>
      <c r="V8118" s="147" t="s">
        <v>4760</v>
      </c>
    </row>
    <row r="8119" spans="16:22" x14ac:dyDescent="0.25">
      <c r="P8119" s="147" t="s">
        <v>962</v>
      </c>
      <c r="Q8119" s="147">
        <v>219</v>
      </c>
      <c r="R8119" s="147"/>
      <c r="S8119" s="147" t="s">
        <v>3288</v>
      </c>
      <c r="T8119" s="147">
        <v>88</v>
      </c>
      <c r="U8119" s="147" t="s">
        <v>3289</v>
      </c>
      <c r="V8119" s="147" t="s">
        <v>4760</v>
      </c>
    </row>
    <row r="8120" spans="16:22" x14ac:dyDescent="0.25">
      <c r="P8120" s="147" t="s">
        <v>962</v>
      </c>
      <c r="Q8120" s="147">
        <v>219</v>
      </c>
      <c r="R8120" s="147"/>
      <c r="S8120" s="147" t="s">
        <v>3290</v>
      </c>
      <c r="T8120" s="147">
        <v>264</v>
      </c>
      <c r="U8120" s="147" t="s">
        <v>3291</v>
      </c>
      <c r="V8120" s="147" t="s">
        <v>4760</v>
      </c>
    </row>
    <row r="8121" spans="16:22" x14ac:dyDescent="0.25">
      <c r="P8121" s="147" t="s">
        <v>962</v>
      </c>
      <c r="Q8121" s="147">
        <v>219</v>
      </c>
      <c r="R8121" s="147"/>
      <c r="S8121" s="147" t="s">
        <v>3292</v>
      </c>
      <c r="T8121" s="147">
        <v>264</v>
      </c>
      <c r="U8121" s="147" t="s">
        <v>3293</v>
      </c>
      <c r="V8121" s="147" t="s">
        <v>4760</v>
      </c>
    </row>
    <row r="8122" spans="16:22" x14ac:dyDescent="0.25">
      <c r="P8122" s="147" t="s">
        <v>962</v>
      </c>
      <c r="Q8122" s="147">
        <v>219</v>
      </c>
      <c r="R8122" s="147"/>
      <c r="S8122" s="147" t="s">
        <v>3294</v>
      </c>
      <c r="T8122" s="147">
        <v>88</v>
      </c>
      <c r="U8122" s="147" t="s">
        <v>3295</v>
      </c>
      <c r="V8122" s="147" t="s">
        <v>4760</v>
      </c>
    </row>
    <row r="8123" spans="16:22" x14ac:dyDescent="0.25">
      <c r="P8123" s="147" t="s">
        <v>962</v>
      </c>
      <c r="Q8123" s="147">
        <v>219</v>
      </c>
      <c r="R8123" s="147"/>
      <c r="S8123" s="147" t="s">
        <v>3296</v>
      </c>
      <c r="T8123" s="147">
        <v>264</v>
      </c>
      <c r="U8123" s="147" t="s">
        <v>3297</v>
      </c>
      <c r="V8123" s="147" t="s">
        <v>4760</v>
      </c>
    </row>
    <row r="8124" spans="16:22" x14ac:dyDescent="0.25">
      <c r="P8124" s="147" t="s">
        <v>962</v>
      </c>
      <c r="Q8124" s="147">
        <v>219</v>
      </c>
      <c r="R8124" s="147"/>
      <c r="S8124" s="147" t="s">
        <v>3298</v>
      </c>
      <c r="T8124" s="147">
        <v>264</v>
      </c>
      <c r="U8124" s="147" t="s">
        <v>3299</v>
      </c>
      <c r="V8124" s="147" t="s">
        <v>4760</v>
      </c>
    </row>
    <row r="8125" spans="16:22" x14ac:dyDescent="0.25">
      <c r="P8125" s="147" t="s">
        <v>962</v>
      </c>
      <c r="Q8125" s="147">
        <v>219</v>
      </c>
      <c r="R8125" s="147"/>
      <c r="S8125" s="147" t="s">
        <v>4785</v>
      </c>
      <c r="T8125" s="147">
        <v>100</v>
      </c>
      <c r="U8125" s="147" t="s">
        <v>4786</v>
      </c>
      <c r="V8125" s="147" t="s">
        <v>4760</v>
      </c>
    </row>
    <row r="8126" spans="16:22" x14ac:dyDescent="0.25">
      <c r="P8126" s="147" t="s">
        <v>962</v>
      </c>
      <c r="Q8126" s="147">
        <v>219</v>
      </c>
      <c r="R8126" s="147"/>
      <c r="S8126" s="147" t="s">
        <v>4787</v>
      </c>
      <c r="T8126" s="147">
        <v>150</v>
      </c>
      <c r="U8126" s="147" t="s">
        <v>4788</v>
      </c>
      <c r="V8126" s="147" t="s">
        <v>4760</v>
      </c>
    </row>
    <row r="8127" spans="16:22" x14ac:dyDescent="0.25">
      <c r="P8127" s="147" t="s">
        <v>962</v>
      </c>
      <c r="Q8127" s="147">
        <v>219</v>
      </c>
      <c r="R8127" s="147"/>
      <c r="S8127" s="147" t="s">
        <v>4789</v>
      </c>
      <c r="T8127" s="147">
        <v>10</v>
      </c>
      <c r="U8127" s="147" t="s">
        <v>4790</v>
      </c>
      <c r="V8127" s="147" t="s">
        <v>4760</v>
      </c>
    </row>
    <row r="8128" spans="16:22" x14ac:dyDescent="0.25">
      <c r="P8128" s="147" t="s">
        <v>962</v>
      </c>
      <c r="Q8128" s="147">
        <v>219</v>
      </c>
      <c r="R8128" s="147"/>
      <c r="S8128" s="147" t="s">
        <v>4791</v>
      </c>
      <c r="T8128" s="147">
        <v>50</v>
      </c>
      <c r="U8128" s="147" t="s">
        <v>4792</v>
      </c>
      <c r="V8128" s="147" t="s">
        <v>4760</v>
      </c>
    </row>
    <row r="8129" spans="16:22" x14ac:dyDescent="0.25">
      <c r="P8129" s="147" t="s">
        <v>962</v>
      </c>
      <c r="Q8129" s="147">
        <v>219</v>
      </c>
      <c r="R8129" s="147"/>
      <c r="S8129" s="147" t="s">
        <v>1406</v>
      </c>
      <c r="T8129" s="147">
        <v>19</v>
      </c>
      <c r="U8129" s="147" t="s">
        <v>1407</v>
      </c>
      <c r="V8129" s="147" t="s">
        <v>4760</v>
      </c>
    </row>
    <row r="8130" spans="16:22" x14ac:dyDescent="0.25">
      <c r="P8130" s="147" t="s">
        <v>962</v>
      </c>
      <c r="Q8130" s="147">
        <v>219</v>
      </c>
      <c r="R8130" s="147"/>
      <c r="S8130" s="147" t="s">
        <v>4793</v>
      </c>
      <c r="T8130" s="147">
        <v>60</v>
      </c>
      <c r="U8130" s="147" t="s">
        <v>4794</v>
      </c>
      <c r="V8130" s="147" t="s">
        <v>4760</v>
      </c>
    </row>
    <row r="8131" spans="16:22" x14ac:dyDescent="0.25">
      <c r="P8131" s="147" t="s">
        <v>962</v>
      </c>
      <c r="Q8131" s="147">
        <v>219</v>
      </c>
      <c r="R8131" s="147"/>
      <c r="S8131" s="147" t="s">
        <v>1418</v>
      </c>
      <c r="T8131" s="147">
        <v>30</v>
      </c>
      <c r="U8131" s="147" t="s">
        <v>1419</v>
      </c>
      <c r="V8131" s="147" t="s">
        <v>4760</v>
      </c>
    </row>
    <row r="8132" spans="16:22" x14ac:dyDescent="0.25">
      <c r="P8132" s="147" t="s">
        <v>962</v>
      </c>
      <c r="Q8132" s="147">
        <v>219</v>
      </c>
      <c r="R8132" s="147"/>
      <c r="S8132" s="147" t="s">
        <v>1424</v>
      </c>
      <c r="T8132" s="147">
        <v>72</v>
      </c>
      <c r="U8132" s="147" t="s">
        <v>1425</v>
      </c>
      <c r="V8132" s="147" t="s">
        <v>4760</v>
      </c>
    </row>
    <row r="8133" spans="16:22" x14ac:dyDescent="0.25">
      <c r="P8133" s="147" t="s">
        <v>962</v>
      </c>
      <c r="Q8133" s="147">
        <v>219</v>
      </c>
      <c r="R8133" s="147"/>
      <c r="S8133" s="147" t="s">
        <v>2760</v>
      </c>
      <c r="T8133" s="147">
        <v>78</v>
      </c>
      <c r="U8133" s="147" t="s">
        <v>2761</v>
      </c>
      <c r="V8133" s="147" t="s">
        <v>4760</v>
      </c>
    </row>
    <row r="8134" spans="16:22" x14ac:dyDescent="0.25">
      <c r="P8134" s="147" t="s">
        <v>962</v>
      </c>
      <c r="Q8134" s="147">
        <v>219</v>
      </c>
      <c r="R8134" s="147"/>
      <c r="S8134" s="147" t="s">
        <v>3300</v>
      </c>
      <c r="T8134" s="147">
        <v>37</v>
      </c>
      <c r="U8134" s="147" t="s">
        <v>3301</v>
      </c>
      <c r="V8134" s="147" t="s">
        <v>4760</v>
      </c>
    </row>
    <row r="8135" spans="16:22" x14ac:dyDescent="0.25">
      <c r="P8135" s="147" t="s">
        <v>962</v>
      </c>
      <c r="Q8135" s="147">
        <v>219</v>
      </c>
      <c r="R8135" s="147"/>
      <c r="S8135" s="147" t="s">
        <v>3304</v>
      </c>
      <c r="T8135" s="147">
        <v>46</v>
      </c>
      <c r="U8135" s="147" t="s">
        <v>3305</v>
      </c>
      <c r="V8135" s="147" t="s">
        <v>4760</v>
      </c>
    </row>
    <row r="8136" spans="16:22" x14ac:dyDescent="0.25">
      <c r="P8136" s="147" t="s">
        <v>962</v>
      </c>
      <c r="Q8136" s="147">
        <v>219</v>
      </c>
      <c r="R8136" s="147"/>
      <c r="S8136" s="147" t="s">
        <v>1442</v>
      </c>
      <c r="T8136" s="147">
        <v>81</v>
      </c>
      <c r="U8136" s="147" t="s">
        <v>1443</v>
      </c>
      <c r="V8136" s="147" t="s">
        <v>4760</v>
      </c>
    </row>
    <row r="8137" spans="16:22" x14ac:dyDescent="0.25">
      <c r="P8137" s="147" t="s">
        <v>962</v>
      </c>
      <c r="Q8137" s="147">
        <v>219</v>
      </c>
      <c r="R8137" s="147"/>
      <c r="S8137" s="147" t="s">
        <v>1446</v>
      </c>
      <c r="T8137" s="147">
        <v>46</v>
      </c>
      <c r="U8137" s="147" t="s">
        <v>1447</v>
      </c>
      <c r="V8137" s="147" t="s">
        <v>4760</v>
      </c>
    </row>
    <row r="8138" spans="16:22" x14ac:dyDescent="0.25">
      <c r="P8138" s="147" t="s">
        <v>962</v>
      </c>
      <c r="Q8138" s="147">
        <v>219</v>
      </c>
      <c r="R8138" s="147"/>
      <c r="S8138" s="147" t="s">
        <v>3833</v>
      </c>
      <c r="T8138" s="147">
        <v>200</v>
      </c>
      <c r="U8138" s="147" t="s">
        <v>3834</v>
      </c>
      <c r="V8138" s="147" t="s">
        <v>4760</v>
      </c>
    </row>
    <row r="8139" spans="16:22" x14ac:dyDescent="0.25">
      <c r="P8139" s="147" t="s">
        <v>962</v>
      </c>
      <c r="Q8139" s="147">
        <v>219</v>
      </c>
      <c r="R8139" s="147"/>
      <c r="S8139" s="147" t="s">
        <v>3619</v>
      </c>
      <c r="T8139" s="147">
        <v>26</v>
      </c>
      <c r="U8139" s="147" t="s">
        <v>3620</v>
      </c>
      <c r="V8139" s="147" t="s">
        <v>4760</v>
      </c>
    </row>
    <row r="8140" spans="16:22" x14ac:dyDescent="0.25">
      <c r="P8140" s="147" t="s">
        <v>962</v>
      </c>
      <c r="Q8140" s="147">
        <v>219</v>
      </c>
      <c r="R8140" s="147"/>
      <c r="S8140" s="147" t="s">
        <v>1448</v>
      </c>
      <c r="T8140" s="147">
        <v>38</v>
      </c>
      <c r="U8140" s="147" t="s">
        <v>1449</v>
      </c>
      <c r="V8140" s="147" t="s">
        <v>4760</v>
      </c>
    </row>
    <row r="8141" spans="16:22" x14ac:dyDescent="0.25">
      <c r="P8141" s="147" t="s">
        <v>962</v>
      </c>
      <c r="Q8141" s="147">
        <v>219</v>
      </c>
      <c r="R8141" s="147"/>
      <c r="S8141" s="147" t="s">
        <v>1450</v>
      </c>
      <c r="T8141" s="147">
        <v>28</v>
      </c>
      <c r="U8141" s="147" t="s">
        <v>1451</v>
      </c>
      <c r="V8141" s="147" t="s">
        <v>4760</v>
      </c>
    </row>
    <row r="8142" spans="16:22" x14ac:dyDescent="0.25">
      <c r="P8142" s="147" t="s">
        <v>962</v>
      </c>
      <c r="Q8142" s="147">
        <v>219</v>
      </c>
      <c r="R8142" s="147"/>
      <c r="S8142" s="147" t="s">
        <v>2762</v>
      </c>
      <c r="T8142" s="147">
        <v>52</v>
      </c>
      <c r="U8142" s="147" t="s">
        <v>2763</v>
      </c>
      <c r="V8142" s="147" t="s">
        <v>4760</v>
      </c>
    </row>
    <row r="8143" spans="16:22" x14ac:dyDescent="0.25">
      <c r="P8143" s="147" t="s">
        <v>962</v>
      </c>
      <c r="Q8143" s="147">
        <v>219</v>
      </c>
      <c r="R8143" s="147"/>
      <c r="S8143" s="147" t="s">
        <v>2764</v>
      </c>
      <c r="T8143" s="147">
        <v>94</v>
      </c>
      <c r="U8143" s="147" t="s">
        <v>2765</v>
      </c>
      <c r="V8143" s="147" t="s">
        <v>4760</v>
      </c>
    </row>
    <row r="8144" spans="16:22" x14ac:dyDescent="0.25">
      <c r="P8144" s="147" t="s">
        <v>962</v>
      </c>
      <c r="Q8144" s="147">
        <v>219</v>
      </c>
      <c r="R8144" s="147"/>
      <c r="S8144" s="147" t="s">
        <v>1456</v>
      </c>
      <c r="T8144" s="147">
        <v>40</v>
      </c>
      <c r="U8144" s="147" t="s">
        <v>1457</v>
      </c>
      <c r="V8144" s="147" t="s">
        <v>4760</v>
      </c>
    </row>
    <row r="8145" spans="16:22" x14ac:dyDescent="0.25">
      <c r="P8145" s="147" t="s">
        <v>962</v>
      </c>
      <c r="Q8145" s="147">
        <v>219</v>
      </c>
      <c r="R8145" s="147"/>
      <c r="S8145" s="147" t="s">
        <v>4795</v>
      </c>
      <c r="T8145" s="147">
        <v>210</v>
      </c>
      <c r="U8145" s="147" t="s">
        <v>4796</v>
      </c>
      <c r="V8145" s="147" t="s">
        <v>4760</v>
      </c>
    </row>
    <row r="8146" spans="16:22" x14ac:dyDescent="0.25">
      <c r="P8146" s="147" t="s">
        <v>962</v>
      </c>
      <c r="Q8146" s="147">
        <v>219</v>
      </c>
      <c r="R8146" s="147"/>
      <c r="S8146" s="147" t="s">
        <v>1458</v>
      </c>
      <c r="T8146" s="147">
        <v>322</v>
      </c>
      <c r="U8146" s="147" t="s">
        <v>1459</v>
      </c>
      <c r="V8146" s="147" t="s">
        <v>4760</v>
      </c>
    </row>
    <row r="8147" spans="16:22" x14ac:dyDescent="0.25">
      <c r="P8147" s="147" t="s">
        <v>962</v>
      </c>
      <c r="Q8147" s="147">
        <v>219</v>
      </c>
      <c r="R8147" s="147"/>
      <c r="S8147" s="147" t="s">
        <v>1460</v>
      </c>
      <c r="T8147" s="147">
        <v>50</v>
      </c>
      <c r="U8147" s="147" t="s">
        <v>1461</v>
      </c>
      <c r="V8147" s="147" t="s">
        <v>4760</v>
      </c>
    </row>
    <row r="8148" spans="16:22" x14ac:dyDescent="0.25">
      <c r="P8148" s="147" t="s">
        <v>962</v>
      </c>
      <c r="Q8148" s="147">
        <v>219</v>
      </c>
      <c r="R8148" s="147"/>
      <c r="S8148" s="147" t="s">
        <v>1462</v>
      </c>
      <c r="T8148" s="147">
        <v>245</v>
      </c>
      <c r="U8148" s="147" t="s">
        <v>1463</v>
      </c>
      <c r="V8148" s="147" t="s">
        <v>4760</v>
      </c>
    </row>
    <row r="8149" spans="16:22" x14ac:dyDescent="0.25">
      <c r="P8149" s="147" t="s">
        <v>962</v>
      </c>
      <c r="Q8149" s="147">
        <v>219</v>
      </c>
      <c r="R8149" s="147"/>
      <c r="S8149" s="147" t="s">
        <v>1464</v>
      </c>
      <c r="T8149" s="147">
        <v>6</v>
      </c>
      <c r="U8149" s="147" t="s">
        <v>1465</v>
      </c>
      <c r="V8149" s="147" t="s">
        <v>4760</v>
      </c>
    </row>
    <row r="8150" spans="16:22" x14ac:dyDescent="0.25">
      <c r="P8150" s="147" t="s">
        <v>962</v>
      </c>
      <c r="Q8150" s="147">
        <v>219</v>
      </c>
      <c r="R8150" s="147"/>
      <c r="S8150" s="147" t="s">
        <v>1466</v>
      </c>
      <c r="T8150" s="147">
        <v>210</v>
      </c>
      <c r="U8150" s="147" t="s">
        <v>1467</v>
      </c>
      <c r="V8150" s="147" t="s">
        <v>4760</v>
      </c>
    </row>
    <row r="8151" spans="16:22" x14ac:dyDescent="0.25">
      <c r="P8151" s="147" t="s">
        <v>962</v>
      </c>
      <c r="Q8151" s="147">
        <v>219</v>
      </c>
      <c r="R8151" s="147"/>
      <c r="S8151" s="147" t="s">
        <v>4797</v>
      </c>
      <c r="T8151" s="147">
        <v>210</v>
      </c>
      <c r="U8151" s="147" t="s">
        <v>4798</v>
      </c>
      <c r="V8151" s="147" t="s">
        <v>4760</v>
      </c>
    </row>
    <row r="8152" spans="16:22" x14ac:dyDescent="0.25">
      <c r="P8152" s="147" t="s">
        <v>962</v>
      </c>
      <c r="Q8152" s="147">
        <v>219</v>
      </c>
      <c r="R8152" s="147"/>
      <c r="S8152" s="147" t="s">
        <v>4799</v>
      </c>
      <c r="T8152" s="147">
        <v>360</v>
      </c>
      <c r="U8152" s="147" t="s">
        <v>4800</v>
      </c>
      <c r="V8152" s="147" t="s">
        <v>4760</v>
      </c>
    </row>
    <row r="8153" spans="16:22" x14ac:dyDescent="0.25">
      <c r="P8153" s="147" t="s">
        <v>962</v>
      </c>
      <c r="Q8153" s="147">
        <v>219</v>
      </c>
      <c r="R8153" s="147"/>
      <c r="S8153" s="147" t="s">
        <v>1470</v>
      </c>
      <c r="T8153" s="147">
        <v>47</v>
      </c>
      <c r="U8153" s="147" t="s">
        <v>1471</v>
      </c>
      <c r="V8153" s="147" t="s">
        <v>4760</v>
      </c>
    </row>
    <row r="8154" spans="16:22" x14ac:dyDescent="0.25">
      <c r="P8154" s="147" t="s">
        <v>962</v>
      </c>
      <c r="Q8154" s="147">
        <v>219</v>
      </c>
      <c r="R8154" s="147"/>
      <c r="S8154" s="147" t="s">
        <v>1472</v>
      </c>
      <c r="T8154" s="147">
        <v>30</v>
      </c>
      <c r="U8154" s="147" t="s">
        <v>1473</v>
      </c>
      <c r="V8154" s="147" t="s">
        <v>4760</v>
      </c>
    </row>
    <row r="8155" spans="16:22" x14ac:dyDescent="0.25">
      <c r="P8155" s="147" t="s">
        <v>962</v>
      </c>
      <c r="Q8155" s="147">
        <v>219</v>
      </c>
      <c r="R8155" s="147"/>
      <c r="S8155" s="147" t="s">
        <v>4801</v>
      </c>
      <c r="T8155" s="147">
        <v>48</v>
      </c>
      <c r="U8155" s="147" t="s">
        <v>4802</v>
      </c>
      <c r="V8155" s="147" t="s">
        <v>4760</v>
      </c>
    </row>
    <row r="8156" spans="16:22" x14ac:dyDescent="0.25">
      <c r="P8156" s="147" t="s">
        <v>962</v>
      </c>
      <c r="Q8156" s="147">
        <v>219</v>
      </c>
      <c r="R8156" s="147"/>
      <c r="S8156" s="147" t="s">
        <v>4803</v>
      </c>
      <c r="T8156" s="147">
        <v>25</v>
      </c>
      <c r="U8156" s="147" t="s">
        <v>4804</v>
      </c>
      <c r="V8156" s="147" t="s">
        <v>4760</v>
      </c>
    </row>
    <row r="8157" spans="16:22" x14ac:dyDescent="0.25">
      <c r="P8157" s="147" t="s">
        <v>962</v>
      </c>
      <c r="Q8157" s="147">
        <v>219</v>
      </c>
      <c r="R8157" s="147"/>
      <c r="S8157" s="147" t="s">
        <v>4805</v>
      </c>
      <c r="T8157" s="147">
        <v>3</v>
      </c>
      <c r="U8157" s="147" t="s">
        <v>4806</v>
      </c>
      <c r="V8157" s="147" t="s">
        <v>4760</v>
      </c>
    </row>
    <row r="8158" spans="16:22" x14ac:dyDescent="0.25">
      <c r="P8158" s="147" t="s">
        <v>962</v>
      </c>
      <c r="Q8158" s="147">
        <v>219</v>
      </c>
      <c r="R8158" s="147"/>
      <c r="S8158" s="147" t="s">
        <v>4807</v>
      </c>
      <c r="T8158" s="147">
        <v>30</v>
      </c>
      <c r="U8158" s="147" t="s">
        <v>4808</v>
      </c>
      <c r="V8158" s="147" t="s">
        <v>4760</v>
      </c>
    </row>
    <row r="8159" spans="16:22" x14ac:dyDescent="0.25">
      <c r="P8159" s="147" t="s">
        <v>962</v>
      </c>
      <c r="Q8159" s="147">
        <v>219</v>
      </c>
      <c r="R8159" s="147"/>
      <c r="S8159" s="147" t="s">
        <v>1482</v>
      </c>
      <c r="T8159" s="147">
        <v>228</v>
      </c>
      <c r="U8159" s="147" t="s">
        <v>1483</v>
      </c>
      <c r="V8159" s="147" t="s">
        <v>4760</v>
      </c>
    </row>
    <row r="8160" spans="16:22" x14ac:dyDescent="0.25">
      <c r="P8160" s="147" t="s">
        <v>962</v>
      </c>
      <c r="Q8160" s="147">
        <v>219</v>
      </c>
      <c r="R8160" s="147"/>
      <c r="S8160" s="147" t="s">
        <v>1492</v>
      </c>
      <c r="T8160" s="147">
        <v>173</v>
      </c>
      <c r="U8160" s="147" t="s">
        <v>1493</v>
      </c>
      <c r="V8160" s="147" t="s">
        <v>4760</v>
      </c>
    </row>
    <row r="8161" spans="16:22" x14ac:dyDescent="0.25">
      <c r="P8161" s="147" t="s">
        <v>962</v>
      </c>
      <c r="Q8161" s="147">
        <v>219</v>
      </c>
      <c r="R8161" s="147"/>
      <c r="S8161" s="147" t="s">
        <v>1498</v>
      </c>
      <c r="T8161" s="147">
        <v>173</v>
      </c>
      <c r="U8161" s="147" t="s">
        <v>1499</v>
      </c>
      <c r="V8161" s="147" t="s">
        <v>4760</v>
      </c>
    </row>
    <row r="8162" spans="16:22" x14ac:dyDescent="0.25">
      <c r="P8162" s="147" t="s">
        <v>962</v>
      </c>
      <c r="Q8162" s="147">
        <v>219</v>
      </c>
      <c r="R8162" s="147"/>
      <c r="S8162" s="147" t="s">
        <v>1500</v>
      </c>
      <c r="T8162" s="147">
        <v>233</v>
      </c>
      <c r="U8162" s="147" t="s">
        <v>1501</v>
      </c>
      <c r="V8162" s="147" t="s">
        <v>4760</v>
      </c>
    </row>
    <row r="8163" spans="16:22" x14ac:dyDescent="0.25">
      <c r="P8163" s="147" t="s">
        <v>962</v>
      </c>
      <c r="Q8163" s="147">
        <v>219</v>
      </c>
      <c r="R8163" s="147"/>
      <c r="S8163" s="147" t="s">
        <v>1502</v>
      </c>
      <c r="T8163" s="147">
        <v>250</v>
      </c>
      <c r="U8163" s="147" t="s">
        <v>1503</v>
      </c>
      <c r="V8163" s="147" t="s">
        <v>4760</v>
      </c>
    </row>
    <row r="8164" spans="16:22" x14ac:dyDescent="0.25">
      <c r="P8164" s="147" t="s">
        <v>962</v>
      </c>
      <c r="Q8164" s="147">
        <v>219</v>
      </c>
      <c r="R8164" s="147"/>
      <c r="S8164" s="147" t="s">
        <v>1504</v>
      </c>
      <c r="T8164" s="147">
        <v>234</v>
      </c>
      <c r="U8164" s="147" t="s">
        <v>1505</v>
      </c>
      <c r="V8164" s="147" t="s">
        <v>4760</v>
      </c>
    </row>
    <row r="8165" spans="16:22" x14ac:dyDescent="0.25">
      <c r="P8165" s="147" t="s">
        <v>962</v>
      </c>
      <c r="Q8165" s="147">
        <v>219</v>
      </c>
      <c r="R8165" s="147"/>
      <c r="S8165" s="147" t="s">
        <v>1506</v>
      </c>
      <c r="T8165" s="147">
        <v>19</v>
      </c>
      <c r="U8165" s="147" t="s">
        <v>1507</v>
      </c>
      <c r="V8165" s="147" t="s">
        <v>4760</v>
      </c>
    </row>
    <row r="8166" spans="16:22" x14ac:dyDescent="0.25">
      <c r="P8166" s="147" t="s">
        <v>962</v>
      </c>
      <c r="Q8166" s="147">
        <v>219</v>
      </c>
      <c r="R8166" s="147"/>
      <c r="S8166" s="147" t="s">
        <v>1510</v>
      </c>
      <c r="T8166" s="147">
        <v>252</v>
      </c>
      <c r="U8166" s="147" t="s">
        <v>1511</v>
      </c>
      <c r="V8166" s="147" t="s">
        <v>4760</v>
      </c>
    </row>
    <row r="8167" spans="16:22" x14ac:dyDescent="0.25">
      <c r="P8167" s="147" t="s">
        <v>962</v>
      </c>
      <c r="Q8167" s="147">
        <v>219</v>
      </c>
      <c r="R8167" s="147"/>
      <c r="S8167" s="147" t="s">
        <v>1512</v>
      </c>
      <c r="T8167" s="147">
        <v>400</v>
      </c>
      <c r="U8167" s="147" t="s">
        <v>1513</v>
      </c>
      <c r="V8167" s="147" t="s">
        <v>4760</v>
      </c>
    </row>
    <row r="8168" spans="16:22" x14ac:dyDescent="0.25">
      <c r="P8168" s="147" t="s">
        <v>962</v>
      </c>
      <c r="Q8168" s="147">
        <v>219</v>
      </c>
      <c r="R8168" s="147"/>
      <c r="S8168" s="147" t="s">
        <v>1514</v>
      </c>
      <c r="T8168" s="147">
        <v>286</v>
      </c>
      <c r="U8168" s="147" t="s">
        <v>1515</v>
      </c>
      <c r="V8168" s="147" t="s">
        <v>4760</v>
      </c>
    </row>
    <row r="8169" spans="16:22" x14ac:dyDescent="0.25">
      <c r="P8169" s="147" t="s">
        <v>962</v>
      </c>
      <c r="Q8169" s="147">
        <v>219</v>
      </c>
      <c r="R8169" s="147"/>
      <c r="S8169" s="147" t="s">
        <v>1516</v>
      </c>
      <c r="T8169" s="147">
        <v>29</v>
      </c>
      <c r="U8169" s="147" t="s">
        <v>1517</v>
      </c>
      <c r="V8169" s="147" t="s">
        <v>4760</v>
      </c>
    </row>
    <row r="8170" spans="16:22" x14ac:dyDescent="0.25">
      <c r="P8170" s="147" t="s">
        <v>962</v>
      </c>
      <c r="Q8170" s="147">
        <v>219</v>
      </c>
      <c r="R8170" s="147"/>
      <c r="S8170" s="147" t="s">
        <v>1518</v>
      </c>
      <c r="T8170" s="147">
        <v>45</v>
      </c>
      <c r="U8170" s="147" t="s">
        <v>1519</v>
      </c>
      <c r="V8170" s="147" t="s">
        <v>4760</v>
      </c>
    </row>
    <row r="8171" spans="16:22" x14ac:dyDescent="0.25">
      <c r="P8171" s="147" t="s">
        <v>962</v>
      </c>
      <c r="Q8171" s="147">
        <v>219</v>
      </c>
      <c r="R8171" s="147"/>
      <c r="S8171" s="147" t="s">
        <v>1520</v>
      </c>
      <c r="T8171" s="147">
        <v>155</v>
      </c>
      <c r="U8171" s="147" t="s">
        <v>1521</v>
      </c>
      <c r="V8171" s="147" t="s">
        <v>4760</v>
      </c>
    </row>
    <row r="8172" spans="16:22" x14ac:dyDescent="0.25">
      <c r="P8172" s="147" t="s">
        <v>962</v>
      </c>
      <c r="Q8172" s="147">
        <v>219</v>
      </c>
      <c r="R8172" s="147"/>
      <c r="S8172" s="147" t="s">
        <v>1524</v>
      </c>
      <c r="T8172" s="147">
        <v>21</v>
      </c>
      <c r="U8172" s="147" t="s">
        <v>1525</v>
      </c>
      <c r="V8172" s="147" t="s">
        <v>4760</v>
      </c>
    </row>
    <row r="8173" spans="16:22" x14ac:dyDescent="0.25">
      <c r="P8173" s="147" t="s">
        <v>962</v>
      </c>
      <c r="Q8173" s="147">
        <v>219</v>
      </c>
      <c r="R8173" s="147"/>
      <c r="S8173" s="147" t="s">
        <v>3508</v>
      </c>
      <c r="T8173" s="147">
        <v>173</v>
      </c>
      <c r="U8173" s="147" t="s">
        <v>3509</v>
      </c>
      <c r="V8173" s="147" t="s">
        <v>4760</v>
      </c>
    </row>
    <row r="8174" spans="16:22" x14ac:dyDescent="0.25">
      <c r="P8174" s="147" t="s">
        <v>962</v>
      </c>
      <c r="Q8174" s="147">
        <v>219</v>
      </c>
      <c r="R8174" s="147"/>
      <c r="S8174" s="147" t="s">
        <v>1526</v>
      </c>
      <c r="T8174" s="147">
        <v>85</v>
      </c>
      <c r="U8174" s="147" t="s">
        <v>1527</v>
      </c>
      <c r="V8174" s="147" t="s">
        <v>4760</v>
      </c>
    </row>
    <row r="8175" spans="16:22" x14ac:dyDescent="0.25">
      <c r="P8175" s="147" t="s">
        <v>962</v>
      </c>
      <c r="Q8175" s="147">
        <v>219</v>
      </c>
      <c r="R8175" s="147"/>
      <c r="S8175" s="147" t="s">
        <v>4809</v>
      </c>
      <c r="T8175" s="147">
        <v>1000</v>
      </c>
      <c r="U8175" s="147" t="s">
        <v>4810</v>
      </c>
      <c r="V8175" s="147" t="s">
        <v>4760</v>
      </c>
    </row>
    <row r="8176" spans="16:22" x14ac:dyDescent="0.25">
      <c r="P8176" s="147" t="s">
        <v>962</v>
      </c>
      <c r="Q8176" s="147">
        <v>219</v>
      </c>
      <c r="R8176" s="147"/>
      <c r="S8176" s="147" t="s">
        <v>3512</v>
      </c>
      <c r="T8176" s="147">
        <v>40</v>
      </c>
      <c r="U8176" s="147" t="s">
        <v>3513</v>
      </c>
      <c r="V8176" s="147" t="s">
        <v>4760</v>
      </c>
    </row>
    <row r="8177" spans="16:22" x14ac:dyDescent="0.25">
      <c r="P8177" s="147" t="s">
        <v>962</v>
      </c>
      <c r="Q8177" s="147">
        <v>219</v>
      </c>
      <c r="R8177" s="147"/>
      <c r="S8177" s="147" t="s">
        <v>2766</v>
      </c>
      <c r="T8177" s="147">
        <v>28</v>
      </c>
      <c r="U8177" s="147" t="s">
        <v>2767</v>
      </c>
      <c r="V8177" s="147" t="s">
        <v>4760</v>
      </c>
    </row>
    <row r="8178" spans="16:22" x14ac:dyDescent="0.25">
      <c r="P8178" s="147" t="s">
        <v>962</v>
      </c>
      <c r="Q8178" s="147">
        <v>219</v>
      </c>
      <c r="R8178" s="147"/>
      <c r="S8178" s="147" t="s">
        <v>2770</v>
      </c>
      <c r="T8178" s="147">
        <v>79</v>
      </c>
      <c r="U8178" s="147" t="s">
        <v>2771</v>
      </c>
      <c r="V8178" s="147" t="s">
        <v>4760</v>
      </c>
    </row>
    <row r="8179" spans="16:22" x14ac:dyDescent="0.25">
      <c r="P8179" s="147" t="s">
        <v>962</v>
      </c>
      <c r="Q8179" s="147">
        <v>219</v>
      </c>
      <c r="R8179" s="147"/>
      <c r="S8179" s="147" t="s">
        <v>1542</v>
      </c>
      <c r="T8179" s="147">
        <v>59</v>
      </c>
      <c r="U8179" s="147" t="s">
        <v>1543</v>
      </c>
      <c r="V8179" s="147" t="s">
        <v>4760</v>
      </c>
    </row>
    <row r="8180" spans="16:22" x14ac:dyDescent="0.25">
      <c r="P8180" s="147" t="s">
        <v>962</v>
      </c>
      <c r="Q8180" s="147">
        <v>219</v>
      </c>
      <c r="R8180" s="147"/>
      <c r="S8180" s="147" t="s">
        <v>1550</v>
      </c>
      <c r="T8180" s="147">
        <v>48</v>
      </c>
      <c r="U8180" s="147" t="s">
        <v>1551</v>
      </c>
      <c r="V8180" s="147" t="s">
        <v>4760</v>
      </c>
    </row>
    <row r="8181" spans="16:22" x14ac:dyDescent="0.25">
      <c r="P8181" s="147" t="s">
        <v>962</v>
      </c>
      <c r="Q8181" s="147">
        <v>219</v>
      </c>
      <c r="R8181" s="147"/>
      <c r="S8181" s="147" t="s">
        <v>1552</v>
      </c>
      <c r="T8181" s="147">
        <v>44</v>
      </c>
      <c r="U8181" s="147" t="s">
        <v>1553</v>
      </c>
      <c r="V8181" s="147" t="s">
        <v>4760</v>
      </c>
    </row>
    <row r="8182" spans="16:22" x14ac:dyDescent="0.25">
      <c r="P8182" s="147" t="s">
        <v>962</v>
      </c>
      <c r="Q8182" s="147">
        <v>219</v>
      </c>
      <c r="R8182" s="147"/>
      <c r="S8182" s="147" t="s">
        <v>1554</v>
      </c>
      <c r="T8182" s="147">
        <v>384</v>
      </c>
      <c r="U8182" s="147" t="s">
        <v>1555</v>
      </c>
      <c r="V8182" s="147" t="s">
        <v>4760</v>
      </c>
    </row>
    <row r="8183" spans="16:22" x14ac:dyDescent="0.25">
      <c r="P8183" s="147" t="s">
        <v>962</v>
      </c>
      <c r="Q8183" s="147">
        <v>219</v>
      </c>
      <c r="R8183" s="147"/>
      <c r="S8183" s="147" t="s">
        <v>1556</v>
      </c>
      <c r="T8183" s="147">
        <v>32</v>
      </c>
      <c r="U8183" s="147" t="s">
        <v>1557</v>
      </c>
      <c r="V8183" s="147" t="s">
        <v>4760</v>
      </c>
    </row>
    <row r="8184" spans="16:22" x14ac:dyDescent="0.25">
      <c r="P8184" s="147" t="s">
        <v>962</v>
      </c>
      <c r="Q8184" s="147">
        <v>219</v>
      </c>
      <c r="R8184" s="147"/>
      <c r="S8184" s="147" t="s">
        <v>1558</v>
      </c>
      <c r="T8184" s="147">
        <v>20</v>
      </c>
      <c r="U8184" s="147" t="s">
        <v>1559</v>
      </c>
      <c r="V8184" s="147" t="s">
        <v>4760</v>
      </c>
    </row>
    <row r="8185" spans="16:22" x14ac:dyDescent="0.25">
      <c r="P8185" s="147" t="s">
        <v>962</v>
      </c>
      <c r="Q8185" s="147">
        <v>219</v>
      </c>
      <c r="R8185" s="147"/>
      <c r="S8185" s="147" t="s">
        <v>1560</v>
      </c>
      <c r="T8185" s="147">
        <v>64</v>
      </c>
      <c r="U8185" s="147" t="s">
        <v>1561</v>
      </c>
      <c r="V8185" s="147" t="s">
        <v>4760</v>
      </c>
    </row>
    <row r="8186" spans="16:22" x14ac:dyDescent="0.25">
      <c r="P8186" s="147" t="s">
        <v>962</v>
      </c>
      <c r="Q8186" s="147">
        <v>219</v>
      </c>
      <c r="R8186" s="147"/>
      <c r="S8186" s="147" t="s">
        <v>1562</v>
      </c>
      <c r="T8186" s="147">
        <v>119</v>
      </c>
      <c r="U8186" s="147" t="s">
        <v>1563</v>
      </c>
      <c r="V8186" s="147" t="s">
        <v>4760</v>
      </c>
    </row>
    <row r="8187" spans="16:22" x14ac:dyDescent="0.25">
      <c r="P8187" s="147" t="s">
        <v>962</v>
      </c>
      <c r="Q8187" s="147">
        <v>219</v>
      </c>
      <c r="R8187" s="147"/>
      <c r="S8187" s="147" t="s">
        <v>1564</v>
      </c>
      <c r="T8187" s="147">
        <v>160</v>
      </c>
      <c r="U8187" s="147" t="s">
        <v>1565</v>
      </c>
      <c r="V8187" s="147" t="s">
        <v>4760</v>
      </c>
    </row>
    <row r="8188" spans="16:22" x14ac:dyDescent="0.25">
      <c r="P8188" s="147" t="s">
        <v>962</v>
      </c>
      <c r="Q8188" s="147">
        <v>219</v>
      </c>
      <c r="R8188" s="147"/>
      <c r="S8188" s="147" t="s">
        <v>1566</v>
      </c>
      <c r="T8188" s="147">
        <v>150</v>
      </c>
      <c r="U8188" s="147" t="s">
        <v>1567</v>
      </c>
      <c r="V8188" s="147" t="s">
        <v>4760</v>
      </c>
    </row>
    <row r="8189" spans="16:22" x14ac:dyDescent="0.25">
      <c r="P8189" s="147" t="s">
        <v>962</v>
      </c>
      <c r="Q8189" s="147">
        <v>219</v>
      </c>
      <c r="R8189" s="147"/>
      <c r="S8189" s="147" t="s">
        <v>1568</v>
      </c>
      <c r="T8189" s="147">
        <v>54</v>
      </c>
      <c r="U8189" s="147" t="s">
        <v>1569</v>
      </c>
      <c r="V8189" s="147" t="s">
        <v>4760</v>
      </c>
    </row>
    <row r="8190" spans="16:22" x14ac:dyDescent="0.25">
      <c r="P8190" s="147" t="s">
        <v>962</v>
      </c>
      <c r="Q8190" s="147">
        <v>219</v>
      </c>
      <c r="R8190" s="147"/>
      <c r="S8190" s="147" t="s">
        <v>4811</v>
      </c>
      <c r="T8190" s="147">
        <v>210</v>
      </c>
      <c r="U8190" s="147" t="s">
        <v>4812</v>
      </c>
      <c r="V8190" s="147" t="s">
        <v>4760</v>
      </c>
    </row>
    <row r="8191" spans="16:22" x14ac:dyDescent="0.25">
      <c r="P8191" s="147" t="s">
        <v>962</v>
      </c>
      <c r="Q8191" s="147">
        <v>219</v>
      </c>
      <c r="R8191" s="147"/>
      <c r="S8191" s="147" t="s">
        <v>4813</v>
      </c>
      <c r="T8191" s="147">
        <v>210</v>
      </c>
      <c r="U8191" s="147" t="s">
        <v>4814</v>
      </c>
      <c r="V8191" s="147" t="s">
        <v>4760</v>
      </c>
    </row>
    <row r="8192" spans="16:22" x14ac:dyDescent="0.25">
      <c r="P8192" s="147" t="s">
        <v>962</v>
      </c>
      <c r="Q8192" s="147">
        <v>219</v>
      </c>
      <c r="R8192" s="147"/>
      <c r="S8192" s="147" t="s">
        <v>4815</v>
      </c>
      <c r="T8192" s="147">
        <v>360</v>
      </c>
      <c r="U8192" s="147" t="s">
        <v>4816</v>
      </c>
      <c r="V8192" s="147" t="s">
        <v>4760</v>
      </c>
    </row>
    <row r="8193" spans="16:22" x14ac:dyDescent="0.25">
      <c r="P8193" s="147" t="s">
        <v>962</v>
      </c>
      <c r="Q8193" s="147">
        <v>219</v>
      </c>
      <c r="R8193" s="147"/>
      <c r="S8193" s="147" t="s">
        <v>1576</v>
      </c>
      <c r="T8193" s="147">
        <v>166</v>
      </c>
      <c r="U8193" s="147" t="s">
        <v>1577</v>
      </c>
      <c r="V8193" s="147" t="s">
        <v>4760</v>
      </c>
    </row>
    <row r="8194" spans="16:22" x14ac:dyDescent="0.25">
      <c r="P8194" s="147" t="s">
        <v>962</v>
      </c>
      <c r="Q8194" s="147">
        <v>219</v>
      </c>
      <c r="R8194" s="147"/>
      <c r="S8194" s="147" t="s">
        <v>1582</v>
      </c>
      <c r="T8194" s="147">
        <v>50</v>
      </c>
      <c r="U8194" s="147" t="s">
        <v>1583</v>
      </c>
      <c r="V8194" s="147" t="s">
        <v>4760</v>
      </c>
    </row>
    <row r="8195" spans="16:22" x14ac:dyDescent="0.25">
      <c r="P8195" s="147" t="s">
        <v>962</v>
      </c>
      <c r="Q8195" s="147">
        <v>219</v>
      </c>
      <c r="R8195" s="147"/>
      <c r="S8195" s="147" t="s">
        <v>1584</v>
      </c>
      <c r="T8195" s="147">
        <v>131</v>
      </c>
      <c r="U8195" s="147" t="s">
        <v>1585</v>
      </c>
      <c r="V8195" s="147" t="s">
        <v>4760</v>
      </c>
    </row>
    <row r="8196" spans="16:22" x14ac:dyDescent="0.25">
      <c r="P8196" s="147" t="s">
        <v>962</v>
      </c>
      <c r="Q8196" s="147">
        <v>219</v>
      </c>
      <c r="R8196" s="147"/>
      <c r="S8196" s="147" t="s">
        <v>1586</v>
      </c>
      <c r="T8196" s="147">
        <v>93</v>
      </c>
      <c r="U8196" s="147" t="s">
        <v>1587</v>
      </c>
      <c r="V8196" s="147" t="s">
        <v>4760</v>
      </c>
    </row>
    <row r="8197" spans="16:22" x14ac:dyDescent="0.25">
      <c r="P8197" s="147" t="s">
        <v>962</v>
      </c>
      <c r="Q8197" s="147">
        <v>219</v>
      </c>
      <c r="R8197" s="147"/>
      <c r="S8197" s="147" t="s">
        <v>1588</v>
      </c>
      <c r="T8197" s="147">
        <v>104</v>
      </c>
      <c r="U8197" s="147" t="s">
        <v>1589</v>
      </c>
      <c r="V8197" s="147" t="s">
        <v>4760</v>
      </c>
    </row>
    <row r="8198" spans="16:22" x14ac:dyDescent="0.25">
      <c r="P8198" s="147" t="s">
        <v>962</v>
      </c>
      <c r="Q8198" s="147">
        <v>219</v>
      </c>
      <c r="R8198" s="147"/>
      <c r="S8198" s="147" t="s">
        <v>1596</v>
      </c>
      <c r="T8198" s="147">
        <v>40</v>
      </c>
      <c r="U8198" s="147" t="s">
        <v>1597</v>
      </c>
      <c r="V8198" s="147" t="s">
        <v>4760</v>
      </c>
    </row>
    <row r="8199" spans="16:22" x14ac:dyDescent="0.25">
      <c r="P8199" s="147" t="s">
        <v>962</v>
      </c>
      <c r="Q8199" s="147">
        <v>219</v>
      </c>
      <c r="R8199" s="147"/>
      <c r="S8199" s="147" t="s">
        <v>1602</v>
      </c>
      <c r="T8199" s="147">
        <v>50</v>
      </c>
      <c r="U8199" s="147" t="s">
        <v>1603</v>
      </c>
      <c r="V8199" s="147" t="s">
        <v>4760</v>
      </c>
    </row>
    <row r="8200" spans="16:22" x14ac:dyDescent="0.25">
      <c r="P8200" s="147" t="s">
        <v>962</v>
      </c>
      <c r="Q8200" s="147">
        <v>219</v>
      </c>
      <c r="R8200" s="147"/>
      <c r="S8200" s="147" t="s">
        <v>3005</v>
      </c>
      <c r="T8200" s="147">
        <v>117</v>
      </c>
      <c r="U8200" s="147" t="s">
        <v>3006</v>
      </c>
      <c r="V8200" s="147" t="s">
        <v>4760</v>
      </c>
    </row>
    <row r="8201" spans="16:22" x14ac:dyDescent="0.25">
      <c r="P8201" s="147" t="s">
        <v>962</v>
      </c>
      <c r="Q8201" s="147">
        <v>219</v>
      </c>
      <c r="R8201" s="147"/>
      <c r="S8201" s="147" t="s">
        <v>4817</v>
      </c>
      <c r="T8201" s="147">
        <v>210</v>
      </c>
      <c r="U8201" s="147" t="s">
        <v>4818</v>
      </c>
      <c r="V8201" s="147" t="s">
        <v>4760</v>
      </c>
    </row>
    <row r="8202" spans="16:22" x14ac:dyDescent="0.25">
      <c r="P8202" s="147" t="s">
        <v>962</v>
      </c>
      <c r="Q8202" s="147">
        <v>219</v>
      </c>
      <c r="R8202" s="147"/>
      <c r="S8202" s="147" t="s">
        <v>1610</v>
      </c>
      <c r="T8202" s="147">
        <v>105</v>
      </c>
      <c r="U8202" s="147" t="s">
        <v>1611</v>
      </c>
      <c r="V8202" s="147" t="s">
        <v>4760</v>
      </c>
    </row>
    <row r="8203" spans="16:22" x14ac:dyDescent="0.25">
      <c r="P8203" s="147" t="s">
        <v>962</v>
      </c>
      <c r="Q8203" s="147">
        <v>219</v>
      </c>
      <c r="R8203" s="147"/>
      <c r="S8203" s="147" t="s">
        <v>1612</v>
      </c>
      <c r="T8203" s="147">
        <v>10</v>
      </c>
      <c r="U8203" s="147" t="s">
        <v>1613</v>
      </c>
      <c r="V8203" s="147" t="s">
        <v>4760</v>
      </c>
    </row>
    <row r="8204" spans="16:22" x14ac:dyDescent="0.25">
      <c r="P8204" s="147" t="s">
        <v>962</v>
      </c>
      <c r="Q8204" s="147">
        <v>219</v>
      </c>
      <c r="R8204" s="147"/>
      <c r="S8204" s="147" t="s">
        <v>3013</v>
      </c>
      <c r="T8204" s="147">
        <v>4</v>
      </c>
      <c r="U8204" s="147" t="s">
        <v>3014</v>
      </c>
      <c r="V8204" s="147" t="s">
        <v>4760</v>
      </c>
    </row>
    <row r="8205" spans="16:22" x14ac:dyDescent="0.25">
      <c r="P8205" s="147" t="s">
        <v>962</v>
      </c>
      <c r="Q8205" s="147">
        <v>219</v>
      </c>
      <c r="R8205" s="147"/>
      <c r="S8205" s="147" t="s">
        <v>1622</v>
      </c>
      <c r="T8205" s="147">
        <v>58</v>
      </c>
      <c r="U8205" s="147" t="s">
        <v>1623</v>
      </c>
      <c r="V8205" s="147" t="s">
        <v>4760</v>
      </c>
    </row>
    <row r="8206" spans="16:22" x14ac:dyDescent="0.25">
      <c r="P8206" s="147" t="s">
        <v>962</v>
      </c>
      <c r="Q8206" s="147">
        <v>219</v>
      </c>
      <c r="R8206" s="147"/>
      <c r="S8206" s="147" t="s">
        <v>3308</v>
      </c>
      <c r="T8206" s="147">
        <v>21</v>
      </c>
      <c r="U8206" s="147" t="s">
        <v>3309</v>
      </c>
      <c r="V8206" s="147" t="s">
        <v>4760</v>
      </c>
    </row>
    <row r="8207" spans="16:22" x14ac:dyDescent="0.25">
      <c r="P8207" s="147" t="s">
        <v>962</v>
      </c>
      <c r="Q8207" s="147">
        <v>219</v>
      </c>
      <c r="R8207" s="147"/>
      <c r="S8207" s="147" t="s">
        <v>1624</v>
      </c>
      <c r="T8207" s="147">
        <v>203</v>
      </c>
      <c r="U8207" s="147" t="s">
        <v>1625</v>
      </c>
      <c r="V8207" s="147" t="s">
        <v>4760</v>
      </c>
    </row>
    <row r="8208" spans="16:22" x14ac:dyDescent="0.25">
      <c r="P8208" s="147" t="s">
        <v>962</v>
      </c>
      <c r="Q8208" s="147">
        <v>219</v>
      </c>
      <c r="R8208" s="147"/>
      <c r="S8208" s="147" t="s">
        <v>1626</v>
      </c>
      <c r="T8208" s="147">
        <v>1049</v>
      </c>
      <c r="U8208" s="147" t="s">
        <v>1627</v>
      </c>
      <c r="V8208" s="147" t="s">
        <v>4760</v>
      </c>
    </row>
    <row r="8209" spans="16:22" x14ac:dyDescent="0.25">
      <c r="P8209" s="147" t="s">
        <v>962</v>
      </c>
      <c r="Q8209" s="147">
        <v>219</v>
      </c>
      <c r="R8209" s="147"/>
      <c r="S8209" s="147" t="s">
        <v>1628</v>
      </c>
      <c r="T8209" s="147">
        <v>100</v>
      </c>
      <c r="U8209" s="147" t="s">
        <v>1629</v>
      </c>
      <c r="V8209" s="147" t="s">
        <v>4760</v>
      </c>
    </row>
    <row r="8210" spans="16:22" x14ac:dyDescent="0.25">
      <c r="P8210" s="147" t="s">
        <v>962</v>
      </c>
      <c r="Q8210" s="147">
        <v>219</v>
      </c>
      <c r="R8210" s="147"/>
      <c r="S8210" s="147" t="s">
        <v>1632</v>
      </c>
      <c r="T8210" s="147">
        <v>212</v>
      </c>
      <c r="U8210" s="147" t="s">
        <v>1633</v>
      </c>
      <c r="V8210" s="147" t="s">
        <v>4760</v>
      </c>
    </row>
    <row r="8211" spans="16:22" x14ac:dyDescent="0.25">
      <c r="P8211" s="147" t="s">
        <v>962</v>
      </c>
      <c r="Q8211" s="147">
        <v>219</v>
      </c>
      <c r="R8211" s="147"/>
      <c r="S8211" s="147" t="s">
        <v>1634</v>
      </c>
      <c r="T8211" s="147">
        <v>111</v>
      </c>
      <c r="U8211" s="147" t="s">
        <v>1635</v>
      </c>
      <c r="V8211" s="147" t="s">
        <v>4760</v>
      </c>
    </row>
    <row r="8212" spans="16:22" x14ac:dyDescent="0.25">
      <c r="P8212" s="147" t="s">
        <v>962</v>
      </c>
      <c r="Q8212" s="147">
        <v>219</v>
      </c>
      <c r="R8212" s="147"/>
      <c r="S8212" s="147" t="s">
        <v>1640</v>
      </c>
      <c r="T8212" s="147">
        <v>123</v>
      </c>
      <c r="U8212" s="147" t="s">
        <v>1641</v>
      </c>
      <c r="V8212" s="147" t="s">
        <v>4760</v>
      </c>
    </row>
    <row r="8213" spans="16:22" x14ac:dyDescent="0.25">
      <c r="P8213" s="147" t="s">
        <v>962</v>
      </c>
      <c r="Q8213" s="147">
        <v>219</v>
      </c>
      <c r="R8213" s="147"/>
      <c r="S8213" s="147" t="s">
        <v>4819</v>
      </c>
      <c r="T8213" s="147">
        <v>90</v>
      </c>
      <c r="U8213" s="147" t="s">
        <v>4820</v>
      </c>
      <c r="V8213" s="147" t="s">
        <v>4760</v>
      </c>
    </row>
    <row r="8214" spans="16:22" x14ac:dyDescent="0.25">
      <c r="P8214" s="147" t="s">
        <v>962</v>
      </c>
      <c r="Q8214" s="147">
        <v>219</v>
      </c>
      <c r="R8214" s="147"/>
      <c r="S8214" s="147" t="s">
        <v>1644</v>
      </c>
      <c r="T8214" s="147">
        <v>57</v>
      </c>
      <c r="U8214" s="147" t="s">
        <v>1645</v>
      </c>
      <c r="V8214" s="147" t="s">
        <v>4760</v>
      </c>
    </row>
    <row r="8215" spans="16:22" x14ac:dyDescent="0.25">
      <c r="P8215" s="147" t="s">
        <v>962</v>
      </c>
      <c r="Q8215" s="147">
        <v>219</v>
      </c>
      <c r="R8215" s="147"/>
      <c r="S8215" s="147" t="s">
        <v>1646</v>
      </c>
      <c r="T8215" s="147">
        <v>352</v>
      </c>
      <c r="U8215" s="147" t="s">
        <v>1647</v>
      </c>
      <c r="V8215" s="147" t="s">
        <v>4760</v>
      </c>
    </row>
    <row r="8216" spans="16:22" x14ac:dyDescent="0.25">
      <c r="P8216" s="147" t="s">
        <v>962</v>
      </c>
      <c r="Q8216" s="147">
        <v>219</v>
      </c>
      <c r="R8216" s="147"/>
      <c r="S8216" s="147" t="s">
        <v>4821</v>
      </c>
      <c r="T8216" s="147">
        <v>13</v>
      </c>
      <c r="U8216" s="147" t="s">
        <v>4822</v>
      </c>
      <c r="V8216" s="147" t="s">
        <v>4760</v>
      </c>
    </row>
    <row r="8217" spans="16:22" x14ac:dyDescent="0.25">
      <c r="P8217" s="147" t="s">
        <v>962</v>
      </c>
      <c r="Q8217" s="147">
        <v>219</v>
      </c>
      <c r="R8217" s="147"/>
      <c r="S8217" s="147" t="s">
        <v>4823</v>
      </c>
      <c r="T8217" s="147">
        <v>88</v>
      </c>
      <c r="U8217" s="147" t="s">
        <v>4824</v>
      </c>
      <c r="V8217" s="147" t="s">
        <v>4760</v>
      </c>
    </row>
    <row r="8218" spans="16:22" x14ac:dyDescent="0.25">
      <c r="P8218" s="147" t="s">
        <v>962</v>
      </c>
      <c r="Q8218" s="147">
        <v>219</v>
      </c>
      <c r="R8218" s="147"/>
      <c r="S8218" s="147" t="s">
        <v>4825</v>
      </c>
      <c r="T8218" s="147">
        <v>111</v>
      </c>
      <c r="U8218" s="147" t="s">
        <v>4826</v>
      </c>
      <c r="V8218" s="147" t="s">
        <v>4760</v>
      </c>
    </row>
    <row r="8219" spans="16:22" x14ac:dyDescent="0.25">
      <c r="P8219" s="147" t="s">
        <v>962</v>
      </c>
      <c r="Q8219" s="147">
        <v>219</v>
      </c>
      <c r="R8219" s="147"/>
      <c r="S8219" s="147" t="s">
        <v>1648</v>
      </c>
      <c r="T8219" s="147">
        <v>120</v>
      </c>
      <c r="U8219" s="147" t="s">
        <v>1649</v>
      </c>
      <c r="V8219" s="147" t="s">
        <v>4760</v>
      </c>
    </row>
    <row r="8220" spans="16:22" x14ac:dyDescent="0.25">
      <c r="P8220" s="147" t="s">
        <v>962</v>
      </c>
      <c r="Q8220" s="147">
        <v>219</v>
      </c>
      <c r="R8220" s="147"/>
      <c r="S8220" s="147" t="s">
        <v>1650</v>
      </c>
      <c r="T8220" s="147">
        <v>150</v>
      </c>
      <c r="U8220" s="147" t="s">
        <v>1651</v>
      </c>
      <c r="V8220" s="147" t="s">
        <v>4760</v>
      </c>
    </row>
    <row r="8221" spans="16:22" x14ac:dyDescent="0.25">
      <c r="P8221" s="147" t="s">
        <v>962</v>
      </c>
      <c r="Q8221" s="147">
        <v>219</v>
      </c>
      <c r="R8221" s="147"/>
      <c r="S8221" s="147" t="s">
        <v>1652</v>
      </c>
      <c r="T8221" s="147">
        <v>15</v>
      </c>
      <c r="U8221" s="147" t="s">
        <v>1653</v>
      </c>
      <c r="V8221" s="147" t="s">
        <v>4760</v>
      </c>
    </row>
    <row r="8222" spans="16:22" x14ac:dyDescent="0.25">
      <c r="P8222" s="147" t="s">
        <v>962</v>
      </c>
      <c r="Q8222" s="147">
        <v>219</v>
      </c>
      <c r="R8222" s="147"/>
      <c r="S8222" s="147" t="s">
        <v>4078</v>
      </c>
      <c r="T8222" s="147">
        <v>1</v>
      </c>
      <c r="U8222" s="147" t="s">
        <v>4079</v>
      </c>
      <c r="V8222" s="147" t="s">
        <v>4760</v>
      </c>
    </row>
    <row r="8223" spans="16:22" x14ac:dyDescent="0.25">
      <c r="P8223" s="147" t="s">
        <v>962</v>
      </c>
      <c r="Q8223" s="147">
        <v>219</v>
      </c>
      <c r="R8223" s="147"/>
      <c r="S8223" s="147" t="s">
        <v>4693</v>
      </c>
      <c r="T8223" s="147">
        <v>320</v>
      </c>
      <c r="U8223" s="147" t="s">
        <v>4694</v>
      </c>
      <c r="V8223" s="147" t="s">
        <v>4760</v>
      </c>
    </row>
    <row r="8224" spans="16:22" x14ac:dyDescent="0.25">
      <c r="P8224" s="147" t="s">
        <v>962</v>
      </c>
      <c r="Q8224" s="147">
        <v>219</v>
      </c>
      <c r="R8224" s="147"/>
      <c r="S8224" s="147" t="s">
        <v>4695</v>
      </c>
      <c r="T8224" s="147">
        <v>300</v>
      </c>
      <c r="U8224" s="147" t="s">
        <v>4696</v>
      </c>
      <c r="V8224" s="147" t="s">
        <v>4760</v>
      </c>
    </row>
    <row r="8225" spans="16:22" x14ac:dyDescent="0.25">
      <c r="P8225" s="147" t="s">
        <v>962</v>
      </c>
      <c r="Q8225" s="147">
        <v>219</v>
      </c>
      <c r="R8225" s="147"/>
      <c r="S8225" s="147" t="s">
        <v>4697</v>
      </c>
      <c r="T8225" s="147">
        <v>300</v>
      </c>
      <c r="U8225" s="147" t="s">
        <v>4698</v>
      </c>
      <c r="V8225" s="147" t="s">
        <v>4760</v>
      </c>
    </row>
    <row r="8226" spans="16:22" x14ac:dyDescent="0.25">
      <c r="P8226" s="147" t="s">
        <v>962</v>
      </c>
      <c r="Q8226" s="147">
        <v>219</v>
      </c>
      <c r="R8226" s="147"/>
      <c r="S8226" s="147" t="s">
        <v>4827</v>
      </c>
      <c r="T8226" s="147">
        <v>210</v>
      </c>
      <c r="U8226" s="147" t="s">
        <v>4828</v>
      </c>
      <c r="V8226" s="147" t="s">
        <v>4760</v>
      </c>
    </row>
    <row r="8227" spans="16:22" x14ac:dyDescent="0.25">
      <c r="P8227" s="147" t="s">
        <v>962</v>
      </c>
      <c r="Q8227" s="147">
        <v>219</v>
      </c>
      <c r="R8227" s="147"/>
      <c r="S8227" s="147" t="s">
        <v>4829</v>
      </c>
      <c r="T8227" s="147">
        <v>210</v>
      </c>
      <c r="U8227" s="147" t="s">
        <v>4830</v>
      </c>
      <c r="V8227" s="147" t="s">
        <v>4760</v>
      </c>
    </row>
    <row r="8228" spans="16:22" x14ac:dyDescent="0.25">
      <c r="P8228" s="147" t="s">
        <v>962</v>
      </c>
      <c r="Q8228" s="147">
        <v>219</v>
      </c>
      <c r="R8228" s="147"/>
      <c r="S8228" s="147" t="s">
        <v>4831</v>
      </c>
      <c r="T8228" s="147">
        <v>360</v>
      </c>
      <c r="U8228" s="147" t="s">
        <v>4832</v>
      </c>
      <c r="V8228" s="147" t="s">
        <v>4760</v>
      </c>
    </row>
    <row r="8229" spans="16:22" x14ac:dyDescent="0.25">
      <c r="P8229" s="147" t="s">
        <v>962</v>
      </c>
      <c r="Q8229" s="147">
        <v>219</v>
      </c>
      <c r="R8229" s="147"/>
      <c r="S8229" s="147" t="s">
        <v>4699</v>
      </c>
      <c r="T8229" s="147">
        <v>40</v>
      </c>
      <c r="U8229" s="147" t="s">
        <v>4700</v>
      </c>
      <c r="V8229" s="147" t="s">
        <v>4760</v>
      </c>
    </row>
    <row r="8230" spans="16:22" x14ac:dyDescent="0.25">
      <c r="P8230" s="147" t="s">
        <v>962</v>
      </c>
      <c r="Q8230" s="147">
        <v>219</v>
      </c>
      <c r="R8230" s="147"/>
      <c r="S8230" s="147" t="s">
        <v>4701</v>
      </c>
      <c r="T8230" s="147">
        <v>105</v>
      </c>
      <c r="U8230" s="147" t="s">
        <v>4702</v>
      </c>
      <c r="V8230" s="147" t="s">
        <v>4760</v>
      </c>
    </row>
    <row r="8231" spans="16:22" x14ac:dyDescent="0.25">
      <c r="P8231" s="147" t="s">
        <v>962</v>
      </c>
      <c r="Q8231" s="147">
        <v>219</v>
      </c>
      <c r="R8231" s="147"/>
      <c r="S8231" s="147" t="s">
        <v>4833</v>
      </c>
      <c r="T8231" s="147">
        <v>750</v>
      </c>
      <c r="U8231" s="147" t="s">
        <v>4834</v>
      </c>
      <c r="V8231" s="147" t="s">
        <v>4760</v>
      </c>
    </row>
    <row r="8232" spans="16:22" x14ac:dyDescent="0.25">
      <c r="P8232" s="147" t="s">
        <v>962</v>
      </c>
      <c r="Q8232" s="147">
        <v>219</v>
      </c>
      <c r="R8232" s="147"/>
      <c r="S8232" s="147" t="s">
        <v>4835</v>
      </c>
      <c r="T8232" s="147">
        <v>210</v>
      </c>
      <c r="U8232" s="147" t="s">
        <v>4836</v>
      </c>
      <c r="V8232" s="147" t="s">
        <v>4760</v>
      </c>
    </row>
    <row r="8233" spans="16:22" x14ac:dyDescent="0.25">
      <c r="P8233" s="147" t="s">
        <v>962</v>
      </c>
      <c r="Q8233" s="147">
        <v>219</v>
      </c>
      <c r="R8233" s="147"/>
      <c r="S8233" s="147" t="s">
        <v>4837</v>
      </c>
      <c r="T8233" s="147">
        <v>210</v>
      </c>
      <c r="U8233" s="147" t="s">
        <v>4838</v>
      </c>
      <c r="V8233" s="147" t="s">
        <v>4760</v>
      </c>
    </row>
    <row r="8234" spans="16:22" x14ac:dyDescent="0.25">
      <c r="P8234" s="147" t="s">
        <v>962</v>
      </c>
      <c r="Q8234" s="147">
        <v>219</v>
      </c>
      <c r="R8234" s="147"/>
      <c r="S8234" s="147" t="s">
        <v>4839</v>
      </c>
      <c r="T8234" s="147">
        <v>360</v>
      </c>
      <c r="U8234" s="147" t="s">
        <v>4840</v>
      </c>
      <c r="V8234" s="147" t="s">
        <v>4760</v>
      </c>
    </row>
    <row r="8235" spans="16:22" x14ac:dyDescent="0.25">
      <c r="P8235" s="147" t="s">
        <v>962</v>
      </c>
      <c r="Q8235" s="147">
        <v>219</v>
      </c>
      <c r="R8235" s="147"/>
      <c r="S8235" s="147" t="s">
        <v>4841</v>
      </c>
      <c r="T8235" s="147">
        <v>210</v>
      </c>
      <c r="U8235" s="147" t="s">
        <v>4842</v>
      </c>
      <c r="V8235" s="147" t="s">
        <v>4760</v>
      </c>
    </row>
    <row r="8236" spans="16:22" x14ac:dyDescent="0.25">
      <c r="P8236" s="147" t="s">
        <v>962</v>
      </c>
      <c r="Q8236" s="147">
        <v>219</v>
      </c>
      <c r="R8236" s="147"/>
      <c r="S8236" s="147" t="s">
        <v>4843</v>
      </c>
      <c r="T8236" s="147">
        <v>360</v>
      </c>
      <c r="U8236" s="147" t="s">
        <v>4844</v>
      </c>
      <c r="V8236" s="147" t="s">
        <v>4760</v>
      </c>
    </row>
    <row r="8237" spans="16:22" x14ac:dyDescent="0.25">
      <c r="P8237" s="147" t="s">
        <v>962</v>
      </c>
      <c r="Q8237" s="147">
        <v>219</v>
      </c>
      <c r="R8237" s="147"/>
      <c r="S8237" s="147" t="s">
        <v>4845</v>
      </c>
      <c r="T8237" s="147">
        <v>210</v>
      </c>
      <c r="U8237" s="147" t="s">
        <v>4846</v>
      </c>
      <c r="V8237" s="147" t="s">
        <v>4760</v>
      </c>
    </row>
    <row r="8238" spans="16:22" x14ac:dyDescent="0.25">
      <c r="P8238" s="147" t="s">
        <v>962</v>
      </c>
      <c r="Q8238" s="147">
        <v>219</v>
      </c>
      <c r="R8238" s="147"/>
      <c r="S8238" s="147" t="s">
        <v>4847</v>
      </c>
      <c r="T8238" s="147">
        <v>150</v>
      </c>
      <c r="U8238" s="147" t="s">
        <v>4848</v>
      </c>
      <c r="V8238" s="147" t="s">
        <v>4760</v>
      </c>
    </row>
    <row r="8239" spans="16:22" x14ac:dyDescent="0.25">
      <c r="P8239" s="147" t="s">
        <v>962</v>
      </c>
      <c r="Q8239" s="147">
        <v>219</v>
      </c>
      <c r="R8239" s="147"/>
      <c r="S8239" s="147" t="s">
        <v>4347</v>
      </c>
      <c r="T8239" s="147">
        <v>75</v>
      </c>
      <c r="U8239" s="147" t="s">
        <v>4348</v>
      </c>
      <c r="V8239" s="147" t="s">
        <v>4760</v>
      </c>
    </row>
    <row r="8240" spans="16:22" x14ac:dyDescent="0.25">
      <c r="P8240" s="147" t="s">
        <v>962</v>
      </c>
      <c r="Q8240" s="147">
        <v>219</v>
      </c>
      <c r="R8240" s="147"/>
      <c r="S8240" s="147" t="s">
        <v>4349</v>
      </c>
      <c r="T8240" s="147">
        <v>31</v>
      </c>
      <c r="U8240" s="147" t="s">
        <v>4350</v>
      </c>
      <c r="V8240" s="147" t="s">
        <v>4760</v>
      </c>
    </row>
    <row r="8241" spans="16:22" x14ac:dyDescent="0.25">
      <c r="P8241" s="147" t="s">
        <v>962</v>
      </c>
      <c r="Q8241" s="147">
        <v>219</v>
      </c>
      <c r="R8241" s="147"/>
      <c r="S8241" s="147" t="s">
        <v>4351</v>
      </c>
      <c r="T8241" s="147">
        <v>75</v>
      </c>
      <c r="U8241" s="147" t="s">
        <v>4352</v>
      </c>
      <c r="V8241" s="147" t="s">
        <v>4760</v>
      </c>
    </row>
    <row r="8242" spans="16:22" x14ac:dyDescent="0.25">
      <c r="P8242" s="147" t="s">
        <v>962</v>
      </c>
      <c r="Q8242" s="147">
        <v>219</v>
      </c>
      <c r="R8242" s="147"/>
      <c r="S8242" s="147" t="s">
        <v>4353</v>
      </c>
      <c r="T8242" s="147">
        <v>56</v>
      </c>
      <c r="U8242" s="147" t="s">
        <v>4354</v>
      </c>
      <c r="V8242" s="147" t="s">
        <v>4760</v>
      </c>
    </row>
    <row r="8243" spans="16:22" x14ac:dyDescent="0.25">
      <c r="P8243" s="147" t="s">
        <v>962</v>
      </c>
      <c r="Q8243" s="147">
        <v>219</v>
      </c>
      <c r="R8243" s="147"/>
      <c r="S8243" s="147" t="s">
        <v>4849</v>
      </c>
      <c r="T8243" s="147">
        <v>60</v>
      </c>
      <c r="U8243" s="147" t="s">
        <v>4850</v>
      </c>
      <c r="V8243" s="147" t="s">
        <v>4760</v>
      </c>
    </row>
    <row r="8244" spans="16:22" x14ac:dyDescent="0.25">
      <c r="P8244" s="147" t="s">
        <v>962</v>
      </c>
      <c r="Q8244" s="147">
        <v>219</v>
      </c>
      <c r="R8244" s="147"/>
      <c r="S8244" s="147" t="s">
        <v>4851</v>
      </c>
      <c r="T8244" s="147">
        <v>180</v>
      </c>
      <c r="U8244" s="147" t="s">
        <v>4852</v>
      </c>
      <c r="V8244" s="147" t="s">
        <v>4760</v>
      </c>
    </row>
    <row r="8245" spans="16:22" x14ac:dyDescent="0.25">
      <c r="P8245" s="147" t="s">
        <v>962</v>
      </c>
      <c r="Q8245" s="147">
        <v>219</v>
      </c>
      <c r="R8245" s="147"/>
      <c r="S8245" s="147" t="s">
        <v>4853</v>
      </c>
      <c r="T8245" s="147">
        <v>1</v>
      </c>
      <c r="U8245" s="147" t="s">
        <v>4854</v>
      </c>
      <c r="V8245" s="147" t="s">
        <v>4760</v>
      </c>
    </row>
    <row r="8246" spans="16:22" x14ac:dyDescent="0.25">
      <c r="P8246" s="147" t="s">
        <v>962</v>
      </c>
      <c r="Q8246" s="147">
        <v>219</v>
      </c>
      <c r="R8246" s="147"/>
      <c r="S8246" s="147" t="s">
        <v>4855</v>
      </c>
      <c r="T8246" s="147">
        <v>1</v>
      </c>
      <c r="U8246" s="147" t="s">
        <v>4856</v>
      </c>
      <c r="V8246" s="147" t="s">
        <v>4760</v>
      </c>
    </row>
    <row r="8247" spans="16:22" x14ac:dyDescent="0.25">
      <c r="P8247" s="147" t="s">
        <v>962</v>
      </c>
      <c r="Q8247" s="147">
        <v>219</v>
      </c>
      <c r="R8247" s="147"/>
      <c r="S8247" s="147" t="s">
        <v>4857</v>
      </c>
      <c r="T8247" s="147">
        <v>1</v>
      </c>
      <c r="U8247" s="147" t="s">
        <v>4858</v>
      </c>
      <c r="V8247" s="147" t="s">
        <v>4760</v>
      </c>
    </row>
    <row r="8248" spans="16:22" x14ac:dyDescent="0.25">
      <c r="P8248" s="147" t="s">
        <v>962</v>
      </c>
      <c r="Q8248" s="147">
        <v>219</v>
      </c>
      <c r="R8248" s="147"/>
      <c r="S8248" s="147" t="s">
        <v>4859</v>
      </c>
      <c r="T8248" s="147">
        <v>1</v>
      </c>
      <c r="U8248" s="147" t="s">
        <v>4860</v>
      </c>
      <c r="V8248" s="147" t="s">
        <v>4760</v>
      </c>
    </row>
    <row r="8249" spans="16:22" x14ac:dyDescent="0.25">
      <c r="P8249" s="147" t="s">
        <v>962</v>
      </c>
      <c r="Q8249" s="147">
        <v>219</v>
      </c>
      <c r="R8249" s="147"/>
      <c r="S8249" s="147" t="s">
        <v>4861</v>
      </c>
      <c r="T8249" s="147">
        <v>1</v>
      </c>
      <c r="U8249" s="147" t="s">
        <v>4862</v>
      </c>
      <c r="V8249" s="147" t="s">
        <v>4760</v>
      </c>
    </row>
    <row r="8250" spans="16:22" x14ac:dyDescent="0.25">
      <c r="P8250" s="147" t="s">
        <v>962</v>
      </c>
      <c r="Q8250" s="147">
        <v>219</v>
      </c>
      <c r="R8250" s="147"/>
      <c r="S8250" s="147" t="s">
        <v>4863</v>
      </c>
      <c r="T8250" s="147">
        <v>1</v>
      </c>
      <c r="U8250" s="147" t="s">
        <v>4864</v>
      </c>
      <c r="V8250" s="147" t="s">
        <v>4760</v>
      </c>
    </row>
    <row r="8251" spans="16:22" x14ac:dyDescent="0.25">
      <c r="P8251" s="147" t="s">
        <v>962</v>
      </c>
      <c r="Q8251" s="147">
        <v>219</v>
      </c>
      <c r="R8251" s="147"/>
      <c r="S8251" s="147" t="s">
        <v>4127</v>
      </c>
      <c r="T8251" s="147">
        <v>75</v>
      </c>
      <c r="U8251" s="147" t="s">
        <v>4128</v>
      </c>
      <c r="V8251" s="147" t="s">
        <v>4760</v>
      </c>
    </row>
    <row r="8252" spans="16:22" x14ac:dyDescent="0.25">
      <c r="P8252" s="147" t="s">
        <v>962</v>
      </c>
      <c r="Q8252" s="147">
        <v>219</v>
      </c>
      <c r="R8252" s="147"/>
      <c r="S8252" s="147" t="s">
        <v>1658</v>
      </c>
      <c r="T8252" s="147">
        <v>152</v>
      </c>
      <c r="U8252" s="147" t="s">
        <v>1659</v>
      </c>
      <c r="V8252" s="147" t="s">
        <v>4760</v>
      </c>
    </row>
    <row r="8253" spans="16:22" x14ac:dyDescent="0.25">
      <c r="P8253" s="147" t="s">
        <v>962</v>
      </c>
      <c r="Q8253" s="147">
        <v>219</v>
      </c>
      <c r="R8253" s="147"/>
      <c r="S8253" s="147" t="s">
        <v>2776</v>
      </c>
      <c r="T8253" s="147">
        <v>142</v>
      </c>
      <c r="U8253" s="147" t="s">
        <v>2777</v>
      </c>
      <c r="V8253" s="147" t="s">
        <v>4760</v>
      </c>
    </row>
    <row r="8254" spans="16:22" x14ac:dyDescent="0.25">
      <c r="P8254" s="147" t="s">
        <v>962</v>
      </c>
      <c r="Q8254" s="147">
        <v>219</v>
      </c>
      <c r="R8254" s="147"/>
      <c r="S8254" s="147" t="s">
        <v>1662</v>
      </c>
      <c r="T8254" s="147">
        <v>170</v>
      </c>
      <c r="U8254" s="147" t="s">
        <v>1663</v>
      </c>
      <c r="V8254" s="147" t="s">
        <v>4760</v>
      </c>
    </row>
    <row r="8255" spans="16:22" x14ac:dyDescent="0.25">
      <c r="P8255" s="147" t="s">
        <v>962</v>
      </c>
      <c r="Q8255" s="147">
        <v>219</v>
      </c>
      <c r="R8255" s="147"/>
      <c r="S8255" s="147" t="s">
        <v>4865</v>
      </c>
      <c r="T8255" s="147">
        <v>45</v>
      </c>
      <c r="U8255" s="147" t="s">
        <v>4866</v>
      </c>
      <c r="V8255" s="147" t="s">
        <v>4760</v>
      </c>
    </row>
    <row r="8256" spans="16:22" x14ac:dyDescent="0.25">
      <c r="P8256" s="147" t="s">
        <v>962</v>
      </c>
      <c r="Q8256" s="147">
        <v>219</v>
      </c>
      <c r="R8256" s="147"/>
      <c r="S8256" s="147" t="s">
        <v>3324</v>
      </c>
      <c r="T8256" s="147">
        <v>122</v>
      </c>
      <c r="U8256" s="147" t="s">
        <v>3325</v>
      </c>
      <c r="V8256" s="147" t="s">
        <v>4760</v>
      </c>
    </row>
    <row r="8257" spans="16:22" x14ac:dyDescent="0.25">
      <c r="P8257" s="147" t="s">
        <v>962</v>
      </c>
      <c r="Q8257" s="147">
        <v>219</v>
      </c>
      <c r="R8257" s="147"/>
      <c r="S8257" s="147" t="s">
        <v>1674</v>
      </c>
      <c r="T8257" s="147">
        <v>212</v>
      </c>
      <c r="U8257" s="147" t="s">
        <v>1675</v>
      </c>
      <c r="V8257" s="147" t="s">
        <v>4760</v>
      </c>
    </row>
    <row r="8258" spans="16:22" x14ac:dyDescent="0.25">
      <c r="P8258" s="147" t="s">
        <v>962</v>
      </c>
      <c r="Q8258" s="147">
        <v>219</v>
      </c>
      <c r="R8258" s="147"/>
      <c r="S8258" s="147" t="s">
        <v>1676</v>
      </c>
      <c r="T8258" s="147">
        <v>463</v>
      </c>
      <c r="U8258" s="147" t="s">
        <v>1677</v>
      </c>
      <c r="V8258" s="147" t="s">
        <v>4760</v>
      </c>
    </row>
    <row r="8259" spans="16:22" x14ac:dyDescent="0.25">
      <c r="P8259" s="147" t="s">
        <v>962</v>
      </c>
      <c r="Q8259" s="147">
        <v>219</v>
      </c>
      <c r="R8259" s="147"/>
      <c r="S8259" s="147" t="s">
        <v>3514</v>
      </c>
      <c r="T8259" s="147">
        <v>154</v>
      </c>
      <c r="U8259" s="147" t="s">
        <v>3515</v>
      </c>
      <c r="V8259" s="147" t="s">
        <v>4760</v>
      </c>
    </row>
    <row r="8260" spans="16:22" x14ac:dyDescent="0.25">
      <c r="P8260" s="147" t="s">
        <v>962</v>
      </c>
      <c r="Q8260" s="147">
        <v>219</v>
      </c>
      <c r="R8260" s="147"/>
      <c r="S8260" s="147" t="s">
        <v>3718</v>
      </c>
      <c r="T8260" s="147">
        <v>103</v>
      </c>
      <c r="U8260" s="147" t="s">
        <v>3719</v>
      </c>
      <c r="V8260" s="147" t="s">
        <v>4760</v>
      </c>
    </row>
    <row r="8261" spans="16:22" x14ac:dyDescent="0.25">
      <c r="P8261" s="147" t="s">
        <v>962</v>
      </c>
      <c r="Q8261" s="147">
        <v>219</v>
      </c>
      <c r="R8261" s="147"/>
      <c r="S8261" s="147" t="s">
        <v>1682</v>
      </c>
      <c r="T8261" s="147">
        <v>110</v>
      </c>
      <c r="U8261" s="147" t="s">
        <v>1683</v>
      </c>
      <c r="V8261" s="147" t="s">
        <v>4760</v>
      </c>
    </row>
    <row r="8262" spans="16:22" x14ac:dyDescent="0.25">
      <c r="P8262" s="147" t="s">
        <v>962</v>
      </c>
      <c r="Q8262" s="147">
        <v>219</v>
      </c>
      <c r="R8262" s="147"/>
      <c r="S8262" s="147" t="s">
        <v>2495</v>
      </c>
      <c r="T8262" s="147">
        <v>301</v>
      </c>
      <c r="U8262" s="147" t="s">
        <v>2496</v>
      </c>
      <c r="V8262" s="147" t="s">
        <v>4760</v>
      </c>
    </row>
    <row r="8263" spans="16:22" x14ac:dyDescent="0.25">
      <c r="P8263" s="147" t="s">
        <v>962</v>
      </c>
      <c r="Q8263" s="147">
        <v>219</v>
      </c>
      <c r="R8263" s="147"/>
      <c r="S8263" s="147" t="s">
        <v>2790</v>
      </c>
      <c r="T8263" s="147">
        <v>265</v>
      </c>
      <c r="U8263" s="147" t="s">
        <v>2791</v>
      </c>
      <c r="V8263" s="147" t="s">
        <v>4760</v>
      </c>
    </row>
    <row r="8264" spans="16:22" x14ac:dyDescent="0.25">
      <c r="P8264" s="147" t="s">
        <v>962</v>
      </c>
      <c r="Q8264" s="147">
        <v>219</v>
      </c>
      <c r="R8264" s="147"/>
      <c r="S8264" s="147" t="s">
        <v>3334</v>
      </c>
      <c r="T8264" s="147">
        <v>124</v>
      </c>
      <c r="U8264" s="147" t="s">
        <v>3335</v>
      </c>
      <c r="V8264" s="147" t="s">
        <v>4760</v>
      </c>
    </row>
    <row r="8265" spans="16:22" x14ac:dyDescent="0.25">
      <c r="P8265" s="147" t="s">
        <v>962</v>
      </c>
      <c r="Q8265" s="147">
        <v>219</v>
      </c>
      <c r="R8265" s="147"/>
      <c r="S8265" s="147" t="s">
        <v>3029</v>
      </c>
      <c r="T8265" s="147">
        <v>342</v>
      </c>
      <c r="U8265" s="147" t="s">
        <v>3030</v>
      </c>
      <c r="V8265" s="147" t="s">
        <v>4760</v>
      </c>
    </row>
    <row r="8266" spans="16:22" x14ac:dyDescent="0.25">
      <c r="P8266" s="147" t="s">
        <v>962</v>
      </c>
      <c r="Q8266" s="147">
        <v>219</v>
      </c>
      <c r="R8266" s="147"/>
      <c r="S8266" s="147" t="s">
        <v>1686</v>
      </c>
      <c r="T8266" s="147">
        <v>736</v>
      </c>
      <c r="U8266" s="147" t="s">
        <v>1687</v>
      </c>
      <c r="V8266" s="147" t="s">
        <v>4760</v>
      </c>
    </row>
    <row r="8267" spans="16:22" x14ac:dyDescent="0.25">
      <c r="P8267" s="147" t="s">
        <v>962</v>
      </c>
      <c r="Q8267" s="147">
        <v>219</v>
      </c>
      <c r="R8267" s="147"/>
      <c r="S8267" s="147" t="s">
        <v>2499</v>
      </c>
      <c r="T8267" s="147">
        <v>160</v>
      </c>
      <c r="U8267" s="147" t="s">
        <v>2500</v>
      </c>
      <c r="V8267" s="147" t="s">
        <v>4760</v>
      </c>
    </row>
    <row r="8268" spans="16:22" x14ac:dyDescent="0.25">
      <c r="P8268" s="147" t="s">
        <v>962</v>
      </c>
      <c r="Q8268" s="147">
        <v>219</v>
      </c>
      <c r="R8268" s="147"/>
      <c r="S8268" s="147" t="s">
        <v>4867</v>
      </c>
      <c r="T8268" s="147">
        <v>60</v>
      </c>
      <c r="U8268" s="147" t="s">
        <v>4868</v>
      </c>
      <c r="V8268" s="147" t="s">
        <v>4760</v>
      </c>
    </row>
    <row r="8269" spans="16:22" x14ac:dyDescent="0.25">
      <c r="P8269" s="147" t="s">
        <v>962</v>
      </c>
      <c r="Q8269" s="147">
        <v>219</v>
      </c>
      <c r="R8269" s="147"/>
      <c r="S8269" s="147" t="s">
        <v>1688</v>
      </c>
      <c r="T8269" s="147">
        <v>42</v>
      </c>
      <c r="U8269" s="147" t="s">
        <v>1689</v>
      </c>
      <c r="V8269" s="147" t="s">
        <v>4760</v>
      </c>
    </row>
    <row r="8270" spans="16:22" x14ac:dyDescent="0.25">
      <c r="P8270" s="147" t="s">
        <v>962</v>
      </c>
      <c r="Q8270" s="147">
        <v>219</v>
      </c>
      <c r="R8270" s="147"/>
      <c r="S8270" s="147" t="s">
        <v>2501</v>
      </c>
      <c r="T8270" s="147">
        <v>173</v>
      </c>
      <c r="U8270" s="147" t="s">
        <v>2502</v>
      </c>
      <c r="V8270" s="147" t="s">
        <v>4760</v>
      </c>
    </row>
    <row r="8271" spans="16:22" x14ac:dyDescent="0.25">
      <c r="P8271" s="147" t="s">
        <v>962</v>
      </c>
      <c r="Q8271" s="147">
        <v>219</v>
      </c>
      <c r="R8271" s="147"/>
      <c r="S8271" s="147" t="s">
        <v>1692</v>
      </c>
      <c r="T8271" s="147">
        <v>160</v>
      </c>
      <c r="U8271" s="147" t="s">
        <v>1693</v>
      </c>
      <c r="V8271" s="147" t="s">
        <v>4760</v>
      </c>
    </row>
    <row r="8272" spans="16:22" x14ac:dyDescent="0.25">
      <c r="P8272" s="147" t="s">
        <v>962</v>
      </c>
      <c r="Q8272" s="147">
        <v>219</v>
      </c>
      <c r="R8272" s="147"/>
      <c r="S8272" s="147" t="s">
        <v>3338</v>
      </c>
      <c r="T8272" s="147">
        <v>47</v>
      </c>
      <c r="U8272" s="147" t="s">
        <v>3339</v>
      </c>
      <c r="V8272" s="147" t="s">
        <v>4760</v>
      </c>
    </row>
    <row r="8273" spans="16:22" x14ac:dyDescent="0.25">
      <c r="P8273" s="147" t="s">
        <v>962</v>
      </c>
      <c r="Q8273" s="147">
        <v>219</v>
      </c>
      <c r="R8273" s="147"/>
      <c r="S8273" s="147" t="s">
        <v>2794</v>
      </c>
      <c r="T8273" s="147">
        <v>133</v>
      </c>
      <c r="U8273" s="147" t="s">
        <v>2795</v>
      </c>
      <c r="V8273" s="147" t="s">
        <v>4760</v>
      </c>
    </row>
    <row r="8274" spans="16:22" x14ac:dyDescent="0.25">
      <c r="P8274" s="147" t="s">
        <v>962</v>
      </c>
      <c r="Q8274" s="147">
        <v>219</v>
      </c>
      <c r="R8274" s="147"/>
      <c r="S8274" s="147" t="s">
        <v>2507</v>
      </c>
      <c r="T8274" s="147">
        <v>254</v>
      </c>
      <c r="U8274" s="147" t="s">
        <v>2508</v>
      </c>
      <c r="V8274" s="147" t="s">
        <v>4760</v>
      </c>
    </row>
    <row r="8275" spans="16:22" x14ac:dyDescent="0.25">
      <c r="P8275" s="147" t="s">
        <v>962</v>
      </c>
      <c r="Q8275" s="147">
        <v>219</v>
      </c>
      <c r="R8275" s="147"/>
      <c r="S8275" s="147" t="s">
        <v>1700</v>
      </c>
      <c r="T8275" s="147">
        <v>88</v>
      </c>
      <c r="U8275" s="147" t="s">
        <v>1701</v>
      </c>
      <c r="V8275" s="147" t="s">
        <v>4760</v>
      </c>
    </row>
    <row r="8276" spans="16:22" x14ac:dyDescent="0.25">
      <c r="P8276" s="147" t="s">
        <v>962</v>
      </c>
      <c r="Q8276" s="147">
        <v>219</v>
      </c>
      <c r="R8276" s="147"/>
      <c r="S8276" s="147" t="s">
        <v>2798</v>
      </c>
      <c r="T8276" s="147">
        <v>158</v>
      </c>
      <c r="U8276" s="147" t="s">
        <v>2799</v>
      </c>
      <c r="V8276" s="147" t="s">
        <v>4760</v>
      </c>
    </row>
    <row r="8277" spans="16:22" x14ac:dyDescent="0.25">
      <c r="P8277" s="147" t="s">
        <v>962</v>
      </c>
      <c r="Q8277" s="147">
        <v>219</v>
      </c>
      <c r="R8277" s="147"/>
      <c r="S8277" s="147" t="s">
        <v>2800</v>
      </c>
      <c r="T8277" s="147">
        <v>100</v>
      </c>
      <c r="U8277" s="147" t="s">
        <v>2801</v>
      </c>
      <c r="V8277" s="147" t="s">
        <v>4760</v>
      </c>
    </row>
    <row r="8278" spans="16:22" x14ac:dyDescent="0.25">
      <c r="P8278" s="147" t="s">
        <v>962</v>
      </c>
      <c r="Q8278" s="147">
        <v>219</v>
      </c>
      <c r="R8278" s="147"/>
      <c r="S8278" s="147" t="s">
        <v>3518</v>
      </c>
      <c r="T8278" s="147">
        <v>180</v>
      </c>
      <c r="U8278" s="147" t="s">
        <v>3519</v>
      </c>
      <c r="V8278" s="147" t="s">
        <v>4760</v>
      </c>
    </row>
    <row r="8279" spans="16:22" x14ac:dyDescent="0.25">
      <c r="P8279" s="147" t="s">
        <v>962</v>
      </c>
      <c r="Q8279" s="147">
        <v>219</v>
      </c>
      <c r="R8279" s="147"/>
      <c r="S8279" s="147" t="s">
        <v>1702</v>
      </c>
      <c r="T8279" s="147">
        <v>103</v>
      </c>
      <c r="U8279" s="147" t="s">
        <v>1703</v>
      </c>
      <c r="V8279" s="147" t="s">
        <v>4760</v>
      </c>
    </row>
    <row r="8280" spans="16:22" x14ac:dyDescent="0.25">
      <c r="P8280" s="147" t="s">
        <v>962</v>
      </c>
      <c r="Q8280" s="147">
        <v>219</v>
      </c>
      <c r="R8280" s="147"/>
      <c r="S8280" s="147" t="s">
        <v>1704</v>
      </c>
      <c r="T8280" s="147">
        <v>235</v>
      </c>
      <c r="U8280" s="147" t="s">
        <v>1705</v>
      </c>
      <c r="V8280" s="147" t="s">
        <v>4760</v>
      </c>
    </row>
    <row r="8281" spans="16:22" x14ac:dyDescent="0.25">
      <c r="P8281" s="147" t="s">
        <v>962</v>
      </c>
      <c r="Q8281" s="147">
        <v>219</v>
      </c>
      <c r="R8281" s="147"/>
      <c r="S8281" s="147" t="s">
        <v>2804</v>
      </c>
      <c r="T8281" s="147">
        <v>437</v>
      </c>
      <c r="U8281" s="147" t="s">
        <v>2805</v>
      </c>
      <c r="V8281" s="147" t="s">
        <v>4760</v>
      </c>
    </row>
    <row r="8282" spans="16:22" x14ac:dyDescent="0.25">
      <c r="P8282" s="147" t="s">
        <v>962</v>
      </c>
      <c r="Q8282" s="147">
        <v>219</v>
      </c>
      <c r="R8282" s="147"/>
      <c r="S8282" s="147" t="s">
        <v>1706</v>
      </c>
      <c r="T8282" s="147">
        <v>2504</v>
      </c>
      <c r="U8282" s="147" t="s">
        <v>1707</v>
      </c>
      <c r="V8282" s="147" t="s">
        <v>4760</v>
      </c>
    </row>
    <row r="8283" spans="16:22" x14ac:dyDescent="0.25">
      <c r="P8283" s="147" t="s">
        <v>962</v>
      </c>
      <c r="Q8283" s="147">
        <v>219</v>
      </c>
      <c r="R8283" s="147"/>
      <c r="S8283" s="147" t="s">
        <v>1708</v>
      </c>
      <c r="T8283" s="147">
        <v>475</v>
      </c>
      <c r="U8283" s="147" t="s">
        <v>1709</v>
      </c>
      <c r="V8283" s="147" t="s">
        <v>4760</v>
      </c>
    </row>
    <row r="8284" spans="16:22" x14ac:dyDescent="0.25">
      <c r="P8284" s="147" t="s">
        <v>962</v>
      </c>
      <c r="Q8284" s="147">
        <v>219</v>
      </c>
      <c r="R8284" s="147"/>
      <c r="S8284" s="147" t="s">
        <v>3340</v>
      </c>
      <c r="T8284" s="147">
        <v>479</v>
      </c>
      <c r="U8284" s="147" t="s">
        <v>3341</v>
      </c>
      <c r="V8284" s="147" t="s">
        <v>4760</v>
      </c>
    </row>
    <row r="8285" spans="16:22" x14ac:dyDescent="0.25">
      <c r="P8285" s="147" t="s">
        <v>962</v>
      </c>
      <c r="Q8285" s="147">
        <v>219</v>
      </c>
      <c r="R8285" s="147"/>
      <c r="S8285" s="147" t="s">
        <v>4703</v>
      </c>
      <c r="T8285" s="147">
        <v>350</v>
      </c>
      <c r="U8285" s="147" t="s">
        <v>4704</v>
      </c>
      <c r="V8285" s="147" t="s">
        <v>4760</v>
      </c>
    </row>
    <row r="8286" spans="16:22" x14ac:dyDescent="0.25">
      <c r="P8286" s="147" t="s">
        <v>962</v>
      </c>
      <c r="Q8286" s="147">
        <v>219</v>
      </c>
      <c r="R8286" s="147"/>
      <c r="S8286" s="147" t="s">
        <v>1716</v>
      </c>
      <c r="T8286" s="147">
        <v>40</v>
      </c>
      <c r="U8286" s="147" t="s">
        <v>1717</v>
      </c>
      <c r="V8286" s="147" t="s">
        <v>4760</v>
      </c>
    </row>
    <row r="8287" spans="16:22" x14ac:dyDescent="0.25">
      <c r="P8287" s="147" t="s">
        <v>962</v>
      </c>
      <c r="Q8287" s="147">
        <v>219</v>
      </c>
      <c r="R8287" s="147"/>
      <c r="S8287" s="147" t="s">
        <v>2812</v>
      </c>
      <c r="T8287" s="147">
        <v>50</v>
      </c>
      <c r="U8287" s="147" t="s">
        <v>2813</v>
      </c>
      <c r="V8287" s="147" t="s">
        <v>4760</v>
      </c>
    </row>
    <row r="8288" spans="16:22" x14ac:dyDescent="0.25">
      <c r="P8288" s="147" t="s">
        <v>962</v>
      </c>
      <c r="Q8288" s="147">
        <v>219</v>
      </c>
      <c r="R8288" s="147"/>
      <c r="S8288" s="147" t="s">
        <v>3851</v>
      </c>
      <c r="T8288" s="147">
        <v>7</v>
      </c>
      <c r="U8288" s="147" t="s">
        <v>3852</v>
      </c>
      <c r="V8288" s="147" t="s">
        <v>4760</v>
      </c>
    </row>
    <row r="8289" spans="16:22" x14ac:dyDescent="0.25">
      <c r="P8289" s="147" t="s">
        <v>962</v>
      </c>
      <c r="Q8289" s="147">
        <v>219</v>
      </c>
      <c r="R8289" s="147"/>
      <c r="S8289" s="147" t="s">
        <v>1720</v>
      </c>
      <c r="T8289" s="147">
        <v>607</v>
      </c>
      <c r="U8289" s="147" t="s">
        <v>1721</v>
      </c>
      <c r="V8289" s="147" t="s">
        <v>4760</v>
      </c>
    </row>
    <row r="8290" spans="16:22" x14ac:dyDescent="0.25">
      <c r="P8290" s="147" t="s">
        <v>962</v>
      </c>
      <c r="Q8290" s="147">
        <v>219</v>
      </c>
      <c r="R8290" s="147"/>
      <c r="S8290" s="147" t="s">
        <v>1728</v>
      </c>
      <c r="T8290" s="147">
        <v>918</v>
      </c>
      <c r="U8290" s="147" t="s">
        <v>1729</v>
      </c>
      <c r="V8290" s="147" t="s">
        <v>4760</v>
      </c>
    </row>
    <row r="8291" spans="16:22" x14ac:dyDescent="0.25">
      <c r="P8291" s="147" t="s">
        <v>962</v>
      </c>
      <c r="Q8291" s="147">
        <v>219</v>
      </c>
      <c r="R8291" s="147"/>
      <c r="S8291" s="147" t="s">
        <v>1730</v>
      </c>
      <c r="T8291" s="147">
        <v>1017</v>
      </c>
      <c r="U8291" s="147" t="s">
        <v>1731</v>
      </c>
      <c r="V8291" s="147" t="s">
        <v>4760</v>
      </c>
    </row>
    <row r="8292" spans="16:22" x14ac:dyDescent="0.25">
      <c r="P8292" s="147" t="s">
        <v>962</v>
      </c>
      <c r="Q8292" s="147">
        <v>219</v>
      </c>
      <c r="R8292" s="147"/>
      <c r="S8292" s="147" t="s">
        <v>2822</v>
      </c>
      <c r="T8292" s="147">
        <v>840</v>
      </c>
      <c r="U8292" s="147" t="s">
        <v>2823</v>
      </c>
      <c r="V8292" s="147" t="s">
        <v>4760</v>
      </c>
    </row>
    <row r="8293" spans="16:22" x14ac:dyDescent="0.25">
      <c r="P8293" s="147" t="s">
        <v>962</v>
      </c>
      <c r="Q8293" s="147">
        <v>219</v>
      </c>
      <c r="R8293" s="147"/>
      <c r="S8293" s="147" t="s">
        <v>2519</v>
      </c>
      <c r="T8293" s="147">
        <v>433</v>
      </c>
      <c r="U8293" s="147" t="s">
        <v>2520</v>
      </c>
      <c r="V8293" s="147" t="s">
        <v>4760</v>
      </c>
    </row>
    <row r="8294" spans="16:22" x14ac:dyDescent="0.25">
      <c r="P8294" s="147" t="s">
        <v>962</v>
      </c>
      <c r="Q8294" s="147">
        <v>219</v>
      </c>
      <c r="R8294" s="147"/>
      <c r="S8294" s="147" t="s">
        <v>3855</v>
      </c>
      <c r="T8294" s="147">
        <v>309</v>
      </c>
      <c r="U8294" s="147" t="s">
        <v>3856</v>
      </c>
      <c r="V8294" s="147" t="s">
        <v>4760</v>
      </c>
    </row>
    <row r="8295" spans="16:22" x14ac:dyDescent="0.25">
      <c r="P8295" s="147" t="s">
        <v>962</v>
      </c>
      <c r="Q8295" s="147">
        <v>219</v>
      </c>
      <c r="R8295" s="147"/>
      <c r="S8295" s="147" t="s">
        <v>1732</v>
      </c>
      <c r="T8295" s="147">
        <v>3943</v>
      </c>
      <c r="U8295" s="147" t="s">
        <v>1733</v>
      </c>
      <c r="V8295" s="147" t="s">
        <v>4760</v>
      </c>
    </row>
    <row r="8296" spans="16:22" x14ac:dyDescent="0.25">
      <c r="P8296" s="147" t="s">
        <v>962</v>
      </c>
      <c r="Q8296" s="147">
        <v>219</v>
      </c>
      <c r="R8296" s="147"/>
      <c r="S8296" s="147" t="s">
        <v>1736</v>
      </c>
      <c r="T8296" s="147">
        <v>482</v>
      </c>
      <c r="U8296" s="147" t="s">
        <v>1737</v>
      </c>
      <c r="V8296" s="147" t="s">
        <v>4760</v>
      </c>
    </row>
    <row r="8297" spans="16:22" x14ac:dyDescent="0.25">
      <c r="P8297" s="147" t="s">
        <v>962</v>
      </c>
      <c r="Q8297" s="147">
        <v>219</v>
      </c>
      <c r="R8297" s="147"/>
      <c r="S8297" s="147" t="s">
        <v>2824</v>
      </c>
      <c r="T8297" s="147">
        <v>200</v>
      </c>
      <c r="U8297" s="147" t="s">
        <v>2825</v>
      </c>
      <c r="V8297" s="147" t="s">
        <v>4760</v>
      </c>
    </row>
    <row r="8298" spans="16:22" x14ac:dyDescent="0.25">
      <c r="P8298" s="147" t="s">
        <v>962</v>
      </c>
      <c r="Q8298" s="147">
        <v>219</v>
      </c>
      <c r="R8298" s="147"/>
      <c r="S8298" s="147" t="s">
        <v>4705</v>
      </c>
      <c r="T8298" s="147">
        <v>360</v>
      </c>
      <c r="U8298" s="147" t="s">
        <v>4706</v>
      </c>
      <c r="V8298" s="147" t="s">
        <v>4760</v>
      </c>
    </row>
    <row r="8299" spans="16:22" x14ac:dyDescent="0.25">
      <c r="P8299" s="147" t="s">
        <v>962</v>
      </c>
      <c r="Q8299" s="147">
        <v>219</v>
      </c>
      <c r="R8299" s="147"/>
      <c r="S8299" s="147" t="s">
        <v>4869</v>
      </c>
      <c r="T8299" s="147">
        <v>225</v>
      </c>
      <c r="U8299" s="147" t="s">
        <v>4870</v>
      </c>
      <c r="V8299" s="147" t="s">
        <v>4760</v>
      </c>
    </row>
    <row r="8300" spans="16:22" x14ac:dyDescent="0.25">
      <c r="P8300" s="147" t="s">
        <v>962</v>
      </c>
      <c r="Q8300" s="147">
        <v>219</v>
      </c>
      <c r="R8300" s="147"/>
      <c r="S8300" s="147" t="s">
        <v>4871</v>
      </c>
      <c r="T8300" s="147">
        <v>180</v>
      </c>
      <c r="U8300" s="147" t="s">
        <v>4872</v>
      </c>
      <c r="V8300" s="147" t="s">
        <v>4760</v>
      </c>
    </row>
    <row r="8301" spans="16:22" x14ac:dyDescent="0.25">
      <c r="P8301" s="147" t="s">
        <v>962</v>
      </c>
      <c r="Q8301" s="147">
        <v>219</v>
      </c>
      <c r="R8301" s="147"/>
      <c r="S8301" s="147" t="s">
        <v>1748</v>
      </c>
      <c r="T8301" s="147">
        <v>200</v>
      </c>
      <c r="U8301" s="147" t="s">
        <v>1749</v>
      </c>
      <c r="V8301" s="147" t="s">
        <v>4760</v>
      </c>
    </row>
    <row r="8302" spans="16:22" x14ac:dyDescent="0.25">
      <c r="P8302" s="147" t="s">
        <v>962</v>
      </c>
      <c r="Q8302" s="147">
        <v>219</v>
      </c>
      <c r="R8302" s="147"/>
      <c r="S8302" s="147" t="s">
        <v>1750</v>
      </c>
      <c r="T8302" s="147">
        <v>596</v>
      </c>
      <c r="U8302" s="147" t="s">
        <v>1751</v>
      </c>
      <c r="V8302" s="147" t="s">
        <v>4760</v>
      </c>
    </row>
    <row r="8303" spans="16:22" x14ac:dyDescent="0.25">
      <c r="P8303" s="147" t="s">
        <v>962</v>
      </c>
      <c r="Q8303" s="147">
        <v>219</v>
      </c>
      <c r="R8303" s="147"/>
      <c r="S8303" s="147" t="s">
        <v>3043</v>
      </c>
      <c r="T8303" s="147">
        <v>210</v>
      </c>
      <c r="U8303" s="147" t="s">
        <v>3044</v>
      </c>
      <c r="V8303" s="147" t="s">
        <v>4760</v>
      </c>
    </row>
    <row r="8304" spans="16:22" x14ac:dyDescent="0.25">
      <c r="P8304" s="147" t="s">
        <v>962</v>
      </c>
      <c r="Q8304" s="147">
        <v>219</v>
      </c>
      <c r="R8304" s="147"/>
      <c r="S8304" s="147" t="s">
        <v>4707</v>
      </c>
      <c r="T8304" s="147">
        <v>230</v>
      </c>
      <c r="U8304" s="147" t="s">
        <v>4708</v>
      </c>
      <c r="V8304" s="147" t="s">
        <v>4760</v>
      </c>
    </row>
    <row r="8305" spans="16:22" x14ac:dyDescent="0.25">
      <c r="P8305" s="147" t="s">
        <v>962</v>
      </c>
      <c r="Q8305" s="147">
        <v>219</v>
      </c>
      <c r="R8305" s="147"/>
      <c r="S8305" s="147" t="s">
        <v>2521</v>
      </c>
      <c r="T8305" s="147">
        <v>1113</v>
      </c>
      <c r="U8305" s="147" t="s">
        <v>2522</v>
      </c>
      <c r="V8305" s="147" t="s">
        <v>4760</v>
      </c>
    </row>
    <row r="8306" spans="16:22" x14ac:dyDescent="0.25">
      <c r="P8306" s="147" t="s">
        <v>962</v>
      </c>
      <c r="Q8306" s="147">
        <v>219</v>
      </c>
      <c r="R8306" s="147"/>
      <c r="S8306" s="147" t="s">
        <v>2523</v>
      </c>
      <c r="T8306" s="147">
        <v>592</v>
      </c>
      <c r="U8306" s="147" t="s">
        <v>2524</v>
      </c>
      <c r="V8306" s="147" t="s">
        <v>4760</v>
      </c>
    </row>
    <row r="8307" spans="16:22" x14ac:dyDescent="0.25">
      <c r="P8307" s="147" t="s">
        <v>962</v>
      </c>
      <c r="Q8307" s="147">
        <v>219</v>
      </c>
      <c r="R8307" s="147"/>
      <c r="S8307" s="147" t="s">
        <v>3047</v>
      </c>
      <c r="T8307" s="147">
        <v>718</v>
      </c>
      <c r="U8307" s="147" t="s">
        <v>3048</v>
      </c>
      <c r="V8307" s="147" t="s">
        <v>4760</v>
      </c>
    </row>
    <row r="8308" spans="16:22" x14ac:dyDescent="0.25">
      <c r="P8308" s="147" t="s">
        <v>962</v>
      </c>
      <c r="Q8308" s="147">
        <v>219</v>
      </c>
      <c r="R8308" s="147"/>
      <c r="S8308" s="147" t="s">
        <v>4133</v>
      </c>
      <c r="T8308" s="147">
        <v>1079</v>
      </c>
      <c r="U8308" s="147" t="s">
        <v>4134</v>
      </c>
      <c r="V8308" s="147" t="s">
        <v>4760</v>
      </c>
    </row>
    <row r="8309" spans="16:22" x14ac:dyDescent="0.25">
      <c r="P8309" s="147" t="s">
        <v>962</v>
      </c>
      <c r="Q8309" s="147">
        <v>219</v>
      </c>
      <c r="R8309" s="147"/>
      <c r="S8309" s="147" t="s">
        <v>1772</v>
      </c>
      <c r="T8309" s="147">
        <v>245</v>
      </c>
      <c r="U8309" s="147" t="s">
        <v>1773</v>
      </c>
      <c r="V8309" s="147" t="s">
        <v>4760</v>
      </c>
    </row>
    <row r="8310" spans="16:22" x14ac:dyDescent="0.25">
      <c r="P8310" s="147" t="s">
        <v>962</v>
      </c>
      <c r="Q8310" s="147">
        <v>219</v>
      </c>
      <c r="R8310" s="147"/>
      <c r="S8310" s="147" t="s">
        <v>3053</v>
      </c>
      <c r="T8310" s="147">
        <v>33</v>
      </c>
      <c r="U8310" s="147" t="s">
        <v>3054</v>
      </c>
      <c r="V8310" s="147" t="s">
        <v>4760</v>
      </c>
    </row>
    <row r="8311" spans="16:22" x14ac:dyDescent="0.25">
      <c r="P8311" s="147" t="s">
        <v>962</v>
      </c>
      <c r="Q8311" s="147">
        <v>219</v>
      </c>
      <c r="R8311" s="147"/>
      <c r="S8311" s="147" t="s">
        <v>3057</v>
      </c>
      <c r="T8311" s="147">
        <v>866</v>
      </c>
      <c r="U8311" s="147" t="s">
        <v>3058</v>
      </c>
      <c r="V8311" s="147" t="s">
        <v>4760</v>
      </c>
    </row>
    <row r="8312" spans="16:22" x14ac:dyDescent="0.25">
      <c r="P8312" s="147" t="s">
        <v>962</v>
      </c>
      <c r="Q8312" s="147">
        <v>219</v>
      </c>
      <c r="R8312" s="147"/>
      <c r="S8312" s="147" t="s">
        <v>1780</v>
      </c>
      <c r="T8312" s="147">
        <v>914</v>
      </c>
      <c r="U8312" s="147" t="s">
        <v>1781</v>
      </c>
      <c r="V8312" s="147" t="s">
        <v>4760</v>
      </c>
    </row>
    <row r="8313" spans="16:22" x14ac:dyDescent="0.25">
      <c r="P8313" s="147" t="s">
        <v>962</v>
      </c>
      <c r="Q8313" s="147">
        <v>219</v>
      </c>
      <c r="R8313" s="147"/>
      <c r="S8313" s="147" t="s">
        <v>1782</v>
      </c>
      <c r="T8313" s="147">
        <v>257</v>
      </c>
      <c r="U8313" s="147" t="s">
        <v>1783</v>
      </c>
      <c r="V8313" s="147" t="s">
        <v>4760</v>
      </c>
    </row>
    <row r="8314" spans="16:22" x14ac:dyDescent="0.25">
      <c r="P8314" s="147" t="s">
        <v>962</v>
      </c>
      <c r="Q8314" s="147">
        <v>219</v>
      </c>
      <c r="R8314" s="147"/>
      <c r="S8314" s="147" t="s">
        <v>4873</v>
      </c>
      <c r="T8314" s="147">
        <v>90</v>
      </c>
      <c r="U8314" s="147" t="s">
        <v>4874</v>
      </c>
      <c r="V8314" s="147" t="s">
        <v>4760</v>
      </c>
    </row>
    <row r="8315" spans="16:22" x14ac:dyDescent="0.25">
      <c r="P8315" s="147" t="s">
        <v>962</v>
      </c>
      <c r="Q8315" s="147">
        <v>219</v>
      </c>
      <c r="R8315" s="147"/>
      <c r="S8315" s="147" t="s">
        <v>3863</v>
      </c>
      <c r="T8315" s="147">
        <v>513</v>
      </c>
      <c r="U8315" s="147" t="s">
        <v>3864</v>
      </c>
      <c r="V8315" s="147" t="s">
        <v>4760</v>
      </c>
    </row>
    <row r="8316" spans="16:22" x14ac:dyDescent="0.25">
      <c r="P8316" s="147" t="s">
        <v>962</v>
      </c>
      <c r="Q8316" s="147">
        <v>219</v>
      </c>
      <c r="R8316" s="147"/>
      <c r="S8316" s="147" t="s">
        <v>4135</v>
      </c>
      <c r="T8316" s="147">
        <v>234</v>
      </c>
      <c r="U8316" s="147" t="s">
        <v>4136</v>
      </c>
      <c r="V8316" s="147" t="s">
        <v>4760</v>
      </c>
    </row>
    <row r="8317" spans="16:22" x14ac:dyDescent="0.25">
      <c r="P8317" s="147" t="s">
        <v>962</v>
      </c>
      <c r="Q8317" s="147">
        <v>219</v>
      </c>
      <c r="R8317" s="147"/>
      <c r="S8317" s="147" t="s">
        <v>4875</v>
      </c>
      <c r="T8317" s="147">
        <v>90</v>
      </c>
      <c r="U8317" s="147" t="s">
        <v>4876</v>
      </c>
      <c r="V8317" s="147" t="s">
        <v>4760</v>
      </c>
    </row>
    <row r="8318" spans="16:22" x14ac:dyDescent="0.25">
      <c r="P8318" s="147" t="s">
        <v>962</v>
      </c>
      <c r="Q8318" s="147">
        <v>219</v>
      </c>
      <c r="R8318" s="147"/>
      <c r="S8318" s="147" t="s">
        <v>1794</v>
      </c>
      <c r="T8318" s="147">
        <v>451</v>
      </c>
      <c r="U8318" s="147" t="s">
        <v>1795</v>
      </c>
      <c r="V8318" s="147" t="s">
        <v>4760</v>
      </c>
    </row>
    <row r="8319" spans="16:22" x14ac:dyDescent="0.25">
      <c r="P8319" s="147" t="s">
        <v>962</v>
      </c>
      <c r="Q8319" s="147">
        <v>219</v>
      </c>
      <c r="R8319" s="147"/>
      <c r="S8319" s="147" t="s">
        <v>1804</v>
      </c>
      <c r="T8319" s="147">
        <v>734</v>
      </c>
      <c r="U8319" s="147" t="s">
        <v>1805</v>
      </c>
      <c r="V8319" s="147" t="s">
        <v>4760</v>
      </c>
    </row>
    <row r="8320" spans="16:22" x14ac:dyDescent="0.25">
      <c r="P8320" s="147" t="s">
        <v>962</v>
      </c>
      <c r="Q8320" s="147">
        <v>219</v>
      </c>
      <c r="R8320" s="147"/>
      <c r="S8320" s="147" t="s">
        <v>1806</v>
      </c>
      <c r="T8320" s="147">
        <v>938</v>
      </c>
      <c r="U8320" s="147" t="s">
        <v>1807</v>
      </c>
      <c r="V8320" s="147" t="s">
        <v>4760</v>
      </c>
    </row>
    <row r="8321" spans="16:22" x14ac:dyDescent="0.25">
      <c r="P8321" s="147" t="s">
        <v>962</v>
      </c>
      <c r="Q8321" s="147">
        <v>219</v>
      </c>
      <c r="R8321" s="147"/>
      <c r="S8321" s="147" t="s">
        <v>1808</v>
      </c>
      <c r="T8321" s="147">
        <v>642</v>
      </c>
      <c r="U8321" s="147" t="s">
        <v>1809</v>
      </c>
      <c r="V8321" s="147" t="s">
        <v>4760</v>
      </c>
    </row>
    <row r="8322" spans="16:22" x14ac:dyDescent="0.25">
      <c r="P8322" s="147" t="s">
        <v>962</v>
      </c>
      <c r="Q8322" s="147">
        <v>219</v>
      </c>
      <c r="R8322" s="147"/>
      <c r="S8322" s="147" t="s">
        <v>4082</v>
      </c>
      <c r="T8322" s="147">
        <v>131</v>
      </c>
      <c r="U8322" s="147" t="s">
        <v>4083</v>
      </c>
      <c r="V8322" s="147" t="s">
        <v>4760</v>
      </c>
    </row>
    <row r="8323" spans="16:22" x14ac:dyDescent="0.25">
      <c r="P8323" s="147" t="s">
        <v>962</v>
      </c>
      <c r="Q8323" s="147">
        <v>219</v>
      </c>
      <c r="R8323" s="147"/>
      <c r="S8323" s="147" t="s">
        <v>3869</v>
      </c>
      <c r="T8323" s="147">
        <v>141</v>
      </c>
      <c r="U8323" s="147" t="s">
        <v>3870</v>
      </c>
      <c r="V8323" s="147" t="s">
        <v>4760</v>
      </c>
    </row>
    <row r="8324" spans="16:22" x14ac:dyDescent="0.25">
      <c r="P8324" s="147" t="s">
        <v>962</v>
      </c>
      <c r="Q8324" s="147">
        <v>219</v>
      </c>
      <c r="R8324" s="147"/>
      <c r="S8324" s="147" t="s">
        <v>3536</v>
      </c>
      <c r="T8324" s="147">
        <v>77</v>
      </c>
      <c r="U8324" s="147" t="s">
        <v>3537</v>
      </c>
      <c r="V8324" s="147" t="s">
        <v>4760</v>
      </c>
    </row>
    <row r="8325" spans="16:22" x14ac:dyDescent="0.25">
      <c r="P8325" s="147" t="s">
        <v>962</v>
      </c>
      <c r="Q8325" s="147">
        <v>219</v>
      </c>
      <c r="R8325" s="147"/>
      <c r="S8325" s="147" t="s">
        <v>1814</v>
      </c>
      <c r="T8325" s="147">
        <v>188</v>
      </c>
      <c r="U8325" s="147" t="s">
        <v>1815</v>
      </c>
      <c r="V8325" s="147" t="s">
        <v>4760</v>
      </c>
    </row>
    <row r="8326" spans="16:22" x14ac:dyDescent="0.25">
      <c r="P8326" s="147" t="s">
        <v>962</v>
      </c>
      <c r="Q8326" s="147">
        <v>219</v>
      </c>
      <c r="R8326" s="147"/>
      <c r="S8326" s="147" t="s">
        <v>1816</v>
      </c>
      <c r="T8326" s="147">
        <v>579</v>
      </c>
      <c r="U8326" s="147" t="s">
        <v>1817</v>
      </c>
      <c r="V8326" s="147" t="s">
        <v>4760</v>
      </c>
    </row>
    <row r="8327" spans="16:22" x14ac:dyDescent="0.25">
      <c r="P8327" s="147" t="s">
        <v>962</v>
      </c>
      <c r="Q8327" s="147">
        <v>219</v>
      </c>
      <c r="R8327" s="147"/>
      <c r="S8327" s="147" t="s">
        <v>4709</v>
      </c>
      <c r="T8327" s="147">
        <v>100</v>
      </c>
      <c r="U8327" s="147" t="s">
        <v>4710</v>
      </c>
      <c r="V8327" s="147" t="s">
        <v>4760</v>
      </c>
    </row>
    <row r="8328" spans="16:22" x14ac:dyDescent="0.25">
      <c r="P8328" s="147" t="s">
        <v>962</v>
      </c>
      <c r="Q8328" s="147">
        <v>219</v>
      </c>
      <c r="R8328" s="147"/>
      <c r="S8328" s="147" t="s">
        <v>1822</v>
      </c>
      <c r="T8328" s="147">
        <v>528</v>
      </c>
      <c r="U8328" s="147" t="s">
        <v>1823</v>
      </c>
      <c r="V8328" s="147" t="s">
        <v>4760</v>
      </c>
    </row>
    <row r="8329" spans="16:22" x14ac:dyDescent="0.25">
      <c r="P8329" s="147" t="s">
        <v>962</v>
      </c>
      <c r="Q8329" s="147">
        <v>219</v>
      </c>
      <c r="R8329" s="147"/>
      <c r="S8329" s="147" t="s">
        <v>3722</v>
      </c>
      <c r="T8329" s="147">
        <v>621</v>
      </c>
      <c r="U8329" s="147" t="s">
        <v>3723</v>
      </c>
      <c r="V8329" s="147" t="s">
        <v>4760</v>
      </c>
    </row>
    <row r="8330" spans="16:22" x14ac:dyDescent="0.25">
      <c r="P8330" s="147" t="s">
        <v>962</v>
      </c>
      <c r="Q8330" s="147">
        <v>219</v>
      </c>
      <c r="R8330" s="147"/>
      <c r="S8330" s="147" t="s">
        <v>3063</v>
      </c>
      <c r="T8330" s="147">
        <v>703</v>
      </c>
      <c r="U8330" s="147" t="s">
        <v>3064</v>
      </c>
      <c r="V8330" s="147" t="s">
        <v>4760</v>
      </c>
    </row>
    <row r="8331" spans="16:22" x14ac:dyDescent="0.25">
      <c r="P8331" s="147" t="s">
        <v>962</v>
      </c>
      <c r="Q8331" s="147">
        <v>219</v>
      </c>
      <c r="R8331" s="147"/>
      <c r="S8331" s="147" t="s">
        <v>4711</v>
      </c>
      <c r="T8331" s="147">
        <v>250</v>
      </c>
      <c r="U8331" s="147" t="s">
        <v>4712</v>
      </c>
      <c r="V8331" s="147" t="s">
        <v>4760</v>
      </c>
    </row>
    <row r="8332" spans="16:22" x14ac:dyDescent="0.25">
      <c r="P8332" s="147" t="s">
        <v>962</v>
      </c>
      <c r="Q8332" s="147">
        <v>219</v>
      </c>
      <c r="R8332" s="147"/>
      <c r="S8332" s="147" t="s">
        <v>1842</v>
      </c>
      <c r="T8332" s="147">
        <v>231</v>
      </c>
      <c r="U8332" s="147" t="s">
        <v>1843</v>
      </c>
      <c r="V8332" s="147" t="s">
        <v>4760</v>
      </c>
    </row>
    <row r="8333" spans="16:22" x14ac:dyDescent="0.25">
      <c r="P8333" s="147" t="s">
        <v>962</v>
      </c>
      <c r="Q8333" s="147">
        <v>219</v>
      </c>
      <c r="R8333" s="147"/>
      <c r="S8333" s="147" t="s">
        <v>2836</v>
      </c>
      <c r="T8333" s="147">
        <v>118</v>
      </c>
      <c r="U8333" s="147" t="s">
        <v>2837</v>
      </c>
      <c r="V8333" s="147" t="s">
        <v>4760</v>
      </c>
    </row>
    <row r="8334" spans="16:22" x14ac:dyDescent="0.25">
      <c r="P8334" s="147" t="s">
        <v>962</v>
      </c>
      <c r="Q8334" s="147">
        <v>219</v>
      </c>
      <c r="R8334" s="147"/>
      <c r="S8334" s="147" t="s">
        <v>3877</v>
      </c>
      <c r="T8334" s="147">
        <v>220</v>
      </c>
      <c r="U8334" s="147" t="s">
        <v>3878</v>
      </c>
      <c r="V8334" s="147" t="s">
        <v>4760</v>
      </c>
    </row>
    <row r="8335" spans="16:22" x14ac:dyDescent="0.25">
      <c r="P8335" s="147" t="s">
        <v>962</v>
      </c>
      <c r="Q8335" s="147">
        <v>219</v>
      </c>
      <c r="R8335" s="147"/>
      <c r="S8335" s="147" t="s">
        <v>4877</v>
      </c>
      <c r="T8335" s="147">
        <v>45</v>
      </c>
      <c r="U8335" s="147" t="s">
        <v>4878</v>
      </c>
      <c r="V8335" s="147" t="s">
        <v>4760</v>
      </c>
    </row>
    <row r="8336" spans="16:22" x14ac:dyDescent="0.25">
      <c r="P8336" s="147" t="s">
        <v>962</v>
      </c>
      <c r="Q8336" s="147">
        <v>219</v>
      </c>
      <c r="R8336" s="147"/>
      <c r="S8336" s="147" t="s">
        <v>1846</v>
      </c>
      <c r="T8336" s="147">
        <v>55</v>
      </c>
      <c r="U8336" s="147" t="s">
        <v>1847</v>
      </c>
      <c r="V8336" s="147" t="s">
        <v>4760</v>
      </c>
    </row>
    <row r="8337" spans="16:22" x14ac:dyDescent="0.25">
      <c r="P8337" s="147" t="s">
        <v>962</v>
      </c>
      <c r="Q8337" s="147">
        <v>219</v>
      </c>
      <c r="R8337" s="147"/>
      <c r="S8337" s="147" t="s">
        <v>3368</v>
      </c>
      <c r="T8337" s="147">
        <v>1678</v>
      </c>
      <c r="U8337" s="147" t="s">
        <v>3369</v>
      </c>
      <c r="V8337" s="147" t="s">
        <v>4760</v>
      </c>
    </row>
    <row r="8338" spans="16:22" x14ac:dyDescent="0.25">
      <c r="P8338" s="147" t="s">
        <v>962</v>
      </c>
      <c r="Q8338" s="147">
        <v>219</v>
      </c>
      <c r="R8338" s="147"/>
      <c r="S8338" s="147" t="s">
        <v>2844</v>
      </c>
      <c r="T8338" s="147">
        <v>143</v>
      </c>
      <c r="U8338" s="147" t="s">
        <v>2845</v>
      </c>
      <c r="V8338" s="147" t="s">
        <v>4760</v>
      </c>
    </row>
    <row r="8339" spans="16:22" x14ac:dyDescent="0.25">
      <c r="P8339" s="147" t="s">
        <v>962</v>
      </c>
      <c r="Q8339" s="147">
        <v>219</v>
      </c>
      <c r="R8339" s="147"/>
      <c r="S8339" s="147" t="s">
        <v>2549</v>
      </c>
      <c r="T8339" s="147">
        <v>641</v>
      </c>
      <c r="U8339" s="147" t="s">
        <v>2550</v>
      </c>
      <c r="V8339" s="147" t="s">
        <v>4760</v>
      </c>
    </row>
    <row r="8340" spans="16:22" x14ac:dyDescent="0.25">
      <c r="P8340" s="147" t="s">
        <v>962</v>
      </c>
      <c r="Q8340" s="147">
        <v>219</v>
      </c>
      <c r="R8340" s="147"/>
      <c r="S8340" s="147" t="s">
        <v>1880</v>
      </c>
      <c r="T8340" s="147">
        <v>630</v>
      </c>
      <c r="U8340" s="147" t="s">
        <v>1881</v>
      </c>
      <c r="V8340" s="147" t="s">
        <v>4760</v>
      </c>
    </row>
    <row r="8341" spans="16:22" x14ac:dyDescent="0.25">
      <c r="P8341" s="147" t="s">
        <v>962</v>
      </c>
      <c r="Q8341" s="147">
        <v>219</v>
      </c>
      <c r="R8341" s="147"/>
      <c r="S8341" s="147" t="s">
        <v>3370</v>
      </c>
      <c r="T8341" s="147">
        <v>914</v>
      </c>
      <c r="U8341" s="147" t="s">
        <v>3371</v>
      </c>
      <c r="V8341" s="147" t="s">
        <v>4760</v>
      </c>
    </row>
    <row r="8342" spans="16:22" x14ac:dyDescent="0.25">
      <c r="P8342" s="147" t="s">
        <v>962</v>
      </c>
      <c r="Q8342" s="147">
        <v>219</v>
      </c>
      <c r="R8342" s="147"/>
      <c r="S8342" s="147" t="s">
        <v>4361</v>
      </c>
      <c r="T8342" s="147">
        <v>170</v>
      </c>
      <c r="U8342" s="147" t="s">
        <v>4362</v>
      </c>
      <c r="V8342" s="147" t="s">
        <v>4760</v>
      </c>
    </row>
    <row r="8343" spans="16:22" x14ac:dyDescent="0.25">
      <c r="P8343" s="147" t="s">
        <v>962</v>
      </c>
      <c r="Q8343" s="147">
        <v>219</v>
      </c>
      <c r="R8343" s="147"/>
      <c r="S8343" s="147" t="s">
        <v>1888</v>
      </c>
      <c r="T8343" s="147">
        <v>2800</v>
      </c>
      <c r="U8343" s="147" t="s">
        <v>1889</v>
      </c>
      <c r="V8343" s="147" t="s">
        <v>4760</v>
      </c>
    </row>
    <row r="8344" spans="16:22" x14ac:dyDescent="0.25">
      <c r="P8344" s="147" t="s">
        <v>962</v>
      </c>
      <c r="Q8344" s="147">
        <v>219</v>
      </c>
      <c r="R8344" s="147"/>
      <c r="S8344" s="147" t="s">
        <v>1890</v>
      </c>
      <c r="T8344" s="147">
        <v>591</v>
      </c>
      <c r="U8344" s="147" t="s">
        <v>1891</v>
      </c>
      <c r="V8344" s="147" t="s">
        <v>4760</v>
      </c>
    </row>
    <row r="8345" spans="16:22" x14ac:dyDescent="0.25">
      <c r="P8345" s="147" t="s">
        <v>962</v>
      </c>
      <c r="Q8345" s="147">
        <v>219</v>
      </c>
      <c r="R8345" s="147"/>
      <c r="S8345" s="147" t="s">
        <v>4879</v>
      </c>
      <c r="T8345" s="147">
        <v>9</v>
      </c>
      <c r="U8345" s="147" t="s">
        <v>4880</v>
      </c>
      <c r="V8345" s="147" t="s">
        <v>4760</v>
      </c>
    </row>
    <row r="8346" spans="16:22" x14ac:dyDescent="0.25">
      <c r="P8346" s="147" t="s">
        <v>962</v>
      </c>
      <c r="Q8346" s="147">
        <v>219</v>
      </c>
      <c r="R8346" s="147"/>
      <c r="S8346" s="147" t="s">
        <v>2555</v>
      </c>
      <c r="T8346" s="147">
        <v>581</v>
      </c>
      <c r="U8346" s="147" t="s">
        <v>2556</v>
      </c>
      <c r="V8346" s="147" t="s">
        <v>4760</v>
      </c>
    </row>
    <row r="8347" spans="16:22" x14ac:dyDescent="0.25">
      <c r="P8347" s="147" t="s">
        <v>962</v>
      </c>
      <c r="Q8347" s="147">
        <v>219</v>
      </c>
      <c r="R8347" s="147"/>
      <c r="S8347" s="147" t="s">
        <v>1892</v>
      </c>
      <c r="T8347" s="147">
        <v>1262</v>
      </c>
      <c r="U8347" s="147" t="s">
        <v>1893</v>
      </c>
      <c r="V8347" s="147" t="s">
        <v>4760</v>
      </c>
    </row>
    <row r="8348" spans="16:22" x14ac:dyDescent="0.25">
      <c r="P8348" s="147" t="s">
        <v>962</v>
      </c>
      <c r="Q8348" s="147">
        <v>219</v>
      </c>
      <c r="R8348" s="147"/>
      <c r="S8348" s="147" t="s">
        <v>1894</v>
      </c>
      <c r="T8348" s="147">
        <v>836</v>
      </c>
      <c r="U8348" s="147" t="s">
        <v>1895</v>
      </c>
      <c r="V8348" s="147" t="s">
        <v>4760</v>
      </c>
    </row>
    <row r="8349" spans="16:22" x14ac:dyDescent="0.25">
      <c r="P8349" s="147" t="s">
        <v>962</v>
      </c>
      <c r="Q8349" s="147">
        <v>219</v>
      </c>
      <c r="R8349" s="147"/>
      <c r="S8349" s="147" t="s">
        <v>1896</v>
      </c>
      <c r="T8349" s="147">
        <v>538</v>
      </c>
      <c r="U8349" s="147" t="s">
        <v>1897</v>
      </c>
      <c r="V8349" s="147" t="s">
        <v>4760</v>
      </c>
    </row>
    <row r="8350" spans="16:22" x14ac:dyDescent="0.25">
      <c r="P8350" s="147" t="s">
        <v>962</v>
      </c>
      <c r="Q8350" s="147">
        <v>219</v>
      </c>
      <c r="R8350" s="147"/>
      <c r="S8350" s="147" t="s">
        <v>2854</v>
      </c>
      <c r="T8350" s="147">
        <v>1398</v>
      </c>
      <c r="U8350" s="147" t="s">
        <v>2855</v>
      </c>
      <c r="V8350" s="147" t="s">
        <v>4760</v>
      </c>
    </row>
    <row r="8351" spans="16:22" x14ac:dyDescent="0.25">
      <c r="P8351" s="147" t="s">
        <v>962</v>
      </c>
      <c r="Q8351" s="147">
        <v>219</v>
      </c>
      <c r="R8351" s="147"/>
      <c r="S8351" s="147" t="s">
        <v>2856</v>
      </c>
      <c r="T8351" s="147">
        <v>641</v>
      </c>
      <c r="U8351" s="147" t="s">
        <v>2857</v>
      </c>
      <c r="V8351" s="147" t="s">
        <v>4760</v>
      </c>
    </row>
    <row r="8352" spans="16:22" x14ac:dyDescent="0.25">
      <c r="P8352" s="147" t="s">
        <v>962</v>
      </c>
      <c r="Q8352" s="147">
        <v>219</v>
      </c>
      <c r="R8352" s="147"/>
      <c r="S8352" s="147" t="s">
        <v>3071</v>
      </c>
      <c r="T8352" s="147">
        <v>412</v>
      </c>
      <c r="U8352" s="147" t="s">
        <v>3072</v>
      </c>
      <c r="V8352" s="147" t="s">
        <v>4760</v>
      </c>
    </row>
    <row r="8353" spans="16:22" x14ac:dyDescent="0.25">
      <c r="P8353" s="147" t="s">
        <v>962</v>
      </c>
      <c r="Q8353" s="147">
        <v>219</v>
      </c>
      <c r="R8353" s="147"/>
      <c r="S8353" s="147" t="s">
        <v>1898</v>
      </c>
      <c r="T8353" s="147">
        <v>192</v>
      </c>
      <c r="U8353" s="147" t="s">
        <v>1899</v>
      </c>
      <c r="V8353" s="147" t="s">
        <v>4760</v>
      </c>
    </row>
    <row r="8354" spans="16:22" x14ac:dyDescent="0.25">
      <c r="P8354" s="147" t="s">
        <v>962</v>
      </c>
      <c r="Q8354" s="147">
        <v>219</v>
      </c>
      <c r="R8354" s="147"/>
      <c r="S8354" s="147" t="s">
        <v>3538</v>
      </c>
      <c r="T8354" s="147">
        <v>1218</v>
      </c>
      <c r="U8354" s="147" t="s">
        <v>3539</v>
      </c>
      <c r="V8354" s="147" t="s">
        <v>4760</v>
      </c>
    </row>
    <row r="8355" spans="16:22" x14ac:dyDescent="0.25">
      <c r="P8355" s="147" t="s">
        <v>962</v>
      </c>
      <c r="Q8355" s="147">
        <v>219</v>
      </c>
      <c r="R8355" s="147"/>
      <c r="S8355" s="147" t="s">
        <v>4367</v>
      </c>
      <c r="T8355" s="147">
        <v>61</v>
      </c>
      <c r="U8355" s="147" t="s">
        <v>4368</v>
      </c>
      <c r="V8355" s="147" t="s">
        <v>4760</v>
      </c>
    </row>
    <row r="8356" spans="16:22" x14ac:dyDescent="0.25">
      <c r="P8356" s="147" t="s">
        <v>962</v>
      </c>
      <c r="Q8356" s="147">
        <v>219</v>
      </c>
      <c r="R8356" s="147"/>
      <c r="S8356" s="147" t="s">
        <v>1902</v>
      </c>
      <c r="T8356" s="147">
        <v>300</v>
      </c>
      <c r="U8356" s="147" t="s">
        <v>1903</v>
      </c>
      <c r="V8356" s="147" t="s">
        <v>4760</v>
      </c>
    </row>
    <row r="8357" spans="16:22" x14ac:dyDescent="0.25">
      <c r="P8357" s="147" t="s">
        <v>962</v>
      </c>
      <c r="Q8357" s="147">
        <v>219</v>
      </c>
      <c r="R8357" s="147"/>
      <c r="S8357" s="147" t="s">
        <v>4369</v>
      </c>
      <c r="T8357" s="147">
        <v>48</v>
      </c>
      <c r="U8357" s="147" t="s">
        <v>4370</v>
      </c>
      <c r="V8357" s="147" t="s">
        <v>4760</v>
      </c>
    </row>
    <row r="8358" spans="16:22" x14ac:dyDescent="0.25">
      <c r="P8358" s="147" t="s">
        <v>962</v>
      </c>
      <c r="Q8358" s="147">
        <v>219</v>
      </c>
      <c r="R8358" s="147"/>
      <c r="S8358" s="147" t="s">
        <v>3885</v>
      </c>
      <c r="T8358" s="147">
        <v>142</v>
      </c>
      <c r="U8358" s="147" t="s">
        <v>3886</v>
      </c>
      <c r="V8358" s="147" t="s">
        <v>4760</v>
      </c>
    </row>
    <row r="8359" spans="16:22" x14ac:dyDescent="0.25">
      <c r="P8359" s="147" t="s">
        <v>962</v>
      </c>
      <c r="Q8359" s="147">
        <v>219</v>
      </c>
      <c r="R8359" s="147"/>
      <c r="S8359" s="147" t="s">
        <v>3887</v>
      </c>
      <c r="T8359" s="147">
        <v>61</v>
      </c>
      <c r="U8359" s="147" t="s">
        <v>3888</v>
      </c>
      <c r="V8359" s="147" t="s">
        <v>4760</v>
      </c>
    </row>
    <row r="8360" spans="16:22" x14ac:dyDescent="0.25">
      <c r="P8360" s="147" t="s">
        <v>962</v>
      </c>
      <c r="Q8360" s="147">
        <v>219</v>
      </c>
      <c r="R8360" s="147"/>
      <c r="S8360" s="147" t="s">
        <v>4713</v>
      </c>
      <c r="T8360" s="147">
        <v>217</v>
      </c>
      <c r="U8360" s="147" t="s">
        <v>4714</v>
      </c>
      <c r="V8360" s="147" t="s">
        <v>4760</v>
      </c>
    </row>
    <row r="8361" spans="16:22" x14ac:dyDescent="0.25">
      <c r="P8361" s="147" t="s">
        <v>962</v>
      </c>
      <c r="Q8361" s="147">
        <v>219</v>
      </c>
      <c r="R8361" s="147"/>
      <c r="S8361" s="147" t="s">
        <v>2557</v>
      </c>
      <c r="T8361" s="147">
        <v>78</v>
      </c>
      <c r="U8361" s="147" t="s">
        <v>2558</v>
      </c>
      <c r="V8361" s="147" t="s">
        <v>4760</v>
      </c>
    </row>
    <row r="8362" spans="16:22" x14ac:dyDescent="0.25">
      <c r="P8362" s="147" t="s">
        <v>962</v>
      </c>
      <c r="Q8362" s="147">
        <v>219</v>
      </c>
      <c r="R8362" s="147"/>
      <c r="S8362" s="147" t="s">
        <v>1904</v>
      </c>
      <c r="T8362" s="147">
        <v>623</v>
      </c>
      <c r="U8362" s="147" t="s">
        <v>1905</v>
      </c>
      <c r="V8362" s="147" t="s">
        <v>4760</v>
      </c>
    </row>
    <row r="8363" spans="16:22" x14ac:dyDescent="0.25">
      <c r="P8363" s="147" t="s">
        <v>962</v>
      </c>
      <c r="Q8363" s="147">
        <v>219</v>
      </c>
      <c r="R8363" s="147"/>
      <c r="S8363" s="147" t="s">
        <v>4084</v>
      </c>
      <c r="T8363" s="147">
        <v>208</v>
      </c>
      <c r="U8363" s="147" t="s">
        <v>4085</v>
      </c>
      <c r="V8363" s="147" t="s">
        <v>4760</v>
      </c>
    </row>
    <row r="8364" spans="16:22" x14ac:dyDescent="0.25">
      <c r="P8364" s="147" t="s">
        <v>962</v>
      </c>
      <c r="Q8364" s="147">
        <v>219</v>
      </c>
      <c r="R8364" s="147"/>
      <c r="S8364" s="147" t="s">
        <v>2559</v>
      </c>
      <c r="T8364" s="147">
        <v>54</v>
      </c>
      <c r="U8364" s="147" t="s">
        <v>2560</v>
      </c>
      <c r="V8364" s="147" t="s">
        <v>4760</v>
      </c>
    </row>
    <row r="8365" spans="16:22" x14ac:dyDescent="0.25">
      <c r="P8365" s="147" t="s">
        <v>962</v>
      </c>
      <c r="Q8365" s="147">
        <v>219</v>
      </c>
      <c r="R8365" s="147"/>
      <c r="S8365" s="147" t="s">
        <v>3378</v>
      </c>
      <c r="T8365" s="147">
        <v>219</v>
      </c>
      <c r="U8365" s="147" t="s">
        <v>3379</v>
      </c>
      <c r="V8365" s="147" t="s">
        <v>4760</v>
      </c>
    </row>
    <row r="8366" spans="16:22" x14ac:dyDescent="0.25">
      <c r="P8366" s="147" t="s">
        <v>962</v>
      </c>
      <c r="Q8366" s="147">
        <v>219</v>
      </c>
      <c r="R8366" s="147"/>
      <c r="S8366" s="147" t="s">
        <v>4137</v>
      </c>
      <c r="T8366" s="147">
        <v>294</v>
      </c>
      <c r="U8366" s="147" t="s">
        <v>4138</v>
      </c>
      <c r="V8366" s="147" t="s">
        <v>4760</v>
      </c>
    </row>
    <row r="8367" spans="16:22" x14ac:dyDescent="0.25">
      <c r="P8367" s="147" t="s">
        <v>962</v>
      </c>
      <c r="Q8367" s="147">
        <v>219</v>
      </c>
      <c r="R8367" s="147"/>
      <c r="S8367" s="147" t="s">
        <v>3380</v>
      </c>
      <c r="T8367" s="147">
        <v>105</v>
      </c>
      <c r="U8367" s="147" t="s">
        <v>3381</v>
      </c>
      <c r="V8367" s="147" t="s">
        <v>4760</v>
      </c>
    </row>
    <row r="8368" spans="16:22" x14ac:dyDescent="0.25">
      <c r="P8368" s="147" t="s">
        <v>962</v>
      </c>
      <c r="Q8368" s="147">
        <v>219</v>
      </c>
      <c r="R8368" s="147"/>
      <c r="S8368" s="147" t="s">
        <v>1910</v>
      </c>
      <c r="T8368" s="147">
        <v>503</v>
      </c>
      <c r="U8368" s="147" t="s">
        <v>1911</v>
      </c>
      <c r="V8368" s="147" t="s">
        <v>4760</v>
      </c>
    </row>
    <row r="8369" spans="16:22" x14ac:dyDescent="0.25">
      <c r="P8369" s="147" t="s">
        <v>962</v>
      </c>
      <c r="Q8369" s="147">
        <v>219</v>
      </c>
      <c r="R8369" s="147"/>
      <c r="S8369" s="147" t="s">
        <v>2561</v>
      </c>
      <c r="T8369" s="147">
        <v>157</v>
      </c>
      <c r="U8369" s="147" t="s">
        <v>2562</v>
      </c>
      <c r="V8369" s="147" t="s">
        <v>4760</v>
      </c>
    </row>
    <row r="8370" spans="16:22" x14ac:dyDescent="0.25">
      <c r="P8370" s="147" t="s">
        <v>962</v>
      </c>
      <c r="Q8370" s="147">
        <v>219</v>
      </c>
      <c r="R8370" s="147"/>
      <c r="S8370" s="147" t="s">
        <v>2563</v>
      </c>
      <c r="T8370" s="147">
        <v>33</v>
      </c>
      <c r="U8370" s="147" t="s">
        <v>2564</v>
      </c>
      <c r="V8370" s="147" t="s">
        <v>4760</v>
      </c>
    </row>
    <row r="8371" spans="16:22" x14ac:dyDescent="0.25">
      <c r="P8371" s="147" t="s">
        <v>962</v>
      </c>
      <c r="Q8371" s="147">
        <v>219</v>
      </c>
      <c r="R8371" s="147"/>
      <c r="S8371" s="147" t="s">
        <v>4086</v>
      </c>
      <c r="T8371" s="147">
        <v>106</v>
      </c>
      <c r="U8371" s="147" t="s">
        <v>4087</v>
      </c>
      <c r="V8371" s="147" t="s">
        <v>4760</v>
      </c>
    </row>
    <row r="8372" spans="16:22" x14ac:dyDescent="0.25">
      <c r="P8372" s="147" t="s">
        <v>962</v>
      </c>
      <c r="Q8372" s="147">
        <v>219</v>
      </c>
      <c r="R8372" s="147"/>
      <c r="S8372" s="147" t="s">
        <v>4715</v>
      </c>
      <c r="T8372" s="147">
        <v>150</v>
      </c>
      <c r="U8372" s="147" t="s">
        <v>4716</v>
      </c>
      <c r="V8372" s="147" t="s">
        <v>4760</v>
      </c>
    </row>
    <row r="8373" spans="16:22" x14ac:dyDescent="0.25">
      <c r="P8373" s="147" t="s">
        <v>962</v>
      </c>
      <c r="Q8373" s="147">
        <v>219</v>
      </c>
      <c r="R8373" s="147"/>
      <c r="S8373" s="147" t="s">
        <v>1912</v>
      </c>
      <c r="T8373" s="147">
        <v>144</v>
      </c>
      <c r="U8373" s="147" t="s">
        <v>1913</v>
      </c>
      <c r="V8373" s="147" t="s">
        <v>4760</v>
      </c>
    </row>
    <row r="8374" spans="16:22" x14ac:dyDescent="0.25">
      <c r="P8374" s="147" t="s">
        <v>962</v>
      </c>
      <c r="Q8374" s="147">
        <v>219</v>
      </c>
      <c r="R8374" s="147"/>
      <c r="S8374" s="147" t="s">
        <v>3728</v>
      </c>
      <c r="T8374" s="147">
        <v>196</v>
      </c>
      <c r="U8374" s="147" t="s">
        <v>3729</v>
      </c>
      <c r="V8374" s="147" t="s">
        <v>4760</v>
      </c>
    </row>
    <row r="8375" spans="16:22" x14ac:dyDescent="0.25">
      <c r="P8375" s="147" t="s">
        <v>962</v>
      </c>
      <c r="Q8375" s="147">
        <v>219</v>
      </c>
      <c r="R8375" s="147"/>
      <c r="S8375" s="147" t="s">
        <v>4139</v>
      </c>
      <c r="T8375" s="147">
        <v>796</v>
      </c>
      <c r="U8375" s="147" t="s">
        <v>4140</v>
      </c>
      <c r="V8375" s="147" t="s">
        <v>4760</v>
      </c>
    </row>
    <row r="8376" spans="16:22" x14ac:dyDescent="0.25">
      <c r="P8376" s="147" t="s">
        <v>962</v>
      </c>
      <c r="Q8376" s="147">
        <v>219</v>
      </c>
      <c r="R8376" s="147"/>
      <c r="S8376" s="147" t="s">
        <v>4141</v>
      </c>
      <c r="T8376" s="147">
        <v>520</v>
      </c>
      <c r="U8376" s="147" t="s">
        <v>4142</v>
      </c>
      <c r="V8376" s="147" t="s">
        <v>4760</v>
      </c>
    </row>
    <row r="8377" spans="16:22" x14ac:dyDescent="0.25">
      <c r="P8377" s="147" t="s">
        <v>962</v>
      </c>
      <c r="Q8377" s="147">
        <v>219</v>
      </c>
      <c r="R8377" s="147"/>
      <c r="S8377" s="147" t="s">
        <v>4881</v>
      </c>
      <c r="T8377" s="147">
        <v>20</v>
      </c>
      <c r="U8377" s="147" t="s">
        <v>4882</v>
      </c>
      <c r="V8377" s="147" t="s">
        <v>4760</v>
      </c>
    </row>
    <row r="8378" spans="16:22" x14ac:dyDescent="0.25">
      <c r="P8378" s="147" t="s">
        <v>962</v>
      </c>
      <c r="Q8378" s="147">
        <v>219</v>
      </c>
      <c r="R8378" s="147"/>
      <c r="S8378" s="147" t="s">
        <v>4375</v>
      </c>
      <c r="T8378" s="147">
        <v>25</v>
      </c>
      <c r="U8378" s="147" t="s">
        <v>4376</v>
      </c>
      <c r="V8378" s="147" t="s">
        <v>4760</v>
      </c>
    </row>
    <row r="8379" spans="16:22" x14ac:dyDescent="0.25">
      <c r="P8379" s="147" t="s">
        <v>962</v>
      </c>
      <c r="Q8379" s="147">
        <v>219</v>
      </c>
      <c r="R8379" s="147"/>
      <c r="S8379" s="147" t="s">
        <v>4377</v>
      </c>
      <c r="T8379" s="147">
        <v>170</v>
      </c>
      <c r="U8379" s="147" t="s">
        <v>4378</v>
      </c>
      <c r="V8379" s="147" t="s">
        <v>4760</v>
      </c>
    </row>
    <row r="8380" spans="16:22" x14ac:dyDescent="0.25">
      <c r="P8380" s="147" t="s">
        <v>962</v>
      </c>
      <c r="Q8380" s="147">
        <v>219</v>
      </c>
      <c r="R8380" s="147"/>
      <c r="S8380" s="147" t="s">
        <v>3085</v>
      </c>
      <c r="T8380" s="147">
        <v>578</v>
      </c>
      <c r="U8380" s="147" t="s">
        <v>3086</v>
      </c>
      <c r="V8380" s="147" t="s">
        <v>4760</v>
      </c>
    </row>
    <row r="8381" spans="16:22" x14ac:dyDescent="0.25">
      <c r="P8381" s="147" t="s">
        <v>962</v>
      </c>
      <c r="Q8381" s="147">
        <v>219</v>
      </c>
      <c r="R8381" s="147"/>
      <c r="S8381" s="147" t="s">
        <v>3730</v>
      </c>
      <c r="T8381" s="147">
        <v>92</v>
      </c>
      <c r="U8381" s="147" t="s">
        <v>3731</v>
      </c>
      <c r="V8381" s="147" t="s">
        <v>4760</v>
      </c>
    </row>
    <row r="8382" spans="16:22" x14ac:dyDescent="0.25">
      <c r="P8382" s="147" t="s">
        <v>962</v>
      </c>
      <c r="Q8382" s="147">
        <v>219</v>
      </c>
      <c r="R8382" s="147"/>
      <c r="S8382" s="147" t="s">
        <v>2567</v>
      </c>
      <c r="T8382" s="147">
        <v>112</v>
      </c>
      <c r="U8382" s="147" t="s">
        <v>2568</v>
      </c>
      <c r="V8382" s="147" t="s">
        <v>4760</v>
      </c>
    </row>
    <row r="8383" spans="16:22" x14ac:dyDescent="0.25">
      <c r="P8383" s="147" t="s">
        <v>962</v>
      </c>
      <c r="Q8383" s="147">
        <v>219</v>
      </c>
      <c r="R8383" s="147"/>
      <c r="S8383" s="147" t="s">
        <v>3732</v>
      </c>
      <c r="T8383" s="147">
        <v>221</v>
      </c>
      <c r="U8383" s="147" t="s">
        <v>3733</v>
      </c>
      <c r="V8383" s="147" t="s">
        <v>4760</v>
      </c>
    </row>
    <row r="8384" spans="16:22" x14ac:dyDescent="0.25">
      <c r="P8384" s="147" t="s">
        <v>962</v>
      </c>
      <c r="Q8384" s="147">
        <v>219</v>
      </c>
      <c r="R8384" s="147"/>
      <c r="S8384" s="147" t="s">
        <v>1918</v>
      </c>
      <c r="T8384" s="147">
        <v>160</v>
      </c>
      <c r="U8384" s="147" t="s">
        <v>1919</v>
      </c>
      <c r="V8384" s="147" t="s">
        <v>4760</v>
      </c>
    </row>
    <row r="8385" spans="16:22" x14ac:dyDescent="0.25">
      <c r="P8385" s="147" t="s">
        <v>962</v>
      </c>
      <c r="Q8385" s="147">
        <v>219</v>
      </c>
      <c r="R8385" s="147"/>
      <c r="S8385" s="147" t="s">
        <v>3901</v>
      </c>
      <c r="T8385" s="147">
        <v>461</v>
      </c>
      <c r="U8385" s="147" t="s">
        <v>3902</v>
      </c>
      <c r="V8385" s="147" t="s">
        <v>4760</v>
      </c>
    </row>
    <row r="8386" spans="16:22" x14ac:dyDescent="0.25">
      <c r="P8386" s="147" t="s">
        <v>962</v>
      </c>
      <c r="Q8386" s="147">
        <v>219</v>
      </c>
      <c r="R8386" s="147"/>
      <c r="S8386" s="147" t="s">
        <v>4883</v>
      </c>
      <c r="T8386" s="147">
        <v>70</v>
      </c>
      <c r="U8386" s="147" t="s">
        <v>4884</v>
      </c>
      <c r="V8386" s="147" t="s">
        <v>4760</v>
      </c>
    </row>
    <row r="8387" spans="16:22" x14ac:dyDescent="0.25">
      <c r="P8387" s="147" t="s">
        <v>962</v>
      </c>
      <c r="Q8387" s="147">
        <v>219</v>
      </c>
      <c r="R8387" s="147"/>
      <c r="S8387" s="147" t="s">
        <v>4090</v>
      </c>
      <c r="T8387" s="147">
        <v>70</v>
      </c>
      <c r="U8387" s="147" t="s">
        <v>4091</v>
      </c>
      <c r="V8387" s="147" t="s">
        <v>4760</v>
      </c>
    </row>
    <row r="8388" spans="16:22" x14ac:dyDescent="0.25">
      <c r="P8388" s="147" t="s">
        <v>962</v>
      </c>
      <c r="Q8388" s="147">
        <v>219</v>
      </c>
      <c r="R8388" s="147"/>
      <c r="S8388" s="147" t="s">
        <v>3384</v>
      </c>
      <c r="T8388" s="147">
        <v>120</v>
      </c>
      <c r="U8388" s="147" t="s">
        <v>3385</v>
      </c>
      <c r="V8388" s="147" t="s">
        <v>4760</v>
      </c>
    </row>
    <row r="8389" spans="16:22" x14ac:dyDescent="0.25">
      <c r="P8389" s="147" t="s">
        <v>962</v>
      </c>
      <c r="Q8389" s="147">
        <v>219</v>
      </c>
      <c r="R8389" s="147"/>
      <c r="S8389" s="147" t="s">
        <v>4885</v>
      </c>
      <c r="T8389" s="147">
        <v>54</v>
      </c>
      <c r="U8389" s="147" t="s">
        <v>4886</v>
      </c>
      <c r="V8389" s="147" t="s">
        <v>4760</v>
      </c>
    </row>
    <row r="8390" spans="16:22" x14ac:dyDescent="0.25">
      <c r="P8390" s="147" t="s">
        <v>962</v>
      </c>
      <c r="Q8390" s="147">
        <v>219</v>
      </c>
      <c r="R8390" s="147"/>
      <c r="S8390" s="147" t="s">
        <v>4887</v>
      </c>
      <c r="T8390" s="147">
        <v>53</v>
      </c>
      <c r="U8390" s="147" t="s">
        <v>4888</v>
      </c>
      <c r="V8390" s="147" t="s">
        <v>4760</v>
      </c>
    </row>
    <row r="8391" spans="16:22" x14ac:dyDescent="0.25">
      <c r="P8391" s="147" t="s">
        <v>962</v>
      </c>
      <c r="Q8391" s="147">
        <v>219</v>
      </c>
      <c r="R8391" s="147"/>
      <c r="S8391" s="147" t="s">
        <v>4889</v>
      </c>
      <c r="T8391" s="147">
        <v>61</v>
      </c>
      <c r="U8391" s="147" t="s">
        <v>4890</v>
      </c>
      <c r="V8391" s="147" t="s">
        <v>4760</v>
      </c>
    </row>
    <row r="8392" spans="16:22" x14ac:dyDescent="0.25">
      <c r="P8392" s="147" t="s">
        <v>962</v>
      </c>
      <c r="Q8392" s="147">
        <v>219</v>
      </c>
      <c r="R8392" s="147"/>
      <c r="S8392" s="147" t="s">
        <v>4891</v>
      </c>
      <c r="T8392" s="147">
        <v>51</v>
      </c>
      <c r="U8392" s="147" t="s">
        <v>4892</v>
      </c>
      <c r="V8392" s="147" t="s">
        <v>4760</v>
      </c>
    </row>
    <row r="8393" spans="16:22" x14ac:dyDescent="0.25">
      <c r="P8393" s="147" t="s">
        <v>962</v>
      </c>
      <c r="Q8393" s="147">
        <v>219</v>
      </c>
      <c r="R8393" s="147"/>
      <c r="S8393" s="147" t="s">
        <v>4893</v>
      </c>
      <c r="T8393" s="147">
        <v>20</v>
      </c>
      <c r="U8393" s="147" t="s">
        <v>4894</v>
      </c>
      <c r="V8393" s="147" t="s">
        <v>4760</v>
      </c>
    </row>
    <row r="8394" spans="16:22" x14ac:dyDescent="0.25">
      <c r="P8394" s="147" t="s">
        <v>962</v>
      </c>
      <c r="Q8394" s="147">
        <v>219</v>
      </c>
      <c r="R8394" s="147"/>
      <c r="S8394" s="147" t="s">
        <v>4895</v>
      </c>
      <c r="T8394" s="147">
        <v>62</v>
      </c>
      <c r="U8394" s="147" t="s">
        <v>4896</v>
      </c>
      <c r="V8394" s="147" t="s">
        <v>4760</v>
      </c>
    </row>
    <row r="8395" spans="16:22" x14ac:dyDescent="0.25">
      <c r="P8395" s="147" t="s">
        <v>962</v>
      </c>
      <c r="Q8395" s="147">
        <v>219</v>
      </c>
      <c r="R8395" s="147"/>
      <c r="S8395" s="147" t="s">
        <v>4897</v>
      </c>
      <c r="T8395" s="147">
        <v>23</v>
      </c>
      <c r="U8395" s="147" t="s">
        <v>4898</v>
      </c>
      <c r="V8395" s="147" t="s">
        <v>4760</v>
      </c>
    </row>
    <row r="8396" spans="16:22" x14ac:dyDescent="0.25">
      <c r="P8396" s="147" t="s">
        <v>962</v>
      </c>
      <c r="Q8396" s="147">
        <v>219</v>
      </c>
      <c r="R8396" s="147"/>
      <c r="S8396" s="147" t="s">
        <v>1936</v>
      </c>
      <c r="T8396" s="147">
        <v>748</v>
      </c>
      <c r="U8396" s="147" t="s">
        <v>1937</v>
      </c>
      <c r="V8396" s="147" t="s">
        <v>4760</v>
      </c>
    </row>
    <row r="8397" spans="16:22" x14ac:dyDescent="0.25">
      <c r="P8397" s="147" t="s">
        <v>962</v>
      </c>
      <c r="Q8397" s="147">
        <v>219</v>
      </c>
      <c r="R8397" s="147"/>
      <c r="S8397" s="147" t="s">
        <v>3736</v>
      </c>
      <c r="T8397" s="147">
        <v>150</v>
      </c>
      <c r="U8397" s="147" t="s">
        <v>3737</v>
      </c>
      <c r="V8397" s="147" t="s">
        <v>4760</v>
      </c>
    </row>
    <row r="8398" spans="16:22" x14ac:dyDescent="0.25">
      <c r="P8398" s="147" t="s">
        <v>962</v>
      </c>
      <c r="Q8398" s="147">
        <v>219</v>
      </c>
      <c r="R8398" s="147"/>
      <c r="S8398" s="147" t="s">
        <v>4143</v>
      </c>
      <c r="T8398" s="147">
        <v>38</v>
      </c>
      <c r="U8398" s="147" t="s">
        <v>4144</v>
      </c>
      <c r="V8398" s="147" t="s">
        <v>4760</v>
      </c>
    </row>
    <row r="8399" spans="16:22" x14ac:dyDescent="0.25">
      <c r="P8399" s="147" t="s">
        <v>962</v>
      </c>
      <c r="Q8399" s="147">
        <v>219</v>
      </c>
      <c r="R8399" s="147"/>
      <c r="S8399" s="147" t="s">
        <v>3386</v>
      </c>
      <c r="T8399" s="147">
        <v>171</v>
      </c>
      <c r="U8399" s="147" t="s">
        <v>3387</v>
      </c>
      <c r="V8399" s="147" t="s">
        <v>4760</v>
      </c>
    </row>
    <row r="8400" spans="16:22" x14ac:dyDescent="0.25">
      <c r="P8400" s="147" t="s">
        <v>962</v>
      </c>
      <c r="Q8400" s="147">
        <v>219</v>
      </c>
      <c r="R8400" s="147"/>
      <c r="S8400" s="147" t="s">
        <v>1946</v>
      </c>
      <c r="T8400" s="147">
        <v>212</v>
      </c>
      <c r="U8400" s="147" t="s">
        <v>1947</v>
      </c>
      <c r="V8400" s="147" t="s">
        <v>4760</v>
      </c>
    </row>
    <row r="8401" spans="16:22" x14ac:dyDescent="0.25">
      <c r="P8401" s="147" t="s">
        <v>962</v>
      </c>
      <c r="Q8401" s="147">
        <v>219</v>
      </c>
      <c r="R8401" s="147"/>
      <c r="S8401" s="147" t="s">
        <v>1952</v>
      </c>
      <c r="T8401" s="147">
        <v>265</v>
      </c>
      <c r="U8401" s="147" t="s">
        <v>1953</v>
      </c>
      <c r="V8401" s="147" t="s">
        <v>4760</v>
      </c>
    </row>
    <row r="8402" spans="16:22" x14ac:dyDescent="0.25">
      <c r="P8402" s="147" t="s">
        <v>962</v>
      </c>
      <c r="Q8402" s="147">
        <v>219</v>
      </c>
      <c r="R8402" s="147"/>
      <c r="S8402" s="147" t="s">
        <v>4899</v>
      </c>
      <c r="T8402" s="147">
        <v>30</v>
      </c>
      <c r="U8402" s="147" t="s">
        <v>4900</v>
      </c>
      <c r="V8402" s="147" t="s">
        <v>4760</v>
      </c>
    </row>
    <row r="8403" spans="16:22" x14ac:dyDescent="0.25">
      <c r="P8403" s="147" t="s">
        <v>962</v>
      </c>
      <c r="Q8403" s="147">
        <v>219</v>
      </c>
      <c r="R8403" s="147"/>
      <c r="S8403" s="147" t="s">
        <v>1964</v>
      </c>
      <c r="T8403" s="147">
        <v>1184</v>
      </c>
      <c r="U8403" s="147" t="s">
        <v>1965</v>
      </c>
      <c r="V8403" s="147" t="s">
        <v>4760</v>
      </c>
    </row>
    <row r="8404" spans="16:22" x14ac:dyDescent="0.25">
      <c r="P8404" s="147" t="s">
        <v>962</v>
      </c>
      <c r="Q8404" s="147">
        <v>219</v>
      </c>
      <c r="R8404" s="147"/>
      <c r="S8404" s="147" t="s">
        <v>2575</v>
      </c>
      <c r="T8404" s="147">
        <v>677</v>
      </c>
      <c r="U8404" s="147" t="s">
        <v>2576</v>
      </c>
      <c r="V8404" s="147" t="s">
        <v>4760</v>
      </c>
    </row>
    <row r="8405" spans="16:22" x14ac:dyDescent="0.25">
      <c r="P8405" s="147" t="s">
        <v>962</v>
      </c>
      <c r="Q8405" s="147">
        <v>219</v>
      </c>
      <c r="R8405" s="147"/>
      <c r="S8405" s="147" t="s">
        <v>1976</v>
      </c>
      <c r="T8405" s="147">
        <v>636</v>
      </c>
      <c r="U8405" s="147" t="s">
        <v>1977</v>
      </c>
      <c r="V8405" s="147" t="s">
        <v>4760</v>
      </c>
    </row>
    <row r="8406" spans="16:22" x14ac:dyDescent="0.25">
      <c r="P8406" s="147" t="s">
        <v>962</v>
      </c>
      <c r="Q8406" s="147">
        <v>219</v>
      </c>
      <c r="R8406" s="147"/>
      <c r="S8406" s="147" t="s">
        <v>4383</v>
      </c>
      <c r="T8406" s="147">
        <v>213</v>
      </c>
      <c r="U8406" s="147" t="s">
        <v>4384</v>
      </c>
      <c r="V8406" s="147" t="s">
        <v>4760</v>
      </c>
    </row>
    <row r="8407" spans="16:22" x14ac:dyDescent="0.25">
      <c r="P8407" s="147" t="s">
        <v>962</v>
      </c>
      <c r="Q8407" s="147">
        <v>219</v>
      </c>
      <c r="R8407" s="147"/>
      <c r="S8407" s="147" t="s">
        <v>4901</v>
      </c>
      <c r="T8407" s="147">
        <v>270</v>
      </c>
      <c r="U8407" s="147" t="s">
        <v>4902</v>
      </c>
      <c r="V8407" s="147" t="s">
        <v>4760</v>
      </c>
    </row>
    <row r="8408" spans="16:22" x14ac:dyDescent="0.25">
      <c r="P8408" s="147" t="s">
        <v>962</v>
      </c>
      <c r="Q8408" s="147">
        <v>219</v>
      </c>
      <c r="R8408" s="147"/>
      <c r="S8408" s="147" t="s">
        <v>1978</v>
      </c>
      <c r="T8408" s="147">
        <v>3700</v>
      </c>
      <c r="U8408" s="147" t="s">
        <v>1979</v>
      </c>
      <c r="V8408" s="147" t="s">
        <v>4760</v>
      </c>
    </row>
    <row r="8409" spans="16:22" x14ac:dyDescent="0.25">
      <c r="P8409" s="147" t="s">
        <v>962</v>
      </c>
      <c r="Q8409" s="147">
        <v>219</v>
      </c>
      <c r="R8409" s="147"/>
      <c r="S8409" s="147" t="s">
        <v>1984</v>
      </c>
      <c r="T8409" s="147">
        <v>321</v>
      </c>
      <c r="U8409" s="147" t="s">
        <v>1985</v>
      </c>
      <c r="V8409" s="147" t="s">
        <v>4760</v>
      </c>
    </row>
    <row r="8410" spans="16:22" x14ac:dyDescent="0.25">
      <c r="P8410" s="147" t="s">
        <v>962</v>
      </c>
      <c r="Q8410" s="147">
        <v>219</v>
      </c>
      <c r="R8410" s="147"/>
      <c r="S8410" s="147" t="s">
        <v>1986</v>
      </c>
      <c r="T8410" s="147">
        <v>514</v>
      </c>
      <c r="U8410" s="147" t="s">
        <v>1987</v>
      </c>
      <c r="V8410" s="147" t="s">
        <v>4760</v>
      </c>
    </row>
    <row r="8411" spans="16:22" x14ac:dyDescent="0.25">
      <c r="P8411" s="147" t="s">
        <v>962</v>
      </c>
      <c r="Q8411" s="147">
        <v>219</v>
      </c>
      <c r="R8411" s="147"/>
      <c r="S8411" s="147" t="s">
        <v>1988</v>
      </c>
      <c r="T8411" s="147">
        <v>4767</v>
      </c>
      <c r="U8411" s="147" t="s">
        <v>1989</v>
      </c>
      <c r="V8411" s="147" t="s">
        <v>4760</v>
      </c>
    </row>
    <row r="8412" spans="16:22" x14ac:dyDescent="0.25">
      <c r="P8412" s="147" t="s">
        <v>962</v>
      </c>
      <c r="Q8412" s="147">
        <v>219</v>
      </c>
      <c r="R8412" s="147"/>
      <c r="S8412" s="147" t="s">
        <v>1990</v>
      </c>
      <c r="T8412" s="147">
        <v>260</v>
      </c>
      <c r="U8412" s="147" t="s">
        <v>1991</v>
      </c>
      <c r="V8412" s="147" t="s">
        <v>4760</v>
      </c>
    </row>
    <row r="8413" spans="16:22" x14ac:dyDescent="0.25">
      <c r="P8413" s="147" t="s">
        <v>962</v>
      </c>
      <c r="Q8413" s="147">
        <v>219</v>
      </c>
      <c r="R8413" s="147"/>
      <c r="S8413" s="147" t="s">
        <v>1994</v>
      </c>
      <c r="T8413" s="147">
        <v>6112</v>
      </c>
      <c r="U8413" s="147" t="s">
        <v>1995</v>
      </c>
      <c r="V8413" s="147" t="s">
        <v>4760</v>
      </c>
    </row>
    <row r="8414" spans="16:22" x14ac:dyDescent="0.25">
      <c r="P8414" s="147" t="s">
        <v>962</v>
      </c>
      <c r="Q8414" s="147">
        <v>219</v>
      </c>
      <c r="R8414" s="147"/>
      <c r="S8414" s="147" t="s">
        <v>1996</v>
      </c>
      <c r="T8414" s="147">
        <v>2813</v>
      </c>
      <c r="U8414" s="147" t="s">
        <v>1997</v>
      </c>
      <c r="V8414" s="147" t="s">
        <v>4760</v>
      </c>
    </row>
    <row r="8415" spans="16:22" x14ac:dyDescent="0.25">
      <c r="P8415" s="147" t="s">
        <v>962</v>
      </c>
      <c r="Q8415" s="147">
        <v>219</v>
      </c>
      <c r="R8415" s="147"/>
      <c r="S8415" s="147" t="s">
        <v>2000</v>
      </c>
      <c r="T8415" s="147">
        <v>3450</v>
      </c>
      <c r="U8415" s="147" t="s">
        <v>2001</v>
      </c>
      <c r="V8415" s="147" t="s">
        <v>4760</v>
      </c>
    </row>
    <row r="8416" spans="16:22" x14ac:dyDescent="0.25">
      <c r="P8416" s="147" t="s">
        <v>962</v>
      </c>
      <c r="Q8416" s="147">
        <v>219</v>
      </c>
      <c r="R8416" s="147"/>
      <c r="S8416" s="147" t="s">
        <v>2004</v>
      </c>
      <c r="T8416" s="147">
        <v>2171</v>
      </c>
      <c r="U8416" s="147" t="s">
        <v>2005</v>
      </c>
      <c r="V8416" s="147" t="s">
        <v>4760</v>
      </c>
    </row>
    <row r="8417" spans="16:22" x14ac:dyDescent="0.25">
      <c r="P8417" s="147" t="s">
        <v>962</v>
      </c>
      <c r="Q8417" s="147">
        <v>219</v>
      </c>
      <c r="R8417" s="147"/>
      <c r="S8417" s="147" t="s">
        <v>2579</v>
      </c>
      <c r="T8417" s="147">
        <v>3140</v>
      </c>
      <c r="U8417" s="147" t="s">
        <v>2580</v>
      </c>
      <c r="V8417" s="147" t="s">
        <v>4760</v>
      </c>
    </row>
    <row r="8418" spans="16:22" x14ac:dyDescent="0.25">
      <c r="P8418" s="147" t="s">
        <v>962</v>
      </c>
      <c r="Q8418" s="147">
        <v>219</v>
      </c>
      <c r="R8418" s="147"/>
      <c r="S8418" s="147" t="s">
        <v>2012</v>
      </c>
      <c r="T8418" s="147">
        <v>1402</v>
      </c>
      <c r="U8418" s="147" t="s">
        <v>2013</v>
      </c>
      <c r="V8418" s="147" t="s">
        <v>4760</v>
      </c>
    </row>
    <row r="8419" spans="16:22" x14ac:dyDescent="0.25">
      <c r="P8419" s="147" t="s">
        <v>962</v>
      </c>
      <c r="Q8419" s="147">
        <v>219</v>
      </c>
      <c r="R8419" s="147"/>
      <c r="S8419" s="147" t="s">
        <v>2014</v>
      </c>
      <c r="T8419" s="147">
        <v>1000</v>
      </c>
      <c r="U8419" s="147" t="s">
        <v>2015</v>
      </c>
      <c r="V8419" s="147" t="s">
        <v>4760</v>
      </c>
    </row>
    <row r="8420" spans="16:22" x14ac:dyDescent="0.25">
      <c r="P8420" s="147" t="s">
        <v>962</v>
      </c>
      <c r="Q8420" s="147">
        <v>219</v>
      </c>
      <c r="R8420" s="147"/>
      <c r="S8420" s="147" t="s">
        <v>3909</v>
      </c>
      <c r="T8420" s="147">
        <v>1713</v>
      </c>
      <c r="U8420" s="147" t="s">
        <v>3910</v>
      </c>
      <c r="V8420" s="147" t="s">
        <v>4760</v>
      </c>
    </row>
    <row r="8421" spans="16:22" x14ac:dyDescent="0.25">
      <c r="P8421" s="147" t="s">
        <v>962</v>
      </c>
      <c r="Q8421" s="147">
        <v>219</v>
      </c>
      <c r="R8421" s="147"/>
      <c r="S8421" s="147" t="s">
        <v>2026</v>
      </c>
      <c r="T8421" s="147">
        <v>600</v>
      </c>
      <c r="U8421" s="147" t="s">
        <v>2027</v>
      </c>
      <c r="V8421" s="147" t="s">
        <v>4760</v>
      </c>
    </row>
    <row r="8422" spans="16:22" x14ac:dyDescent="0.25">
      <c r="P8422" s="147" t="s">
        <v>962</v>
      </c>
      <c r="Q8422" s="147">
        <v>219</v>
      </c>
      <c r="R8422" s="147"/>
      <c r="S8422" s="147" t="s">
        <v>2028</v>
      </c>
      <c r="T8422" s="147">
        <v>959</v>
      </c>
      <c r="U8422" s="147" t="s">
        <v>2029</v>
      </c>
      <c r="V8422" s="147" t="s">
        <v>4760</v>
      </c>
    </row>
    <row r="8423" spans="16:22" x14ac:dyDescent="0.25">
      <c r="P8423" s="147" t="s">
        <v>962</v>
      </c>
      <c r="Q8423" s="147">
        <v>219</v>
      </c>
      <c r="R8423" s="147"/>
      <c r="S8423" s="147" t="s">
        <v>2030</v>
      </c>
      <c r="T8423" s="147">
        <v>532</v>
      </c>
      <c r="U8423" s="147" t="s">
        <v>2031</v>
      </c>
      <c r="V8423" s="147" t="s">
        <v>4760</v>
      </c>
    </row>
    <row r="8424" spans="16:22" x14ac:dyDescent="0.25">
      <c r="P8424" s="147" t="s">
        <v>962</v>
      </c>
      <c r="Q8424" s="147">
        <v>219</v>
      </c>
      <c r="R8424" s="147"/>
      <c r="S8424" s="147" t="s">
        <v>3099</v>
      </c>
      <c r="T8424" s="147">
        <v>503</v>
      </c>
      <c r="U8424" s="147" t="s">
        <v>3100</v>
      </c>
      <c r="V8424" s="147" t="s">
        <v>4760</v>
      </c>
    </row>
    <row r="8425" spans="16:22" x14ac:dyDescent="0.25">
      <c r="P8425" s="147" t="s">
        <v>962</v>
      </c>
      <c r="Q8425" s="147">
        <v>219</v>
      </c>
      <c r="R8425" s="147"/>
      <c r="S8425" s="147" t="s">
        <v>3101</v>
      </c>
      <c r="T8425" s="147">
        <v>660</v>
      </c>
      <c r="U8425" s="147" t="s">
        <v>3102</v>
      </c>
      <c r="V8425" s="147" t="s">
        <v>4760</v>
      </c>
    </row>
    <row r="8426" spans="16:22" x14ac:dyDescent="0.25">
      <c r="P8426" s="147" t="s">
        <v>962</v>
      </c>
      <c r="Q8426" s="147">
        <v>219</v>
      </c>
      <c r="R8426" s="147"/>
      <c r="S8426" s="147" t="s">
        <v>3917</v>
      </c>
      <c r="T8426" s="147">
        <v>80</v>
      </c>
      <c r="U8426" s="147" t="s">
        <v>3918</v>
      </c>
      <c r="V8426" s="147" t="s">
        <v>4760</v>
      </c>
    </row>
    <row r="8427" spans="16:22" x14ac:dyDescent="0.25">
      <c r="P8427" s="147" t="s">
        <v>962</v>
      </c>
      <c r="Q8427" s="147">
        <v>219</v>
      </c>
      <c r="R8427" s="147"/>
      <c r="S8427" s="147" t="s">
        <v>2048</v>
      </c>
      <c r="T8427" s="147">
        <v>518</v>
      </c>
      <c r="U8427" s="147" t="s">
        <v>2049</v>
      </c>
      <c r="V8427" s="147" t="s">
        <v>4760</v>
      </c>
    </row>
    <row r="8428" spans="16:22" x14ac:dyDescent="0.25">
      <c r="P8428" s="147" t="s">
        <v>962</v>
      </c>
      <c r="Q8428" s="147">
        <v>219</v>
      </c>
      <c r="R8428" s="147"/>
      <c r="S8428" s="147" t="s">
        <v>3109</v>
      </c>
      <c r="T8428" s="147">
        <v>6</v>
      </c>
      <c r="U8428" s="147" t="s">
        <v>3110</v>
      </c>
      <c r="V8428" s="147" t="s">
        <v>4760</v>
      </c>
    </row>
    <row r="8429" spans="16:22" x14ac:dyDescent="0.25">
      <c r="P8429" s="147" t="s">
        <v>962</v>
      </c>
      <c r="Q8429" s="147">
        <v>219</v>
      </c>
      <c r="R8429" s="147"/>
      <c r="S8429" s="147" t="s">
        <v>4717</v>
      </c>
      <c r="T8429" s="147">
        <v>125</v>
      </c>
      <c r="U8429" s="147" t="s">
        <v>4718</v>
      </c>
      <c r="V8429" s="147" t="s">
        <v>4760</v>
      </c>
    </row>
    <row r="8430" spans="16:22" x14ac:dyDescent="0.25">
      <c r="P8430" s="147" t="s">
        <v>962</v>
      </c>
      <c r="Q8430" s="147">
        <v>219</v>
      </c>
      <c r="R8430" s="147"/>
      <c r="S8430" s="147" t="s">
        <v>3562</v>
      </c>
      <c r="T8430" s="147">
        <v>2499</v>
      </c>
      <c r="U8430" s="147" t="s">
        <v>3563</v>
      </c>
      <c r="V8430" s="147" t="s">
        <v>4760</v>
      </c>
    </row>
    <row r="8431" spans="16:22" x14ac:dyDescent="0.25">
      <c r="P8431" s="147" t="s">
        <v>962</v>
      </c>
      <c r="Q8431" s="147">
        <v>219</v>
      </c>
      <c r="R8431" s="147"/>
      <c r="S8431" s="147" t="s">
        <v>2052</v>
      </c>
      <c r="T8431" s="147">
        <v>3010</v>
      </c>
      <c r="U8431" s="147" t="s">
        <v>2053</v>
      </c>
      <c r="V8431" s="147" t="s">
        <v>4760</v>
      </c>
    </row>
    <row r="8432" spans="16:22" x14ac:dyDescent="0.25">
      <c r="P8432" s="147" t="s">
        <v>962</v>
      </c>
      <c r="Q8432" s="147">
        <v>219</v>
      </c>
      <c r="R8432" s="147"/>
      <c r="S8432" s="147" t="s">
        <v>4903</v>
      </c>
      <c r="T8432" s="147">
        <v>105</v>
      </c>
      <c r="U8432" s="147" t="s">
        <v>4904</v>
      </c>
      <c r="V8432" s="147" t="s">
        <v>4760</v>
      </c>
    </row>
    <row r="8433" spans="16:22" x14ac:dyDescent="0.25">
      <c r="P8433" s="147" t="s">
        <v>962</v>
      </c>
      <c r="Q8433" s="147">
        <v>219</v>
      </c>
      <c r="R8433" s="147"/>
      <c r="S8433" s="147" t="s">
        <v>4385</v>
      </c>
      <c r="T8433" s="147">
        <v>154</v>
      </c>
      <c r="U8433" s="147" t="s">
        <v>4386</v>
      </c>
      <c r="V8433" s="147" t="s">
        <v>4760</v>
      </c>
    </row>
    <row r="8434" spans="16:22" x14ac:dyDescent="0.25">
      <c r="P8434" s="147" t="s">
        <v>962</v>
      </c>
      <c r="Q8434" s="147">
        <v>219</v>
      </c>
      <c r="R8434" s="147"/>
      <c r="S8434" s="147" t="s">
        <v>2894</v>
      </c>
      <c r="T8434" s="147">
        <v>328</v>
      </c>
      <c r="U8434" s="147" t="s">
        <v>2895</v>
      </c>
      <c r="V8434" s="147" t="s">
        <v>4760</v>
      </c>
    </row>
    <row r="8435" spans="16:22" x14ac:dyDescent="0.25">
      <c r="P8435" s="147" t="s">
        <v>962</v>
      </c>
      <c r="Q8435" s="147">
        <v>219</v>
      </c>
      <c r="R8435" s="147"/>
      <c r="S8435" s="147" t="s">
        <v>4096</v>
      </c>
      <c r="T8435" s="147">
        <v>138</v>
      </c>
      <c r="U8435" s="147" t="s">
        <v>4097</v>
      </c>
      <c r="V8435" s="147" t="s">
        <v>4760</v>
      </c>
    </row>
    <row r="8436" spans="16:22" x14ac:dyDescent="0.25">
      <c r="P8436" s="147" t="s">
        <v>962</v>
      </c>
      <c r="Q8436" s="147">
        <v>219</v>
      </c>
      <c r="R8436" s="147"/>
      <c r="S8436" s="147" t="s">
        <v>3925</v>
      </c>
      <c r="T8436" s="147">
        <v>287</v>
      </c>
      <c r="U8436" s="147" t="s">
        <v>3926</v>
      </c>
      <c r="V8436" s="147" t="s">
        <v>4760</v>
      </c>
    </row>
    <row r="8437" spans="16:22" x14ac:dyDescent="0.25">
      <c r="P8437" s="147" t="s">
        <v>962</v>
      </c>
      <c r="Q8437" s="147">
        <v>219</v>
      </c>
      <c r="R8437" s="147"/>
      <c r="S8437" s="147" t="s">
        <v>2583</v>
      </c>
      <c r="T8437" s="147">
        <v>1666</v>
      </c>
      <c r="U8437" s="147" t="s">
        <v>2584</v>
      </c>
      <c r="V8437" s="147" t="s">
        <v>4760</v>
      </c>
    </row>
    <row r="8438" spans="16:22" x14ac:dyDescent="0.25">
      <c r="P8438" s="147" t="s">
        <v>962</v>
      </c>
      <c r="Q8438" s="147">
        <v>219</v>
      </c>
      <c r="R8438" s="147"/>
      <c r="S8438" s="147" t="s">
        <v>2585</v>
      </c>
      <c r="T8438" s="147">
        <v>115</v>
      </c>
      <c r="U8438" s="147" t="s">
        <v>2586</v>
      </c>
      <c r="V8438" s="147" t="s">
        <v>4760</v>
      </c>
    </row>
    <row r="8439" spans="16:22" x14ac:dyDescent="0.25">
      <c r="P8439" s="147" t="s">
        <v>962</v>
      </c>
      <c r="Q8439" s="147">
        <v>219</v>
      </c>
      <c r="R8439" s="147"/>
      <c r="S8439" s="147" t="s">
        <v>3929</v>
      </c>
      <c r="T8439" s="147">
        <v>105</v>
      </c>
      <c r="U8439" s="147" t="s">
        <v>3930</v>
      </c>
      <c r="V8439" s="147" t="s">
        <v>4760</v>
      </c>
    </row>
    <row r="8440" spans="16:22" x14ac:dyDescent="0.25">
      <c r="P8440" s="147" t="s">
        <v>962</v>
      </c>
      <c r="Q8440" s="147">
        <v>219</v>
      </c>
      <c r="R8440" s="147"/>
      <c r="S8440" s="147" t="s">
        <v>2076</v>
      </c>
      <c r="T8440" s="147">
        <v>206</v>
      </c>
      <c r="U8440" s="147" t="s">
        <v>2077</v>
      </c>
      <c r="V8440" s="147" t="s">
        <v>4760</v>
      </c>
    </row>
    <row r="8441" spans="16:22" x14ac:dyDescent="0.25">
      <c r="P8441" s="147" t="s">
        <v>962</v>
      </c>
      <c r="Q8441" s="147">
        <v>219</v>
      </c>
      <c r="R8441" s="147"/>
      <c r="S8441" s="147" t="s">
        <v>2896</v>
      </c>
      <c r="T8441" s="147">
        <v>280</v>
      </c>
      <c r="U8441" s="147" t="s">
        <v>2897</v>
      </c>
      <c r="V8441" s="147" t="s">
        <v>4760</v>
      </c>
    </row>
    <row r="8442" spans="16:22" x14ac:dyDescent="0.25">
      <c r="P8442" s="147" t="s">
        <v>962</v>
      </c>
      <c r="Q8442" s="147">
        <v>219</v>
      </c>
      <c r="R8442" s="147"/>
      <c r="S8442" s="147" t="s">
        <v>2086</v>
      </c>
      <c r="T8442" s="147">
        <v>614</v>
      </c>
      <c r="U8442" s="147" t="s">
        <v>2087</v>
      </c>
      <c r="V8442" s="147" t="s">
        <v>4760</v>
      </c>
    </row>
    <row r="8443" spans="16:22" x14ac:dyDescent="0.25">
      <c r="P8443" s="147" t="s">
        <v>962</v>
      </c>
      <c r="Q8443" s="147">
        <v>219</v>
      </c>
      <c r="R8443" s="147"/>
      <c r="S8443" s="147" t="s">
        <v>2088</v>
      </c>
      <c r="T8443" s="147">
        <v>700</v>
      </c>
      <c r="U8443" s="147" t="s">
        <v>2089</v>
      </c>
      <c r="V8443" s="147" t="s">
        <v>4760</v>
      </c>
    </row>
    <row r="8444" spans="16:22" x14ac:dyDescent="0.25">
      <c r="P8444" s="147" t="s">
        <v>962</v>
      </c>
      <c r="Q8444" s="147">
        <v>219</v>
      </c>
      <c r="R8444" s="147"/>
      <c r="S8444" s="147" t="s">
        <v>2587</v>
      </c>
      <c r="T8444" s="147">
        <v>672</v>
      </c>
      <c r="U8444" s="147" t="s">
        <v>2588</v>
      </c>
      <c r="V8444" s="147" t="s">
        <v>4760</v>
      </c>
    </row>
    <row r="8445" spans="16:22" x14ac:dyDescent="0.25">
      <c r="P8445" s="147" t="s">
        <v>962</v>
      </c>
      <c r="Q8445" s="147">
        <v>219</v>
      </c>
      <c r="R8445" s="147"/>
      <c r="S8445" s="147" t="s">
        <v>2090</v>
      </c>
      <c r="T8445" s="147">
        <v>1384</v>
      </c>
      <c r="U8445" s="147" t="s">
        <v>2091</v>
      </c>
      <c r="V8445" s="147" t="s">
        <v>4760</v>
      </c>
    </row>
    <row r="8446" spans="16:22" x14ac:dyDescent="0.25">
      <c r="P8446" s="147" t="s">
        <v>962</v>
      </c>
      <c r="Q8446" s="147">
        <v>219</v>
      </c>
      <c r="R8446" s="147"/>
      <c r="S8446" s="147" t="s">
        <v>2092</v>
      </c>
      <c r="T8446" s="147">
        <v>156</v>
      </c>
      <c r="U8446" s="147" t="s">
        <v>2093</v>
      </c>
      <c r="V8446" s="147" t="s">
        <v>4760</v>
      </c>
    </row>
    <row r="8447" spans="16:22" x14ac:dyDescent="0.25">
      <c r="P8447" s="147" t="s">
        <v>962</v>
      </c>
      <c r="Q8447" s="147">
        <v>219</v>
      </c>
      <c r="R8447" s="147"/>
      <c r="S8447" s="147" t="s">
        <v>2094</v>
      </c>
      <c r="T8447" s="147">
        <v>428</v>
      </c>
      <c r="U8447" s="147" t="s">
        <v>2095</v>
      </c>
      <c r="V8447" s="147" t="s">
        <v>4760</v>
      </c>
    </row>
    <row r="8448" spans="16:22" x14ac:dyDescent="0.25">
      <c r="P8448" s="147" t="s">
        <v>962</v>
      </c>
      <c r="Q8448" s="147">
        <v>219</v>
      </c>
      <c r="R8448" s="147"/>
      <c r="S8448" s="147" t="s">
        <v>3125</v>
      </c>
      <c r="T8448" s="147">
        <v>225</v>
      </c>
      <c r="U8448" s="147" t="s">
        <v>3126</v>
      </c>
      <c r="V8448" s="147" t="s">
        <v>4760</v>
      </c>
    </row>
    <row r="8449" spans="16:22" x14ac:dyDescent="0.25">
      <c r="P8449" s="147" t="s">
        <v>962</v>
      </c>
      <c r="Q8449" s="147">
        <v>219</v>
      </c>
      <c r="R8449" s="147"/>
      <c r="S8449" s="147" t="s">
        <v>3127</v>
      </c>
      <c r="T8449" s="147">
        <v>209</v>
      </c>
      <c r="U8449" s="147" t="s">
        <v>3128</v>
      </c>
      <c r="V8449" s="147" t="s">
        <v>4760</v>
      </c>
    </row>
    <row r="8450" spans="16:22" x14ac:dyDescent="0.25">
      <c r="P8450" s="147" t="s">
        <v>962</v>
      </c>
      <c r="Q8450" s="147">
        <v>219</v>
      </c>
      <c r="R8450" s="147"/>
      <c r="S8450" s="147" t="s">
        <v>2096</v>
      </c>
      <c r="T8450" s="147">
        <v>250</v>
      </c>
      <c r="U8450" s="147" t="s">
        <v>2097</v>
      </c>
      <c r="V8450" s="147" t="s">
        <v>4760</v>
      </c>
    </row>
    <row r="8451" spans="16:22" x14ac:dyDescent="0.25">
      <c r="P8451" s="147" t="s">
        <v>962</v>
      </c>
      <c r="Q8451" s="147">
        <v>219</v>
      </c>
      <c r="R8451" s="147"/>
      <c r="S8451" s="147" t="s">
        <v>4905</v>
      </c>
      <c r="T8451" s="147">
        <v>270</v>
      </c>
      <c r="U8451" s="147" t="s">
        <v>4906</v>
      </c>
      <c r="V8451" s="147" t="s">
        <v>4760</v>
      </c>
    </row>
    <row r="8452" spans="16:22" x14ac:dyDescent="0.25">
      <c r="P8452" s="147" t="s">
        <v>962</v>
      </c>
      <c r="Q8452" s="147">
        <v>219</v>
      </c>
      <c r="R8452" s="147"/>
      <c r="S8452" s="147" t="s">
        <v>3931</v>
      </c>
      <c r="T8452" s="147">
        <v>455</v>
      </c>
      <c r="U8452" s="147" t="s">
        <v>3932</v>
      </c>
      <c r="V8452" s="147" t="s">
        <v>4760</v>
      </c>
    </row>
    <row r="8453" spans="16:22" x14ac:dyDescent="0.25">
      <c r="P8453" s="147" t="s">
        <v>962</v>
      </c>
      <c r="Q8453" s="147">
        <v>219</v>
      </c>
      <c r="R8453" s="147"/>
      <c r="S8453" s="147" t="s">
        <v>2106</v>
      </c>
      <c r="T8453" s="147">
        <v>250</v>
      </c>
      <c r="U8453" s="147" t="s">
        <v>2107</v>
      </c>
      <c r="V8453" s="147" t="s">
        <v>4760</v>
      </c>
    </row>
    <row r="8454" spans="16:22" x14ac:dyDescent="0.25">
      <c r="P8454" s="147" t="s">
        <v>962</v>
      </c>
      <c r="Q8454" s="147">
        <v>219</v>
      </c>
      <c r="R8454" s="147"/>
      <c r="S8454" s="147" t="s">
        <v>3935</v>
      </c>
      <c r="T8454" s="147">
        <v>544</v>
      </c>
      <c r="U8454" s="147" t="s">
        <v>3936</v>
      </c>
      <c r="V8454" s="147" t="s">
        <v>4760</v>
      </c>
    </row>
    <row r="8455" spans="16:22" x14ac:dyDescent="0.25">
      <c r="P8455" s="147" t="s">
        <v>962</v>
      </c>
      <c r="Q8455" s="147">
        <v>219</v>
      </c>
      <c r="R8455" s="147"/>
      <c r="S8455" s="147" t="s">
        <v>3406</v>
      </c>
      <c r="T8455" s="147">
        <v>1786</v>
      </c>
      <c r="U8455" s="147" t="s">
        <v>3407</v>
      </c>
      <c r="V8455" s="147" t="s">
        <v>4760</v>
      </c>
    </row>
    <row r="8456" spans="16:22" x14ac:dyDescent="0.25">
      <c r="P8456" s="147" t="s">
        <v>962</v>
      </c>
      <c r="Q8456" s="147">
        <v>219</v>
      </c>
      <c r="R8456" s="147"/>
      <c r="S8456" s="147" t="s">
        <v>4907</v>
      </c>
      <c r="T8456" s="147">
        <v>270</v>
      </c>
      <c r="U8456" s="147" t="s">
        <v>4908</v>
      </c>
      <c r="V8456" s="147" t="s">
        <v>4760</v>
      </c>
    </row>
    <row r="8457" spans="16:22" x14ac:dyDescent="0.25">
      <c r="P8457" s="147" t="s">
        <v>962</v>
      </c>
      <c r="Q8457" s="147">
        <v>219</v>
      </c>
      <c r="R8457" s="147"/>
      <c r="S8457" s="147" t="s">
        <v>2114</v>
      </c>
      <c r="T8457" s="147">
        <v>216</v>
      </c>
      <c r="U8457" s="147" t="s">
        <v>2115</v>
      </c>
      <c r="V8457" s="147" t="s">
        <v>4760</v>
      </c>
    </row>
    <row r="8458" spans="16:22" x14ac:dyDescent="0.25">
      <c r="P8458" s="147" t="s">
        <v>962</v>
      </c>
      <c r="Q8458" s="147">
        <v>219</v>
      </c>
      <c r="R8458" s="147"/>
      <c r="S8458" s="147" t="s">
        <v>3139</v>
      </c>
      <c r="T8458" s="147">
        <v>150</v>
      </c>
      <c r="U8458" s="147" t="s">
        <v>3140</v>
      </c>
      <c r="V8458" s="147" t="s">
        <v>4760</v>
      </c>
    </row>
    <row r="8459" spans="16:22" x14ac:dyDescent="0.25">
      <c r="P8459" s="147" t="s">
        <v>962</v>
      </c>
      <c r="Q8459" s="147">
        <v>219</v>
      </c>
      <c r="R8459" s="147"/>
      <c r="S8459" s="147" t="s">
        <v>3945</v>
      </c>
      <c r="T8459" s="147">
        <v>100</v>
      </c>
      <c r="U8459" s="147" t="s">
        <v>3946</v>
      </c>
      <c r="V8459" s="147" t="s">
        <v>4760</v>
      </c>
    </row>
    <row r="8460" spans="16:22" x14ac:dyDescent="0.25">
      <c r="P8460" s="147" t="s">
        <v>962</v>
      </c>
      <c r="Q8460" s="147">
        <v>219</v>
      </c>
      <c r="R8460" s="147"/>
      <c r="S8460" s="147" t="s">
        <v>3141</v>
      </c>
      <c r="T8460" s="147">
        <v>2</v>
      </c>
      <c r="U8460" s="147" t="s">
        <v>3142</v>
      </c>
      <c r="V8460" s="147" t="s">
        <v>4760</v>
      </c>
    </row>
    <row r="8461" spans="16:22" x14ac:dyDescent="0.25">
      <c r="P8461" s="147" t="s">
        <v>962</v>
      </c>
      <c r="Q8461" s="147">
        <v>219</v>
      </c>
      <c r="R8461" s="147"/>
      <c r="S8461" s="147" t="s">
        <v>3143</v>
      </c>
      <c r="T8461" s="147">
        <v>68</v>
      </c>
      <c r="U8461" s="147" t="s">
        <v>3144</v>
      </c>
      <c r="V8461" s="147" t="s">
        <v>4760</v>
      </c>
    </row>
    <row r="8462" spans="16:22" x14ac:dyDescent="0.25">
      <c r="P8462" s="147" t="s">
        <v>962</v>
      </c>
      <c r="Q8462" s="147">
        <v>219</v>
      </c>
      <c r="R8462" s="147"/>
      <c r="S8462" s="147" t="s">
        <v>3957</v>
      </c>
      <c r="T8462" s="147">
        <v>13</v>
      </c>
      <c r="U8462" s="147" t="s">
        <v>3958</v>
      </c>
      <c r="V8462" s="147" t="s">
        <v>4760</v>
      </c>
    </row>
    <row r="8463" spans="16:22" x14ac:dyDescent="0.25">
      <c r="P8463" s="147" t="s">
        <v>962</v>
      </c>
      <c r="Q8463" s="147">
        <v>219</v>
      </c>
      <c r="R8463" s="147"/>
      <c r="S8463" s="147" t="s">
        <v>3973</v>
      </c>
      <c r="T8463" s="147">
        <v>10</v>
      </c>
      <c r="U8463" s="147" t="s">
        <v>3974</v>
      </c>
      <c r="V8463" s="147" t="s">
        <v>4760</v>
      </c>
    </row>
    <row r="8464" spans="16:22" x14ac:dyDescent="0.25">
      <c r="P8464" s="147" t="s">
        <v>962</v>
      </c>
      <c r="Q8464" s="147">
        <v>219</v>
      </c>
      <c r="R8464" s="147"/>
      <c r="S8464" s="147" t="s">
        <v>3975</v>
      </c>
      <c r="T8464" s="147">
        <v>45</v>
      </c>
      <c r="U8464" s="147" t="s">
        <v>3976</v>
      </c>
      <c r="V8464" s="147" t="s">
        <v>4760</v>
      </c>
    </row>
    <row r="8465" spans="16:22" x14ac:dyDescent="0.25">
      <c r="P8465" s="147" t="s">
        <v>962</v>
      </c>
      <c r="Q8465" s="147">
        <v>219</v>
      </c>
      <c r="R8465" s="147"/>
      <c r="S8465" s="147" t="s">
        <v>3752</v>
      </c>
      <c r="T8465" s="147">
        <v>850</v>
      </c>
      <c r="U8465" s="147" t="s">
        <v>3753</v>
      </c>
      <c r="V8465" s="147" t="s">
        <v>4760</v>
      </c>
    </row>
    <row r="8466" spans="16:22" x14ac:dyDescent="0.25">
      <c r="P8466" s="147" t="s">
        <v>962</v>
      </c>
      <c r="Q8466" s="147">
        <v>219</v>
      </c>
      <c r="R8466" s="147"/>
      <c r="S8466" s="147" t="s">
        <v>2130</v>
      </c>
      <c r="T8466" s="147">
        <v>501</v>
      </c>
      <c r="U8466" s="147" t="s">
        <v>2131</v>
      </c>
      <c r="V8466" s="147" t="s">
        <v>4760</v>
      </c>
    </row>
    <row r="8467" spans="16:22" x14ac:dyDescent="0.25">
      <c r="P8467" s="147" t="s">
        <v>962</v>
      </c>
      <c r="Q8467" s="147">
        <v>219</v>
      </c>
      <c r="R8467" s="147"/>
      <c r="S8467" s="147" t="s">
        <v>2908</v>
      </c>
      <c r="T8467" s="147">
        <v>688</v>
      </c>
      <c r="U8467" s="147" t="s">
        <v>2909</v>
      </c>
      <c r="V8467" s="147" t="s">
        <v>4760</v>
      </c>
    </row>
    <row r="8468" spans="16:22" x14ac:dyDescent="0.25">
      <c r="P8468" s="147" t="s">
        <v>962</v>
      </c>
      <c r="Q8468" s="147">
        <v>219</v>
      </c>
      <c r="R8468" s="147"/>
      <c r="S8468" s="147" t="s">
        <v>2599</v>
      </c>
      <c r="T8468" s="147">
        <v>1122</v>
      </c>
      <c r="U8468" s="147" t="s">
        <v>2600</v>
      </c>
      <c r="V8468" s="147" t="s">
        <v>4760</v>
      </c>
    </row>
    <row r="8469" spans="16:22" x14ac:dyDescent="0.25">
      <c r="P8469" s="147" t="s">
        <v>962</v>
      </c>
      <c r="Q8469" s="147">
        <v>219</v>
      </c>
      <c r="R8469" s="147"/>
      <c r="S8469" s="147" t="s">
        <v>2140</v>
      </c>
      <c r="T8469" s="147">
        <v>2967</v>
      </c>
      <c r="U8469" s="147" t="s">
        <v>2141</v>
      </c>
      <c r="V8469" s="147" t="s">
        <v>4760</v>
      </c>
    </row>
    <row r="8470" spans="16:22" x14ac:dyDescent="0.25">
      <c r="P8470" s="147" t="s">
        <v>962</v>
      </c>
      <c r="Q8470" s="147">
        <v>219</v>
      </c>
      <c r="R8470" s="147"/>
      <c r="S8470" s="147" t="s">
        <v>2607</v>
      </c>
      <c r="T8470" s="147">
        <v>586</v>
      </c>
      <c r="U8470" s="147" t="s">
        <v>2608</v>
      </c>
      <c r="V8470" s="147" t="s">
        <v>4760</v>
      </c>
    </row>
    <row r="8471" spans="16:22" x14ac:dyDescent="0.25">
      <c r="P8471" s="147" t="s">
        <v>962</v>
      </c>
      <c r="Q8471" s="147">
        <v>219</v>
      </c>
      <c r="R8471" s="147"/>
      <c r="S8471" s="147" t="s">
        <v>2609</v>
      </c>
      <c r="T8471" s="147">
        <v>171</v>
      </c>
      <c r="U8471" s="147" t="s">
        <v>2610</v>
      </c>
      <c r="V8471" s="147" t="s">
        <v>4760</v>
      </c>
    </row>
    <row r="8472" spans="16:22" x14ac:dyDescent="0.25">
      <c r="P8472" s="147" t="s">
        <v>962</v>
      </c>
      <c r="Q8472" s="147">
        <v>219</v>
      </c>
      <c r="R8472" s="147"/>
      <c r="S8472" s="147" t="s">
        <v>2144</v>
      </c>
      <c r="T8472" s="147">
        <v>420</v>
      </c>
      <c r="U8472" s="147" t="s">
        <v>2145</v>
      </c>
      <c r="V8472" s="147" t="s">
        <v>4760</v>
      </c>
    </row>
    <row r="8473" spans="16:22" x14ac:dyDescent="0.25">
      <c r="P8473" s="147" t="s">
        <v>962</v>
      </c>
      <c r="Q8473" s="147">
        <v>219</v>
      </c>
      <c r="R8473" s="147"/>
      <c r="S8473" s="147" t="s">
        <v>2611</v>
      </c>
      <c r="T8473" s="147">
        <v>219</v>
      </c>
      <c r="U8473" s="147" t="s">
        <v>2612</v>
      </c>
      <c r="V8473" s="147" t="s">
        <v>4760</v>
      </c>
    </row>
    <row r="8474" spans="16:22" x14ac:dyDescent="0.25">
      <c r="P8474" s="147" t="s">
        <v>962</v>
      </c>
      <c r="Q8474" s="147">
        <v>219</v>
      </c>
      <c r="R8474" s="147"/>
      <c r="S8474" s="147" t="s">
        <v>3410</v>
      </c>
      <c r="T8474" s="147">
        <v>165</v>
      </c>
      <c r="U8474" s="147" t="s">
        <v>3411</v>
      </c>
      <c r="V8474" s="147" t="s">
        <v>4760</v>
      </c>
    </row>
    <row r="8475" spans="16:22" x14ac:dyDescent="0.25">
      <c r="P8475" s="147" t="s">
        <v>962</v>
      </c>
      <c r="Q8475" s="147">
        <v>219</v>
      </c>
      <c r="R8475" s="147"/>
      <c r="S8475" s="147" t="s">
        <v>2148</v>
      </c>
      <c r="T8475" s="147">
        <v>94</v>
      </c>
      <c r="U8475" s="147" t="s">
        <v>2149</v>
      </c>
      <c r="V8475" s="147" t="s">
        <v>4760</v>
      </c>
    </row>
    <row r="8476" spans="16:22" x14ac:dyDescent="0.25">
      <c r="P8476" s="147" t="s">
        <v>962</v>
      </c>
      <c r="Q8476" s="147">
        <v>219</v>
      </c>
      <c r="R8476" s="147"/>
      <c r="S8476" s="147" t="s">
        <v>4909</v>
      </c>
      <c r="T8476" s="147">
        <v>10</v>
      </c>
      <c r="U8476" s="147" t="s">
        <v>4910</v>
      </c>
      <c r="V8476" s="147" t="s">
        <v>4760</v>
      </c>
    </row>
    <row r="8477" spans="16:22" x14ac:dyDescent="0.25">
      <c r="P8477" s="147" t="s">
        <v>962</v>
      </c>
      <c r="Q8477" s="147">
        <v>219</v>
      </c>
      <c r="R8477" s="147"/>
      <c r="S8477" s="147" t="s">
        <v>3412</v>
      </c>
      <c r="T8477" s="147">
        <v>1052</v>
      </c>
      <c r="U8477" s="147" t="s">
        <v>3413</v>
      </c>
      <c r="V8477" s="147" t="s">
        <v>4760</v>
      </c>
    </row>
    <row r="8478" spans="16:22" x14ac:dyDescent="0.25">
      <c r="P8478" s="147" t="s">
        <v>962</v>
      </c>
      <c r="Q8478" s="147">
        <v>219</v>
      </c>
      <c r="R8478" s="147"/>
      <c r="S8478" s="147" t="s">
        <v>2617</v>
      </c>
      <c r="T8478" s="147">
        <v>225</v>
      </c>
      <c r="U8478" s="147" t="s">
        <v>2618</v>
      </c>
      <c r="V8478" s="147" t="s">
        <v>4760</v>
      </c>
    </row>
    <row r="8479" spans="16:22" x14ac:dyDescent="0.25">
      <c r="P8479" s="147" t="s">
        <v>962</v>
      </c>
      <c r="Q8479" s="147">
        <v>219</v>
      </c>
      <c r="R8479" s="147"/>
      <c r="S8479" s="147" t="s">
        <v>2150</v>
      </c>
      <c r="T8479" s="147">
        <v>311</v>
      </c>
      <c r="U8479" s="147" t="s">
        <v>2151</v>
      </c>
      <c r="V8479" s="147" t="s">
        <v>4760</v>
      </c>
    </row>
    <row r="8480" spans="16:22" x14ac:dyDescent="0.25">
      <c r="P8480" s="147" t="s">
        <v>962</v>
      </c>
      <c r="Q8480" s="147">
        <v>219</v>
      </c>
      <c r="R8480" s="147"/>
      <c r="S8480" s="147" t="s">
        <v>3576</v>
      </c>
      <c r="T8480" s="147">
        <v>118</v>
      </c>
      <c r="U8480" s="147" t="s">
        <v>3577</v>
      </c>
      <c r="V8480" s="147" t="s">
        <v>4760</v>
      </c>
    </row>
    <row r="8481" spans="16:22" x14ac:dyDescent="0.25">
      <c r="P8481" s="147" t="s">
        <v>962</v>
      </c>
      <c r="Q8481" s="147">
        <v>219</v>
      </c>
      <c r="R8481" s="147"/>
      <c r="S8481" s="147" t="s">
        <v>4911</v>
      </c>
      <c r="T8481" s="147">
        <v>180</v>
      </c>
      <c r="U8481" s="147" t="s">
        <v>4912</v>
      </c>
      <c r="V8481" s="147" t="s">
        <v>4760</v>
      </c>
    </row>
    <row r="8482" spans="16:22" x14ac:dyDescent="0.25">
      <c r="P8482" s="147" t="s">
        <v>962</v>
      </c>
      <c r="Q8482" s="147">
        <v>219</v>
      </c>
      <c r="R8482" s="147"/>
      <c r="S8482" s="147" t="s">
        <v>4913</v>
      </c>
      <c r="T8482" s="147">
        <v>180</v>
      </c>
      <c r="U8482" s="147" t="s">
        <v>4914</v>
      </c>
      <c r="V8482" s="147" t="s">
        <v>4760</v>
      </c>
    </row>
    <row r="8483" spans="16:22" x14ac:dyDescent="0.25">
      <c r="P8483" s="147" t="s">
        <v>962</v>
      </c>
      <c r="Q8483" s="147">
        <v>219</v>
      </c>
      <c r="R8483" s="147"/>
      <c r="S8483" s="147" t="s">
        <v>3420</v>
      </c>
      <c r="T8483" s="147">
        <v>737</v>
      </c>
      <c r="U8483" s="147" t="s">
        <v>3421</v>
      </c>
      <c r="V8483" s="147" t="s">
        <v>4760</v>
      </c>
    </row>
    <row r="8484" spans="16:22" x14ac:dyDescent="0.25">
      <c r="P8484" s="147" t="s">
        <v>962</v>
      </c>
      <c r="Q8484" s="147">
        <v>219</v>
      </c>
      <c r="R8484" s="147"/>
      <c r="S8484" s="147" t="s">
        <v>3149</v>
      </c>
      <c r="T8484" s="147">
        <v>442</v>
      </c>
      <c r="U8484" s="147" t="s">
        <v>3150</v>
      </c>
      <c r="V8484" s="147" t="s">
        <v>4760</v>
      </c>
    </row>
    <row r="8485" spans="16:22" x14ac:dyDescent="0.25">
      <c r="P8485" s="147" t="s">
        <v>962</v>
      </c>
      <c r="Q8485" s="147">
        <v>219</v>
      </c>
      <c r="R8485" s="147"/>
      <c r="S8485" s="147" t="s">
        <v>3424</v>
      </c>
      <c r="T8485" s="147">
        <v>321</v>
      </c>
      <c r="U8485" s="147" t="s">
        <v>3425</v>
      </c>
      <c r="V8485" s="147" t="s">
        <v>4760</v>
      </c>
    </row>
    <row r="8486" spans="16:22" x14ac:dyDescent="0.25">
      <c r="P8486" s="147" t="s">
        <v>962</v>
      </c>
      <c r="Q8486" s="147">
        <v>219</v>
      </c>
      <c r="R8486" s="147"/>
      <c r="S8486" s="147" t="s">
        <v>3987</v>
      </c>
      <c r="T8486" s="147">
        <v>745</v>
      </c>
      <c r="U8486" s="147" t="s">
        <v>3988</v>
      </c>
      <c r="V8486" s="147" t="s">
        <v>4760</v>
      </c>
    </row>
    <row r="8487" spans="16:22" x14ac:dyDescent="0.25">
      <c r="P8487" s="147" t="s">
        <v>962</v>
      </c>
      <c r="Q8487" s="147">
        <v>219</v>
      </c>
      <c r="R8487" s="147"/>
      <c r="S8487" s="147" t="s">
        <v>3151</v>
      </c>
      <c r="T8487" s="147">
        <v>265</v>
      </c>
      <c r="U8487" s="147" t="s">
        <v>3152</v>
      </c>
      <c r="V8487" s="147" t="s">
        <v>4760</v>
      </c>
    </row>
    <row r="8488" spans="16:22" x14ac:dyDescent="0.25">
      <c r="P8488" s="147" t="s">
        <v>962</v>
      </c>
      <c r="Q8488" s="147">
        <v>219</v>
      </c>
      <c r="R8488" s="147"/>
      <c r="S8488" s="147" t="s">
        <v>3153</v>
      </c>
      <c r="T8488" s="147">
        <v>193</v>
      </c>
      <c r="U8488" s="147" t="s">
        <v>3154</v>
      </c>
      <c r="V8488" s="147" t="s">
        <v>4760</v>
      </c>
    </row>
    <row r="8489" spans="16:22" x14ac:dyDescent="0.25">
      <c r="P8489" s="147" t="s">
        <v>962</v>
      </c>
      <c r="Q8489" s="147">
        <v>219</v>
      </c>
      <c r="R8489" s="147"/>
      <c r="S8489" s="147" t="s">
        <v>3155</v>
      </c>
      <c r="T8489" s="147">
        <v>224</v>
      </c>
      <c r="U8489" s="147" t="s">
        <v>3156</v>
      </c>
      <c r="V8489" s="147" t="s">
        <v>4760</v>
      </c>
    </row>
    <row r="8490" spans="16:22" x14ac:dyDescent="0.25">
      <c r="P8490" s="147" t="s">
        <v>962</v>
      </c>
      <c r="Q8490" s="147">
        <v>219</v>
      </c>
      <c r="R8490" s="147"/>
      <c r="S8490" s="147" t="s">
        <v>3989</v>
      </c>
      <c r="T8490" s="147">
        <v>128</v>
      </c>
      <c r="U8490" s="147" t="s">
        <v>3990</v>
      </c>
      <c r="V8490" s="147" t="s">
        <v>4760</v>
      </c>
    </row>
    <row r="8491" spans="16:22" x14ac:dyDescent="0.25">
      <c r="P8491" s="147" t="s">
        <v>962</v>
      </c>
      <c r="Q8491" s="147">
        <v>219</v>
      </c>
      <c r="R8491" s="147"/>
      <c r="S8491" s="147" t="s">
        <v>3426</v>
      </c>
      <c r="T8491" s="147">
        <v>153</v>
      </c>
      <c r="U8491" s="147" t="s">
        <v>3427</v>
      </c>
      <c r="V8491" s="147" t="s">
        <v>4760</v>
      </c>
    </row>
    <row r="8492" spans="16:22" x14ac:dyDescent="0.25">
      <c r="P8492" s="147" t="s">
        <v>962</v>
      </c>
      <c r="Q8492" s="147">
        <v>219</v>
      </c>
      <c r="R8492" s="147"/>
      <c r="S8492" s="147" t="s">
        <v>3428</v>
      </c>
      <c r="T8492" s="147">
        <v>236</v>
      </c>
      <c r="U8492" s="147" t="s">
        <v>3429</v>
      </c>
      <c r="V8492" s="147" t="s">
        <v>4760</v>
      </c>
    </row>
    <row r="8493" spans="16:22" x14ac:dyDescent="0.25">
      <c r="P8493" s="147" t="s">
        <v>962</v>
      </c>
      <c r="Q8493" s="147">
        <v>219</v>
      </c>
      <c r="R8493" s="147"/>
      <c r="S8493" s="147" t="s">
        <v>4915</v>
      </c>
      <c r="T8493" s="147">
        <v>270</v>
      </c>
      <c r="U8493" s="147" t="s">
        <v>4916</v>
      </c>
      <c r="V8493" s="147" t="s">
        <v>4760</v>
      </c>
    </row>
    <row r="8494" spans="16:22" x14ac:dyDescent="0.25">
      <c r="P8494" s="147" t="s">
        <v>962</v>
      </c>
      <c r="Q8494" s="147">
        <v>219</v>
      </c>
      <c r="R8494" s="147"/>
      <c r="S8494" s="147" t="s">
        <v>4917</v>
      </c>
      <c r="T8494" s="147">
        <v>270</v>
      </c>
      <c r="U8494" s="147" t="s">
        <v>4918</v>
      </c>
      <c r="V8494" s="147" t="s">
        <v>4760</v>
      </c>
    </row>
    <row r="8495" spans="16:22" x14ac:dyDescent="0.25">
      <c r="P8495" s="147" t="s">
        <v>962</v>
      </c>
      <c r="Q8495" s="147">
        <v>219</v>
      </c>
      <c r="R8495" s="147"/>
      <c r="S8495" s="147" t="s">
        <v>3432</v>
      </c>
      <c r="T8495" s="147">
        <v>519</v>
      </c>
      <c r="U8495" s="147" t="s">
        <v>3433</v>
      </c>
      <c r="V8495" s="147" t="s">
        <v>4760</v>
      </c>
    </row>
    <row r="8496" spans="16:22" x14ac:dyDescent="0.25">
      <c r="P8496" s="147" t="s">
        <v>962</v>
      </c>
      <c r="Q8496" s="147">
        <v>219</v>
      </c>
      <c r="R8496" s="147"/>
      <c r="S8496" s="147" t="s">
        <v>2166</v>
      </c>
      <c r="T8496" s="147">
        <v>819</v>
      </c>
      <c r="U8496" s="147" t="s">
        <v>2167</v>
      </c>
      <c r="V8496" s="147" t="s">
        <v>4760</v>
      </c>
    </row>
    <row r="8497" spans="16:22" x14ac:dyDescent="0.25">
      <c r="P8497" s="147" t="s">
        <v>962</v>
      </c>
      <c r="Q8497" s="147">
        <v>219</v>
      </c>
      <c r="R8497" s="147"/>
      <c r="S8497" s="147" t="s">
        <v>2168</v>
      </c>
      <c r="T8497" s="147">
        <v>550</v>
      </c>
      <c r="U8497" s="147" t="s">
        <v>2169</v>
      </c>
      <c r="V8497" s="147" t="s">
        <v>4760</v>
      </c>
    </row>
    <row r="8498" spans="16:22" x14ac:dyDescent="0.25">
      <c r="P8498" s="147" t="s">
        <v>962</v>
      </c>
      <c r="Q8498" s="147">
        <v>219</v>
      </c>
      <c r="R8498" s="147"/>
      <c r="S8498" s="147" t="s">
        <v>2629</v>
      </c>
      <c r="T8498" s="147">
        <v>473</v>
      </c>
      <c r="U8498" s="147" t="s">
        <v>2630</v>
      </c>
      <c r="V8498" s="147" t="s">
        <v>4760</v>
      </c>
    </row>
    <row r="8499" spans="16:22" x14ac:dyDescent="0.25">
      <c r="P8499" s="147" t="s">
        <v>962</v>
      </c>
      <c r="Q8499" s="147">
        <v>219</v>
      </c>
      <c r="R8499" s="147"/>
      <c r="S8499" s="147" t="s">
        <v>2176</v>
      </c>
      <c r="T8499" s="147">
        <v>289</v>
      </c>
      <c r="U8499" s="147" t="s">
        <v>2177</v>
      </c>
      <c r="V8499" s="147" t="s">
        <v>4760</v>
      </c>
    </row>
    <row r="8500" spans="16:22" x14ac:dyDescent="0.25">
      <c r="P8500" s="147" t="s">
        <v>962</v>
      </c>
      <c r="Q8500" s="147">
        <v>219</v>
      </c>
      <c r="R8500" s="147"/>
      <c r="S8500" s="147" t="s">
        <v>2916</v>
      </c>
      <c r="T8500" s="147">
        <v>241</v>
      </c>
      <c r="U8500" s="147" t="s">
        <v>2917</v>
      </c>
      <c r="V8500" s="147" t="s">
        <v>4760</v>
      </c>
    </row>
    <row r="8501" spans="16:22" x14ac:dyDescent="0.25">
      <c r="P8501" s="147" t="s">
        <v>962</v>
      </c>
      <c r="Q8501" s="147">
        <v>219</v>
      </c>
      <c r="R8501" s="147"/>
      <c r="S8501" s="147" t="s">
        <v>2180</v>
      </c>
      <c r="T8501" s="147">
        <v>207</v>
      </c>
      <c r="U8501" s="147" t="s">
        <v>2181</v>
      </c>
      <c r="V8501" s="147" t="s">
        <v>4760</v>
      </c>
    </row>
    <row r="8502" spans="16:22" x14ac:dyDescent="0.25">
      <c r="P8502" s="147" t="s">
        <v>962</v>
      </c>
      <c r="Q8502" s="147">
        <v>219</v>
      </c>
      <c r="R8502" s="147"/>
      <c r="S8502" s="147" t="s">
        <v>4919</v>
      </c>
      <c r="T8502" s="147">
        <v>90</v>
      </c>
      <c r="U8502" s="147" t="s">
        <v>4920</v>
      </c>
      <c r="V8502" s="147" t="s">
        <v>4760</v>
      </c>
    </row>
    <row r="8503" spans="16:22" x14ac:dyDescent="0.25">
      <c r="P8503" s="147" t="s">
        <v>962</v>
      </c>
      <c r="Q8503" s="147">
        <v>219</v>
      </c>
      <c r="R8503" s="147"/>
      <c r="S8503" s="147" t="s">
        <v>2188</v>
      </c>
      <c r="T8503" s="147">
        <v>27</v>
      </c>
      <c r="U8503" s="147" t="s">
        <v>2189</v>
      </c>
      <c r="V8503" s="147" t="s">
        <v>4760</v>
      </c>
    </row>
    <row r="8504" spans="16:22" x14ac:dyDescent="0.25">
      <c r="P8504" s="147" t="s">
        <v>962</v>
      </c>
      <c r="Q8504" s="147">
        <v>219</v>
      </c>
      <c r="R8504" s="147"/>
      <c r="S8504" s="147" t="s">
        <v>3444</v>
      </c>
      <c r="T8504" s="147">
        <v>53</v>
      </c>
      <c r="U8504" s="147" t="s">
        <v>3445</v>
      </c>
      <c r="V8504" s="147" t="s">
        <v>4760</v>
      </c>
    </row>
    <row r="8505" spans="16:22" x14ac:dyDescent="0.25">
      <c r="P8505" s="147" t="s">
        <v>962</v>
      </c>
      <c r="Q8505" s="147">
        <v>219</v>
      </c>
      <c r="R8505" s="147"/>
      <c r="S8505" s="147" t="s">
        <v>4389</v>
      </c>
      <c r="T8505" s="147">
        <v>125</v>
      </c>
      <c r="U8505" s="147" t="s">
        <v>4390</v>
      </c>
      <c r="V8505" s="147" t="s">
        <v>4760</v>
      </c>
    </row>
    <row r="8506" spans="16:22" x14ac:dyDescent="0.25">
      <c r="P8506" s="147" t="s">
        <v>962</v>
      </c>
      <c r="Q8506" s="147">
        <v>219</v>
      </c>
      <c r="R8506" s="147"/>
      <c r="S8506" s="147" t="s">
        <v>3157</v>
      </c>
      <c r="T8506" s="147">
        <v>446</v>
      </c>
      <c r="U8506" s="147" t="s">
        <v>3158</v>
      </c>
      <c r="V8506" s="147" t="s">
        <v>4760</v>
      </c>
    </row>
    <row r="8507" spans="16:22" x14ac:dyDescent="0.25">
      <c r="P8507" s="147" t="s">
        <v>962</v>
      </c>
      <c r="Q8507" s="147">
        <v>219</v>
      </c>
      <c r="R8507" s="147"/>
      <c r="S8507" s="147" t="s">
        <v>2202</v>
      </c>
      <c r="T8507" s="147">
        <v>201</v>
      </c>
      <c r="U8507" s="147" t="s">
        <v>2203</v>
      </c>
      <c r="V8507" s="147" t="s">
        <v>4760</v>
      </c>
    </row>
    <row r="8508" spans="16:22" x14ac:dyDescent="0.25">
      <c r="P8508" s="147" t="s">
        <v>962</v>
      </c>
      <c r="Q8508" s="147">
        <v>219</v>
      </c>
      <c r="R8508" s="147"/>
      <c r="S8508" s="147" t="s">
        <v>2204</v>
      </c>
      <c r="T8508" s="147">
        <v>197</v>
      </c>
      <c r="U8508" s="147" t="s">
        <v>2205</v>
      </c>
      <c r="V8508" s="147" t="s">
        <v>4760</v>
      </c>
    </row>
    <row r="8509" spans="16:22" x14ac:dyDescent="0.25">
      <c r="P8509" s="147" t="s">
        <v>962</v>
      </c>
      <c r="Q8509" s="147">
        <v>219</v>
      </c>
      <c r="R8509" s="147"/>
      <c r="S8509" s="147" t="s">
        <v>2924</v>
      </c>
      <c r="T8509" s="147">
        <v>421</v>
      </c>
      <c r="U8509" s="147" t="s">
        <v>2925</v>
      </c>
      <c r="V8509" s="147" t="s">
        <v>4760</v>
      </c>
    </row>
    <row r="8510" spans="16:22" x14ac:dyDescent="0.25">
      <c r="P8510" s="147" t="s">
        <v>962</v>
      </c>
      <c r="Q8510" s="147">
        <v>219</v>
      </c>
      <c r="R8510" s="147"/>
      <c r="S8510" s="147" t="s">
        <v>2206</v>
      </c>
      <c r="T8510" s="147">
        <v>219</v>
      </c>
      <c r="U8510" s="147" t="s">
        <v>2207</v>
      </c>
      <c r="V8510" s="147" t="s">
        <v>4760</v>
      </c>
    </row>
    <row r="8511" spans="16:22" x14ac:dyDescent="0.25">
      <c r="P8511" s="147" t="s">
        <v>962</v>
      </c>
      <c r="Q8511" s="147">
        <v>219</v>
      </c>
      <c r="R8511" s="147"/>
      <c r="S8511" s="147" t="s">
        <v>2635</v>
      </c>
      <c r="T8511" s="147">
        <v>193</v>
      </c>
      <c r="U8511" s="147" t="s">
        <v>2636</v>
      </c>
      <c r="V8511" s="147" t="s">
        <v>4760</v>
      </c>
    </row>
    <row r="8512" spans="16:22" x14ac:dyDescent="0.25">
      <c r="P8512" s="147" t="s">
        <v>962</v>
      </c>
      <c r="Q8512" s="147">
        <v>219</v>
      </c>
      <c r="R8512" s="147"/>
      <c r="S8512" s="147" t="s">
        <v>4391</v>
      </c>
      <c r="T8512" s="147">
        <v>43</v>
      </c>
      <c r="U8512" s="147" t="s">
        <v>4392</v>
      </c>
      <c r="V8512" s="147" t="s">
        <v>4760</v>
      </c>
    </row>
    <row r="8513" spans="16:22" x14ac:dyDescent="0.25">
      <c r="P8513" s="147" t="s">
        <v>962</v>
      </c>
      <c r="Q8513" s="147">
        <v>219</v>
      </c>
      <c r="R8513" s="147"/>
      <c r="S8513" s="147" t="s">
        <v>4719</v>
      </c>
      <c r="T8513" s="147">
        <v>115</v>
      </c>
      <c r="U8513" s="147" t="s">
        <v>4720</v>
      </c>
      <c r="V8513" s="147" t="s">
        <v>4760</v>
      </c>
    </row>
    <row r="8514" spans="16:22" x14ac:dyDescent="0.25">
      <c r="P8514" s="147" t="s">
        <v>962</v>
      </c>
      <c r="Q8514" s="147">
        <v>219</v>
      </c>
      <c r="R8514" s="147"/>
      <c r="S8514" s="147" t="s">
        <v>2214</v>
      </c>
      <c r="T8514" s="147">
        <v>2613</v>
      </c>
      <c r="U8514" s="147" t="s">
        <v>2215</v>
      </c>
      <c r="V8514" s="147" t="s">
        <v>4760</v>
      </c>
    </row>
    <row r="8515" spans="16:22" x14ac:dyDescent="0.25">
      <c r="P8515" s="147" t="s">
        <v>962</v>
      </c>
      <c r="Q8515" s="147">
        <v>219</v>
      </c>
      <c r="R8515" s="147"/>
      <c r="S8515" s="147" t="s">
        <v>2926</v>
      </c>
      <c r="T8515" s="147">
        <v>342</v>
      </c>
      <c r="U8515" s="147" t="s">
        <v>2927</v>
      </c>
      <c r="V8515" s="147" t="s">
        <v>4760</v>
      </c>
    </row>
    <row r="8516" spans="16:22" x14ac:dyDescent="0.25">
      <c r="P8516" s="147" t="s">
        <v>962</v>
      </c>
      <c r="Q8516" s="147">
        <v>219</v>
      </c>
      <c r="R8516" s="147"/>
      <c r="S8516" s="147" t="s">
        <v>3770</v>
      </c>
      <c r="T8516" s="147">
        <v>81</v>
      </c>
      <c r="U8516" s="147" t="s">
        <v>3771</v>
      </c>
      <c r="V8516" s="147" t="s">
        <v>4760</v>
      </c>
    </row>
    <row r="8517" spans="16:22" x14ac:dyDescent="0.25">
      <c r="P8517" s="147" t="s">
        <v>962</v>
      </c>
      <c r="Q8517" s="147">
        <v>219</v>
      </c>
      <c r="R8517" s="147"/>
      <c r="S8517" s="147" t="s">
        <v>4395</v>
      </c>
      <c r="T8517" s="147">
        <v>150</v>
      </c>
      <c r="U8517" s="147" t="s">
        <v>4396</v>
      </c>
      <c r="V8517" s="147" t="s">
        <v>4760</v>
      </c>
    </row>
    <row r="8518" spans="16:22" x14ac:dyDescent="0.25">
      <c r="P8518" s="147" t="s">
        <v>962</v>
      </c>
      <c r="Q8518" s="147">
        <v>219</v>
      </c>
      <c r="R8518" s="147"/>
      <c r="S8518" s="147" t="s">
        <v>4397</v>
      </c>
      <c r="T8518" s="147">
        <v>153</v>
      </c>
      <c r="U8518" s="147" t="s">
        <v>4398</v>
      </c>
      <c r="V8518" s="147" t="s">
        <v>4760</v>
      </c>
    </row>
    <row r="8519" spans="16:22" x14ac:dyDescent="0.25">
      <c r="P8519" s="147" t="s">
        <v>962</v>
      </c>
      <c r="Q8519" s="147">
        <v>219</v>
      </c>
      <c r="R8519" s="147"/>
      <c r="S8519" s="147" t="s">
        <v>4399</v>
      </c>
      <c r="T8519" s="147">
        <v>151</v>
      </c>
      <c r="U8519" s="147" t="s">
        <v>4400</v>
      </c>
      <c r="V8519" s="147" t="s">
        <v>4760</v>
      </c>
    </row>
    <row r="8520" spans="16:22" x14ac:dyDescent="0.25">
      <c r="P8520" s="147" t="s">
        <v>962</v>
      </c>
      <c r="Q8520" s="147">
        <v>219</v>
      </c>
      <c r="R8520" s="147"/>
      <c r="S8520" s="147" t="s">
        <v>3995</v>
      </c>
      <c r="T8520" s="147">
        <v>830</v>
      </c>
      <c r="U8520" s="147" t="s">
        <v>3996</v>
      </c>
      <c r="V8520" s="147" t="s">
        <v>4760</v>
      </c>
    </row>
    <row r="8521" spans="16:22" x14ac:dyDescent="0.25">
      <c r="P8521" s="147" t="s">
        <v>962</v>
      </c>
      <c r="Q8521" s="147">
        <v>219</v>
      </c>
      <c r="R8521" s="147"/>
      <c r="S8521" s="147" t="s">
        <v>2242</v>
      </c>
      <c r="T8521" s="147">
        <v>233</v>
      </c>
      <c r="U8521" s="147" t="s">
        <v>2243</v>
      </c>
      <c r="V8521" s="147" t="s">
        <v>4760</v>
      </c>
    </row>
    <row r="8522" spans="16:22" x14ac:dyDescent="0.25">
      <c r="P8522" s="147" t="s">
        <v>962</v>
      </c>
      <c r="Q8522" s="147">
        <v>219</v>
      </c>
      <c r="R8522" s="147"/>
      <c r="S8522" s="147" t="s">
        <v>2244</v>
      </c>
      <c r="T8522" s="147">
        <v>237</v>
      </c>
      <c r="U8522" s="147" t="s">
        <v>2245</v>
      </c>
      <c r="V8522" s="147" t="s">
        <v>4760</v>
      </c>
    </row>
    <row r="8523" spans="16:22" x14ac:dyDescent="0.25">
      <c r="P8523" s="147" t="s">
        <v>962</v>
      </c>
      <c r="Q8523" s="147">
        <v>219</v>
      </c>
      <c r="R8523" s="147"/>
      <c r="S8523" s="147" t="s">
        <v>2248</v>
      </c>
      <c r="T8523" s="147">
        <v>589</v>
      </c>
      <c r="U8523" s="147" t="s">
        <v>2249</v>
      </c>
      <c r="V8523" s="147" t="s">
        <v>4760</v>
      </c>
    </row>
    <row r="8524" spans="16:22" x14ac:dyDescent="0.25">
      <c r="P8524" s="147" t="s">
        <v>962</v>
      </c>
      <c r="Q8524" s="147">
        <v>219</v>
      </c>
      <c r="R8524" s="147"/>
      <c r="S8524" s="147" t="s">
        <v>3173</v>
      </c>
      <c r="T8524" s="147">
        <v>1788</v>
      </c>
      <c r="U8524" s="147" t="s">
        <v>3174</v>
      </c>
      <c r="V8524" s="147" t="s">
        <v>4760</v>
      </c>
    </row>
    <row r="8525" spans="16:22" x14ac:dyDescent="0.25">
      <c r="P8525" s="147" t="s">
        <v>962</v>
      </c>
      <c r="Q8525" s="147">
        <v>219</v>
      </c>
      <c r="R8525" s="147"/>
      <c r="S8525" s="147" t="s">
        <v>4401</v>
      </c>
      <c r="T8525" s="147">
        <v>300</v>
      </c>
      <c r="U8525" s="147" t="s">
        <v>4402</v>
      </c>
      <c r="V8525" s="147" t="s">
        <v>4760</v>
      </c>
    </row>
    <row r="8526" spans="16:22" x14ac:dyDescent="0.25">
      <c r="P8526" s="147" t="s">
        <v>962</v>
      </c>
      <c r="Q8526" s="147">
        <v>219</v>
      </c>
      <c r="R8526" s="147"/>
      <c r="S8526" s="147" t="s">
        <v>4721</v>
      </c>
      <c r="T8526" s="147">
        <v>250</v>
      </c>
      <c r="U8526" s="147" t="s">
        <v>4722</v>
      </c>
      <c r="V8526" s="147" t="s">
        <v>4760</v>
      </c>
    </row>
    <row r="8527" spans="16:22" x14ac:dyDescent="0.25">
      <c r="P8527" s="147" t="s">
        <v>962</v>
      </c>
      <c r="Q8527" s="147">
        <v>219</v>
      </c>
      <c r="R8527" s="147"/>
      <c r="S8527" s="147" t="s">
        <v>4921</v>
      </c>
      <c r="T8527" s="147">
        <v>360</v>
      </c>
      <c r="U8527" s="147" t="s">
        <v>4922</v>
      </c>
      <c r="V8527" s="147" t="s">
        <v>4760</v>
      </c>
    </row>
    <row r="8528" spans="16:22" x14ac:dyDescent="0.25">
      <c r="P8528" s="147" t="s">
        <v>962</v>
      </c>
      <c r="Q8528" s="147">
        <v>219</v>
      </c>
      <c r="R8528" s="147"/>
      <c r="S8528" s="147" t="s">
        <v>2264</v>
      </c>
      <c r="T8528" s="147">
        <v>611</v>
      </c>
      <c r="U8528" s="147" t="s">
        <v>2265</v>
      </c>
      <c r="V8528" s="147" t="s">
        <v>4760</v>
      </c>
    </row>
    <row r="8529" spans="16:22" x14ac:dyDescent="0.25">
      <c r="P8529" s="147" t="s">
        <v>962</v>
      </c>
      <c r="Q8529" s="147">
        <v>219</v>
      </c>
      <c r="R8529" s="147"/>
      <c r="S8529" s="147" t="s">
        <v>2266</v>
      </c>
      <c r="T8529" s="147">
        <v>1028</v>
      </c>
      <c r="U8529" s="147" t="s">
        <v>2267</v>
      </c>
      <c r="V8529" s="147" t="s">
        <v>4760</v>
      </c>
    </row>
    <row r="8530" spans="16:22" x14ac:dyDescent="0.25">
      <c r="P8530" s="147" t="s">
        <v>962</v>
      </c>
      <c r="Q8530" s="147">
        <v>219</v>
      </c>
      <c r="R8530" s="147"/>
      <c r="S8530" s="147" t="s">
        <v>2669</v>
      </c>
      <c r="T8530" s="147">
        <v>724</v>
      </c>
      <c r="U8530" s="147" t="s">
        <v>2670</v>
      </c>
      <c r="V8530" s="147" t="s">
        <v>4760</v>
      </c>
    </row>
    <row r="8531" spans="16:22" x14ac:dyDescent="0.25">
      <c r="P8531" s="147" t="s">
        <v>962</v>
      </c>
      <c r="Q8531" s="147">
        <v>219</v>
      </c>
      <c r="R8531" s="147"/>
      <c r="S8531" s="147" t="s">
        <v>3183</v>
      </c>
      <c r="T8531" s="147">
        <v>2369</v>
      </c>
      <c r="U8531" s="147" t="s">
        <v>3184</v>
      </c>
      <c r="V8531" s="147" t="s">
        <v>4760</v>
      </c>
    </row>
    <row r="8532" spans="16:22" x14ac:dyDescent="0.25">
      <c r="P8532" s="147" t="s">
        <v>962</v>
      </c>
      <c r="Q8532" s="147">
        <v>219</v>
      </c>
      <c r="R8532" s="147"/>
      <c r="S8532" s="147" t="s">
        <v>2948</v>
      </c>
      <c r="T8532" s="147">
        <v>1244</v>
      </c>
      <c r="U8532" s="147" t="s">
        <v>2949</v>
      </c>
      <c r="V8532" s="147" t="s">
        <v>4760</v>
      </c>
    </row>
    <row r="8533" spans="16:22" x14ac:dyDescent="0.25">
      <c r="P8533" s="147" t="s">
        <v>962</v>
      </c>
      <c r="Q8533" s="147">
        <v>219</v>
      </c>
      <c r="R8533" s="147"/>
      <c r="S8533" s="147" t="s">
        <v>2286</v>
      </c>
      <c r="T8533" s="147">
        <v>358</v>
      </c>
      <c r="U8533" s="147" t="s">
        <v>2287</v>
      </c>
      <c r="V8533" s="147" t="s">
        <v>4760</v>
      </c>
    </row>
    <row r="8534" spans="16:22" x14ac:dyDescent="0.25">
      <c r="P8534" s="147" t="s">
        <v>962</v>
      </c>
      <c r="Q8534" s="147">
        <v>219</v>
      </c>
      <c r="R8534" s="147"/>
      <c r="S8534" s="147" t="s">
        <v>3189</v>
      </c>
      <c r="T8534" s="147">
        <v>111</v>
      </c>
      <c r="U8534" s="147" t="s">
        <v>3190</v>
      </c>
      <c r="V8534" s="147" t="s">
        <v>4760</v>
      </c>
    </row>
    <row r="8535" spans="16:22" x14ac:dyDescent="0.25">
      <c r="P8535" s="147" t="s">
        <v>962</v>
      </c>
      <c r="Q8535" s="147">
        <v>219</v>
      </c>
      <c r="R8535" s="147"/>
      <c r="S8535" s="147" t="s">
        <v>3776</v>
      </c>
      <c r="T8535" s="147">
        <v>177</v>
      </c>
      <c r="U8535" s="147" t="s">
        <v>3777</v>
      </c>
      <c r="V8535" s="147" t="s">
        <v>4760</v>
      </c>
    </row>
    <row r="8536" spans="16:22" x14ac:dyDescent="0.25">
      <c r="P8536" s="147" t="s">
        <v>962</v>
      </c>
      <c r="Q8536" s="147">
        <v>219</v>
      </c>
      <c r="R8536" s="147"/>
      <c r="S8536" s="147" t="s">
        <v>2290</v>
      </c>
      <c r="T8536" s="147">
        <v>159</v>
      </c>
      <c r="U8536" s="147" t="s">
        <v>2291</v>
      </c>
      <c r="V8536" s="147" t="s">
        <v>4760</v>
      </c>
    </row>
    <row r="8537" spans="16:22" x14ac:dyDescent="0.25">
      <c r="P8537" s="147" t="s">
        <v>962</v>
      </c>
      <c r="Q8537" s="147">
        <v>219</v>
      </c>
      <c r="R8537" s="147"/>
      <c r="S8537" s="147" t="s">
        <v>2675</v>
      </c>
      <c r="T8537" s="147">
        <v>1726</v>
      </c>
      <c r="U8537" s="147" t="s">
        <v>2676</v>
      </c>
      <c r="V8537" s="147" t="s">
        <v>4760</v>
      </c>
    </row>
    <row r="8538" spans="16:22" x14ac:dyDescent="0.25">
      <c r="P8538" s="147" t="s">
        <v>962</v>
      </c>
      <c r="Q8538" s="147">
        <v>219</v>
      </c>
      <c r="R8538" s="147"/>
      <c r="S8538" s="147" t="s">
        <v>3778</v>
      </c>
      <c r="T8538" s="147">
        <v>38</v>
      </c>
      <c r="U8538" s="147" t="s">
        <v>3779</v>
      </c>
      <c r="V8538" s="147" t="s">
        <v>4760</v>
      </c>
    </row>
    <row r="8539" spans="16:22" x14ac:dyDescent="0.25">
      <c r="P8539" s="147" t="s">
        <v>962</v>
      </c>
      <c r="Q8539" s="147">
        <v>219</v>
      </c>
      <c r="R8539" s="147"/>
      <c r="S8539" s="147" t="s">
        <v>4403</v>
      </c>
      <c r="T8539" s="147">
        <v>20</v>
      </c>
      <c r="U8539" s="147" t="s">
        <v>4404</v>
      </c>
      <c r="V8539" s="147" t="s">
        <v>4760</v>
      </c>
    </row>
    <row r="8540" spans="16:22" x14ac:dyDescent="0.25">
      <c r="P8540" s="147" t="s">
        <v>962</v>
      </c>
      <c r="Q8540" s="147">
        <v>219</v>
      </c>
      <c r="R8540" s="147"/>
      <c r="S8540" s="147" t="s">
        <v>2296</v>
      </c>
      <c r="T8540" s="147">
        <v>113</v>
      </c>
      <c r="U8540" s="147" t="s">
        <v>2297</v>
      </c>
      <c r="V8540" s="147" t="s">
        <v>4760</v>
      </c>
    </row>
    <row r="8541" spans="16:22" x14ac:dyDescent="0.25">
      <c r="P8541" s="147" t="s">
        <v>962</v>
      </c>
      <c r="Q8541" s="147">
        <v>219</v>
      </c>
      <c r="R8541" s="147"/>
      <c r="S8541" s="147" t="s">
        <v>2677</v>
      </c>
      <c r="T8541" s="147">
        <v>5</v>
      </c>
      <c r="U8541" s="147" t="s">
        <v>2678</v>
      </c>
      <c r="V8541" s="147" t="s">
        <v>4760</v>
      </c>
    </row>
    <row r="8542" spans="16:22" x14ac:dyDescent="0.25">
      <c r="P8542" s="147" t="s">
        <v>962</v>
      </c>
      <c r="Q8542" s="147">
        <v>219</v>
      </c>
      <c r="R8542" s="147"/>
      <c r="S8542" s="147" t="s">
        <v>2302</v>
      </c>
      <c r="T8542" s="147">
        <v>239</v>
      </c>
      <c r="U8542" s="147" t="s">
        <v>2303</v>
      </c>
      <c r="V8542" s="147" t="s">
        <v>4760</v>
      </c>
    </row>
    <row r="8543" spans="16:22" x14ac:dyDescent="0.25">
      <c r="P8543" s="147" t="s">
        <v>962</v>
      </c>
      <c r="Q8543" s="147">
        <v>219</v>
      </c>
      <c r="R8543" s="147"/>
      <c r="S8543" s="147" t="s">
        <v>2304</v>
      </c>
      <c r="T8543" s="147">
        <v>22</v>
      </c>
      <c r="U8543" s="147" t="s">
        <v>2305</v>
      </c>
      <c r="V8543" s="147" t="s">
        <v>4760</v>
      </c>
    </row>
    <row r="8544" spans="16:22" x14ac:dyDescent="0.25">
      <c r="P8544" s="147" t="s">
        <v>962</v>
      </c>
      <c r="Q8544" s="147">
        <v>219</v>
      </c>
      <c r="R8544" s="147"/>
      <c r="S8544" s="147" t="s">
        <v>4007</v>
      </c>
      <c r="T8544" s="147">
        <v>19</v>
      </c>
      <c r="U8544" s="147" t="s">
        <v>4008</v>
      </c>
      <c r="V8544" s="147" t="s">
        <v>4760</v>
      </c>
    </row>
    <row r="8545" spans="16:22" x14ac:dyDescent="0.25">
      <c r="P8545" s="147" t="s">
        <v>962</v>
      </c>
      <c r="Q8545" s="147">
        <v>219</v>
      </c>
      <c r="R8545" s="147"/>
      <c r="S8545" s="147" t="s">
        <v>2954</v>
      </c>
      <c r="T8545" s="147">
        <v>174</v>
      </c>
      <c r="U8545" s="147" t="s">
        <v>2955</v>
      </c>
      <c r="V8545" s="147" t="s">
        <v>4760</v>
      </c>
    </row>
    <row r="8546" spans="16:22" x14ac:dyDescent="0.25">
      <c r="P8546" s="147" t="s">
        <v>962</v>
      </c>
      <c r="Q8546" s="147">
        <v>219</v>
      </c>
      <c r="R8546" s="147"/>
      <c r="S8546" s="147" t="s">
        <v>4405</v>
      </c>
      <c r="T8546" s="147">
        <v>250</v>
      </c>
      <c r="U8546" s="147" t="s">
        <v>4406</v>
      </c>
      <c r="V8546" s="147" t="s">
        <v>4760</v>
      </c>
    </row>
    <row r="8547" spans="16:22" x14ac:dyDescent="0.25">
      <c r="P8547" s="147" t="s">
        <v>962</v>
      </c>
      <c r="Q8547" s="147">
        <v>219</v>
      </c>
      <c r="R8547" s="147"/>
      <c r="S8547" s="147" t="s">
        <v>4923</v>
      </c>
      <c r="T8547" s="147">
        <v>150</v>
      </c>
      <c r="U8547" s="147" t="s">
        <v>4924</v>
      </c>
      <c r="V8547" s="147" t="s">
        <v>4760</v>
      </c>
    </row>
    <row r="8548" spans="16:22" x14ac:dyDescent="0.25">
      <c r="P8548" s="147" t="s">
        <v>962</v>
      </c>
      <c r="Q8548" s="147">
        <v>219</v>
      </c>
      <c r="R8548" s="147"/>
      <c r="S8548" s="147" t="s">
        <v>2312</v>
      </c>
      <c r="T8548" s="147">
        <v>20</v>
      </c>
      <c r="U8548" s="147" t="s">
        <v>2313</v>
      </c>
      <c r="V8548" s="147" t="s">
        <v>4760</v>
      </c>
    </row>
    <row r="8549" spans="16:22" x14ac:dyDescent="0.25">
      <c r="P8549" s="147" t="s">
        <v>962</v>
      </c>
      <c r="Q8549" s="147">
        <v>219</v>
      </c>
      <c r="R8549" s="147"/>
      <c r="S8549" s="147" t="s">
        <v>2314</v>
      </c>
      <c r="T8549" s="147">
        <v>30</v>
      </c>
      <c r="U8549" s="147" t="s">
        <v>2315</v>
      </c>
      <c r="V8549" s="147" t="s">
        <v>4760</v>
      </c>
    </row>
    <row r="8550" spans="16:22" x14ac:dyDescent="0.25">
      <c r="P8550" s="147" t="s">
        <v>962</v>
      </c>
      <c r="Q8550" s="147">
        <v>219</v>
      </c>
      <c r="R8550" s="147"/>
      <c r="S8550" s="147" t="s">
        <v>2681</v>
      </c>
      <c r="T8550" s="147">
        <v>3469</v>
      </c>
      <c r="U8550" s="147" t="s">
        <v>2682</v>
      </c>
      <c r="V8550" s="147" t="s">
        <v>4760</v>
      </c>
    </row>
    <row r="8551" spans="16:22" x14ac:dyDescent="0.25">
      <c r="P8551" s="147" t="s">
        <v>962</v>
      </c>
      <c r="Q8551" s="147">
        <v>219</v>
      </c>
      <c r="R8551" s="147"/>
      <c r="S8551" s="147" t="s">
        <v>2683</v>
      </c>
      <c r="T8551" s="147">
        <v>386</v>
      </c>
      <c r="U8551" s="147" t="s">
        <v>2684</v>
      </c>
      <c r="V8551" s="147" t="s">
        <v>4760</v>
      </c>
    </row>
    <row r="8552" spans="16:22" x14ac:dyDescent="0.25">
      <c r="P8552" s="147" t="s">
        <v>962</v>
      </c>
      <c r="Q8552" s="147">
        <v>219</v>
      </c>
      <c r="R8552" s="147"/>
      <c r="S8552" s="147" t="s">
        <v>2958</v>
      </c>
      <c r="T8552" s="147">
        <v>229</v>
      </c>
      <c r="U8552" s="147" t="s">
        <v>2959</v>
      </c>
      <c r="V8552" s="147" t="s">
        <v>4760</v>
      </c>
    </row>
    <row r="8553" spans="16:22" x14ac:dyDescent="0.25">
      <c r="P8553" s="147" t="s">
        <v>962</v>
      </c>
      <c r="Q8553" s="147">
        <v>219</v>
      </c>
      <c r="R8553" s="147"/>
      <c r="S8553" s="147" t="s">
        <v>2328</v>
      </c>
      <c r="T8553" s="147">
        <v>702</v>
      </c>
      <c r="U8553" s="147" t="s">
        <v>2329</v>
      </c>
      <c r="V8553" s="147" t="s">
        <v>4760</v>
      </c>
    </row>
    <row r="8554" spans="16:22" x14ac:dyDescent="0.25">
      <c r="P8554" s="147" t="s">
        <v>962</v>
      </c>
      <c r="Q8554" s="147">
        <v>219</v>
      </c>
      <c r="R8554" s="147"/>
      <c r="S8554" s="147" t="s">
        <v>3464</v>
      </c>
      <c r="T8554" s="147">
        <v>1066</v>
      </c>
      <c r="U8554" s="147" t="s">
        <v>3465</v>
      </c>
      <c r="V8554" s="147" t="s">
        <v>4760</v>
      </c>
    </row>
    <row r="8555" spans="16:22" x14ac:dyDescent="0.25">
      <c r="P8555" s="147" t="s">
        <v>962</v>
      </c>
      <c r="Q8555" s="147">
        <v>219</v>
      </c>
      <c r="R8555" s="147"/>
      <c r="S8555" s="147" t="s">
        <v>2685</v>
      </c>
      <c r="T8555" s="147">
        <v>1494</v>
      </c>
      <c r="U8555" s="147" t="s">
        <v>2686</v>
      </c>
      <c r="V8555" s="147" t="s">
        <v>4760</v>
      </c>
    </row>
    <row r="8556" spans="16:22" x14ac:dyDescent="0.25">
      <c r="P8556" s="147" t="s">
        <v>962</v>
      </c>
      <c r="Q8556" s="147">
        <v>219</v>
      </c>
      <c r="R8556" s="147"/>
      <c r="S8556" s="147" t="s">
        <v>3197</v>
      </c>
      <c r="T8556" s="147">
        <v>309</v>
      </c>
      <c r="U8556" s="147" t="s">
        <v>3198</v>
      </c>
      <c r="V8556" s="147" t="s">
        <v>4760</v>
      </c>
    </row>
    <row r="8557" spans="16:22" x14ac:dyDescent="0.25">
      <c r="P8557" s="147" t="s">
        <v>962</v>
      </c>
      <c r="Q8557" s="147">
        <v>219</v>
      </c>
      <c r="R8557" s="147"/>
      <c r="S8557" s="147" t="s">
        <v>4925</v>
      </c>
      <c r="T8557" s="147">
        <v>270</v>
      </c>
      <c r="U8557" s="147" t="s">
        <v>4926</v>
      </c>
      <c r="V8557" s="147" t="s">
        <v>4760</v>
      </c>
    </row>
    <row r="8558" spans="16:22" x14ac:dyDescent="0.25">
      <c r="P8558" s="147" t="s">
        <v>962</v>
      </c>
      <c r="Q8558" s="147">
        <v>219</v>
      </c>
      <c r="R8558" s="147"/>
      <c r="S8558" s="147" t="s">
        <v>4407</v>
      </c>
      <c r="T8558" s="147">
        <v>1170</v>
      </c>
      <c r="U8558" s="147" t="s">
        <v>4408</v>
      </c>
      <c r="V8558" s="147" t="s">
        <v>4760</v>
      </c>
    </row>
    <row r="8559" spans="16:22" x14ac:dyDescent="0.25">
      <c r="P8559" s="147" t="s">
        <v>962</v>
      </c>
      <c r="Q8559" s="147">
        <v>219</v>
      </c>
      <c r="R8559" s="147"/>
      <c r="S8559" s="147" t="s">
        <v>4019</v>
      </c>
      <c r="T8559" s="147">
        <v>1160</v>
      </c>
      <c r="U8559" s="147" t="s">
        <v>4020</v>
      </c>
      <c r="V8559" s="147" t="s">
        <v>4760</v>
      </c>
    </row>
    <row r="8560" spans="16:22" x14ac:dyDescent="0.25">
      <c r="P8560" s="147" t="s">
        <v>962</v>
      </c>
      <c r="Q8560" s="147">
        <v>219</v>
      </c>
      <c r="R8560" s="147"/>
      <c r="S8560" s="147" t="s">
        <v>2344</v>
      </c>
      <c r="T8560" s="147">
        <v>500</v>
      </c>
      <c r="U8560" s="147" t="s">
        <v>2345</v>
      </c>
      <c r="V8560" s="147" t="s">
        <v>4760</v>
      </c>
    </row>
    <row r="8561" spans="16:22" x14ac:dyDescent="0.25">
      <c r="P8561" s="147" t="s">
        <v>962</v>
      </c>
      <c r="Q8561" s="147">
        <v>219</v>
      </c>
      <c r="R8561" s="147"/>
      <c r="S8561" s="147" t="s">
        <v>2346</v>
      </c>
      <c r="T8561" s="147">
        <v>998</v>
      </c>
      <c r="U8561" s="147" t="s">
        <v>2347</v>
      </c>
      <c r="V8561" s="147" t="s">
        <v>4760</v>
      </c>
    </row>
    <row r="8562" spans="16:22" x14ac:dyDescent="0.25">
      <c r="P8562" s="147" t="s">
        <v>962</v>
      </c>
      <c r="Q8562" s="147">
        <v>219</v>
      </c>
      <c r="R8562" s="147"/>
      <c r="S8562" s="147" t="s">
        <v>2348</v>
      </c>
      <c r="T8562" s="147">
        <v>2725</v>
      </c>
      <c r="U8562" s="147" t="s">
        <v>2349</v>
      </c>
      <c r="V8562" s="147" t="s">
        <v>4760</v>
      </c>
    </row>
    <row r="8563" spans="16:22" x14ac:dyDescent="0.25">
      <c r="P8563" s="147" t="s">
        <v>962</v>
      </c>
      <c r="Q8563" s="147">
        <v>219</v>
      </c>
      <c r="R8563" s="147"/>
      <c r="S8563" s="147" t="s">
        <v>4723</v>
      </c>
      <c r="T8563" s="147">
        <v>1270</v>
      </c>
      <c r="U8563" s="147" t="s">
        <v>4724</v>
      </c>
      <c r="V8563" s="147" t="s">
        <v>4760</v>
      </c>
    </row>
    <row r="8564" spans="16:22" x14ac:dyDescent="0.25">
      <c r="P8564" s="147" t="s">
        <v>962</v>
      </c>
      <c r="Q8564" s="147">
        <v>219</v>
      </c>
      <c r="R8564" s="147"/>
      <c r="S8564" s="147" t="s">
        <v>2350</v>
      </c>
      <c r="T8564" s="147">
        <v>2115</v>
      </c>
      <c r="U8564" s="147" t="s">
        <v>2351</v>
      </c>
      <c r="V8564" s="147" t="s">
        <v>4760</v>
      </c>
    </row>
    <row r="8565" spans="16:22" x14ac:dyDescent="0.25">
      <c r="P8565" s="147" t="s">
        <v>962</v>
      </c>
      <c r="Q8565" s="147">
        <v>219</v>
      </c>
      <c r="R8565" s="147"/>
      <c r="S8565" s="147" t="s">
        <v>2352</v>
      </c>
      <c r="T8565" s="147">
        <v>1135</v>
      </c>
      <c r="U8565" s="147" t="s">
        <v>2353</v>
      </c>
      <c r="V8565" s="147" t="s">
        <v>4760</v>
      </c>
    </row>
    <row r="8566" spans="16:22" x14ac:dyDescent="0.25">
      <c r="P8566" s="147" t="s">
        <v>962</v>
      </c>
      <c r="Q8566" s="147">
        <v>219</v>
      </c>
      <c r="R8566" s="147"/>
      <c r="S8566" s="147" t="s">
        <v>2360</v>
      </c>
      <c r="T8566" s="147">
        <v>907</v>
      </c>
      <c r="U8566" s="147" t="s">
        <v>2361</v>
      </c>
      <c r="V8566" s="147" t="s">
        <v>4760</v>
      </c>
    </row>
    <row r="8567" spans="16:22" x14ac:dyDescent="0.25">
      <c r="P8567" s="147" t="s">
        <v>962</v>
      </c>
      <c r="Q8567" s="147">
        <v>219</v>
      </c>
      <c r="R8567" s="147"/>
      <c r="S8567" s="147" t="s">
        <v>2362</v>
      </c>
      <c r="T8567" s="147">
        <v>551</v>
      </c>
      <c r="U8567" s="147" t="s">
        <v>2363</v>
      </c>
      <c r="V8567" s="147" t="s">
        <v>4760</v>
      </c>
    </row>
    <row r="8568" spans="16:22" x14ac:dyDescent="0.25">
      <c r="P8568" s="147" t="s">
        <v>962</v>
      </c>
      <c r="Q8568" s="147">
        <v>219</v>
      </c>
      <c r="R8568" s="147"/>
      <c r="S8568" s="147" t="s">
        <v>2695</v>
      </c>
      <c r="T8568" s="147">
        <v>22</v>
      </c>
      <c r="U8568" s="147" t="s">
        <v>2696</v>
      </c>
      <c r="V8568" s="147" t="s">
        <v>4760</v>
      </c>
    </row>
    <row r="8569" spans="16:22" x14ac:dyDescent="0.25">
      <c r="P8569" s="147" t="s">
        <v>962</v>
      </c>
      <c r="Q8569" s="147">
        <v>219</v>
      </c>
      <c r="R8569" s="147"/>
      <c r="S8569" s="147" t="s">
        <v>2368</v>
      </c>
      <c r="T8569" s="147">
        <v>112</v>
      </c>
      <c r="U8569" s="147" t="s">
        <v>2369</v>
      </c>
      <c r="V8569" s="147" t="s">
        <v>4760</v>
      </c>
    </row>
    <row r="8570" spans="16:22" x14ac:dyDescent="0.25">
      <c r="P8570" s="147" t="s">
        <v>962</v>
      </c>
      <c r="Q8570" s="147">
        <v>219</v>
      </c>
      <c r="R8570" s="147"/>
      <c r="S8570" s="147" t="s">
        <v>2372</v>
      </c>
      <c r="T8570" s="147">
        <v>1408</v>
      </c>
      <c r="U8570" s="147" t="s">
        <v>2373</v>
      </c>
      <c r="V8570" s="147" t="s">
        <v>4760</v>
      </c>
    </row>
    <row r="8571" spans="16:22" x14ac:dyDescent="0.25">
      <c r="P8571" s="147" t="s">
        <v>962</v>
      </c>
      <c r="Q8571" s="147">
        <v>219</v>
      </c>
      <c r="R8571" s="147"/>
      <c r="S8571" s="147" t="s">
        <v>2374</v>
      </c>
      <c r="T8571" s="147">
        <v>440</v>
      </c>
      <c r="U8571" s="147" t="s">
        <v>2375</v>
      </c>
      <c r="V8571" s="147" t="s">
        <v>4760</v>
      </c>
    </row>
    <row r="8572" spans="16:22" x14ac:dyDescent="0.25">
      <c r="P8572" s="147" t="s">
        <v>962</v>
      </c>
      <c r="Q8572" s="147">
        <v>219</v>
      </c>
      <c r="R8572" s="147"/>
      <c r="S8572" s="147" t="s">
        <v>2966</v>
      </c>
      <c r="T8572" s="147">
        <v>122</v>
      </c>
      <c r="U8572" s="147" t="s">
        <v>2967</v>
      </c>
      <c r="V8572" s="147" t="s">
        <v>4760</v>
      </c>
    </row>
    <row r="8573" spans="16:22" x14ac:dyDescent="0.25">
      <c r="P8573" s="147" t="s">
        <v>962</v>
      </c>
      <c r="Q8573" s="147">
        <v>219</v>
      </c>
      <c r="R8573" s="147"/>
      <c r="S8573" s="147" t="s">
        <v>4021</v>
      </c>
      <c r="T8573" s="147">
        <v>552</v>
      </c>
      <c r="U8573" s="147" t="s">
        <v>4022</v>
      </c>
      <c r="V8573" s="147" t="s">
        <v>4760</v>
      </c>
    </row>
    <row r="8574" spans="16:22" x14ac:dyDescent="0.25">
      <c r="P8574" s="147" t="s">
        <v>962</v>
      </c>
      <c r="Q8574" s="147">
        <v>219</v>
      </c>
      <c r="R8574" s="147"/>
      <c r="S8574" s="147" t="s">
        <v>4023</v>
      </c>
      <c r="T8574" s="147">
        <v>80</v>
      </c>
      <c r="U8574" s="147" t="s">
        <v>4024</v>
      </c>
      <c r="V8574" s="147" t="s">
        <v>4760</v>
      </c>
    </row>
    <row r="8575" spans="16:22" x14ac:dyDescent="0.25">
      <c r="P8575" s="147" t="s">
        <v>962</v>
      </c>
      <c r="Q8575" s="147">
        <v>219</v>
      </c>
      <c r="R8575" s="147"/>
      <c r="S8575" s="147" t="s">
        <v>3472</v>
      </c>
      <c r="T8575" s="147">
        <v>100</v>
      </c>
      <c r="U8575" s="147" t="s">
        <v>3473</v>
      </c>
      <c r="V8575" s="147" t="s">
        <v>4760</v>
      </c>
    </row>
    <row r="8576" spans="16:22" x14ac:dyDescent="0.25">
      <c r="P8576" s="147" t="s">
        <v>962</v>
      </c>
      <c r="Q8576" s="147">
        <v>219</v>
      </c>
      <c r="R8576" s="147"/>
      <c r="S8576" s="147" t="s">
        <v>2378</v>
      </c>
      <c r="T8576" s="147">
        <v>100</v>
      </c>
      <c r="U8576" s="147" t="s">
        <v>2379</v>
      </c>
      <c r="V8576" s="147" t="s">
        <v>4760</v>
      </c>
    </row>
    <row r="8577" spans="16:22" x14ac:dyDescent="0.25">
      <c r="P8577" s="147" t="s">
        <v>962</v>
      </c>
      <c r="Q8577" s="147">
        <v>219</v>
      </c>
      <c r="R8577" s="147"/>
      <c r="S8577" s="147" t="s">
        <v>2390</v>
      </c>
      <c r="T8577" s="147">
        <v>61</v>
      </c>
      <c r="U8577" s="147" t="s">
        <v>2391</v>
      </c>
      <c r="V8577" s="147" t="s">
        <v>4760</v>
      </c>
    </row>
    <row r="8578" spans="16:22" x14ac:dyDescent="0.25">
      <c r="P8578" s="147" t="s">
        <v>962</v>
      </c>
      <c r="Q8578" s="147">
        <v>219</v>
      </c>
      <c r="R8578" s="147"/>
      <c r="S8578" s="147" t="s">
        <v>4413</v>
      </c>
      <c r="T8578" s="147">
        <v>40</v>
      </c>
      <c r="U8578" s="147" t="s">
        <v>4414</v>
      </c>
      <c r="V8578" s="147" t="s">
        <v>4760</v>
      </c>
    </row>
    <row r="8579" spans="16:22" x14ac:dyDescent="0.25">
      <c r="P8579" s="147" t="s">
        <v>962</v>
      </c>
      <c r="Q8579" s="147">
        <v>219</v>
      </c>
      <c r="R8579" s="147"/>
      <c r="S8579" s="147" t="s">
        <v>4415</v>
      </c>
      <c r="T8579" s="147">
        <v>75</v>
      </c>
      <c r="U8579" s="147" t="s">
        <v>4416</v>
      </c>
      <c r="V8579" s="147" t="s">
        <v>4760</v>
      </c>
    </row>
    <row r="8580" spans="16:22" x14ac:dyDescent="0.25">
      <c r="P8580" s="147" t="s">
        <v>962</v>
      </c>
      <c r="Q8580" s="147">
        <v>219</v>
      </c>
      <c r="R8580" s="147"/>
      <c r="S8580" s="147" t="s">
        <v>2398</v>
      </c>
      <c r="T8580" s="147">
        <v>153</v>
      </c>
      <c r="U8580" s="147" t="s">
        <v>2399</v>
      </c>
      <c r="V8580" s="147" t="s">
        <v>4760</v>
      </c>
    </row>
    <row r="8581" spans="16:22" x14ac:dyDescent="0.25">
      <c r="P8581" s="147" t="s">
        <v>962</v>
      </c>
      <c r="Q8581" s="147">
        <v>219</v>
      </c>
      <c r="R8581" s="147"/>
      <c r="S8581" s="147" t="s">
        <v>2404</v>
      </c>
      <c r="T8581" s="147">
        <v>130</v>
      </c>
      <c r="U8581" s="147" t="s">
        <v>2405</v>
      </c>
      <c r="V8581" s="147" t="s">
        <v>4760</v>
      </c>
    </row>
    <row r="8582" spans="16:22" x14ac:dyDescent="0.25">
      <c r="P8582" s="147" t="s">
        <v>962</v>
      </c>
      <c r="Q8582" s="147">
        <v>219</v>
      </c>
      <c r="R8582" s="147"/>
      <c r="S8582" s="147" t="s">
        <v>2703</v>
      </c>
      <c r="T8582" s="147">
        <v>262</v>
      </c>
      <c r="U8582" s="147" t="s">
        <v>2704</v>
      </c>
      <c r="V8582" s="147" t="s">
        <v>4760</v>
      </c>
    </row>
    <row r="8583" spans="16:22" x14ac:dyDescent="0.25">
      <c r="P8583" s="147" t="s">
        <v>962</v>
      </c>
      <c r="Q8583" s="147">
        <v>219</v>
      </c>
      <c r="R8583" s="147"/>
      <c r="S8583" s="147" t="s">
        <v>2406</v>
      </c>
      <c r="T8583" s="147">
        <v>34</v>
      </c>
      <c r="U8583" s="147" t="s">
        <v>2407</v>
      </c>
      <c r="V8583" s="147" t="s">
        <v>4760</v>
      </c>
    </row>
    <row r="8584" spans="16:22" x14ac:dyDescent="0.25">
      <c r="P8584" s="147" t="s">
        <v>962</v>
      </c>
      <c r="Q8584" s="147">
        <v>219</v>
      </c>
      <c r="R8584" s="147"/>
      <c r="S8584" s="147" t="s">
        <v>2408</v>
      </c>
      <c r="T8584" s="147">
        <v>60</v>
      </c>
      <c r="U8584" s="147" t="s">
        <v>2409</v>
      </c>
      <c r="V8584" s="147" t="s">
        <v>4760</v>
      </c>
    </row>
    <row r="8585" spans="16:22" x14ac:dyDescent="0.25">
      <c r="P8585" s="147" t="s">
        <v>962</v>
      </c>
      <c r="Q8585" s="147">
        <v>219</v>
      </c>
      <c r="R8585" s="147"/>
      <c r="S8585" s="147" t="s">
        <v>2420</v>
      </c>
      <c r="T8585" s="147">
        <v>174</v>
      </c>
      <c r="U8585" s="147" t="s">
        <v>2421</v>
      </c>
      <c r="V8585" s="147" t="s">
        <v>4760</v>
      </c>
    </row>
    <row r="8586" spans="16:22" x14ac:dyDescent="0.25">
      <c r="P8586" s="147" t="s">
        <v>962</v>
      </c>
      <c r="Q8586" s="147">
        <v>219</v>
      </c>
      <c r="R8586" s="147"/>
      <c r="S8586" s="147" t="s">
        <v>2422</v>
      </c>
      <c r="T8586" s="147">
        <v>154</v>
      </c>
      <c r="U8586" s="147" t="s">
        <v>2423</v>
      </c>
      <c r="V8586" s="147" t="s">
        <v>4760</v>
      </c>
    </row>
    <row r="8587" spans="16:22" x14ac:dyDescent="0.25">
      <c r="P8587" s="147" t="s">
        <v>962</v>
      </c>
      <c r="Q8587" s="147">
        <v>219</v>
      </c>
      <c r="R8587" s="147"/>
      <c r="S8587" s="147" t="s">
        <v>3207</v>
      </c>
      <c r="T8587" s="147">
        <v>338</v>
      </c>
      <c r="U8587" s="147" t="s">
        <v>3208</v>
      </c>
      <c r="V8587" s="147" t="s">
        <v>4760</v>
      </c>
    </row>
    <row r="8588" spans="16:22" x14ac:dyDescent="0.25">
      <c r="P8588" s="147" t="s">
        <v>962</v>
      </c>
      <c r="Q8588" s="147">
        <v>219</v>
      </c>
      <c r="R8588" s="147"/>
      <c r="S8588" s="147" t="s">
        <v>4043</v>
      </c>
      <c r="T8588" s="147">
        <v>353</v>
      </c>
      <c r="U8588" s="147" t="s">
        <v>4044</v>
      </c>
      <c r="V8588" s="147" t="s">
        <v>4760</v>
      </c>
    </row>
    <row r="8589" spans="16:22" x14ac:dyDescent="0.25">
      <c r="P8589" s="147" t="s">
        <v>962</v>
      </c>
      <c r="Q8589" s="147">
        <v>219</v>
      </c>
      <c r="R8589" s="147"/>
      <c r="S8589" s="147" t="s">
        <v>4927</v>
      </c>
      <c r="T8589" s="147">
        <v>313</v>
      </c>
      <c r="U8589" s="147" t="s">
        <v>4928</v>
      </c>
      <c r="V8589" s="147" t="s">
        <v>4760</v>
      </c>
    </row>
    <row r="8590" spans="16:22" x14ac:dyDescent="0.25">
      <c r="P8590" s="147" t="s">
        <v>962</v>
      </c>
      <c r="Q8590" s="147">
        <v>219</v>
      </c>
      <c r="R8590" s="147"/>
      <c r="S8590" s="147" t="s">
        <v>2438</v>
      </c>
      <c r="T8590" s="147">
        <v>2307</v>
      </c>
      <c r="U8590" s="147" t="s">
        <v>2439</v>
      </c>
      <c r="V8590" s="147" t="s">
        <v>4760</v>
      </c>
    </row>
    <row r="8591" spans="16:22" x14ac:dyDescent="0.25">
      <c r="P8591" s="147" t="s">
        <v>962</v>
      </c>
      <c r="Q8591" s="147">
        <v>219</v>
      </c>
      <c r="R8591" s="147"/>
      <c r="S8591" s="147" t="s">
        <v>4049</v>
      </c>
      <c r="T8591" s="147">
        <v>49</v>
      </c>
      <c r="U8591" s="147" t="s">
        <v>4050</v>
      </c>
      <c r="V8591" s="147" t="s">
        <v>4760</v>
      </c>
    </row>
    <row r="8592" spans="16:22" x14ac:dyDescent="0.25">
      <c r="P8592" s="147" t="s">
        <v>962</v>
      </c>
      <c r="Q8592" s="147">
        <v>219</v>
      </c>
      <c r="R8592" s="147"/>
      <c r="S8592" s="147" t="s">
        <v>3482</v>
      </c>
      <c r="T8592" s="147">
        <v>1320</v>
      </c>
      <c r="U8592" s="147" t="s">
        <v>3483</v>
      </c>
      <c r="V8592" s="147" t="s">
        <v>4760</v>
      </c>
    </row>
    <row r="8593" spans="16:22" x14ac:dyDescent="0.25">
      <c r="P8593" s="147" t="s">
        <v>962</v>
      </c>
      <c r="Q8593" s="147">
        <v>219</v>
      </c>
      <c r="R8593" s="147"/>
      <c r="S8593" s="147" t="s">
        <v>3484</v>
      </c>
      <c r="T8593" s="147">
        <v>97</v>
      </c>
      <c r="U8593" s="147" t="s">
        <v>3485</v>
      </c>
      <c r="V8593" s="147" t="s">
        <v>4760</v>
      </c>
    </row>
    <row r="8594" spans="16:22" x14ac:dyDescent="0.25">
      <c r="P8594" s="147" t="s">
        <v>962</v>
      </c>
      <c r="Q8594" s="147">
        <v>219</v>
      </c>
      <c r="R8594" s="147"/>
      <c r="S8594" s="147" t="s">
        <v>3217</v>
      </c>
      <c r="T8594" s="147">
        <v>585</v>
      </c>
      <c r="U8594" s="147" t="s">
        <v>3218</v>
      </c>
      <c r="V8594" s="147" t="s">
        <v>4760</v>
      </c>
    </row>
    <row r="8595" spans="16:22" x14ac:dyDescent="0.25">
      <c r="P8595" s="147" t="s">
        <v>962</v>
      </c>
      <c r="Q8595" s="147">
        <v>219</v>
      </c>
      <c r="R8595" s="147"/>
      <c r="S8595" s="147" t="s">
        <v>4725</v>
      </c>
      <c r="T8595" s="147">
        <v>708</v>
      </c>
      <c r="U8595" s="147" t="s">
        <v>4726</v>
      </c>
      <c r="V8595" s="147" t="s">
        <v>4760</v>
      </c>
    </row>
    <row r="8596" spans="16:22" x14ac:dyDescent="0.25">
      <c r="P8596" s="147" t="s">
        <v>962</v>
      </c>
      <c r="Q8596" s="147">
        <v>219</v>
      </c>
      <c r="R8596" s="147"/>
      <c r="S8596" s="147" t="s">
        <v>4929</v>
      </c>
      <c r="T8596" s="147">
        <v>450</v>
      </c>
      <c r="U8596" s="147" t="s">
        <v>4930</v>
      </c>
      <c r="V8596" s="147" t="s">
        <v>4760</v>
      </c>
    </row>
    <row r="8597" spans="16:22" x14ac:dyDescent="0.25">
      <c r="P8597" s="147" t="s">
        <v>962</v>
      </c>
      <c r="Q8597" s="147">
        <v>219</v>
      </c>
      <c r="R8597" s="147"/>
      <c r="S8597" s="147" t="s">
        <v>1083</v>
      </c>
      <c r="T8597" s="147">
        <v>150</v>
      </c>
      <c r="U8597" s="147" t="s">
        <v>4421</v>
      </c>
      <c r="V8597" s="147" t="s">
        <v>4760</v>
      </c>
    </row>
    <row r="8598" spans="16:22" x14ac:dyDescent="0.25">
      <c r="P8598" s="147" t="s">
        <v>962</v>
      </c>
      <c r="Q8598" s="147">
        <v>219</v>
      </c>
      <c r="R8598" s="147"/>
      <c r="S8598" s="147" t="s">
        <v>4727</v>
      </c>
      <c r="T8598" s="147">
        <v>175</v>
      </c>
      <c r="U8598" s="147" t="s">
        <v>4728</v>
      </c>
      <c r="V8598" s="147" t="s">
        <v>4760</v>
      </c>
    </row>
    <row r="8599" spans="16:22" x14ac:dyDescent="0.25">
      <c r="P8599" s="147" t="s">
        <v>962</v>
      </c>
      <c r="Q8599" s="147">
        <v>221</v>
      </c>
      <c r="R8599" s="147"/>
      <c r="S8599" s="147" t="s">
        <v>4167</v>
      </c>
      <c r="T8599" s="147">
        <v>60</v>
      </c>
      <c r="U8599" s="147" t="s">
        <v>4168</v>
      </c>
      <c r="V8599" s="147" t="s">
        <v>4931</v>
      </c>
    </row>
    <row r="8600" spans="16:22" x14ac:dyDescent="0.25">
      <c r="P8600" s="147" t="s">
        <v>962</v>
      </c>
      <c r="Q8600" s="147">
        <v>221</v>
      </c>
      <c r="R8600" s="147"/>
      <c r="S8600" s="147" t="s">
        <v>4170</v>
      </c>
      <c r="T8600" s="147">
        <v>240</v>
      </c>
      <c r="U8600" s="147" t="s">
        <v>4171</v>
      </c>
      <c r="V8600" s="147" t="s">
        <v>4931</v>
      </c>
    </row>
    <row r="8601" spans="16:22" x14ac:dyDescent="0.25">
      <c r="P8601" s="147" t="s">
        <v>962</v>
      </c>
      <c r="Q8601" s="147">
        <v>220</v>
      </c>
      <c r="R8601" s="147"/>
      <c r="S8601" s="147" t="s">
        <v>4932</v>
      </c>
      <c r="T8601" s="147">
        <v>20</v>
      </c>
      <c r="U8601" s="147" t="s">
        <v>4933</v>
      </c>
      <c r="V8601" s="147" t="s">
        <v>4934</v>
      </c>
    </row>
    <row r="8602" spans="16:22" x14ac:dyDescent="0.25">
      <c r="P8602" s="147" t="s">
        <v>962</v>
      </c>
      <c r="Q8602" s="147">
        <v>220</v>
      </c>
      <c r="R8602" s="147"/>
      <c r="S8602" s="147" t="s">
        <v>4172</v>
      </c>
      <c r="T8602" s="147">
        <v>22</v>
      </c>
      <c r="U8602" s="147" t="s">
        <v>4173</v>
      </c>
      <c r="V8602" s="147" t="s">
        <v>4934</v>
      </c>
    </row>
    <row r="8603" spans="16:22" x14ac:dyDescent="0.25">
      <c r="P8603" s="147" t="s">
        <v>962</v>
      </c>
      <c r="Q8603" s="147">
        <v>220</v>
      </c>
      <c r="R8603" s="147"/>
      <c r="S8603" s="147" t="s">
        <v>4935</v>
      </c>
      <c r="T8603" s="147">
        <v>13</v>
      </c>
      <c r="U8603" s="147" t="s">
        <v>4936</v>
      </c>
      <c r="V8603" s="147" t="s">
        <v>4934</v>
      </c>
    </row>
    <row r="8604" spans="16:22" x14ac:dyDescent="0.25">
      <c r="P8604" s="147" t="s">
        <v>962</v>
      </c>
      <c r="Q8604" s="147">
        <v>220</v>
      </c>
      <c r="R8604" s="147"/>
      <c r="S8604" s="147" t="s">
        <v>4937</v>
      </c>
      <c r="T8604" s="147">
        <v>60</v>
      </c>
      <c r="U8604" s="147" t="s">
        <v>4938</v>
      </c>
      <c r="V8604" s="147" t="s">
        <v>4934</v>
      </c>
    </row>
    <row r="8605" spans="16:22" x14ac:dyDescent="0.25">
      <c r="P8605" s="147" t="s">
        <v>962</v>
      </c>
      <c r="Q8605" s="147">
        <v>220</v>
      </c>
      <c r="R8605" s="147"/>
      <c r="S8605" s="147" t="s">
        <v>4939</v>
      </c>
      <c r="T8605" s="147">
        <v>72</v>
      </c>
      <c r="U8605" s="147" t="s">
        <v>4940</v>
      </c>
      <c r="V8605" s="147" t="s">
        <v>4934</v>
      </c>
    </row>
    <row r="8606" spans="16:22" x14ac:dyDescent="0.25">
      <c r="P8606" s="147" t="s">
        <v>962</v>
      </c>
      <c r="Q8606" s="147">
        <v>220</v>
      </c>
      <c r="R8606" s="147"/>
      <c r="S8606" s="147" t="s">
        <v>4175</v>
      </c>
      <c r="T8606" s="147">
        <v>36</v>
      </c>
      <c r="U8606" s="147" t="s">
        <v>4176</v>
      </c>
      <c r="V8606" s="147" t="s">
        <v>4934</v>
      </c>
    </row>
    <row r="8607" spans="16:22" x14ac:dyDescent="0.25">
      <c r="P8607" s="147" t="s">
        <v>962</v>
      </c>
      <c r="Q8607" s="147">
        <v>220</v>
      </c>
      <c r="R8607" s="147"/>
      <c r="S8607" s="147" t="s">
        <v>4941</v>
      </c>
      <c r="T8607" s="147">
        <v>175</v>
      </c>
      <c r="U8607" s="147" t="s">
        <v>4942</v>
      </c>
      <c r="V8607" s="147" t="s">
        <v>4934</v>
      </c>
    </row>
    <row r="8608" spans="16:22" x14ac:dyDescent="0.25">
      <c r="P8608" s="147" t="s">
        <v>962</v>
      </c>
      <c r="Q8608" s="147">
        <v>220</v>
      </c>
      <c r="R8608" s="147"/>
      <c r="S8608" s="147" t="s">
        <v>4943</v>
      </c>
      <c r="T8608" s="147">
        <v>13</v>
      </c>
      <c r="U8608" s="147" t="s">
        <v>4944</v>
      </c>
      <c r="V8608" s="147" t="s">
        <v>4934</v>
      </c>
    </row>
    <row r="8609" spans="16:22" x14ac:dyDescent="0.25">
      <c r="P8609" s="147" t="s">
        <v>962</v>
      </c>
      <c r="Q8609" s="147">
        <v>220</v>
      </c>
      <c r="R8609" s="147"/>
      <c r="S8609" s="147" t="s">
        <v>4179</v>
      </c>
      <c r="T8609" s="147">
        <v>21</v>
      </c>
      <c r="U8609" s="147" t="s">
        <v>4180</v>
      </c>
      <c r="V8609" s="147" t="s">
        <v>4934</v>
      </c>
    </row>
    <row r="8610" spans="16:22" x14ac:dyDescent="0.25">
      <c r="P8610" s="147" t="s">
        <v>962</v>
      </c>
      <c r="Q8610" s="147">
        <v>221</v>
      </c>
      <c r="R8610" s="147"/>
      <c r="S8610" s="147" t="s">
        <v>4188</v>
      </c>
      <c r="T8610" s="147">
        <v>316</v>
      </c>
      <c r="U8610" s="147" t="s">
        <v>4189</v>
      </c>
      <c r="V8610" s="147" t="s">
        <v>4931</v>
      </c>
    </row>
    <row r="8611" spans="16:22" x14ac:dyDescent="0.25">
      <c r="P8611" s="147" t="s">
        <v>962</v>
      </c>
      <c r="Q8611" s="147">
        <v>221</v>
      </c>
      <c r="R8611" s="147"/>
      <c r="S8611" s="147" t="s">
        <v>4196</v>
      </c>
      <c r="T8611" s="147">
        <v>150</v>
      </c>
      <c r="U8611" s="147" t="s">
        <v>4197</v>
      </c>
      <c r="V8611" s="147" t="s">
        <v>4931</v>
      </c>
    </row>
    <row r="8612" spans="16:22" x14ac:dyDescent="0.25">
      <c r="P8612" s="147" t="s">
        <v>962</v>
      </c>
      <c r="Q8612" s="147">
        <v>221</v>
      </c>
      <c r="R8612" s="147"/>
      <c r="S8612" s="147" t="s">
        <v>4945</v>
      </c>
      <c r="T8612" s="147">
        <v>290</v>
      </c>
      <c r="U8612" s="147" t="s">
        <v>4946</v>
      </c>
      <c r="V8612" s="147" t="s">
        <v>4931</v>
      </c>
    </row>
    <row r="8613" spans="16:22" x14ac:dyDescent="0.25">
      <c r="P8613" s="147" t="s">
        <v>962</v>
      </c>
      <c r="Q8613" s="147">
        <v>221</v>
      </c>
      <c r="R8613" s="147"/>
      <c r="S8613" s="147" t="s">
        <v>4947</v>
      </c>
      <c r="T8613" s="147">
        <v>67</v>
      </c>
      <c r="U8613" s="147" t="s">
        <v>4948</v>
      </c>
      <c r="V8613" s="147" t="s">
        <v>4931</v>
      </c>
    </row>
    <row r="8614" spans="16:22" x14ac:dyDescent="0.25">
      <c r="P8614" s="147" t="s">
        <v>962</v>
      </c>
      <c r="Q8614" s="147">
        <v>221</v>
      </c>
      <c r="R8614" s="147"/>
      <c r="S8614" s="147" t="s">
        <v>4949</v>
      </c>
      <c r="T8614" s="147">
        <v>47</v>
      </c>
      <c r="U8614" s="147" t="s">
        <v>4950</v>
      </c>
      <c r="V8614" s="147" t="s">
        <v>4931</v>
      </c>
    </row>
    <row r="8615" spans="16:22" x14ac:dyDescent="0.25">
      <c r="P8615" s="147" t="s">
        <v>962</v>
      </c>
      <c r="Q8615" s="147">
        <v>221</v>
      </c>
      <c r="R8615" s="147"/>
      <c r="S8615" s="147" t="s">
        <v>4951</v>
      </c>
      <c r="T8615" s="147">
        <v>43</v>
      </c>
      <c r="U8615" s="147" t="s">
        <v>4952</v>
      </c>
      <c r="V8615" s="147" t="s">
        <v>4931</v>
      </c>
    </row>
    <row r="8616" spans="16:22" x14ac:dyDescent="0.25">
      <c r="P8616" s="147" t="s">
        <v>962</v>
      </c>
      <c r="Q8616" s="147">
        <v>220</v>
      </c>
      <c r="R8616" s="147"/>
      <c r="S8616" s="147" t="s">
        <v>4953</v>
      </c>
      <c r="T8616" s="147">
        <v>14</v>
      </c>
      <c r="U8616" s="147" t="s">
        <v>4954</v>
      </c>
      <c r="V8616" s="147" t="s">
        <v>4934</v>
      </c>
    </row>
    <row r="8617" spans="16:22" x14ac:dyDescent="0.25">
      <c r="P8617" s="147" t="s">
        <v>962</v>
      </c>
      <c r="Q8617" s="147">
        <v>220</v>
      </c>
      <c r="R8617" s="147"/>
      <c r="S8617" s="147" t="s">
        <v>4955</v>
      </c>
      <c r="T8617" s="147">
        <v>19</v>
      </c>
      <c r="U8617" s="147" t="s">
        <v>4956</v>
      </c>
      <c r="V8617" s="147" t="s">
        <v>4934</v>
      </c>
    </row>
    <row r="8618" spans="16:22" x14ac:dyDescent="0.25">
      <c r="P8618" s="147" t="s">
        <v>962</v>
      </c>
      <c r="Q8618" s="147">
        <v>221</v>
      </c>
      <c r="R8618" s="147"/>
      <c r="S8618" s="147" t="s">
        <v>4957</v>
      </c>
      <c r="T8618" s="147">
        <v>47</v>
      </c>
      <c r="U8618" s="147" t="s">
        <v>4958</v>
      </c>
      <c r="V8618" s="147" t="s">
        <v>4931</v>
      </c>
    </row>
    <row r="8619" spans="16:22" x14ac:dyDescent="0.25">
      <c r="P8619" s="147" t="s">
        <v>962</v>
      </c>
      <c r="Q8619" s="147">
        <v>221</v>
      </c>
      <c r="R8619" s="147"/>
      <c r="S8619" s="147" t="s">
        <v>4959</v>
      </c>
      <c r="T8619" s="147">
        <v>14</v>
      </c>
      <c r="U8619" s="147" t="s">
        <v>4960</v>
      </c>
      <c r="V8619" s="147" t="s">
        <v>4931</v>
      </c>
    </row>
    <row r="8620" spans="16:22" x14ac:dyDescent="0.25">
      <c r="P8620" s="147" t="s">
        <v>962</v>
      </c>
      <c r="Q8620" s="147">
        <v>221</v>
      </c>
      <c r="R8620" s="147"/>
      <c r="S8620" s="147" t="s">
        <v>4961</v>
      </c>
      <c r="T8620" s="147">
        <v>151</v>
      </c>
      <c r="U8620" s="147" t="s">
        <v>4962</v>
      </c>
      <c r="V8620" s="147" t="s">
        <v>4931</v>
      </c>
    </row>
    <row r="8621" spans="16:22" x14ac:dyDescent="0.25">
      <c r="P8621" s="147" t="s">
        <v>962</v>
      </c>
      <c r="Q8621" s="147">
        <v>221</v>
      </c>
      <c r="R8621" s="147"/>
      <c r="S8621" s="147" t="s">
        <v>4963</v>
      </c>
      <c r="T8621" s="147">
        <v>114</v>
      </c>
      <c r="U8621" s="147" t="s">
        <v>4964</v>
      </c>
      <c r="V8621" s="147" t="s">
        <v>4931</v>
      </c>
    </row>
    <row r="8622" spans="16:22" x14ac:dyDescent="0.25">
      <c r="P8622" s="147" t="s">
        <v>962</v>
      </c>
      <c r="Q8622" s="147">
        <v>220</v>
      </c>
      <c r="R8622" s="147"/>
      <c r="S8622" s="147" t="s">
        <v>4965</v>
      </c>
      <c r="T8622" s="147">
        <v>37</v>
      </c>
      <c r="U8622" s="147" t="s">
        <v>4966</v>
      </c>
      <c r="V8622" s="147" t="s">
        <v>4934</v>
      </c>
    </row>
    <row r="8623" spans="16:22" x14ac:dyDescent="0.25">
      <c r="P8623" s="147" t="s">
        <v>962</v>
      </c>
      <c r="Q8623" s="147">
        <v>220</v>
      </c>
      <c r="R8623" s="147"/>
      <c r="S8623" s="147" t="s">
        <v>4210</v>
      </c>
      <c r="T8623" s="147">
        <v>22</v>
      </c>
      <c r="U8623" s="147" t="s">
        <v>4211</v>
      </c>
      <c r="V8623" s="147" t="s">
        <v>4934</v>
      </c>
    </row>
    <row r="8624" spans="16:22" x14ac:dyDescent="0.25">
      <c r="P8624" s="147" t="s">
        <v>962</v>
      </c>
      <c r="Q8624" s="147">
        <v>220</v>
      </c>
      <c r="R8624" s="147"/>
      <c r="S8624" s="147" t="s">
        <v>4967</v>
      </c>
      <c r="T8624" s="147">
        <v>9</v>
      </c>
      <c r="U8624" s="147" t="s">
        <v>4968</v>
      </c>
      <c r="V8624" s="147" t="s">
        <v>4934</v>
      </c>
    </row>
    <row r="8625" spans="16:22" x14ac:dyDescent="0.25">
      <c r="P8625" s="147" t="s">
        <v>962</v>
      </c>
      <c r="Q8625" s="147">
        <v>220</v>
      </c>
      <c r="R8625" s="147"/>
      <c r="S8625" s="147" t="s">
        <v>4969</v>
      </c>
      <c r="T8625" s="147">
        <v>360</v>
      </c>
      <c r="U8625" s="147" t="s">
        <v>4970</v>
      </c>
      <c r="V8625" s="147" t="s">
        <v>4934</v>
      </c>
    </row>
    <row r="8626" spans="16:22" x14ac:dyDescent="0.25">
      <c r="P8626" s="147" t="s">
        <v>962</v>
      </c>
      <c r="Q8626" s="147">
        <v>220</v>
      </c>
      <c r="R8626" s="147"/>
      <c r="S8626" s="147" t="s">
        <v>4971</v>
      </c>
      <c r="T8626" s="147">
        <v>58</v>
      </c>
      <c r="U8626" s="147" t="s">
        <v>4972</v>
      </c>
      <c r="V8626" s="147" t="s">
        <v>4934</v>
      </c>
    </row>
    <row r="8627" spans="16:22" x14ac:dyDescent="0.25">
      <c r="P8627" s="147" t="s">
        <v>962</v>
      </c>
      <c r="Q8627" s="147">
        <v>220</v>
      </c>
      <c r="R8627" s="147"/>
      <c r="S8627" s="147" t="s">
        <v>4218</v>
      </c>
      <c r="T8627" s="147">
        <v>55</v>
      </c>
      <c r="U8627" s="147" t="s">
        <v>4219</v>
      </c>
      <c r="V8627" s="147" t="s">
        <v>4934</v>
      </c>
    </row>
    <row r="8628" spans="16:22" x14ac:dyDescent="0.25">
      <c r="P8628" s="147" t="s">
        <v>962</v>
      </c>
      <c r="Q8628" s="147">
        <v>220</v>
      </c>
      <c r="R8628" s="147"/>
      <c r="S8628" s="147" t="s">
        <v>4973</v>
      </c>
      <c r="T8628" s="147">
        <v>27</v>
      </c>
      <c r="U8628" s="147" t="s">
        <v>4974</v>
      </c>
      <c r="V8628" s="147" t="s">
        <v>4934</v>
      </c>
    </row>
    <row r="8629" spans="16:22" x14ac:dyDescent="0.25">
      <c r="P8629" s="147" t="s">
        <v>962</v>
      </c>
      <c r="Q8629" s="147">
        <v>220</v>
      </c>
      <c r="R8629" s="147"/>
      <c r="S8629" s="147" t="s">
        <v>4975</v>
      </c>
      <c r="T8629" s="147">
        <v>59</v>
      </c>
      <c r="U8629" s="147" t="s">
        <v>4976</v>
      </c>
      <c r="V8629" s="147" t="s">
        <v>4934</v>
      </c>
    </row>
    <row r="8630" spans="16:22" x14ac:dyDescent="0.25">
      <c r="P8630" s="147" t="s">
        <v>962</v>
      </c>
      <c r="Q8630" s="147">
        <v>220</v>
      </c>
      <c r="R8630" s="147"/>
      <c r="S8630" s="147" t="s">
        <v>4220</v>
      </c>
      <c r="T8630" s="147">
        <v>34</v>
      </c>
      <c r="U8630" s="147" t="s">
        <v>4221</v>
      </c>
      <c r="V8630" s="147" t="s">
        <v>4934</v>
      </c>
    </row>
    <row r="8631" spans="16:22" x14ac:dyDescent="0.25">
      <c r="P8631" s="147" t="s">
        <v>962</v>
      </c>
      <c r="Q8631" s="147">
        <v>220</v>
      </c>
      <c r="R8631" s="147"/>
      <c r="S8631" s="147" t="s">
        <v>4222</v>
      </c>
      <c r="T8631" s="147">
        <v>125</v>
      </c>
      <c r="U8631" s="147" t="s">
        <v>4223</v>
      </c>
      <c r="V8631" s="147" t="s">
        <v>4934</v>
      </c>
    </row>
    <row r="8632" spans="16:22" x14ac:dyDescent="0.25">
      <c r="P8632" s="147" t="s">
        <v>962</v>
      </c>
      <c r="Q8632" s="147">
        <v>220</v>
      </c>
      <c r="R8632" s="147"/>
      <c r="S8632" s="147" t="s">
        <v>4224</v>
      </c>
      <c r="T8632" s="147">
        <v>56</v>
      </c>
      <c r="U8632" s="147" t="s">
        <v>4225</v>
      </c>
      <c r="V8632" s="147" t="s">
        <v>4934</v>
      </c>
    </row>
    <row r="8633" spans="16:22" x14ac:dyDescent="0.25">
      <c r="P8633" s="147" t="s">
        <v>962</v>
      </c>
      <c r="Q8633" s="147">
        <v>220</v>
      </c>
      <c r="R8633" s="147"/>
      <c r="S8633" s="147" t="s">
        <v>4977</v>
      </c>
      <c r="T8633" s="147">
        <v>70</v>
      </c>
      <c r="U8633" s="147" t="s">
        <v>4978</v>
      </c>
      <c r="V8633" s="147" t="s">
        <v>4934</v>
      </c>
    </row>
    <row r="8634" spans="16:22" x14ac:dyDescent="0.25">
      <c r="P8634" s="147" t="s">
        <v>962</v>
      </c>
      <c r="Q8634" s="147">
        <v>220</v>
      </c>
      <c r="R8634" s="147"/>
      <c r="S8634" s="147" t="s">
        <v>4226</v>
      </c>
      <c r="T8634" s="147">
        <v>70</v>
      </c>
      <c r="U8634" s="147" t="s">
        <v>4227</v>
      </c>
      <c r="V8634" s="147" t="s">
        <v>4934</v>
      </c>
    </row>
    <row r="8635" spans="16:22" x14ac:dyDescent="0.25">
      <c r="P8635" s="147" t="s">
        <v>962</v>
      </c>
      <c r="Q8635" s="147">
        <v>220</v>
      </c>
      <c r="R8635" s="147"/>
      <c r="S8635" s="147" t="s">
        <v>4228</v>
      </c>
      <c r="T8635" s="147">
        <v>56</v>
      </c>
      <c r="U8635" s="147" t="s">
        <v>4229</v>
      </c>
      <c r="V8635" s="147" t="s">
        <v>4934</v>
      </c>
    </row>
    <row r="8636" spans="16:22" x14ac:dyDescent="0.25">
      <c r="P8636" s="147" t="s">
        <v>962</v>
      </c>
      <c r="Q8636" s="147">
        <v>220</v>
      </c>
      <c r="R8636" s="147"/>
      <c r="S8636" s="147" t="s">
        <v>4979</v>
      </c>
      <c r="T8636" s="147">
        <v>390</v>
      </c>
      <c r="U8636" s="147" t="s">
        <v>4980</v>
      </c>
      <c r="V8636" s="147" t="s">
        <v>4934</v>
      </c>
    </row>
    <row r="8637" spans="16:22" x14ac:dyDescent="0.25">
      <c r="P8637" s="147" t="s">
        <v>962</v>
      </c>
      <c r="Q8637" s="147">
        <v>221</v>
      </c>
      <c r="R8637" s="147"/>
      <c r="S8637" s="147" t="s">
        <v>4981</v>
      </c>
      <c r="T8637" s="147">
        <v>19</v>
      </c>
      <c r="U8637" s="147" t="s">
        <v>4982</v>
      </c>
      <c r="V8637" s="147" t="s">
        <v>4931</v>
      </c>
    </row>
    <row r="8638" spans="16:22" x14ac:dyDescent="0.25">
      <c r="P8638" s="147" t="s">
        <v>962</v>
      </c>
      <c r="Q8638" s="147">
        <v>221</v>
      </c>
      <c r="R8638" s="147"/>
      <c r="S8638" s="147" t="s">
        <v>4238</v>
      </c>
      <c r="T8638" s="147">
        <v>500</v>
      </c>
      <c r="U8638" s="147" t="s">
        <v>4239</v>
      </c>
      <c r="V8638" s="147" t="s">
        <v>4931</v>
      </c>
    </row>
    <row r="8639" spans="16:22" x14ac:dyDescent="0.25">
      <c r="P8639" s="147" t="s">
        <v>962</v>
      </c>
      <c r="Q8639" s="147">
        <v>221</v>
      </c>
      <c r="R8639" s="147"/>
      <c r="S8639" s="147" t="s">
        <v>4240</v>
      </c>
      <c r="T8639" s="147">
        <v>8</v>
      </c>
      <c r="U8639" s="147" t="s">
        <v>4241</v>
      </c>
      <c r="V8639" s="147" t="s">
        <v>4931</v>
      </c>
    </row>
    <row r="8640" spans="16:22" x14ac:dyDescent="0.25">
      <c r="P8640" s="147" t="s">
        <v>962</v>
      </c>
      <c r="Q8640" s="147">
        <v>221</v>
      </c>
      <c r="R8640" s="147"/>
      <c r="S8640" s="147" t="s">
        <v>4244</v>
      </c>
      <c r="T8640" s="147">
        <v>1509</v>
      </c>
      <c r="U8640" s="147" t="s">
        <v>4245</v>
      </c>
      <c r="V8640" s="147" t="s">
        <v>4931</v>
      </c>
    </row>
    <row r="8641" spans="16:22" x14ac:dyDescent="0.25">
      <c r="P8641" s="147" t="s">
        <v>962</v>
      </c>
      <c r="Q8641" s="147">
        <v>221</v>
      </c>
      <c r="R8641" s="147"/>
      <c r="S8641" s="147" t="s">
        <v>4983</v>
      </c>
      <c r="T8641" s="147">
        <v>300</v>
      </c>
      <c r="U8641" s="147" t="s">
        <v>4984</v>
      </c>
      <c r="V8641" s="147" t="s">
        <v>4931</v>
      </c>
    </row>
    <row r="8642" spans="16:22" x14ac:dyDescent="0.25">
      <c r="P8642" s="147" t="s">
        <v>962</v>
      </c>
      <c r="Q8642" s="147">
        <v>221</v>
      </c>
      <c r="R8642" s="147"/>
      <c r="S8642" s="147" t="s">
        <v>4985</v>
      </c>
      <c r="T8642" s="147">
        <v>104</v>
      </c>
      <c r="U8642" s="147" t="s">
        <v>4986</v>
      </c>
      <c r="V8642" s="147" t="s">
        <v>4931</v>
      </c>
    </row>
    <row r="8643" spans="16:22" x14ac:dyDescent="0.25">
      <c r="P8643" s="147" t="s">
        <v>962</v>
      </c>
      <c r="Q8643" s="147">
        <v>221</v>
      </c>
      <c r="R8643" s="147"/>
      <c r="S8643" s="147" t="s">
        <v>4987</v>
      </c>
      <c r="T8643" s="147">
        <v>5</v>
      </c>
      <c r="U8643" s="147" t="s">
        <v>4988</v>
      </c>
      <c r="V8643" s="147" t="s">
        <v>4931</v>
      </c>
    </row>
    <row r="8644" spans="16:22" x14ac:dyDescent="0.25">
      <c r="P8644" s="147" t="s">
        <v>962</v>
      </c>
      <c r="Q8644" s="147">
        <v>221</v>
      </c>
      <c r="R8644" s="147"/>
      <c r="S8644" s="147" t="s">
        <v>4989</v>
      </c>
      <c r="T8644" s="147">
        <v>128</v>
      </c>
      <c r="U8644" s="147" t="s">
        <v>4990</v>
      </c>
      <c r="V8644" s="147" t="s">
        <v>4931</v>
      </c>
    </row>
    <row r="8645" spans="16:22" x14ac:dyDescent="0.25">
      <c r="P8645" s="147" t="s">
        <v>962</v>
      </c>
      <c r="Q8645" s="147">
        <v>221</v>
      </c>
      <c r="R8645" s="147"/>
      <c r="S8645" s="147" t="s">
        <v>4991</v>
      </c>
      <c r="T8645" s="147">
        <v>22</v>
      </c>
      <c r="U8645" s="147" t="s">
        <v>4992</v>
      </c>
      <c r="V8645" s="147" t="s">
        <v>4931</v>
      </c>
    </row>
    <row r="8646" spans="16:22" x14ac:dyDescent="0.25">
      <c r="P8646" s="147" t="s">
        <v>962</v>
      </c>
      <c r="Q8646" s="147">
        <v>221</v>
      </c>
      <c r="R8646" s="147"/>
      <c r="S8646" s="147" t="s">
        <v>4246</v>
      </c>
      <c r="T8646" s="147">
        <v>951</v>
      </c>
      <c r="U8646" s="147" t="s">
        <v>4247</v>
      </c>
      <c r="V8646" s="147" t="s">
        <v>4931</v>
      </c>
    </row>
    <row r="8647" spans="16:22" x14ac:dyDescent="0.25">
      <c r="P8647" s="147" t="s">
        <v>962</v>
      </c>
      <c r="Q8647" s="147">
        <v>221</v>
      </c>
      <c r="R8647" s="147"/>
      <c r="S8647" s="147" t="s">
        <v>4993</v>
      </c>
      <c r="T8647" s="147">
        <v>36</v>
      </c>
      <c r="U8647" s="147" t="s">
        <v>4994</v>
      </c>
      <c r="V8647" s="147" t="s">
        <v>4931</v>
      </c>
    </row>
    <row r="8648" spans="16:22" x14ac:dyDescent="0.25">
      <c r="P8648" s="147" t="s">
        <v>962</v>
      </c>
      <c r="Q8648" s="147">
        <v>221</v>
      </c>
      <c r="R8648" s="147"/>
      <c r="S8648" s="147" t="s">
        <v>4995</v>
      </c>
      <c r="T8648" s="147">
        <v>40</v>
      </c>
      <c r="U8648" s="147" t="s">
        <v>4996</v>
      </c>
      <c r="V8648" s="147" t="s">
        <v>4931</v>
      </c>
    </row>
    <row r="8649" spans="16:22" x14ac:dyDescent="0.25">
      <c r="P8649" s="147" t="s">
        <v>962</v>
      </c>
      <c r="Q8649" s="147">
        <v>221</v>
      </c>
      <c r="R8649" s="147"/>
      <c r="S8649" s="147" t="s">
        <v>4997</v>
      </c>
      <c r="T8649" s="147">
        <v>33</v>
      </c>
      <c r="U8649" s="147" t="s">
        <v>4998</v>
      </c>
      <c r="V8649" s="147" t="s">
        <v>4931</v>
      </c>
    </row>
    <row r="8650" spans="16:22" x14ac:dyDescent="0.25">
      <c r="P8650" s="147" t="s">
        <v>962</v>
      </c>
      <c r="Q8650" s="147">
        <v>221</v>
      </c>
      <c r="R8650" s="147"/>
      <c r="S8650" s="147" t="s">
        <v>4999</v>
      </c>
      <c r="T8650" s="147">
        <v>3544</v>
      </c>
      <c r="U8650" s="147" t="s">
        <v>5000</v>
      </c>
      <c r="V8650" s="147" t="s">
        <v>4931</v>
      </c>
    </row>
    <row r="8651" spans="16:22" x14ac:dyDescent="0.25">
      <c r="P8651" s="147" t="s">
        <v>962</v>
      </c>
      <c r="Q8651" s="147">
        <v>221</v>
      </c>
      <c r="R8651" s="147"/>
      <c r="S8651" s="147" t="s">
        <v>4272</v>
      </c>
      <c r="T8651" s="147">
        <v>1400</v>
      </c>
      <c r="U8651" s="147" t="s">
        <v>4273</v>
      </c>
      <c r="V8651" s="147" t="s">
        <v>4931</v>
      </c>
    </row>
    <row r="8652" spans="16:22" x14ac:dyDescent="0.25">
      <c r="P8652" s="147" t="s">
        <v>962</v>
      </c>
      <c r="Q8652" s="147">
        <v>221</v>
      </c>
      <c r="R8652" s="147"/>
      <c r="S8652" s="147" t="s">
        <v>5001</v>
      </c>
      <c r="T8652" s="147">
        <v>168</v>
      </c>
      <c r="U8652" s="147" t="s">
        <v>5002</v>
      </c>
      <c r="V8652" s="147" t="s">
        <v>4931</v>
      </c>
    </row>
    <row r="8653" spans="16:22" x14ac:dyDescent="0.25">
      <c r="P8653" s="147" t="s">
        <v>962</v>
      </c>
      <c r="Q8653" s="147">
        <v>221</v>
      </c>
      <c r="R8653" s="147"/>
      <c r="S8653" s="147" t="s">
        <v>4276</v>
      </c>
      <c r="T8653" s="147">
        <v>84</v>
      </c>
      <c r="U8653" s="147" t="s">
        <v>4277</v>
      </c>
      <c r="V8653" s="147" t="s">
        <v>4931</v>
      </c>
    </row>
    <row r="8654" spans="16:22" x14ac:dyDescent="0.25">
      <c r="P8654" s="147" t="s">
        <v>962</v>
      </c>
      <c r="Q8654" s="147">
        <v>221</v>
      </c>
      <c r="R8654" s="147"/>
      <c r="S8654" s="147" t="s">
        <v>4278</v>
      </c>
      <c r="T8654" s="147">
        <v>70</v>
      </c>
      <c r="U8654" s="147" t="s">
        <v>4279</v>
      </c>
      <c r="V8654" s="147" t="s">
        <v>4931</v>
      </c>
    </row>
    <row r="8655" spans="16:22" x14ac:dyDescent="0.25">
      <c r="P8655" s="147" t="s">
        <v>962</v>
      </c>
      <c r="Q8655" s="147">
        <v>221</v>
      </c>
      <c r="R8655" s="147"/>
      <c r="S8655" s="147" t="s">
        <v>5003</v>
      </c>
      <c r="T8655" s="147">
        <v>700</v>
      </c>
      <c r="U8655" s="147" t="s">
        <v>5004</v>
      </c>
      <c r="V8655" s="147" t="s">
        <v>4931</v>
      </c>
    </row>
    <row r="8656" spans="16:22" x14ac:dyDescent="0.25">
      <c r="P8656" s="147" t="s">
        <v>962</v>
      </c>
      <c r="Q8656" s="147">
        <v>221</v>
      </c>
      <c r="R8656" s="147"/>
      <c r="S8656" s="147" t="s">
        <v>5005</v>
      </c>
      <c r="T8656" s="147">
        <v>280</v>
      </c>
      <c r="U8656" s="147" t="s">
        <v>5006</v>
      </c>
      <c r="V8656" s="147" t="s">
        <v>4931</v>
      </c>
    </row>
    <row r="8657" spans="16:22" x14ac:dyDescent="0.25">
      <c r="P8657" s="147" t="s">
        <v>962</v>
      </c>
      <c r="Q8657" s="147">
        <v>221</v>
      </c>
      <c r="R8657" s="147"/>
      <c r="S8657" s="147" t="s">
        <v>5007</v>
      </c>
      <c r="T8657" s="147">
        <v>221</v>
      </c>
      <c r="U8657" s="147" t="s">
        <v>5008</v>
      </c>
      <c r="V8657" s="147" t="s">
        <v>4931</v>
      </c>
    </row>
    <row r="8658" spans="16:22" x14ac:dyDescent="0.25">
      <c r="P8658" s="147" t="s">
        <v>962</v>
      </c>
      <c r="Q8658" s="147">
        <v>220</v>
      </c>
      <c r="R8658" s="147"/>
      <c r="S8658" s="147" t="s">
        <v>4302</v>
      </c>
      <c r="T8658" s="147">
        <v>22</v>
      </c>
      <c r="U8658" s="147" t="s">
        <v>4303</v>
      </c>
      <c r="V8658" s="147" t="s">
        <v>4934</v>
      </c>
    </row>
    <row r="8659" spans="16:22" x14ac:dyDescent="0.25">
      <c r="P8659" s="147" t="s">
        <v>962</v>
      </c>
      <c r="Q8659" s="147">
        <v>220</v>
      </c>
      <c r="R8659" s="147"/>
      <c r="S8659" s="147" t="s">
        <v>4304</v>
      </c>
      <c r="T8659" s="147">
        <v>18</v>
      </c>
      <c r="U8659" s="147" t="s">
        <v>4305</v>
      </c>
      <c r="V8659" s="147" t="s">
        <v>4934</v>
      </c>
    </row>
    <row r="8660" spans="16:22" x14ac:dyDescent="0.25">
      <c r="P8660" s="147" t="s">
        <v>962</v>
      </c>
      <c r="Q8660" s="147">
        <v>221</v>
      </c>
      <c r="R8660" s="147"/>
      <c r="S8660" s="147" t="s">
        <v>5009</v>
      </c>
      <c r="T8660" s="147">
        <v>348</v>
      </c>
      <c r="U8660" s="147" t="s">
        <v>5010</v>
      </c>
      <c r="V8660" s="147" t="s">
        <v>4931</v>
      </c>
    </row>
    <row r="8661" spans="16:22" x14ac:dyDescent="0.25">
      <c r="P8661" s="147" t="s">
        <v>962</v>
      </c>
      <c r="Q8661" s="147">
        <v>220</v>
      </c>
      <c r="R8661" s="147"/>
      <c r="S8661" s="147" t="s">
        <v>5011</v>
      </c>
      <c r="T8661" s="147">
        <v>288</v>
      </c>
      <c r="U8661" s="147" t="s">
        <v>5012</v>
      </c>
      <c r="V8661" s="147" t="s">
        <v>4934</v>
      </c>
    </row>
    <row r="8662" spans="16:22" x14ac:dyDescent="0.25">
      <c r="P8662" s="147" t="s">
        <v>962</v>
      </c>
      <c r="Q8662" s="147">
        <v>221</v>
      </c>
      <c r="R8662" s="147"/>
      <c r="S8662" s="147" t="s">
        <v>5013</v>
      </c>
      <c r="T8662" s="147">
        <v>7</v>
      </c>
      <c r="U8662" s="147" t="s">
        <v>5014</v>
      </c>
      <c r="V8662" s="147" t="s">
        <v>4931</v>
      </c>
    </row>
    <row r="8663" spans="16:22" x14ac:dyDescent="0.25">
      <c r="P8663" s="147" t="s">
        <v>962</v>
      </c>
      <c r="Q8663" s="147">
        <v>221</v>
      </c>
      <c r="R8663" s="147"/>
      <c r="S8663" s="147" t="s">
        <v>5015</v>
      </c>
      <c r="T8663" s="147">
        <v>90</v>
      </c>
      <c r="U8663" s="147" t="s">
        <v>5016</v>
      </c>
      <c r="V8663" s="147" t="s">
        <v>4931</v>
      </c>
    </row>
    <row r="8664" spans="16:22" x14ac:dyDescent="0.25">
      <c r="P8664" s="147" t="s">
        <v>962</v>
      </c>
      <c r="Q8664" s="147">
        <v>222</v>
      </c>
      <c r="R8664" s="147"/>
      <c r="S8664" s="147" t="s">
        <v>2466</v>
      </c>
      <c r="T8664" s="147">
        <v>314</v>
      </c>
      <c r="U8664" s="147" t="s">
        <v>2467</v>
      </c>
      <c r="V8664" s="147" t="s">
        <v>5017</v>
      </c>
    </row>
    <row r="8665" spans="16:22" x14ac:dyDescent="0.25">
      <c r="P8665" s="147" t="s">
        <v>962</v>
      </c>
      <c r="Q8665" s="147">
        <v>222</v>
      </c>
      <c r="R8665" s="147"/>
      <c r="S8665" s="147" t="s">
        <v>2983</v>
      </c>
      <c r="T8665" s="147">
        <v>364</v>
      </c>
      <c r="U8665" s="147" t="s">
        <v>2984</v>
      </c>
      <c r="V8665" s="147" t="s">
        <v>5017</v>
      </c>
    </row>
    <row r="8666" spans="16:22" x14ac:dyDescent="0.25">
      <c r="P8666" s="147" t="s">
        <v>962</v>
      </c>
      <c r="Q8666" s="147">
        <v>222</v>
      </c>
      <c r="R8666" s="147"/>
      <c r="S8666" s="147" t="s">
        <v>5018</v>
      </c>
      <c r="T8666" s="147">
        <v>36</v>
      </c>
      <c r="U8666" s="147" t="s">
        <v>5019</v>
      </c>
      <c r="V8666" s="147" t="s">
        <v>5017</v>
      </c>
    </row>
    <row r="8667" spans="16:22" x14ac:dyDescent="0.25">
      <c r="P8667" s="147" t="s">
        <v>962</v>
      </c>
      <c r="Q8667" s="147">
        <v>222</v>
      </c>
      <c r="R8667" s="147"/>
      <c r="S8667" s="147" t="s">
        <v>5020</v>
      </c>
      <c r="T8667" s="147">
        <v>168</v>
      </c>
      <c r="U8667" s="147" t="s">
        <v>5021</v>
      </c>
      <c r="V8667" s="147" t="s">
        <v>5017</v>
      </c>
    </row>
    <row r="8668" spans="16:22" x14ac:dyDescent="0.25">
      <c r="P8668" s="147" t="s">
        <v>962</v>
      </c>
      <c r="Q8668" s="147">
        <v>222</v>
      </c>
      <c r="R8668" s="147"/>
      <c r="S8668" s="147" t="s">
        <v>2469</v>
      </c>
      <c r="T8668" s="147">
        <v>1581</v>
      </c>
      <c r="U8668" s="147" t="s">
        <v>2470</v>
      </c>
      <c r="V8668" s="147" t="s">
        <v>5017</v>
      </c>
    </row>
    <row r="8669" spans="16:22" x14ac:dyDescent="0.25">
      <c r="P8669" s="147" t="s">
        <v>962</v>
      </c>
      <c r="Q8669" s="147">
        <v>222</v>
      </c>
      <c r="R8669" s="147"/>
      <c r="S8669" s="147" t="s">
        <v>5022</v>
      </c>
      <c r="T8669" s="147">
        <v>300</v>
      </c>
      <c r="U8669" s="147" t="s">
        <v>5023</v>
      </c>
      <c r="V8669" s="147" t="s">
        <v>5017</v>
      </c>
    </row>
    <row r="8670" spans="16:22" x14ac:dyDescent="0.25">
      <c r="P8670" s="147" t="s">
        <v>962</v>
      </c>
      <c r="Q8670" s="147">
        <v>222</v>
      </c>
      <c r="R8670" s="147"/>
      <c r="S8670" s="147" t="s">
        <v>1144</v>
      </c>
      <c r="T8670" s="147">
        <v>172</v>
      </c>
      <c r="U8670" s="147" t="s">
        <v>1145</v>
      </c>
      <c r="V8670" s="147" t="s">
        <v>5017</v>
      </c>
    </row>
    <row r="8671" spans="16:22" x14ac:dyDescent="0.25">
      <c r="P8671" s="147" t="s">
        <v>962</v>
      </c>
      <c r="Q8671" s="147">
        <v>222</v>
      </c>
      <c r="R8671" s="147"/>
      <c r="S8671" s="147" t="s">
        <v>1146</v>
      </c>
      <c r="T8671" s="147">
        <v>417</v>
      </c>
      <c r="U8671" s="147" t="s">
        <v>1147</v>
      </c>
      <c r="V8671" s="147" t="s">
        <v>5017</v>
      </c>
    </row>
    <row r="8672" spans="16:22" x14ac:dyDescent="0.25">
      <c r="P8672" s="147" t="s">
        <v>962</v>
      </c>
      <c r="Q8672" s="147">
        <v>222</v>
      </c>
      <c r="R8672" s="147"/>
      <c r="S8672" s="147" t="s">
        <v>1150</v>
      </c>
      <c r="T8672" s="147">
        <v>29</v>
      </c>
      <c r="U8672" s="147" t="s">
        <v>1151</v>
      </c>
      <c r="V8672" s="147" t="s">
        <v>5017</v>
      </c>
    </row>
    <row r="8673" spans="16:22" x14ac:dyDescent="0.25">
      <c r="P8673" s="147" t="s">
        <v>962</v>
      </c>
      <c r="Q8673" s="147">
        <v>222</v>
      </c>
      <c r="R8673" s="147"/>
      <c r="S8673" s="147" t="s">
        <v>1152</v>
      </c>
      <c r="T8673" s="147">
        <v>93</v>
      </c>
      <c r="U8673" s="147" t="s">
        <v>1153</v>
      </c>
      <c r="V8673" s="147" t="s">
        <v>5017</v>
      </c>
    </row>
    <row r="8674" spans="16:22" x14ac:dyDescent="0.25">
      <c r="P8674" s="147" t="s">
        <v>962</v>
      </c>
      <c r="Q8674" s="147">
        <v>222</v>
      </c>
      <c r="R8674" s="147"/>
      <c r="S8674" s="147" t="s">
        <v>3228</v>
      </c>
      <c r="T8674" s="147">
        <v>280</v>
      </c>
      <c r="U8674" s="147" t="s">
        <v>3229</v>
      </c>
      <c r="V8674" s="147" t="s">
        <v>5017</v>
      </c>
    </row>
    <row r="8675" spans="16:22" x14ac:dyDescent="0.25">
      <c r="P8675" s="147" t="s">
        <v>962</v>
      </c>
      <c r="Q8675" s="147">
        <v>222</v>
      </c>
      <c r="R8675" s="147"/>
      <c r="S8675" s="147" t="s">
        <v>2471</v>
      </c>
      <c r="T8675" s="147">
        <v>58</v>
      </c>
      <c r="U8675" s="147" t="s">
        <v>2472</v>
      </c>
      <c r="V8675" s="147" t="s">
        <v>5017</v>
      </c>
    </row>
    <row r="8676" spans="16:22" x14ac:dyDescent="0.25">
      <c r="P8676" s="147" t="s">
        <v>962</v>
      </c>
      <c r="Q8676" s="147">
        <v>222</v>
      </c>
      <c r="R8676" s="147"/>
      <c r="S8676" s="147" t="s">
        <v>1154</v>
      </c>
      <c r="T8676" s="147">
        <v>303</v>
      </c>
      <c r="U8676" s="147" t="s">
        <v>1155</v>
      </c>
      <c r="V8676" s="147" t="s">
        <v>5017</v>
      </c>
    </row>
    <row r="8677" spans="16:22" x14ac:dyDescent="0.25">
      <c r="P8677" s="147" t="s">
        <v>962</v>
      </c>
      <c r="Q8677" s="147">
        <v>222</v>
      </c>
      <c r="R8677" s="147"/>
      <c r="S8677" s="147" t="s">
        <v>1156</v>
      </c>
      <c r="T8677" s="147">
        <v>281</v>
      </c>
      <c r="U8677" s="147" t="s">
        <v>1157</v>
      </c>
      <c r="V8677" s="147" t="s">
        <v>5017</v>
      </c>
    </row>
    <row r="8678" spans="16:22" x14ac:dyDescent="0.25">
      <c r="P8678" s="147" t="s">
        <v>962</v>
      </c>
      <c r="Q8678" s="147">
        <v>222</v>
      </c>
      <c r="R8678" s="147"/>
      <c r="S8678" s="147" t="s">
        <v>1158</v>
      </c>
      <c r="T8678" s="147">
        <v>156</v>
      </c>
      <c r="U8678" s="147" t="s">
        <v>1159</v>
      </c>
      <c r="V8678" s="147" t="s">
        <v>5017</v>
      </c>
    </row>
    <row r="8679" spans="16:22" x14ac:dyDescent="0.25">
      <c r="P8679" s="147" t="s">
        <v>962</v>
      </c>
      <c r="Q8679" s="147">
        <v>222</v>
      </c>
      <c r="R8679" s="147"/>
      <c r="S8679" s="147" t="s">
        <v>1160</v>
      </c>
      <c r="T8679" s="147">
        <v>2</v>
      </c>
      <c r="U8679" s="147" t="s">
        <v>1161</v>
      </c>
      <c r="V8679" s="147" t="s">
        <v>5017</v>
      </c>
    </row>
    <row r="8680" spans="16:22" x14ac:dyDescent="0.25">
      <c r="P8680" s="147" t="s">
        <v>962</v>
      </c>
      <c r="Q8680" s="147">
        <v>222</v>
      </c>
      <c r="R8680" s="147"/>
      <c r="S8680" s="147" t="s">
        <v>5024</v>
      </c>
      <c r="T8680" s="147">
        <v>210</v>
      </c>
      <c r="U8680" s="147" t="s">
        <v>5025</v>
      </c>
      <c r="V8680" s="147" t="s">
        <v>5017</v>
      </c>
    </row>
    <row r="8681" spans="16:22" x14ac:dyDescent="0.25">
      <c r="P8681" s="147" t="s">
        <v>962</v>
      </c>
      <c r="Q8681" s="147">
        <v>222</v>
      </c>
      <c r="R8681" s="147"/>
      <c r="S8681" s="147" t="s">
        <v>1162</v>
      </c>
      <c r="T8681" s="147">
        <v>134</v>
      </c>
      <c r="U8681" s="147" t="s">
        <v>1163</v>
      </c>
      <c r="V8681" s="147" t="s">
        <v>5017</v>
      </c>
    </row>
    <row r="8682" spans="16:22" x14ac:dyDescent="0.25">
      <c r="P8682" s="147" t="s">
        <v>962</v>
      </c>
      <c r="Q8682" s="147">
        <v>222</v>
      </c>
      <c r="R8682" s="147"/>
      <c r="S8682" s="147" t="s">
        <v>1164</v>
      </c>
      <c r="T8682" s="147">
        <v>505</v>
      </c>
      <c r="U8682" s="147" t="s">
        <v>1165</v>
      </c>
      <c r="V8682" s="147" t="s">
        <v>5017</v>
      </c>
    </row>
    <row r="8683" spans="16:22" x14ac:dyDescent="0.25">
      <c r="P8683" s="147" t="s">
        <v>962</v>
      </c>
      <c r="Q8683" s="147">
        <v>222</v>
      </c>
      <c r="R8683" s="147"/>
      <c r="S8683" s="147" t="s">
        <v>2730</v>
      </c>
      <c r="T8683" s="147">
        <v>170</v>
      </c>
      <c r="U8683" s="147" t="s">
        <v>2731</v>
      </c>
      <c r="V8683" s="147" t="s">
        <v>5017</v>
      </c>
    </row>
    <row r="8684" spans="16:22" x14ac:dyDescent="0.25">
      <c r="P8684" s="147" t="s">
        <v>962</v>
      </c>
      <c r="Q8684" s="147">
        <v>222</v>
      </c>
      <c r="R8684" s="147"/>
      <c r="S8684" s="147" t="s">
        <v>1168</v>
      </c>
      <c r="T8684" s="147">
        <v>86</v>
      </c>
      <c r="U8684" s="147" t="s">
        <v>1169</v>
      </c>
      <c r="V8684" s="147" t="s">
        <v>5017</v>
      </c>
    </row>
    <row r="8685" spans="16:22" x14ac:dyDescent="0.25">
      <c r="P8685" s="147" t="s">
        <v>962</v>
      </c>
      <c r="Q8685" s="147">
        <v>222</v>
      </c>
      <c r="R8685" s="147"/>
      <c r="S8685" s="147" t="s">
        <v>1170</v>
      </c>
      <c r="T8685" s="147">
        <v>113</v>
      </c>
      <c r="U8685" s="147" t="s">
        <v>1171</v>
      </c>
      <c r="V8685" s="147" t="s">
        <v>5017</v>
      </c>
    </row>
    <row r="8686" spans="16:22" x14ac:dyDescent="0.25">
      <c r="P8686" s="147" t="s">
        <v>962</v>
      </c>
      <c r="Q8686" s="147">
        <v>222</v>
      </c>
      <c r="R8686" s="147"/>
      <c r="S8686" s="147" t="s">
        <v>3496</v>
      </c>
      <c r="T8686" s="147">
        <v>60</v>
      </c>
      <c r="U8686" s="147" t="s">
        <v>3497</v>
      </c>
      <c r="V8686" s="147" t="s">
        <v>5017</v>
      </c>
    </row>
    <row r="8687" spans="16:22" x14ac:dyDescent="0.25">
      <c r="P8687" s="147" t="s">
        <v>962</v>
      </c>
      <c r="Q8687" s="147">
        <v>222</v>
      </c>
      <c r="R8687" s="147"/>
      <c r="S8687" s="147" t="s">
        <v>3500</v>
      </c>
      <c r="T8687" s="147">
        <v>53</v>
      </c>
      <c r="U8687" s="147" t="s">
        <v>3501</v>
      </c>
      <c r="V8687" s="147" t="s">
        <v>5017</v>
      </c>
    </row>
    <row r="8688" spans="16:22" x14ac:dyDescent="0.25">
      <c r="P8688" s="147" t="s">
        <v>962</v>
      </c>
      <c r="Q8688" s="147">
        <v>222</v>
      </c>
      <c r="R8688" s="147"/>
      <c r="S8688" s="147" t="s">
        <v>3502</v>
      </c>
      <c r="T8688" s="147">
        <v>60</v>
      </c>
      <c r="U8688" s="147" t="s">
        <v>3503</v>
      </c>
      <c r="V8688" s="147" t="s">
        <v>5017</v>
      </c>
    </row>
    <row r="8689" spans="16:22" x14ac:dyDescent="0.25">
      <c r="P8689" s="147" t="s">
        <v>962</v>
      </c>
      <c r="Q8689" s="147">
        <v>222</v>
      </c>
      <c r="R8689" s="147"/>
      <c r="S8689" s="147" t="s">
        <v>4761</v>
      </c>
      <c r="T8689" s="147">
        <v>30</v>
      </c>
      <c r="U8689" s="147" t="s">
        <v>4762</v>
      </c>
      <c r="V8689" s="147" t="s">
        <v>5017</v>
      </c>
    </row>
    <row r="8690" spans="16:22" x14ac:dyDescent="0.25">
      <c r="P8690" s="147" t="s">
        <v>962</v>
      </c>
      <c r="Q8690" s="147">
        <v>222</v>
      </c>
      <c r="R8690" s="147"/>
      <c r="S8690" s="147" t="s">
        <v>5026</v>
      </c>
      <c r="T8690" s="147">
        <v>40</v>
      </c>
      <c r="U8690" s="147" t="s">
        <v>5027</v>
      </c>
      <c r="V8690" s="147" t="s">
        <v>5017</v>
      </c>
    </row>
    <row r="8691" spans="16:22" x14ac:dyDescent="0.25">
      <c r="P8691" s="147" t="s">
        <v>962</v>
      </c>
      <c r="Q8691" s="147">
        <v>222</v>
      </c>
      <c r="R8691" s="147"/>
      <c r="S8691" s="147" t="s">
        <v>5028</v>
      </c>
      <c r="T8691" s="147">
        <v>60</v>
      </c>
      <c r="U8691" s="147" t="s">
        <v>5029</v>
      </c>
      <c r="V8691" s="147" t="s">
        <v>5017</v>
      </c>
    </row>
    <row r="8692" spans="16:22" x14ac:dyDescent="0.25">
      <c r="P8692" s="147" t="s">
        <v>962</v>
      </c>
      <c r="Q8692" s="147">
        <v>222</v>
      </c>
      <c r="R8692" s="147"/>
      <c r="S8692" s="147" t="s">
        <v>1180</v>
      </c>
      <c r="T8692" s="147">
        <v>47</v>
      </c>
      <c r="U8692" s="147" t="s">
        <v>1181</v>
      </c>
      <c r="V8692" s="147" t="s">
        <v>5017</v>
      </c>
    </row>
    <row r="8693" spans="16:22" x14ac:dyDescent="0.25">
      <c r="P8693" s="147" t="s">
        <v>962</v>
      </c>
      <c r="Q8693" s="147">
        <v>222</v>
      </c>
      <c r="R8693" s="147"/>
      <c r="S8693" s="147" t="s">
        <v>1182</v>
      </c>
      <c r="T8693" s="147">
        <v>77</v>
      </c>
      <c r="U8693" s="147" t="s">
        <v>1183</v>
      </c>
      <c r="V8693" s="147" t="s">
        <v>5017</v>
      </c>
    </row>
    <row r="8694" spans="16:22" x14ac:dyDescent="0.25">
      <c r="P8694" s="147" t="s">
        <v>962</v>
      </c>
      <c r="Q8694" s="147">
        <v>222</v>
      </c>
      <c r="R8694" s="147"/>
      <c r="S8694" s="147" t="s">
        <v>1184</v>
      </c>
      <c r="T8694" s="147">
        <v>52</v>
      </c>
      <c r="U8694" s="147" t="s">
        <v>1185</v>
      </c>
      <c r="V8694" s="147" t="s">
        <v>5017</v>
      </c>
    </row>
    <row r="8695" spans="16:22" x14ac:dyDescent="0.25">
      <c r="P8695" s="147" t="s">
        <v>962</v>
      </c>
      <c r="Q8695" s="147">
        <v>222</v>
      </c>
      <c r="R8695" s="147"/>
      <c r="S8695" s="147" t="s">
        <v>1188</v>
      </c>
      <c r="T8695" s="147">
        <v>47</v>
      </c>
      <c r="U8695" s="147" t="s">
        <v>1189</v>
      </c>
      <c r="V8695" s="147" t="s">
        <v>5017</v>
      </c>
    </row>
    <row r="8696" spans="16:22" x14ac:dyDescent="0.25">
      <c r="P8696" s="147" t="s">
        <v>962</v>
      </c>
      <c r="Q8696" s="147">
        <v>222</v>
      </c>
      <c r="R8696" s="147"/>
      <c r="S8696" s="147" t="s">
        <v>4763</v>
      </c>
      <c r="T8696" s="147">
        <v>210</v>
      </c>
      <c r="U8696" s="147" t="s">
        <v>4764</v>
      </c>
      <c r="V8696" s="147" t="s">
        <v>5017</v>
      </c>
    </row>
    <row r="8697" spans="16:22" x14ac:dyDescent="0.25">
      <c r="P8697" s="147" t="s">
        <v>962</v>
      </c>
      <c r="Q8697" s="147">
        <v>222</v>
      </c>
      <c r="R8697" s="147"/>
      <c r="S8697" s="147" t="s">
        <v>4765</v>
      </c>
      <c r="T8697" s="147">
        <v>210</v>
      </c>
      <c r="U8697" s="147" t="s">
        <v>4766</v>
      </c>
      <c r="V8697" s="147" t="s">
        <v>5017</v>
      </c>
    </row>
    <row r="8698" spans="16:22" x14ac:dyDescent="0.25">
      <c r="P8698" s="147" t="s">
        <v>962</v>
      </c>
      <c r="Q8698" s="147">
        <v>222</v>
      </c>
      <c r="R8698" s="147"/>
      <c r="S8698" s="147" t="s">
        <v>4767</v>
      </c>
      <c r="T8698" s="147">
        <v>210</v>
      </c>
      <c r="U8698" s="147" t="s">
        <v>4768</v>
      </c>
      <c r="V8698" s="147" t="s">
        <v>5017</v>
      </c>
    </row>
    <row r="8699" spans="16:22" x14ac:dyDescent="0.25">
      <c r="P8699" s="147" t="s">
        <v>962</v>
      </c>
      <c r="Q8699" s="147">
        <v>222</v>
      </c>
      <c r="R8699" s="147"/>
      <c r="S8699" s="147" t="s">
        <v>1192</v>
      </c>
      <c r="T8699" s="147">
        <v>19</v>
      </c>
      <c r="U8699" s="147" t="s">
        <v>1193</v>
      </c>
      <c r="V8699" s="147" t="s">
        <v>5017</v>
      </c>
    </row>
    <row r="8700" spans="16:22" x14ac:dyDescent="0.25">
      <c r="P8700" s="147" t="s">
        <v>962</v>
      </c>
      <c r="Q8700" s="147">
        <v>222</v>
      </c>
      <c r="R8700" s="147"/>
      <c r="S8700" s="147" t="s">
        <v>1194</v>
      </c>
      <c r="T8700" s="147">
        <v>25</v>
      </c>
      <c r="U8700" s="147" t="s">
        <v>1195</v>
      </c>
      <c r="V8700" s="147" t="s">
        <v>5017</v>
      </c>
    </row>
    <row r="8701" spans="16:22" x14ac:dyDescent="0.25">
      <c r="P8701" s="147" t="s">
        <v>962</v>
      </c>
      <c r="Q8701" s="147">
        <v>222</v>
      </c>
      <c r="R8701" s="147"/>
      <c r="S8701" s="147" t="s">
        <v>4769</v>
      </c>
      <c r="T8701" s="147">
        <v>16</v>
      </c>
      <c r="U8701" s="147" t="s">
        <v>4770</v>
      </c>
      <c r="V8701" s="147" t="s">
        <v>5017</v>
      </c>
    </row>
    <row r="8702" spans="16:22" x14ac:dyDescent="0.25">
      <c r="P8702" s="147" t="s">
        <v>962</v>
      </c>
      <c r="Q8702" s="147">
        <v>222</v>
      </c>
      <c r="R8702" s="147"/>
      <c r="S8702" s="147" t="s">
        <v>4771</v>
      </c>
      <c r="T8702" s="147">
        <v>12</v>
      </c>
      <c r="U8702" s="147" t="s">
        <v>4772</v>
      </c>
      <c r="V8702" s="147" t="s">
        <v>5017</v>
      </c>
    </row>
    <row r="8703" spans="16:22" x14ac:dyDescent="0.25">
      <c r="P8703" s="147" t="s">
        <v>962</v>
      </c>
      <c r="Q8703" s="147">
        <v>222</v>
      </c>
      <c r="R8703" s="147"/>
      <c r="S8703" s="147" t="s">
        <v>1216</v>
      </c>
      <c r="T8703" s="147">
        <v>150</v>
      </c>
      <c r="U8703" s="147" t="s">
        <v>1217</v>
      </c>
      <c r="V8703" s="147" t="s">
        <v>5017</v>
      </c>
    </row>
    <row r="8704" spans="16:22" x14ac:dyDescent="0.25">
      <c r="P8704" s="147" t="s">
        <v>962</v>
      </c>
      <c r="Q8704" s="147">
        <v>222</v>
      </c>
      <c r="R8704" s="147"/>
      <c r="S8704" s="147" t="s">
        <v>1232</v>
      </c>
      <c r="T8704" s="147">
        <v>144</v>
      </c>
      <c r="U8704" s="147" t="s">
        <v>1233</v>
      </c>
      <c r="V8704" s="147" t="s">
        <v>5017</v>
      </c>
    </row>
    <row r="8705" spans="16:22" x14ac:dyDescent="0.25">
      <c r="P8705" s="147" t="s">
        <v>962</v>
      </c>
      <c r="Q8705" s="147">
        <v>222</v>
      </c>
      <c r="R8705" s="147"/>
      <c r="S8705" s="147" t="s">
        <v>1238</v>
      </c>
      <c r="T8705" s="147">
        <v>240</v>
      </c>
      <c r="U8705" s="147" t="s">
        <v>1239</v>
      </c>
      <c r="V8705" s="147" t="s">
        <v>5017</v>
      </c>
    </row>
    <row r="8706" spans="16:22" x14ac:dyDescent="0.25">
      <c r="P8706" s="147" t="s">
        <v>962</v>
      </c>
      <c r="Q8706" s="147">
        <v>222</v>
      </c>
      <c r="R8706" s="147"/>
      <c r="S8706" s="147" t="s">
        <v>1240</v>
      </c>
      <c r="T8706" s="147">
        <v>413</v>
      </c>
      <c r="U8706" s="147" t="s">
        <v>1241</v>
      </c>
      <c r="V8706" s="147" t="s">
        <v>5017</v>
      </c>
    </row>
    <row r="8707" spans="16:22" x14ac:dyDescent="0.25">
      <c r="P8707" s="147" t="s">
        <v>962</v>
      </c>
      <c r="Q8707" s="147">
        <v>222</v>
      </c>
      <c r="R8707" s="147"/>
      <c r="S8707" s="147" t="s">
        <v>1242</v>
      </c>
      <c r="T8707" s="147">
        <v>76</v>
      </c>
      <c r="U8707" s="147" t="s">
        <v>1243</v>
      </c>
      <c r="V8707" s="147" t="s">
        <v>5017</v>
      </c>
    </row>
    <row r="8708" spans="16:22" x14ac:dyDescent="0.25">
      <c r="P8708" s="147" t="s">
        <v>962</v>
      </c>
      <c r="Q8708" s="147">
        <v>222</v>
      </c>
      <c r="R8708" s="147"/>
      <c r="S8708" s="147" t="s">
        <v>3825</v>
      </c>
      <c r="T8708" s="147">
        <v>60</v>
      </c>
      <c r="U8708" s="147" t="s">
        <v>3826</v>
      </c>
      <c r="V8708" s="147" t="s">
        <v>5017</v>
      </c>
    </row>
    <row r="8709" spans="16:22" x14ac:dyDescent="0.25">
      <c r="P8709" s="147" t="s">
        <v>962</v>
      </c>
      <c r="Q8709" s="147">
        <v>222</v>
      </c>
      <c r="R8709" s="147"/>
      <c r="S8709" s="147" t="s">
        <v>3827</v>
      </c>
      <c r="T8709" s="147">
        <v>21</v>
      </c>
      <c r="U8709" s="147" t="s">
        <v>3828</v>
      </c>
      <c r="V8709" s="147" t="s">
        <v>5017</v>
      </c>
    </row>
    <row r="8710" spans="16:22" x14ac:dyDescent="0.25">
      <c r="P8710" s="147" t="s">
        <v>962</v>
      </c>
      <c r="Q8710" s="147">
        <v>222</v>
      </c>
      <c r="R8710" s="147"/>
      <c r="S8710" s="147" t="s">
        <v>4773</v>
      </c>
      <c r="T8710" s="147">
        <v>119</v>
      </c>
      <c r="U8710" s="147" t="s">
        <v>4774</v>
      </c>
      <c r="V8710" s="147" t="s">
        <v>5017</v>
      </c>
    </row>
    <row r="8711" spans="16:22" x14ac:dyDescent="0.25">
      <c r="P8711" s="147" t="s">
        <v>962</v>
      </c>
      <c r="Q8711" s="147">
        <v>222</v>
      </c>
      <c r="R8711" s="147"/>
      <c r="S8711" s="147" t="s">
        <v>4775</v>
      </c>
      <c r="T8711" s="147">
        <v>149</v>
      </c>
      <c r="U8711" s="147" t="s">
        <v>4776</v>
      </c>
      <c r="V8711" s="147" t="s">
        <v>5017</v>
      </c>
    </row>
    <row r="8712" spans="16:22" x14ac:dyDescent="0.25">
      <c r="P8712" s="147" t="s">
        <v>962</v>
      </c>
      <c r="Q8712" s="147">
        <v>222</v>
      </c>
      <c r="R8712" s="147"/>
      <c r="S8712" s="147" t="s">
        <v>1246</v>
      </c>
      <c r="T8712" s="147">
        <v>571</v>
      </c>
      <c r="U8712" s="147" t="s">
        <v>1247</v>
      </c>
      <c r="V8712" s="147" t="s">
        <v>5017</v>
      </c>
    </row>
    <row r="8713" spans="16:22" x14ac:dyDescent="0.25">
      <c r="P8713" s="147" t="s">
        <v>962</v>
      </c>
      <c r="Q8713" s="147">
        <v>222</v>
      </c>
      <c r="R8713" s="147"/>
      <c r="S8713" s="147" t="s">
        <v>1248</v>
      </c>
      <c r="T8713" s="147">
        <v>140</v>
      </c>
      <c r="U8713" s="147" t="s">
        <v>1249</v>
      </c>
      <c r="V8713" s="147" t="s">
        <v>5017</v>
      </c>
    </row>
    <row r="8714" spans="16:22" x14ac:dyDescent="0.25">
      <c r="P8714" s="147" t="s">
        <v>962</v>
      </c>
      <c r="Q8714" s="147">
        <v>222</v>
      </c>
      <c r="R8714" s="147"/>
      <c r="S8714" s="147" t="s">
        <v>1254</v>
      </c>
      <c r="T8714" s="147">
        <v>174</v>
      </c>
      <c r="U8714" s="147" t="s">
        <v>1255</v>
      </c>
      <c r="V8714" s="147" t="s">
        <v>5017</v>
      </c>
    </row>
    <row r="8715" spans="16:22" x14ac:dyDescent="0.25">
      <c r="P8715" s="147" t="s">
        <v>962</v>
      </c>
      <c r="Q8715" s="147">
        <v>222</v>
      </c>
      <c r="R8715" s="147"/>
      <c r="S8715" s="147" t="s">
        <v>1256</v>
      </c>
      <c r="T8715" s="147">
        <v>40</v>
      </c>
      <c r="U8715" s="147" t="s">
        <v>1257</v>
      </c>
      <c r="V8715" s="147" t="s">
        <v>5017</v>
      </c>
    </row>
    <row r="8716" spans="16:22" x14ac:dyDescent="0.25">
      <c r="P8716" s="147" t="s">
        <v>962</v>
      </c>
      <c r="Q8716" s="147">
        <v>222</v>
      </c>
      <c r="R8716" s="147"/>
      <c r="S8716" s="147" t="s">
        <v>4681</v>
      </c>
      <c r="T8716" s="147">
        <v>253</v>
      </c>
      <c r="U8716" s="147" t="s">
        <v>4682</v>
      </c>
      <c r="V8716" s="147" t="s">
        <v>5017</v>
      </c>
    </row>
    <row r="8717" spans="16:22" x14ac:dyDescent="0.25">
      <c r="P8717" s="147" t="s">
        <v>962</v>
      </c>
      <c r="Q8717" s="147">
        <v>222</v>
      </c>
      <c r="R8717" s="147"/>
      <c r="S8717" s="147" t="s">
        <v>4683</v>
      </c>
      <c r="T8717" s="147">
        <v>253</v>
      </c>
      <c r="U8717" s="147" t="s">
        <v>4684</v>
      </c>
      <c r="V8717" s="147" t="s">
        <v>5017</v>
      </c>
    </row>
    <row r="8718" spans="16:22" x14ac:dyDescent="0.25">
      <c r="P8718" s="147" t="s">
        <v>962</v>
      </c>
      <c r="Q8718" s="147">
        <v>222</v>
      </c>
      <c r="R8718" s="147"/>
      <c r="S8718" s="147" t="s">
        <v>4685</v>
      </c>
      <c r="T8718" s="147">
        <v>253</v>
      </c>
      <c r="U8718" s="147" t="s">
        <v>4686</v>
      </c>
      <c r="V8718" s="147" t="s">
        <v>5017</v>
      </c>
    </row>
    <row r="8719" spans="16:22" x14ac:dyDescent="0.25">
      <c r="P8719" s="147" t="s">
        <v>962</v>
      </c>
      <c r="Q8719" s="147">
        <v>222</v>
      </c>
      <c r="R8719" s="147"/>
      <c r="S8719" s="147" t="s">
        <v>1262</v>
      </c>
      <c r="T8719" s="147">
        <v>4</v>
      </c>
      <c r="U8719" s="147" t="s">
        <v>1263</v>
      </c>
      <c r="V8719" s="147" t="s">
        <v>5017</v>
      </c>
    </row>
    <row r="8720" spans="16:22" x14ac:dyDescent="0.25">
      <c r="P8720" s="147" t="s">
        <v>962</v>
      </c>
      <c r="Q8720" s="147">
        <v>222</v>
      </c>
      <c r="R8720" s="147"/>
      <c r="S8720" s="147" t="s">
        <v>1264</v>
      </c>
      <c r="T8720" s="147">
        <v>2</v>
      </c>
      <c r="U8720" s="147" t="s">
        <v>1265</v>
      </c>
      <c r="V8720" s="147" t="s">
        <v>5017</v>
      </c>
    </row>
    <row r="8721" spans="16:22" x14ac:dyDescent="0.25">
      <c r="P8721" s="147" t="s">
        <v>962</v>
      </c>
      <c r="Q8721" s="147">
        <v>222</v>
      </c>
      <c r="R8721" s="147"/>
      <c r="S8721" s="147" t="s">
        <v>4687</v>
      </c>
      <c r="T8721" s="147">
        <v>414</v>
      </c>
      <c r="U8721" s="147" t="s">
        <v>4688</v>
      </c>
      <c r="V8721" s="147" t="s">
        <v>5017</v>
      </c>
    </row>
    <row r="8722" spans="16:22" x14ac:dyDescent="0.25">
      <c r="P8722" s="147" t="s">
        <v>962</v>
      </c>
      <c r="Q8722" s="147">
        <v>222</v>
      </c>
      <c r="R8722" s="147"/>
      <c r="S8722" s="147" t="s">
        <v>4689</v>
      </c>
      <c r="T8722" s="147">
        <v>414</v>
      </c>
      <c r="U8722" s="147" t="s">
        <v>4690</v>
      </c>
      <c r="V8722" s="147" t="s">
        <v>5017</v>
      </c>
    </row>
    <row r="8723" spans="16:22" x14ac:dyDescent="0.25">
      <c r="P8723" s="147" t="s">
        <v>962</v>
      </c>
      <c r="Q8723" s="147">
        <v>222</v>
      </c>
      <c r="R8723" s="147"/>
      <c r="S8723" s="147" t="s">
        <v>4691</v>
      </c>
      <c r="T8723" s="147">
        <v>414</v>
      </c>
      <c r="U8723" s="147" t="s">
        <v>4692</v>
      </c>
      <c r="V8723" s="147" t="s">
        <v>5017</v>
      </c>
    </row>
    <row r="8724" spans="16:22" x14ac:dyDescent="0.25">
      <c r="P8724" s="147" t="s">
        <v>962</v>
      </c>
      <c r="Q8724" s="147">
        <v>222</v>
      </c>
      <c r="R8724" s="147"/>
      <c r="S8724" s="147" t="s">
        <v>4777</v>
      </c>
      <c r="T8724" s="147">
        <v>210</v>
      </c>
      <c r="U8724" s="147" t="s">
        <v>4778</v>
      </c>
      <c r="V8724" s="147" t="s">
        <v>5017</v>
      </c>
    </row>
    <row r="8725" spans="16:22" x14ac:dyDescent="0.25">
      <c r="P8725" s="147" t="s">
        <v>962</v>
      </c>
      <c r="Q8725" s="147">
        <v>222</v>
      </c>
      <c r="R8725" s="147"/>
      <c r="S8725" s="147" t="s">
        <v>4779</v>
      </c>
      <c r="T8725" s="147">
        <v>210</v>
      </c>
      <c r="U8725" s="147" t="s">
        <v>4780</v>
      </c>
      <c r="V8725" s="147" t="s">
        <v>5017</v>
      </c>
    </row>
    <row r="8726" spans="16:22" x14ac:dyDescent="0.25">
      <c r="P8726" s="147" t="s">
        <v>962</v>
      </c>
      <c r="Q8726" s="147">
        <v>222</v>
      </c>
      <c r="R8726" s="147"/>
      <c r="S8726" s="147" t="s">
        <v>4781</v>
      </c>
      <c r="T8726" s="147">
        <v>210</v>
      </c>
      <c r="U8726" s="147" t="s">
        <v>4782</v>
      </c>
      <c r="V8726" s="147" t="s">
        <v>5017</v>
      </c>
    </row>
    <row r="8727" spans="16:22" x14ac:dyDescent="0.25">
      <c r="P8727" s="147" t="s">
        <v>962</v>
      </c>
      <c r="Q8727" s="147">
        <v>222</v>
      </c>
      <c r="R8727" s="147"/>
      <c r="S8727" s="147" t="s">
        <v>2477</v>
      </c>
      <c r="T8727" s="147">
        <v>1510</v>
      </c>
      <c r="U8727" s="147" t="s">
        <v>2478</v>
      </c>
      <c r="V8727" s="147" t="s">
        <v>5017</v>
      </c>
    </row>
    <row r="8728" spans="16:22" x14ac:dyDescent="0.25">
      <c r="P8728" s="147" t="s">
        <v>962</v>
      </c>
      <c r="Q8728" s="147">
        <v>222</v>
      </c>
      <c r="R8728" s="147"/>
      <c r="S8728" s="147" t="s">
        <v>1276</v>
      </c>
      <c r="T8728" s="147">
        <v>367</v>
      </c>
      <c r="U8728" s="147" t="s">
        <v>1277</v>
      </c>
      <c r="V8728" s="147" t="s">
        <v>5017</v>
      </c>
    </row>
    <row r="8729" spans="16:22" x14ac:dyDescent="0.25">
      <c r="P8729" s="147" t="s">
        <v>962</v>
      </c>
      <c r="Q8729" s="147">
        <v>222</v>
      </c>
      <c r="R8729" s="147"/>
      <c r="S8729" s="147" t="s">
        <v>1278</v>
      </c>
      <c r="T8729" s="147">
        <v>653</v>
      </c>
      <c r="U8729" s="147" t="s">
        <v>1279</v>
      </c>
      <c r="V8729" s="147" t="s">
        <v>5017</v>
      </c>
    </row>
    <row r="8730" spans="16:22" x14ac:dyDescent="0.25">
      <c r="P8730" s="147" t="s">
        <v>962</v>
      </c>
      <c r="Q8730" s="147">
        <v>222</v>
      </c>
      <c r="R8730" s="147"/>
      <c r="S8730" s="147" t="s">
        <v>1280</v>
      </c>
      <c r="T8730" s="147">
        <v>182</v>
      </c>
      <c r="U8730" s="147" t="s">
        <v>1281</v>
      </c>
      <c r="V8730" s="147" t="s">
        <v>5017</v>
      </c>
    </row>
    <row r="8731" spans="16:22" x14ac:dyDescent="0.25">
      <c r="P8731" s="147" t="s">
        <v>962</v>
      </c>
      <c r="Q8731" s="147">
        <v>222</v>
      </c>
      <c r="R8731" s="147"/>
      <c r="S8731" s="147" t="s">
        <v>1282</v>
      </c>
      <c r="T8731" s="147">
        <v>850</v>
      </c>
      <c r="U8731" s="147" t="s">
        <v>1283</v>
      </c>
      <c r="V8731" s="147" t="s">
        <v>5017</v>
      </c>
    </row>
    <row r="8732" spans="16:22" x14ac:dyDescent="0.25">
      <c r="P8732" s="147" t="s">
        <v>962</v>
      </c>
      <c r="Q8732" s="147">
        <v>222</v>
      </c>
      <c r="R8732" s="147"/>
      <c r="S8732" s="147" t="s">
        <v>3831</v>
      </c>
      <c r="T8732" s="147">
        <v>33</v>
      </c>
      <c r="U8732" s="147" t="s">
        <v>3832</v>
      </c>
      <c r="V8732" s="147" t="s">
        <v>5017</v>
      </c>
    </row>
    <row r="8733" spans="16:22" x14ac:dyDescent="0.25">
      <c r="P8733" s="147" t="s">
        <v>962</v>
      </c>
      <c r="Q8733" s="147">
        <v>222</v>
      </c>
      <c r="R8733" s="147"/>
      <c r="S8733" s="147" t="s">
        <v>2734</v>
      </c>
      <c r="T8733" s="147">
        <v>455</v>
      </c>
      <c r="U8733" s="147" t="s">
        <v>2735</v>
      </c>
      <c r="V8733" s="147" t="s">
        <v>5017</v>
      </c>
    </row>
    <row r="8734" spans="16:22" x14ac:dyDescent="0.25">
      <c r="P8734" s="147" t="s">
        <v>962</v>
      </c>
      <c r="Q8734" s="147">
        <v>222</v>
      </c>
      <c r="R8734" s="147"/>
      <c r="S8734" s="147" t="s">
        <v>1284</v>
      </c>
      <c r="T8734" s="147">
        <v>826</v>
      </c>
      <c r="U8734" s="147" t="s">
        <v>1285</v>
      </c>
      <c r="V8734" s="147" t="s">
        <v>5017</v>
      </c>
    </row>
    <row r="8735" spans="16:22" x14ac:dyDescent="0.25">
      <c r="P8735" s="147" t="s">
        <v>962</v>
      </c>
      <c r="Q8735" s="147">
        <v>222</v>
      </c>
      <c r="R8735" s="147"/>
      <c r="S8735" s="147" t="s">
        <v>4783</v>
      </c>
      <c r="T8735" s="147">
        <v>30</v>
      </c>
      <c r="U8735" s="147" t="s">
        <v>4784</v>
      </c>
      <c r="V8735" s="147" t="s">
        <v>5017</v>
      </c>
    </row>
    <row r="8736" spans="16:22" x14ac:dyDescent="0.25">
      <c r="P8736" s="147" t="s">
        <v>962</v>
      </c>
      <c r="Q8736" s="147">
        <v>222</v>
      </c>
      <c r="R8736" s="147"/>
      <c r="S8736" s="147" t="s">
        <v>1294</v>
      </c>
      <c r="T8736" s="147">
        <v>635</v>
      </c>
      <c r="U8736" s="147" t="s">
        <v>1295</v>
      </c>
      <c r="V8736" s="147" t="s">
        <v>5017</v>
      </c>
    </row>
    <row r="8737" spans="16:22" x14ac:dyDescent="0.25">
      <c r="P8737" s="147" t="s">
        <v>962</v>
      </c>
      <c r="Q8737" s="147">
        <v>222</v>
      </c>
      <c r="R8737" s="147"/>
      <c r="S8737" s="147" t="s">
        <v>2989</v>
      </c>
      <c r="T8737" s="147">
        <v>39</v>
      </c>
      <c r="U8737" s="147" t="s">
        <v>2990</v>
      </c>
      <c r="V8737" s="147" t="s">
        <v>5017</v>
      </c>
    </row>
    <row r="8738" spans="16:22" x14ac:dyDescent="0.25">
      <c r="P8738" s="147" t="s">
        <v>962</v>
      </c>
      <c r="Q8738" s="147">
        <v>222</v>
      </c>
      <c r="R8738" s="147"/>
      <c r="S8738" s="147" t="s">
        <v>1296</v>
      </c>
      <c r="T8738" s="147">
        <v>1</v>
      </c>
      <c r="U8738" s="147" t="s">
        <v>1297</v>
      </c>
      <c r="V8738" s="147" t="s">
        <v>5017</v>
      </c>
    </row>
    <row r="8739" spans="16:22" x14ac:dyDescent="0.25">
      <c r="P8739" s="147" t="s">
        <v>962</v>
      </c>
      <c r="Q8739" s="147">
        <v>222</v>
      </c>
      <c r="R8739" s="147"/>
      <c r="S8739" s="147" t="s">
        <v>2738</v>
      </c>
      <c r="T8739" s="147">
        <v>50</v>
      </c>
      <c r="U8739" s="147" t="s">
        <v>2739</v>
      </c>
      <c r="V8739" s="147" t="s">
        <v>5017</v>
      </c>
    </row>
    <row r="8740" spans="16:22" x14ac:dyDescent="0.25">
      <c r="P8740" s="147" t="s">
        <v>962</v>
      </c>
      <c r="Q8740" s="147">
        <v>222</v>
      </c>
      <c r="R8740" s="147"/>
      <c r="S8740" s="147" t="s">
        <v>2991</v>
      </c>
      <c r="T8740" s="147">
        <v>233</v>
      </c>
      <c r="U8740" s="147" t="s">
        <v>2992</v>
      </c>
      <c r="V8740" s="147" t="s">
        <v>5017</v>
      </c>
    </row>
    <row r="8741" spans="16:22" x14ac:dyDescent="0.25">
      <c r="P8741" s="147" t="s">
        <v>962</v>
      </c>
      <c r="Q8741" s="147">
        <v>222</v>
      </c>
      <c r="R8741" s="147"/>
      <c r="S8741" s="147" t="s">
        <v>2993</v>
      </c>
      <c r="T8741" s="147">
        <v>172</v>
      </c>
      <c r="U8741" s="147" t="s">
        <v>2994</v>
      </c>
      <c r="V8741" s="147" t="s">
        <v>5017</v>
      </c>
    </row>
    <row r="8742" spans="16:22" x14ac:dyDescent="0.25">
      <c r="P8742" s="147" t="s">
        <v>962</v>
      </c>
      <c r="Q8742" s="147">
        <v>222</v>
      </c>
      <c r="R8742" s="147"/>
      <c r="S8742" s="147" t="s">
        <v>2997</v>
      </c>
      <c r="T8742" s="147">
        <v>77</v>
      </c>
      <c r="U8742" s="147" t="s">
        <v>2998</v>
      </c>
      <c r="V8742" s="147" t="s">
        <v>5017</v>
      </c>
    </row>
    <row r="8743" spans="16:22" x14ac:dyDescent="0.25">
      <c r="P8743" s="147" t="s">
        <v>962</v>
      </c>
      <c r="Q8743" s="147">
        <v>222</v>
      </c>
      <c r="R8743" s="147"/>
      <c r="S8743" s="147" t="s">
        <v>5030</v>
      </c>
      <c r="T8743" s="147">
        <v>413</v>
      </c>
      <c r="U8743" s="147" t="s">
        <v>5031</v>
      </c>
      <c r="V8743" s="147" t="s">
        <v>5017</v>
      </c>
    </row>
    <row r="8744" spans="16:22" x14ac:dyDescent="0.25">
      <c r="P8744" s="147" t="s">
        <v>962</v>
      </c>
      <c r="Q8744" s="147">
        <v>222</v>
      </c>
      <c r="R8744" s="147"/>
      <c r="S8744" s="147" t="s">
        <v>5032</v>
      </c>
      <c r="T8744" s="147">
        <v>413</v>
      </c>
      <c r="U8744" s="147" t="s">
        <v>5033</v>
      </c>
      <c r="V8744" s="147" t="s">
        <v>5017</v>
      </c>
    </row>
    <row r="8745" spans="16:22" x14ac:dyDescent="0.25">
      <c r="P8745" s="147" t="s">
        <v>962</v>
      </c>
      <c r="Q8745" s="147">
        <v>222</v>
      </c>
      <c r="R8745" s="147"/>
      <c r="S8745" s="147" t="s">
        <v>5034</v>
      </c>
      <c r="T8745" s="147">
        <v>413</v>
      </c>
      <c r="U8745" s="147" t="s">
        <v>5035</v>
      </c>
      <c r="V8745" s="147" t="s">
        <v>5017</v>
      </c>
    </row>
    <row r="8746" spans="16:22" x14ac:dyDescent="0.25">
      <c r="P8746" s="147" t="s">
        <v>962</v>
      </c>
      <c r="Q8746" s="147">
        <v>222</v>
      </c>
      <c r="R8746" s="147"/>
      <c r="S8746" s="147" t="s">
        <v>5036</v>
      </c>
      <c r="T8746" s="147">
        <v>413</v>
      </c>
      <c r="U8746" s="147" t="s">
        <v>5037</v>
      </c>
      <c r="V8746" s="147" t="s">
        <v>5017</v>
      </c>
    </row>
    <row r="8747" spans="16:22" x14ac:dyDescent="0.25">
      <c r="P8747" s="147" t="s">
        <v>962</v>
      </c>
      <c r="Q8747" s="147">
        <v>222</v>
      </c>
      <c r="R8747" s="147"/>
      <c r="S8747" s="147" t="s">
        <v>1342</v>
      </c>
      <c r="T8747" s="147">
        <v>940</v>
      </c>
      <c r="U8747" s="147" t="s">
        <v>1343</v>
      </c>
      <c r="V8747" s="147" t="s">
        <v>5017</v>
      </c>
    </row>
    <row r="8748" spans="16:22" x14ac:dyDescent="0.25">
      <c r="P8748" s="147" t="s">
        <v>962</v>
      </c>
      <c r="Q8748" s="147">
        <v>222</v>
      </c>
      <c r="R8748" s="147"/>
      <c r="S8748" s="147" t="s">
        <v>1346</v>
      </c>
      <c r="T8748" s="147">
        <v>57</v>
      </c>
      <c r="U8748" s="147" t="s">
        <v>1347</v>
      </c>
      <c r="V8748" s="147" t="s">
        <v>5017</v>
      </c>
    </row>
    <row r="8749" spans="16:22" x14ac:dyDescent="0.25">
      <c r="P8749" s="147" t="s">
        <v>962</v>
      </c>
      <c r="Q8749" s="147">
        <v>222</v>
      </c>
      <c r="R8749" s="147"/>
      <c r="S8749" s="147" t="s">
        <v>1348</v>
      </c>
      <c r="T8749" s="147">
        <v>183</v>
      </c>
      <c r="U8749" s="147" t="s">
        <v>1349</v>
      </c>
      <c r="V8749" s="147" t="s">
        <v>5017</v>
      </c>
    </row>
    <row r="8750" spans="16:22" x14ac:dyDescent="0.25">
      <c r="P8750" s="147" t="s">
        <v>962</v>
      </c>
      <c r="Q8750" s="147">
        <v>222</v>
      </c>
      <c r="R8750" s="147"/>
      <c r="S8750" s="147" t="s">
        <v>1350</v>
      </c>
      <c r="T8750" s="147">
        <v>194</v>
      </c>
      <c r="U8750" s="147" t="s">
        <v>1351</v>
      </c>
      <c r="V8750" s="147" t="s">
        <v>5017</v>
      </c>
    </row>
    <row r="8751" spans="16:22" x14ac:dyDescent="0.25">
      <c r="P8751" s="147" t="s">
        <v>962</v>
      </c>
      <c r="Q8751" s="147">
        <v>222</v>
      </c>
      <c r="R8751" s="147"/>
      <c r="S8751" s="147" t="s">
        <v>1352</v>
      </c>
      <c r="T8751" s="147">
        <v>60</v>
      </c>
      <c r="U8751" s="147" t="s">
        <v>1353</v>
      </c>
      <c r="V8751" s="147" t="s">
        <v>5017</v>
      </c>
    </row>
    <row r="8752" spans="16:22" x14ac:dyDescent="0.25">
      <c r="P8752" s="147" t="s">
        <v>962</v>
      </c>
      <c r="Q8752" s="147">
        <v>222</v>
      </c>
      <c r="R8752" s="147"/>
      <c r="S8752" s="147" t="s">
        <v>1356</v>
      </c>
      <c r="T8752" s="147">
        <v>26</v>
      </c>
      <c r="U8752" s="147" t="s">
        <v>1357</v>
      </c>
      <c r="V8752" s="147" t="s">
        <v>5017</v>
      </c>
    </row>
    <row r="8753" spans="16:22" x14ac:dyDescent="0.25">
      <c r="P8753" s="147" t="s">
        <v>962</v>
      </c>
      <c r="Q8753" s="147">
        <v>222</v>
      </c>
      <c r="R8753" s="147"/>
      <c r="S8753" s="147" t="s">
        <v>1368</v>
      </c>
      <c r="T8753" s="147">
        <v>61</v>
      </c>
      <c r="U8753" s="147" t="s">
        <v>1369</v>
      </c>
      <c r="V8753" s="147" t="s">
        <v>5017</v>
      </c>
    </row>
    <row r="8754" spans="16:22" x14ac:dyDescent="0.25">
      <c r="P8754" s="147" t="s">
        <v>962</v>
      </c>
      <c r="Q8754" s="147">
        <v>222</v>
      </c>
      <c r="R8754" s="147"/>
      <c r="S8754" s="147" t="s">
        <v>1370</v>
      </c>
      <c r="T8754" s="147">
        <v>599</v>
      </c>
      <c r="U8754" s="147" t="s">
        <v>1371</v>
      </c>
      <c r="V8754" s="147" t="s">
        <v>5017</v>
      </c>
    </row>
    <row r="8755" spans="16:22" x14ac:dyDescent="0.25">
      <c r="P8755" s="147" t="s">
        <v>962</v>
      </c>
      <c r="Q8755" s="147">
        <v>222</v>
      </c>
      <c r="R8755" s="147"/>
      <c r="S8755" s="147" t="s">
        <v>1396</v>
      </c>
      <c r="T8755" s="147">
        <v>366</v>
      </c>
      <c r="U8755" s="147" t="s">
        <v>1397</v>
      </c>
      <c r="V8755" s="147" t="s">
        <v>5017</v>
      </c>
    </row>
    <row r="8756" spans="16:22" x14ac:dyDescent="0.25">
      <c r="P8756" s="147" t="s">
        <v>962</v>
      </c>
      <c r="Q8756" s="147">
        <v>222</v>
      </c>
      <c r="R8756" s="147"/>
      <c r="S8756" s="147" t="s">
        <v>1398</v>
      </c>
      <c r="T8756" s="147">
        <v>82</v>
      </c>
      <c r="U8756" s="147" t="s">
        <v>1399</v>
      </c>
      <c r="V8756" s="147" t="s">
        <v>5017</v>
      </c>
    </row>
    <row r="8757" spans="16:22" x14ac:dyDescent="0.25">
      <c r="P8757" s="147" t="s">
        <v>962</v>
      </c>
      <c r="Q8757" s="147">
        <v>222</v>
      </c>
      <c r="R8757" s="147"/>
      <c r="S8757" s="147" t="s">
        <v>1400</v>
      </c>
      <c r="T8757" s="147">
        <v>813</v>
      </c>
      <c r="U8757" s="147" t="s">
        <v>1401</v>
      </c>
      <c r="V8757" s="147" t="s">
        <v>5017</v>
      </c>
    </row>
    <row r="8758" spans="16:22" x14ac:dyDescent="0.25">
      <c r="P8758" s="147" t="s">
        <v>962</v>
      </c>
      <c r="Q8758" s="147">
        <v>222</v>
      </c>
      <c r="R8758" s="147"/>
      <c r="S8758" s="147" t="s">
        <v>3256</v>
      </c>
      <c r="T8758" s="147">
        <v>220</v>
      </c>
      <c r="U8758" s="147" t="s">
        <v>3257</v>
      </c>
      <c r="V8758" s="147" t="s">
        <v>5017</v>
      </c>
    </row>
    <row r="8759" spans="16:22" x14ac:dyDescent="0.25">
      <c r="P8759" s="147" t="s">
        <v>962</v>
      </c>
      <c r="Q8759" s="147">
        <v>222</v>
      </c>
      <c r="R8759" s="147"/>
      <c r="S8759" s="147" t="s">
        <v>3258</v>
      </c>
      <c r="T8759" s="147">
        <v>396</v>
      </c>
      <c r="U8759" s="147" t="s">
        <v>3259</v>
      </c>
      <c r="V8759" s="147" t="s">
        <v>5017</v>
      </c>
    </row>
    <row r="8760" spans="16:22" x14ac:dyDescent="0.25">
      <c r="P8760" s="147" t="s">
        <v>962</v>
      </c>
      <c r="Q8760" s="147">
        <v>222</v>
      </c>
      <c r="R8760" s="147"/>
      <c r="S8760" s="147" t="s">
        <v>3260</v>
      </c>
      <c r="T8760" s="147">
        <v>132</v>
      </c>
      <c r="U8760" s="147" t="s">
        <v>3261</v>
      </c>
      <c r="V8760" s="147" t="s">
        <v>5017</v>
      </c>
    </row>
    <row r="8761" spans="16:22" x14ac:dyDescent="0.25">
      <c r="P8761" s="147" t="s">
        <v>962</v>
      </c>
      <c r="Q8761" s="147">
        <v>222</v>
      </c>
      <c r="R8761" s="147"/>
      <c r="S8761" s="147" t="s">
        <v>3262</v>
      </c>
      <c r="T8761" s="147">
        <v>44</v>
      </c>
      <c r="U8761" s="147" t="s">
        <v>3263</v>
      </c>
      <c r="V8761" s="147" t="s">
        <v>5017</v>
      </c>
    </row>
    <row r="8762" spans="16:22" x14ac:dyDescent="0.25">
      <c r="P8762" s="147" t="s">
        <v>962</v>
      </c>
      <c r="Q8762" s="147">
        <v>222</v>
      </c>
      <c r="R8762" s="147"/>
      <c r="S8762" s="147" t="s">
        <v>3264</v>
      </c>
      <c r="T8762" s="147">
        <v>396</v>
      </c>
      <c r="U8762" s="147" t="s">
        <v>3265</v>
      </c>
      <c r="V8762" s="147" t="s">
        <v>5017</v>
      </c>
    </row>
    <row r="8763" spans="16:22" x14ac:dyDescent="0.25">
      <c r="P8763" s="147" t="s">
        <v>962</v>
      </c>
      <c r="Q8763" s="147">
        <v>222</v>
      </c>
      <c r="R8763" s="147"/>
      <c r="S8763" s="147" t="s">
        <v>3266</v>
      </c>
      <c r="T8763" s="147">
        <v>660</v>
      </c>
      <c r="U8763" s="147" t="s">
        <v>3267</v>
      </c>
      <c r="V8763" s="147" t="s">
        <v>5017</v>
      </c>
    </row>
    <row r="8764" spans="16:22" x14ac:dyDescent="0.25">
      <c r="P8764" s="147" t="s">
        <v>962</v>
      </c>
      <c r="Q8764" s="147">
        <v>222</v>
      </c>
      <c r="R8764" s="147"/>
      <c r="S8764" s="147" t="s">
        <v>3268</v>
      </c>
      <c r="T8764" s="147">
        <v>220</v>
      </c>
      <c r="U8764" s="147" t="s">
        <v>3269</v>
      </c>
      <c r="V8764" s="147" t="s">
        <v>5017</v>
      </c>
    </row>
    <row r="8765" spans="16:22" x14ac:dyDescent="0.25">
      <c r="P8765" s="147" t="s">
        <v>962</v>
      </c>
      <c r="Q8765" s="147">
        <v>222</v>
      </c>
      <c r="R8765" s="147"/>
      <c r="S8765" s="147" t="s">
        <v>3270</v>
      </c>
      <c r="T8765" s="147">
        <v>88</v>
      </c>
      <c r="U8765" s="147" t="s">
        <v>3271</v>
      </c>
      <c r="V8765" s="147" t="s">
        <v>5017</v>
      </c>
    </row>
    <row r="8766" spans="16:22" x14ac:dyDescent="0.25">
      <c r="P8766" s="147" t="s">
        <v>962</v>
      </c>
      <c r="Q8766" s="147">
        <v>222</v>
      </c>
      <c r="R8766" s="147"/>
      <c r="S8766" s="147" t="s">
        <v>3272</v>
      </c>
      <c r="T8766" s="147">
        <v>660</v>
      </c>
      <c r="U8766" s="147" t="s">
        <v>3273</v>
      </c>
      <c r="V8766" s="147" t="s">
        <v>5017</v>
      </c>
    </row>
    <row r="8767" spans="16:22" x14ac:dyDescent="0.25">
      <c r="P8767" s="147" t="s">
        <v>962</v>
      </c>
      <c r="Q8767" s="147">
        <v>222</v>
      </c>
      <c r="R8767" s="147"/>
      <c r="S8767" s="147" t="s">
        <v>3274</v>
      </c>
      <c r="T8767" s="147">
        <v>1012</v>
      </c>
      <c r="U8767" s="147" t="s">
        <v>3275</v>
      </c>
      <c r="V8767" s="147" t="s">
        <v>5017</v>
      </c>
    </row>
    <row r="8768" spans="16:22" x14ac:dyDescent="0.25">
      <c r="P8768" s="147" t="s">
        <v>962</v>
      </c>
      <c r="Q8768" s="147">
        <v>222</v>
      </c>
      <c r="R8768" s="147"/>
      <c r="S8768" s="147" t="s">
        <v>3276</v>
      </c>
      <c r="T8768" s="147">
        <v>484</v>
      </c>
      <c r="U8768" s="147" t="s">
        <v>3277</v>
      </c>
      <c r="V8768" s="147" t="s">
        <v>5017</v>
      </c>
    </row>
    <row r="8769" spans="16:22" x14ac:dyDescent="0.25">
      <c r="P8769" s="147" t="s">
        <v>962</v>
      </c>
      <c r="Q8769" s="147">
        <v>222</v>
      </c>
      <c r="R8769" s="147"/>
      <c r="S8769" s="147" t="s">
        <v>3278</v>
      </c>
      <c r="T8769" s="147">
        <v>200</v>
      </c>
      <c r="U8769" s="147" t="s">
        <v>3279</v>
      </c>
      <c r="V8769" s="147" t="s">
        <v>5017</v>
      </c>
    </row>
    <row r="8770" spans="16:22" x14ac:dyDescent="0.25">
      <c r="P8770" s="147" t="s">
        <v>962</v>
      </c>
      <c r="Q8770" s="147">
        <v>222</v>
      </c>
      <c r="R8770" s="147"/>
      <c r="S8770" s="147" t="s">
        <v>3280</v>
      </c>
      <c r="T8770" s="147">
        <v>308</v>
      </c>
      <c r="U8770" s="147" t="s">
        <v>3281</v>
      </c>
      <c r="V8770" s="147" t="s">
        <v>5017</v>
      </c>
    </row>
    <row r="8771" spans="16:22" x14ac:dyDescent="0.25">
      <c r="P8771" s="147" t="s">
        <v>962</v>
      </c>
      <c r="Q8771" s="147">
        <v>222</v>
      </c>
      <c r="R8771" s="147"/>
      <c r="S8771" s="147" t="s">
        <v>3282</v>
      </c>
      <c r="T8771" s="147">
        <v>440</v>
      </c>
      <c r="U8771" s="147" t="s">
        <v>3283</v>
      </c>
      <c r="V8771" s="147" t="s">
        <v>5017</v>
      </c>
    </row>
    <row r="8772" spans="16:22" x14ac:dyDescent="0.25">
      <c r="P8772" s="147" t="s">
        <v>962</v>
      </c>
      <c r="Q8772" s="147">
        <v>222</v>
      </c>
      <c r="R8772" s="147"/>
      <c r="S8772" s="147" t="s">
        <v>3284</v>
      </c>
      <c r="T8772" s="147">
        <v>220</v>
      </c>
      <c r="U8772" s="147" t="s">
        <v>3285</v>
      </c>
      <c r="V8772" s="147" t="s">
        <v>5017</v>
      </c>
    </row>
    <row r="8773" spans="16:22" x14ac:dyDescent="0.25">
      <c r="P8773" s="147" t="s">
        <v>962</v>
      </c>
      <c r="Q8773" s="147">
        <v>222</v>
      </c>
      <c r="R8773" s="147"/>
      <c r="S8773" s="147" t="s">
        <v>3286</v>
      </c>
      <c r="T8773" s="147">
        <v>100</v>
      </c>
      <c r="U8773" s="147" t="s">
        <v>3287</v>
      </c>
      <c r="V8773" s="147" t="s">
        <v>5017</v>
      </c>
    </row>
    <row r="8774" spans="16:22" x14ac:dyDescent="0.25">
      <c r="P8774" s="147" t="s">
        <v>962</v>
      </c>
      <c r="Q8774" s="147">
        <v>222</v>
      </c>
      <c r="R8774" s="147"/>
      <c r="S8774" s="147" t="s">
        <v>3288</v>
      </c>
      <c r="T8774" s="147">
        <v>88</v>
      </c>
      <c r="U8774" s="147" t="s">
        <v>3289</v>
      </c>
      <c r="V8774" s="147" t="s">
        <v>5017</v>
      </c>
    </row>
    <row r="8775" spans="16:22" x14ac:dyDescent="0.25">
      <c r="P8775" s="147" t="s">
        <v>962</v>
      </c>
      <c r="Q8775" s="147">
        <v>222</v>
      </c>
      <c r="R8775" s="147"/>
      <c r="S8775" s="147" t="s">
        <v>3290</v>
      </c>
      <c r="T8775" s="147">
        <v>264</v>
      </c>
      <c r="U8775" s="147" t="s">
        <v>3291</v>
      </c>
      <c r="V8775" s="147" t="s">
        <v>5017</v>
      </c>
    </row>
    <row r="8776" spans="16:22" x14ac:dyDescent="0.25">
      <c r="P8776" s="147" t="s">
        <v>962</v>
      </c>
      <c r="Q8776" s="147">
        <v>222</v>
      </c>
      <c r="R8776" s="147"/>
      <c r="S8776" s="147" t="s">
        <v>3292</v>
      </c>
      <c r="T8776" s="147">
        <v>264</v>
      </c>
      <c r="U8776" s="147" t="s">
        <v>3293</v>
      </c>
      <c r="V8776" s="147" t="s">
        <v>5017</v>
      </c>
    </row>
    <row r="8777" spans="16:22" x14ac:dyDescent="0.25">
      <c r="P8777" s="147" t="s">
        <v>962</v>
      </c>
      <c r="Q8777" s="147">
        <v>222</v>
      </c>
      <c r="R8777" s="147"/>
      <c r="S8777" s="147" t="s">
        <v>3294</v>
      </c>
      <c r="T8777" s="147">
        <v>88</v>
      </c>
      <c r="U8777" s="147" t="s">
        <v>3295</v>
      </c>
      <c r="V8777" s="147" t="s">
        <v>5017</v>
      </c>
    </row>
    <row r="8778" spans="16:22" x14ac:dyDescent="0.25">
      <c r="P8778" s="147" t="s">
        <v>962</v>
      </c>
      <c r="Q8778" s="147">
        <v>222</v>
      </c>
      <c r="R8778" s="147"/>
      <c r="S8778" s="147" t="s">
        <v>3296</v>
      </c>
      <c r="T8778" s="147">
        <v>264</v>
      </c>
      <c r="U8778" s="147" t="s">
        <v>3297</v>
      </c>
      <c r="V8778" s="147" t="s">
        <v>5017</v>
      </c>
    </row>
    <row r="8779" spans="16:22" x14ac:dyDescent="0.25">
      <c r="P8779" s="147" t="s">
        <v>962</v>
      </c>
      <c r="Q8779" s="147">
        <v>222</v>
      </c>
      <c r="R8779" s="147"/>
      <c r="S8779" s="147" t="s">
        <v>3298</v>
      </c>
      <c r="T8779" s="147">
        <v>264</v>
      </c>
      <c r="U8779" s="147" t="s">
        <v>3299</v>
      </c>
      <c r="V8779" s="147" t="s">
        <v>5017</v>
      </c>
    </row>
    <row r="8780" spans="16:22" x14ac:dyDescent="0.25">
      <c r="P8780" s="147" t="s">
        <v>962</v>
      </c>
      <c r="Q8780" s="147">
        <v>222</v>
      </c>
      <c r="R8780" s="147"/>
      <c r="S8780" s="147" t="s">
        <v>5038</v>
      </c>
      <c r="T8780" s="147">
        <v>73</v>
      </c>
      <c r="U8780" s="147" t="s">
        <v>5039</v>
      </c>
      <c r="V8780" s="147" t="s">
        <v>5017</v>
      </c>
    </row>
    <row r="8781" spans="16:22" x14ac:dyDescent="0.25">
      <c r="P8781" s="147" t="s">
        <v>962</v>
      </c>
      <c r="Q8781" s="147">
        <v>222</v>
      </c>
      <c r="R8781" s="147"/>
      <c r="S8781" s="147" t="s">
        <v>5040</v>
      </c>
      <c r="T8781" s="147">
        <v>18</v>
      </c>
      <c r="U8781" s="147" t="s">
        <v>5041</v>
      </c>
      <c r="V8781" s="147" t="s">
        <v>5017</v>
      </c>
    </row>
    <row r="8782" spans="16:22" x14ac:dyDescent="0.25">
      <c r="P8782" s="147" t="s">
        <v>962</v>
      </c>
      <c r="Q8782" s="147">
        <v>222</v>
      </c>
      <c r="R8782" s="147"/>
      <c r="S8782" s="147" t="s">
        <v>3613</v>
      </c>
      <c r="T8782" s="147">
        <v>118</v>
      </c>
      <c r="U8782" s="147" t="s">
        <v>3614</v>
      </c>
      <c r="V8782" s="147" t="s">
        <v>5017</v>
      </c>
    </row>
    <row r="8783" spans="16:22" x14ac:dyDescent="0.25">
      <c r="P8783" s="147" t="s">
        <v>962</v>
      </c>
      <c r="Q8783" s="147">
        <v>222</v>
      </c>
      <c r="R8783" s="147"/>
      <c r="S8783" s="147" t="s">
        <v>3615</v>
      </c>
      <c r="T8783" s="147">
        <v>20</v>
      </c>
      <c r="U8783" s="147" t="s">
        <v>3616</v>
      </c>
      <c r="V8783" s="147" t="s">
        <v>5017</v>
      </c>
    </row>
    <row r="8784" spans="16:22" x14ac:dyDescent="0.25">
      <c r="P8784" s="147" t="s">
        <v>962</v>
      </c>
      <c r="Q8784" s="147">
        <v>222</v>
      </c>
      <c r="R8784" s="147"/>
      <c r="S8784" s="147" t="s">
        <v>5042</v>
      </c>
      <c r="T8784" s="147">
        <v>18</v>
      </c>
      <c r="U8784" s="147" t="s">
        <v>5043</v>
      </c>
      <c r="V8784" s="147" t="s">
        <v>5017</v>
      </c>
    </row>
    <row r="8785" spans="16:22" x14ac:dyDescent="0.25">
      <c r="P8785" s="147" t="s">
        <v>962</v>
      </c>
      <c r="Q8785" s="147">
        <v>222</v>
      </c>
      <c r="R8785" s="147"/>
      <c r="S8785" s="147" t="s">
        <v>5044</v>
      </c>
      <c r="T8785" s="147">
        <v>40</v>
      </c>
      <c r="U8785" s="147" t="s">
        <v>5045</v>
      </c>
      <c r="V8785" s="147" t="s">
        <v>5017</v>
      </c>
    </row>
    <row r="8786" spans="16:22" x14ac:dyDescent="0.25">
      <c r="P8786" s="147" t="s">
        <v>962</v>
      </c>
      <c r="Q8786" s="147">
        <v>222</v>
      </c>
      <c r="R8786" s="147"/>
      <c r="S8786" s="147" t="s">
        <v>5046</v>
      </c>
      <c r="T8786" s="147">
        <v>40</v>
      </c>
      <c r="U8786" s="147" t="s">
        <v>5047</v>
      </c>
      <c r="V8786" s="147" t="s">
        <v>5017</v>
      </c>
    </row>
    <row r="8787" spans="16:22" x14ac:dyDescent="0.25">
      <c r="P8787" s="147" t="s">
        <v>962</v>
      </c>
      <c r="Q8787" s="147">
        <v>222</v>
      </c>
      <c r="R8787" s="147"/>
      <c r="S8787" s="147" t="s">
        <v>5048</v>
      </c>
      <c r="T8787" s="147">
        <v>35</v>
      </c>
      <c r="U8787" s="147" t="s">
        <v>5049</v>
      </c>
      <c r="V8787" s="147" t="s">
        <v>5017</v>
      </c>
    </row>
    <row r="8788" spans="16:22" x14ac:dyDescent="0.25">
      <c r="P8788" s="147" t="s">
        <v>962</v>
      </c>
      <c r="Q8788" s="147">
        <v>222</v>
      </c>
      <c r="R8788" s="147"/>
      <c r="S8788" s="147" t="s">
        <v>5050</v>
      </c>
      <c r="T8788" s="147">
        <v>40</v>
      </c>
      <c r="U8788" s="147" t="s">
        <v>5051</v>
      </c>
      <c r="V8788" s="147" t="s">
        <v>5017</v>
      </c>
    </row>
    <row r="8789" spans="16:22" x14ac:dyDescent="0.25">
      <c r="P8789" s="147" t="s">
        <v>962</v>
      </c>
      <c r="Q8789" s="147">
        <v>222</v>
      </c>
      <c r="R8789" s="147"/>
      <c r="S8789" s="147" t="s">
        <v>5052</v>
      </c>
      <c r="T8789" s="147">
        <v>35</v>
      </c>
      <c r="U8789" s="147" t="s">
        <v>5053</v>
      </c>
      <c r="V8789" s="147" t="s">
        <v>5017</v>
      </c>
    </row>
    <row r="8790" spans="16:22" x14ac:dyDescent="0.25">
      <c r="P8790" s="147" t="s">
        <v>962</v>
      </c>
      <c r="Q8790" s="147">
        <v>222</v>
      </c>
      <c r="R8790" s="147"/>
      <c r="S8790" s="147" t="s">
        <v>4785</v>
      </c>
      <c r="T8790" s="147">
        <v>500</v>
      </c>
      <c r="U8790" s="147" t="s">
        <v>4786</v>
      </c>
      <c r="V8790" s="147" t="s">
        <v>5017</v>
      </c>
    </row>
    <row r="8791" spans="16:22" x14ac:dyDescent="0.25">
      <c r="P8791" s="147" t="s">
        <v>962</v>
      </c>
      <c r="Q8791" s="147">
        <v>222</v>
      </c>
      <c r="R8791" s="147"/>
      <c r="S8791" s="147" t="s">
        <v>4787</v>
      </c>
      <c r="T8791" s="147">
        <v>450</v>
      </c>
      <c r="U8791" s="147" t="s">
        <v>4788</v>
      </c>
      <c r="V8791" s="147" t="s">
        <v>5017</v>
      </c>
    </row>
    <row r="8792" spans="16:22" x14ac:dyDescent="0.25">
      <c r="P8792" s="147" t="s">
        <v>962</v>
      </c>
      <c r="Q8792" s="147">
        <v>222</v>
      </c>
      <c r="R8792" s="147"/>
      <c r="S8792" s="147" t="s">
        <v>4789</v>
      </c>
      <c r="T8792" s="147">
        <v>110</v>
      </c>
      <c r="U8792" s="147" t="s">
        <v>4790</v>
      </c>
      <c r="V8792" s="147" t="s">
        <v>5017</v>
      </c>
    </row>
    <row r="8793" spans="16:22" x14ac:dyDescent="0.25">
      <c r="P8793" s="147" t="s">
        <v>962</v>
      </c>
      <c r="Q8793" s="147">
        <v>222</v>
      </c>
      <c r="R8793" s="147"/>
      <c r="S8793" s="147" t="s">
        <v>4791</v>
      </c>
      <c r="T8793" s="147">
        <v>250</v>
      </c>
      <c r="U8793" s="147" t="s">
        <v>4792</v>
      </c>
      <c r="V8793" s="147" t="s">
        <v>5017</v>
      </c>
    </row>
    <row r="8794" spans="16:22" x14ac:dyDescent="0.25">
      <c r="P8794" s="147" t="s">
        <v>962</v>
      </c>
      <c r="Q8794" s="147">
        <v>222</v>
      </c>
      <c r="R8794" s="147"/>
      <c r="S8794" s="147" t="s">
        <v>1402</v>
      </c>
      <c r="T8794" s="147">
        <v>10</v>
      </c>
      <c r="U8794" s="147" t="s">
        <v>1403</v>
      </c>
      <c r="V8794" s="147" t="s">
        <v>5017</v>
      </c>
    </row>
    <row r="8795" spans="16:22" x14ac:dyDescent="0.25">
      <c r="P8795" s="147" t="s">
        <v>962</v>
      </c>
      <c r="Q8795" s="147">
        <v>222</v>
      </c>
      <c r="R8795" s="147"/>
      <c r="S8795" s="147" t="s">
        <v>1404</v>
      </c>
      <c r="T8795" s="147">
        <v>9</v>
      </c>
      <c r="U8795" s="147" t="s">
        <v>1405</v>
      </c>
      <c r="V8795" s="147" t="s">
        <v>5017</v>
      </c>
    </row>
    <row r="8796" spans="16:22" x14ac:dyDescent="0.25">
      <c r="P8796" s="147" t="s">
        <v>962</v>
      </c>
      <c r="Q8796" s="147">
        <v>222</v>
      </c>
      <c r="R8796" s="147"/>
      <c r="S8796" s="147" t="s">
        <v>1406</v>
      </c>
      <c r="T8796" s="147">
        <v>42</v>
      </c>
      <c r="U8796" s="147" t="s">
        <v>1407</v>
      </c>
      <c r="V8796" s="147" t="s">
        <v>5017</v>
      </c>
    </row>
    <row r="8797" spans="16:22" x14ac:dyDescent="0.25">
      <c r="P8797" s="147" t="s">
        <v>962</v>
      </c>
      <c r="Q8797" s="147">
        <v>222</v>
      </c>
      <c r="R8797" s="147"/>
      <c r="S8797" s="147" t="s">
        <v>4793</v>
      </c>
      <c r="T8797" s="147">
        <v>60</v>
      </c>
      <c r="U8797" s="147" t="s">
        <v>4794</v>
      </c>
      <c r="V8797" s="147" t="s">
        <v>5017</v>
      </c>
    </row>
    <row r="8798" spans="16:22" x14ac:dyDescent="0.25">
      <c r="P8798" s="147" t="s">
        <v>962</v>
      </c>
      <c r="Q8798" s="147">
        <v>222</v>
      </c>
      <c r="R8798" s="147"/>
      <c r="S8798" s="147" t="s">
        <v>5054</v>
      </c>
      <c r="T8798" s="147">
        <v>26</v>
      </c>
      <c r="U8798" s="147" t="s">
        <v>5055</v>
      </c>
      <c r="V8798" s="147" t="s">
        <v>5017</v>
      </c>
    </row>
    <row r="8799" spans="16:22" x14ac:dyDescent="0.25">
      <c r="P8799" s="147" t="s">
        <v>962</v>
      </c>
      <c r="Q8799" s="147">
        <v>222</v>
      </c>
      <c r="R8799" s="147"/>
      <c r="S8799" s="147" t="s">
        <v>1416</v>
      </c>
      <c r="T8799" s="147">
        <v>95</v>
      </c>
      <c r="U8799" s="147" t="s">
        <v>1417</v>
      </c>
      <c r="V8799" s="147" t="s">
        <v>5017</v>
      </c>
    </row>
    <row r="8800" spans="16:22" x14ac:dyDescent="0.25">
      <c r="P8800" s="147" t="s">
        <v>962</v>
      </c>
      <c r="Q8800" s="147">
        <v>222</v>
      </c>
      <c r="R8800" s="147"/>
      <c r="S8800" s="147" t="s">
        <v>1418</v>
      </c>
      <c r="T8800" s="147">
        <v>50</v>
      </c>
      <c r="U8800" s="147" t="s">
        <v>1419</v>
      </c>
      <c r="V8800" s="147" t="s">
        <v>5017</v>
      </c>
    </row>
    <row r="8801" spans="16:22" x14ac:dyDescent="0.25">
      <c r="P8801" s="147" t="s">
        <v>962</v>
      </c>
      <c r="Q8801" s="147">
        <v>222</v>
      </c>
      <c r="R8801" s="147"/>
      <c r="S8801" s="147" t="s">
        <v>1422</v>
      </c>
      <c r="T8801" s="147">
        <v>200</v>
      </c>
      <c r="U8801" s="147" t="s">
        <v>1423</v>
      </c>
      <c r="V8801" s="147" t="s">
        <v>5017</v>
      </c>
    </row>
    <row r="8802" spans="16:22" x14ac:dyDescent="0.25">
      <c r="P8802" s="147" t="s">
        <v>962</v>
      </c>
      <c r="Q8802" s="147">
        <v>222</v>
      </c>
      <c r="R8802" s="147"/>
      <c r="S8802" s="147" t="s">
        <v>1424</v>
      </c>
      <c r="T8802" s="147">
        <v>126</v>
      </c>
      <c r="U8802" s="147" t="s">
        <v>1425</v>
      </c>
      <c r="V8802" s="147" t="s">
        <v>5017</v>
      </c>
    </row>
    <row r="8803" spans="16:22" x14ac:dyDescent="0.25">
      <c r="P8803" s="147" t="s">
        <v>962</v>
      </c>
      <c r="Q8803" s="147">
        <v>222</v>
      </c>
      <c r="R8803" s="147"/>
      <c r="S8803" s="147" t="s">
        <v>2760</v>
      </c>
      <c r="T8803" s="147">
        <v>143</v>
      </c>
      <c r="U8803" s="147" t="s">
        <v>2761</v>
      </c>
      <c r="V8803" s="147" t="s">
        <v>5017</v>
      </c>
    </row>
    <row r="8804" spans="16:22" x14ac:dyDescent="0.25">
      <c r="P8804" s="147" t="s">
        <v>962</v>
      </c>
      <c r="Q8804" s="147">
        <v>222</v>
      </c>
      <c r="R8804" s="147"/>
      <c r="S8804" s="147" t="s">
        <v>1438</v>
      </c>
      <c r="T8804" s="147">
        <v>5</v>
      </c>
      <c r="U8804" s="147" t="s">
        <v>1439</v>
      </c>
      <c r="V8804" s="147" t="s">
        <v>5017</v>
      </c>
    </row>
    <row r="8805" spans="16:22" x14ac:dyDescent="0.25">
      <c r="P8805" s="147" t="s">
        <v>962</v>
      </c>
      <c r="Q8805" s="147">
        <v>222</v>
      </c>
      <c r="R8805" s="147"/>
      <c r="S8805" s="147" t="s">
        <v>3300</v>
      </c>
      <c r="T8805" s="147">
        <v>53</v>
      </c>
      <c r="U8805" s="147" t="s">
        <v>3301</v>
      </c>
      <c r="V8805" s="147" t="s">
        <v>5017</v>
      </c>
    </row>
    <row r="8806" spans="16:22" x14ac:dyDescent="0.25">
      <c r="P8806" s="147" t="s">
        <v>962</v>
      </c>
      <c r="Q8806" s="147">
        <v>222</v>
      </c>
      <c r="R8806" s="147"/>
      <c r="S8806" s="147" t="s">
        <v>3302</v>
      </c>
      <c r="T8806" s="147">
        <v>10</v>
      </c>
      <c r="U8806" s="147" t="s">
        <v>3303</v>
      </c>
      <c r="V8806" s="147" t="s">
        <v>5017</v>
      </c>
    </row>
    <row r="8807" spans="16:22" x14ac:dyDescent="0.25">
      <c r="P8807" s="147" t="s">
        <v>962</v>
      </c>
      <c r="Q8807" s="147">
        <v>222</v>
      </c>
      <c r="R8807" s="147"/>
      <c r="S8807" s="147" t="s">
        <v>3304</v>
      </c>
      <c r="T8807" s="147">
        <v>65</v>
      </c>
      <c r="U8807" s="147" t="s">
        <v>3305</v>
      </c>
      <c r="V8807" s="147" t="s">
        <v>5017</v>
      </c>
    </row>
    <row r="8808" spans="16:22" x14ac:dyDescent="0.25">
      <c r="P8808" s="147" t="s">
        <v>962</v>
      </c>
      <c r="Q8808" s="147">
        <v>222</v>
      </c>
      <c r="R8808" s="147"/>
      <c r="S8808" s="147" t="s">
        <v>1442</v>
      </c>
      <c r="T8808" s="147">
        <v>121</v>
      </c>
      <c r="U8808" s="147" t="s">
        <v>1443</v>
      </c>
      <c r="V8808" s="147" t="s">
        <v>5017</v>
      </c>
    </row>
    <row r="8809" spans="16:22" x14ac:dyDescent="0.25">
      <c r="P8809" s="147" t="s">
        <v>962</v>
      </c>
      <c r="Q8809" s="147">
        <v>222</v>
      </c>
      <c r="R8809" s="147"/>
      <c r="S8809" s="147" t="s">
        <v>1446</v>
      </c>
      <c r="T8809" s="147">
        <v>52</v>
      </c>
      <c r="U8809" s="147" t="s">
        <v>1447</v>
      </c>
      <c r="V8809" s="147" t="s">
        <v>5017</v>
      </c>
    </row>
    <row r="8810" spans="16:22" x14ac:dyDescent="0.25">
      <c r="P8810" s="147" t="s">
        <v>962</v>
      </c>
      <c r="Q8810" s="147">
        <v>222</v>
      </c>
      <c r="R8810" s="147"/>
      <c r="S8810" s="147" t="s">
        <v>3833</v>
      </c>
      <c r="T8810" s="147">
        <v>405</v>
      </c>
      <c r="U8810" s="147" t="s">
        <v>3834</v>
      </c>
      <c r="V8810" s="147" t="s">
        <v>5017</v>
      </c>
    </row>
    <row r="8811" spans="16:22" x14ac:dyDescent="0.25">
      <c r="P8811" s="147" t="s">
        <v>962</v>
      </c>
      <c r="Q8811" s="147">
        <v>222</v>
      </c>
      <c r="R8811" s="147"/>
      <c r="S8811" s="147" t="s">
        <v>3619</v>
      </c>
      <c r="T8811" s="147">
        <v>30</v>
      </c>
      <c r="U8811" s="147" t="s">
        <v>3620</v>
      </c>
      <c r="V8811" s="147" t="s">
        <v>5017</v>
      </c>
    </row>
    <row r="8812" spans="16:22" x14ac:dyDescent="0.25">
      <c r="P8812" s="147" t="s">
        <v>962</v>
      </c>
      <c r="Q8812" s="147">
        <v>222</v>
      </c>
      <c r="R8812" s="147"/>
      <c r="S8812" s="147" t="s">
        <v>3621</v>
      </c>
      <c r="T8812" s="147">
        <v>180</v>
      </c>
      <c r="U8812" s="147" t="s">
        <v>3622</v>
      </c>
      <c r="V8812" s="147" t="s">
        <v>5017</v>
      </c>
    </row>
    <row r="8813" spans="16:22" x14ac:dyDescent="0.25">
      <c r="P8813" s="147" t="s">
        <v>962</v>
      </c>
      <c r="Q8813" s="147">
        <v>222</v>
      </c>
      <c r="R8813" s="147"/>
      <c r="S8813" s="147" t="s">
        <v>1448</v>
      </c>
      <c r="T8813" s="147">
        <v>73</v>
      </c>
      <c r="U8813" s="147" t="s">
        <v>1449</v>
      </c>
      <c r="V8813" s="147" t="s">
        <v>5017</v>
      </c>
    </row>
    <row r="8814" spans="16:22" x14ac:dyDescent="0.25">
      <c r="P8814" s="147" t="s">
        <v>962</v>
      </c>
      <c r="Q8814" s="147">
        <v>222</v>
      </c>
      <c r="R8814" s="147"/>
      <c r="S8814" s="147" t="s">
        <v>1450</v>
      </c>
      <c r="T8814" s="147">
        <v>49</v>
      </c>
      <c r="U8814" s="147" t="s">
        <v>1451</v>
      </c>
      <c r="V8814" s="147" t="s">
        <v>5017</v>
      </c>
    </row>
    <row r="8815" spans="16:22" x14ac:dyDescent="0.25">
      <c r="P8815" s="147" t="s">
        <v>962</v>
      </c>
      <c r="Q8815" s="147">
        <v>222</v>
      </c>
      <c r="R8815" s="147"/>
      <c r="S8815" s="147" t="s">
        <v>2762</v>
      </c>
      <c r="T8815" s="147">
        <v>151</v>
      </c>
      <c r="U8815" s="147" t="s">
        <v>2763</v>
      </c>
      <c r="V8815" s="147" t="s">
        <v>5017</v>
      </c>
    </row>
    <row r="8816" spans="16:22" x14ac:dyDescent="0.25">
      <c r="P8816" s="147" t="s">
        <v>962</v>
      </c>
      <c r="Q8816" s="147">
        <v>222</v>
      </c>
      <c r="R8816" s="147"/>
      <c r="S8816" s="147" t="s">
        <v>2764</v>
      </c>
      <c r="T8816" s="147">
        <v>124</v>
      </c>
      <c r="U8816" s="147" t="s">
        <v>2765</v>
      </c>
      <c r="V8816" s="147" t="s">
        <v>5017</v>
      </c>
    </row>
    <row r="8817" spans="16:22" x14ac:dyDescent="0.25">
      <c r="P8817" s="147" t="s">
        <v>962</v>
      </c>
      <c r="Q8817" s="147">
        <v>222</v>
      </c>
      <c r="R8817" s="147"/>
      <c r="S8817" s="147" t="s">
        <v>1456</v>
      </c>
      <c r="T8817" s="147">
        <v>48</v>
      </c>
      <c r="U8817" s="147" t="s">
        <v>1457</v>
      </c>
      <c r="V8817" s="147" t="s">
        <v>5017</v>
      </c>
    </row>
    <row r="8818" spans="16:22" x14ac:dyDescent="0.25">
      <c r="P8818" s="147" t="s">
        <v>962</v>
      </c>
      <c r="Q8818" s="147">
        <v>222</v>
      </c>
      <c r="R8818" s="147"/>
      <c r="S8818" s="147" t="s">
        <v>5056</v>
      </c>
      <c r="T8818" s="147">
        <v>100</v>
      </c>
      <c r="U8818" s="147" t="s">
        <v>5057</v>
      </c>
      <c r="V8818" s="147" t="s">
        <v>5017</v>
      </c>
    </row>
    <row r="8819" spans="16:22" x14ac:dyDescent="0.25">
      <c r="P8819" s="147" t="s">
        <v>962</v>
      </c>
      <c r="Q8819" s="147">
        <v>222</v>
      </c>
      <c r="R8819" s="147"/>
      <c r="S8819" s="147" t="s">
        <v>5058</v>
      </c>
      <c r="T8819" s="147">
        <v>100</v>
      </c>
      <c r="U8819" s="147" t="s">
        <v>5059</v>
      </c>
      <c r="V8819" s="147" t="s">
        <v>5017</v>
      </c>
    </row>
    <row r="8820" spans="16:22" x14ac:dyDescent="0.25">
      <c r="P8820" s="147" t="s">
        <v>962</v>
      </c>
      <c r="Q8820" s="147">
        <v>222</v>
      </c>
      <c r="R8820" s="147"/>
      <c r="S8820" s="147" t="s">
        <v>4795</v>
      </c>
      <c r="T8820" s="147">
        <v>210</v>
      </c>
      <c r="U8820" s="147" t="s">
        <v>4796</v>
      </c>
      <c r="V8820" s="147" t="s">
        <v>5017</v>
      </c>
    </row>
    <row r="8821" spans="16:22" x14ac:dyDescent="0.25">
      <c r="P8821" s="147" t="s">
        <v>962</v>
      </c>
      <c r="Q8821" s="147">
        <v>222</v>
      </c>
      <c r="R8821" s="147"/>
      <c r="S8821" s="147" t="s">
        <v>1458</v>
      </c>
      <c r="T8821" s="147">
        <v>480</v>
      </c>
      <c r="U8821" s="147" t="s">
        <v>1459</v>
      </c>
      <c r="V8821" s="147" t="s">
        <v>5017</v>
      </c>
    </row>
    <row r="8822" spans="16:22" x14ac:dyDescent="0.25">
      <c r="P8822" s="147" t="s">
        <v>962</v>
      </c>
      <c r="Q8822" s="147">
        <v>222</v>
      </c>
      <c r="R8822" s="147"/>
      <c r="S8822" s="147" t="s">
        <v>1460</v>
      </c>
      <c r="T8822" s="147">
        <v>72</v>
      </c>
      <c r="U8822" s="147" t="s">
        <v>1461</v>
      </c>
      <c r="V8822" s="147" t="s">
        <v>5017</v>
      </c>
    </row>
    <row r="8823" spans="16:22" x14ac:dyDescent="0.25">
      <c r="P8823" s="147" t="s">
        <v>962</v>
      </c>
      <c r="Q8823" s="147">
        <v>222</v>
      </c>
      <c r="R8823" s="147"/>
      <c r="S8823" s="147" t="s">
        <v>1462</v>
      </c>
      <c r="T8823" s="147">
        <v>302</v>
      </c>
      <c r="U8823" s="147" t="s">
        <v>1463</v>
      </c>
      <c r="V8823" s="147" t="s">
        <v>5017</v>
      </c>
    </row>
    <row r="8824" spans="16:22" x14ac:dyDescent="0.25">
      <c r="P8824" s="147" t="s">
        <v>962</v>
      </c>
      <c r="Q8824" s="147">
        <v>222</v>
      </c>
      <c r="R8824" s="147"/>
      <c r="S8824" s="147" t="s">
        <v>1464</v>
      </c>
      <c r="T8824" s="147">
        <v>49</v>
      </c>
      <c r="U8824" s="147" t="s">
        <v>1465</v>
      </c>
      <c r="V8824" s="147" t="s">
        <v>5017</v>
      </c>
    </row>
    <row r="8825" spans="16:22" x14ac:dyDescent="0.25">
      <c r="P8825" s="147" t="s">
        <v>962</v>
      </c>
      <c r="Q8825" s="147">
        <v>222</v>
      </c>
      <c r="R8825" s="147"/>
      <c r="S8825" s="147" t="s">
        <v>1466</v>
      </c>
      <c r="T8825" s="147">
        <v>210</v>
      </c>
      <c r="U8825" s="147" t="s">
        <v>1467</v>
      </c>
      <c r="V8825" s="147" t="s">
        <v>5017</v>
      </c>
    </row>
    <row r="8826" spans="16:22" x14ac:dyDescent="0.25">
      <c r="P8826" s="147" t="s">
        <v>962</v>
      </c>
      <c r="Q8826" s="147">
        <v>222</v>
      </c>
      <c r="R8826" s="147"/>
      <c r="S8826" s="147" t="s">
        <v>4797</v>
      </c>
      <c r="T8826" s="147">
        <v>210</v>
      </c>
      <c r="U8826" s="147" t="s">
        <v>4798</v>
      </c>
      <c r="V8826" s="147" t="s">
        <v>5017</v>
      </c>
    </row>
    <row r="8827" spans="16:22" x14ac:dyDescent="0.25">
      <c r="P8827" s="147" t="s">
        <v>962</v>
      </c>
      <c r="Q8827" s="147">
        <v>222</v>
      </c>
      <c r="R8827" s="147"/>
      <c r="S8827" s="147" t="s">
        <v>4799</v>
      </c>
      <c r="T8827" s="147">
        <v>360</v>
      </c>
      <c r="U8827" s="147" t="s">
        <v>4800</v>
      </c>
      <c r="V8827" s="147" t="s">
        <v>5017</v>
      </c>
    </row>
    <row r="8828" spans="16:22" x14ac:dyDescent="0.25">
      <c r="P8828" s="147" t="s">
        <v>962</v>
      </c>
      <c r="Q8828" s="147">
        <v>222</v>
      </c>
      <c r="R8828" s="147"/>
      <c r="S8828" s="147" t="s">
        <v>1470</v>
      </c>
      <c r="T8828" s="147">
        <v>70</v>
      </c>
      <c r="U8828" s="147" t="s">
        <v>1471</v>
      </c>
      <c r="V8828" s="147" t="s">
        <v>5017</v>
      </c>
    </row>
    <row r="8829" spans="16:22" x14ac:dyDescent="0.25">
      <c r="P8829" s="147" t="s">
        <v>962</v>
      </c>
      <c r="Q8829" s="147">
        <v>222</v>
      </c>
      <c r="R8829" s="147"/>
      <c r="S8829" s="147" t="s">
        <v>1472</v>
      </c>
      <c r="T8829" s="147">
        <v>73</v>
      </c>
      <c r="U8829" s="147" t="s">
        <v>1473</v>
      </c>
      <c r="V8829" s="147" t="s">
        <v>5017</v>
      </c>
    </row>
    <row r="8830" spans="16:22" x14ac:dyDescent="0.25">
      <c r="P8830" s="147" t="s">
        <v>962</v>
      </c>
      <c r="Q8830" s="147">
        <v>222</v>
      </c>
      <c r="R8830" s="147"/>
      <c r="S8830" s="147" t="s">
        <v>1474</v>
      </c>
      <c r="T8830" s="147">
        <v>27</v>
      </c>
      <c r="U8830" s="147" t="s">
        <v>1475</v>
      </c>
      <c r="V8830" s="147" t="s">
        <v>5017</v>
      </c>
    </row>
    <row r="8831" spans="16:22" x14ac:dyDescent="0.25">
      <c r="P8831" s="147" t="s">
        <v>962</v>
      </c>
      <c r="Q8831" s="147">
        <v>222</v>
      </c>
      <c r="R8831" s="147"/>
      <c r="S8831" s="147" t="s">
        <v>4801</v>
      </c>
      <c r="T8831" s="147">
        <v>53</v>
      </c>
      <c r="U8831" s="147" t="s">
        <v>4802</v>
      </c>
      <c r="V8831" s="147" t="s">
        <v>5017</v>
      </c>
    </row>
    <row r="8832" spans="16:22" x14ac:dyDescent="0.25">
      <c r="P8832" s="147" t="s">
        <v>962</v>
      </c>
      <c r="Q8832" s="147">
        <v>222</v>
      </c>
      <c r="R8832" s="147"/>
      <c r="S8832" s="147" t="s">
        <v>5060</v>
      </c>
      <c r="T8832" s="147">
        <v>1</v>
      </c>
      <c r="U8832" s="147" t="s">
        <v>5061</v>
      </c>
      <c r="V8832" s="147" t="s">
        <v>5017</v>
      </c>
    </row>
    <row r="8833" spans="16:22" x14ac:dyDescent="0.25">
      <c r="P8833" s="147" t="s">
        <v>962</v>
      </c>
      <c r="Q8833" s="147">
        <v>222</v>
      </c>
      <c r="R8833" s="147"/>
      <c r="S8833" s="147" t="s">
        <v>4803</v>
      </c>
      <c r="T8833" s="147">
        <v>25</v>
      </c>
      <c r="U8833" s="147" t="s">
        <v>4804</v>
      </c>
      <c r="V8833" s="147" t="s">
        <v>5017</v>
      </c>
    </row>
    <row r="8834" spans="16:22" x14ac:dyDescent="0.25">
      <c r="P8834" s="147" t="s">
        <v>962</v>
      </c>
      <c r="Q8834" s="147">
        <v>222</v>
      </c>
      <c r="R8834" s="147"/>
      <c r="S8834" s="147" t="s">
        <v>4805</v>
      </c>
      <c r="T8834" s="147">
        <v>7</v>
      </c>
      <c r="U8834" s="147" t="s">
        <v>4806</v>
      </c>
      <c r="V8834" s="147" t="s">
        <v>5017</v>
      </c>
    </row>
    <row r="8835" spans="16:22" x14ac:dyDescent="0.25">
      <c r="P8835" s="147" t="s">
        <v>962</v>
      </c>
      <c r="Q8835" s="147">
        <v>222</v>
      </c>
      <c r="R8835" s="147"/>
      <c r="S8835" s="147" t="s">
        <v>4807</v>
      </c>
      <c r="T8835" s="147">
        <v>30</v>
      </c>
      <c r="U8835" s="147" t="s">
        <v>4808</v>
      </c>
      <c r="V8835" s="147" t="s">
        <v>5017</v>
      </c>
    </row>
    <row r="8836" spans="16:22" x14ac:dyDescent="0.25">
      <c r="P8836" s="147" t="s">
        <v>962</v>
      </c>
      <c r="Q8836" s="147">
        <v>222</v>
      </c>
      <c r="R8836" s="147"/>
      <c r="S8836" s="147" t="s">
        <v>1482</v>
      </c>
      <c r="T8836" s="147">
        <v>234</v>
      </c>
      <c r="U8836" s="147" t="s">
        <v>1483</v>
      </c>
      <c r="V8836" s="147" t="s">
        <v>5017</v>
      </c>
    </row>
    <row r="8837" spans="16:22" x14ac:dyDescent="0.25">
      <c r="P8837" s="147" t="s">
        <v>962</v>
      </c>
      <c r="Q8837" s="147">
        <v>222</v>
      </c>
      <c r="R8837" s="147"/>
      <c r="S8837" s="147" t="s">
        <v>1492</v>
      </c>
      <c r="T8837" s="147">
        <v>176</v>
      </c>
      <c r="U8837" s="147" t="s">
        <v>1493</v>
      </c>
      <c r="V8837" s="147" t="s">
        <v>5017</v>
      </c>
    </row>
    <row r="8838" spans="16:22" x14ac:dyDescent="0.25">
      <c r="P8838" s="147" t="s">
        <v>962</v>
      </c>
      <c r="Q8838" s="147">
        <v>222</v>
      </c>
      <c r="R8838" s="147"/>
      <c r="S8838" s="147" t="s">
        <v>1498</v>
      </c>
      <c r="T8838" s="147">
        <v>97</v>
      </c>
      <c r="U8838" s="147" t="s">
        <v>1499</v>
      </c>
      <c r="V8838" s="147" t="s">
        <v>5017</v>
      </c>
    </row>
    <row r="8839" spans="16:22" x14ac:dyDescent="0.25">
      <c r="P8839" s="147" t="s">
        <v>962</v>
      </c>
      <c r="Q8839" s="147">
        <v>222</v>
      </c>
      <c r="R8839" s="147"/>
      <c r="S8839" s="147" t="s">
        <v>1500</v>
      </c>
      <c r="T8839" s="147">
        <v>242</v>
      </c>
      <c r="U8839" s="147" t="s">
        <v>1501</v>
      </c>
      <c r="V8839" s="147" t="s">
        <v>5017</v>
      </c>
    </row>
    <row r="8840" spans="16:22" x14ac:dyDescent="0.25">
      <c r="P8840" s="147" t="s">
        <v>962</v>
      </c>
      <c r="Q8840" s="147">
        <v>222</v>
      </c>
      <c r="R8840" s="147"/>
      <c r="S8840" s="147" t="s">
        <v>1502</v>
      </c>
      <c r="T8840" s="147">
        <v>100</v>
      </c>
      <c r="U8840" s="147" t="s">
        <v>1503</v>
      </c>
      <c r="V8840" s="147" t="s">
        <v>5017</v>
      </c>
    </row>
    <row r="8841" spans="16:22" x14ac:dyDescent="0.25">
      <c r="P8841" s="147" t="s">
        <v>962</v>
      </c>
      <c r="Q8841" s="147">
        <v>222</v>
      </c>
      <c r="R8841" s="147"/>
      <c r="S8841" s="147" t="s">
        <v>1504</v>
      </c>
      <c r="T8841" s="147">
        <v>234</v>
      </c>
      <c r="U8841" s="147" t="s">
        <v>1505</v>
      </c>
      <c r="V8841" s="147" t="s">
        <v>5017</v>
      </c>
    </row>
    <row r="8842" spans="16:22" x14ac:dyDescent="0.25">
      <c r="P8842" s="147" t="s">
        <v>962</v>
      </c>
      <c r="Q8842" s="147">
        <v>222</v>
      </c>
      <c r="R8842" s="147"/>
      <c r="S8842" s="147" t="s">
        <v>1506</v>
      </c>
      <c r="T8842" s="147">
        <v>25</v>
      </c>
      <c r="U8842" s="147" t="s">
        <v>1507</v>
      </c>
      <c r="V8842" s="147" t="s">
        <v>5017</v>
      </c>
    </row>
    <row r="8843" spans="16:22" x14ac:dyDescent="0.25">
      <c r="P8843" s="147" t="s">
        <v>962</v>
      </c>
      <c r="Q8843" s="147">
        <v>222</v>
      </c>
      <c r="R8843" s="147"/>
      <c r="S8843" s="147" t="s">
        <v>1510</v>
      </c>
      <c r="T8843" s="147">
        <v>277</v>
      </c>
      <c r="U8843" s="147" t="s">
        <v>1511</v>
      </c>
      <c r="V8843" s="147" t="s">
        <v>5017</v>
      </c>
    </row>
    <row r="8844" spans="16:22" x14ac:dyDescent="0.25">
      <c r="P8844" s="147" t="s">
        <v>962</v>
      </c>
      <c r="Q8844" s="147">
        <v>222</v>
      </c>
      <c r="R8844" s="147"/>
      <c r="S8844" s="147" t="s">
        <v>1512</v>
      </c>
      <c r="T8844" s="147">
        <v>400</v>
      </c>
      <c r="U8844" s="147" t="s">
        <v>1513</v>
      </c>
      <c r="V8844" s="147" t="s">
        <v>5017</v>
      </c>
    </row>
    <row r="8845" spans="16:22" x14ac:dyDescent="0.25">
      <c r="P8845" s="147" t="s">
        <v>962</v>
      </c>
      <c r="Q8845" s="147">
        <v>222</v>
      </c>
      <c r="R8845" s="147"/>
      <c r="S8845" s="147" t="s">
        <v>1514</v>
      </c>
      <c r="T8845" s="147">
        <v>292</v>
      </c>
      <c r="U8845" s="147" t="s">
        <v>1515</v>
      </c>
      <c r="V8845" s="147" t="s">
        <v>5017</v>
      </c>
    </row>
    <row r="8846" spans="16:22" x14ac:dyDescent="0.25">
      <c r="P8846" s="147" t="s">
        <v>962</v>
      </c>
      <c r="Q8846" s="147">
        <v>222</v>
      </c>
      <c r="R8846" s="147"/>
      <c r="S8846" s="147" t="s">
        <v>1518</v>
      </c>
      <c r="T8846" s="147">
        <v>9</v>
      </c>
      <c r="U8846" s="147" t="s">
        <v>1519</v>
      </c>
      <c r="V8846" s="147" t="s">
        <v>5017</v>
      </c>
    </row>
    <row r="8847" spans="16:22" x14ac:dyDescent="0.25">
      <c r="P8847" s="147" t="s">
        <v>962</v>
      </c>
      <c r="Q8847" s="147">
        <v>222</v>
      </c>
      <c r="R8847" s="147"/>
      <c r="S8847" s="147" t="s">
        <v>1520</v>
      </c>
      <c r="T8847" s="147">
        <v>159</v>
      </c>
      <c r="U8847" s="147" t="s">
        <v>1521</v>
      </c>
      <c r="V8847" s="147" t="s">
        <v>5017</v>
      </c>
    </row>
    <row r="8848" spans="16:22" x14ac:dyDescent="0.25">
      <c r="P8848" s="147" t="s">
        <v>962</v>
      </c>
      <c r="Q8848" s="147">
        <v>222</v>
      </c>
      <c r="R8848" s="147"/>
      <c r="S8848" s="147" t="s">
        <v>1524</v>
      </c>
      <c r="T8848" s="147">
        <v>21</v>
      </c>
      <c r="U8848" s="147" t="s">
        <v>1525</v>
      </c>
      <c r="V8848" s="147" t="s">
        <v>5017</v>
      </c>
    </row>
    <row r="8849" spans="16:22" x14ac:dyDescent="0.25">
      <c r="P8849" s="147" t="s">
        <v>962</v>
      </c>
      <c r="Q8849" s="147">
        <v>222</v>
      </c>
      <c r="R8849" s="147"/>
      <c r="S8849" s="147" t="s">
        <v>3508</v>
      </c>
      <c r="T8849" s="147">
        <v>193</v>
      </c>
      <c r="U8849" s="147" t="s">
        <v>3509</v>
      </c>
      <c r="V8849" s="147" t="s">
        <v>5017</v>
      </c>
    </row>
    <row r="8850" spans="16:22" x14ac:dyDescent="0.25">
      <c r="P8850" s="147" t="s">
        <v>962</v>
      </c>
      <c r="Q8850" s="147">
        <v>222</v>
      </c>
      <c r="R8850" s="147"/>
      <c r="S8850" s="147" t="s">
        <v>1526</v>
      </c>
      <c r="T8850" s="147">
        <v>90</v>
      </c>
      <c r="U8850" s="147" t="s">
        <v>1527</v>
      </c>
      <c r="V8850" s="147" t="s">
        <v>5017</v>
      </c>
    </row>
    <row r="8851" spans="16:22" x14ac:dyDescent="0.25">
      <c r="P8851" s="147" t="s">
        <v>962</v>
      </c>
      <c r="Q8851" s="147">
        <v>222</v>
      </c>
      <c r="R8851" s="147"/>
      <c r="S8851" s="147" t="s">
        <v>4060</v>
      </c>
      <c r="T8851" s="147">
        <v>250</v>
      </c>
      <c r="U8851" s="147" t="s">
        <v>4061</v>
      </c>
      <c r="V8851" s="147" t="s">
        <v>5017</v>
      </c>
    </row>
    <row r="8852" spans="16:22" x14ac:dyDescent="0.25">
      <c r="P8852" s="147" t="s">
        <v>962</v>
      </c>
      <c r="Q8852" s="147">
        <v>222</v>
      </c>
      <c r="R8852" s="147"/>
      <c r="S8852" s="147" t="s">
        <v>4062</v>
      </c>
      <c r="T8852" s="147">
        <v>400</v>
      </c>
      <c r="U8852" s="147" t="s">
        <v>4063</v>
      </c>
      <c r="V8852" s="147" t="s">
        <v>5017</v>
      </c>
    </row>
    <row r="8853" spans="16:22" x14ac:dyDescent="0.25">
      <c r="P8853" s="147" t="s">
        <v>962</v>
      </c>
      <c r="Q8853" s="147">
        <v>222</v>
      </c>
      <c r="R8853" s="147"/>
      <c r="S8853" s="147" t="s">
        <v>4070</v>
      </c>
      <c r="T8853" s="147">
        <v>2506</v>
      </c>
      <c r="U8853" s="147" t="s">
        <v>4071</v>
      </c>
      <c r="V8853" s="147" t="s">
        <v>5017</v>
      </c>
    </row>
    <row r="8854" spans="16:22" x14ac:dyDescent="0.25">
      <c r="P8854" s="147" t="s">
        <v>962</v>
      </c>
      <c r="Q8854" s="147">
        <v>222</v>
      </c>
      <c r="R8854" s="147"/>
      <c r="S8854" s="147" t="s">
        <v>4072</v>
      </c>
      <c r="T8854" s="147">
        <v>2959</v>
      </c>
      <c r="U8854" s="147" t="s">
        <v>4073</v>
      </c>
      <c r="V8854" s="147" t="s">
        <v>5017</v>
      </c>
    </row>
    <row r="8855" spans="16:22" x14ac:dyDescent="0.25">
      <c r="P8855" s="147" t="s">
        <v>962</v>
      </c>
      <c r="Q8855" s="147">
        <v>222</v>
      </c>
      <c r="R8855" s="147"/>
      <c r="S8855" s="147" t="s">
        <v>4809</v>
      </c>
      <c r="T8855" s="147">
        <v>1000</v>
      </c>
      <c r="U8855" s="147" t="s">
        <v>4810</v>
      </c>
      <c r="V8855" s="147" t="s">
        <v>5017</v>
      </c>
    </row>
    <row r="8856" spans="16:22" x14ac:dyDescent="0.25">
      <c r="P8856" s="147" t="s">
        <v>962</v>
      </c>
      <c r="Q8856" s="147">
        <v>222</v>
      </c>
      <c r="R8856" s="147"/>
      <c r="S8856" s="147" t="s">
        <v>1532</v>
      </c>
      <c r="T8856" s="147">
        <v>176</v>
      </c>
      <c r="U8856" s="147" t="s">
        <v>1533</v>
      </c>
      <c r="V8856" s="147" t="s">
        <v>5017</v>
      </c>
    </row>
    <row r="8857" spans="16:22" x14ac:dyDescent="0.25">
      <c r="P8857" s="147" t="s">
        <v>962</v>
      </c>
      <c r="Q8857" s="147">
        <v>222</v>
      </c>
      <c r="R8857" s="147"/>
      <c r="S8857" s="147" t="s">
        <v>5062</v>
      </c>
      <c r="T8857" s="147">
        <v>60</v>
      </c>
      <c r="U8857" s="147" t="s">
        <v>5063</v>
      </c>
      <c r="V8857" s="147" t="s">
        <v>5017</v>
      </c>
    </row>
    <row r="8858" spans="16:22" x14ac:dyDescent="0.25">
      <c r="P8858" s="147" t="s">
        <v>962</v>
      </c>
      <c r="Q8858" s="147">
        <v>222</v>
      </c>
      <c r="R8858" s="147"/>
      <c r="S8858" s="147" t="s">
        <v>5064</v>
      </c>
      <c r="T8858" s="147">
        <v>60</v>
      </c>
      <c r="U8858" s="147" t="s">
        <v>5065</v>
      </c>
      <c r="V8858" s="147" t="s">
        <v>5017</v>
      </c>
    </row>
    <row r="8859" spans="16:22" x14ac:dyDescent="0.25">
      <c r="P8859" s="147" t="s">
        <v>962</v>
      </c>
      <c r="Q8859" s="147">
        <v>222</v>
      </c>
      <c r="R8859" s="147"/>
      <c r="S8859" s="147" t="s">
        <v>5066</v>
      </c>
      <c r="T8859" s="147">
        <v>60</v>
      </c>
      <c r="U8859" s="147" t="s">
        <v>5067</v>
      </c>
      <c r="V8859" s="147" t="s">
        <v>5017</v>
      </c>
    </row>
    <row r="8860" spans="16:22" x14ac:dyDescent="0.25">
      <c r="P8860" s="147" t="s">
        <v>962</v>
      </c>
      <c r="Q8860" s="147">
        <v>222</v>
      </c>
      <c r="R8860" s="147"/>
      <c r="S8860" s="147" t="s">
        <v>5068</v>
      </c>
      <c r="T8860" s="147">
        <v>60</v>
      </c>
      <c r="U8860" s="147" t="s">
        <v>5069</v>
      </c>
      <c r="V8860" s="147" t="s">
        <v>5017</v>
      </c>
    </row>
    <row r="8861" spans="16:22" x14ac:dyDescent="0.25">
      <c r="P8861" s="147" t="s">
        <v>962</v>
      </c>
      <c r="Q8861" s="147">
        <v>222</v>
      </c>
      <c r="R8861" s="147"/>
      <c r="S8861" s="147" t="s">
        <v>3512</v>
      </c>
      <c r="T8861" s="147">
        <v>115</v>
      </c>
      <c r="U8861" s="147" t="s">
        <v>3513</v>
      </c>
      <c r="V8861" s="147" t="s">
        <v>5017</v>
      </c>
    </row>
    <row r="8862" spans="16:22" x14ac:dyDescent="0.25">
      <c r="P8862" s="147" t="s">
        <v>962</v>
      </c>
      <c r="Q8862" s="147">
        <v>222</v>
      </c>
      <c r="R8862" s="147"/>
      <c r="S8862" s="147" t="s">
        <v>2766</v>
      </c>
      <c r="T8862" s="147">
        <v>36</v>
      </c>
      <c r="U8862" s="147" t="s">
        <v>2767</v>
      </c>
      <c r="V8862" s="147" t="s">
        <v>5017</v>
      </c>
    </row>
    <row r="8863" spans="16:22" x14ac:dyDescent="0.25">
      <c r="P8863" s="147" t="s">
        <v>962</v>
      </c>
      <c r="Q8863" s="147">
        <v>222</v>
      </c>
      <c r="R8863" s="147"/>
      <c r="S8863" s="147" t="s">
        <v>2770</v>
      </c>
      <c r="T8863" s="147">
        <v>83</v>
      </c>
      <c r="U8863" s="147" t="s">
        <v>2771</v>
      </c>
      <c r="V8863" s="147" t="s">
        <v>5017</v>
      </c>
    </row>
    <row r="8864" spans="16:22" x14ac:dyDescent="0.25">
      <c r="P8864" s="147" t="s">
        <v>962</v>
      </c>
      <c r="Q8864" s="147">
        <v>222</v>
      </c>
      <c r="R8864" s="147"/>
      <c r="S8864" s="147" t="s">
        <v>1542</v>
      </c>
      <c r="T8864" s="147">
        <v>199</v>
      </c>
      <c r="U8864" s="147" t="s">
        <v>1543</v>
      </c>
      <c r="V8864" s="147" t="s">
        <v>5017</v>
      </c>
    </row>
    <row r="8865" spans="16:22" x14ac:dyDescent="0.25">
      <c r="P8865" s="147" t="s">
        <v>962</v>
      </c>
      <c r="Q8865" s="147">
        <v>222</v>
      </c>
      <c r="R8865" s="147"/>
      <c r="S8865" s="147" t="s">
        <v>1550</v>
      </c>
      <c r="T8865" s="147">
        <v>74</v>
      </c>
      <c r="U8865" s="147" t="s">
        <v>1551</v>
      </c>
      <c r="V8865" s="147" t="s">
        <v>5017</v>
      </c>
    </row>
    <row r="8866" spans="16:22" x14ac:dyDescent="0.25">
      <c r="P8866" s="147" t="s">
        <v>962</v>
      </c>
      <c r="Q8866" s="147">
        <v>222</v>
      </c>
      <c r="R8866" s="147"/>
      <c r="S8866" s="147" t="s">
        <v>1552</v>
      </c>
      <c r="T8866" s="147">
        <v>65</v>
      </c>
      <c r="U8866" s="147" t="s">
        <v>1553</v>
      </c>
      <c r="V8866" s="147" t="s">
        <v>5017</v>
      </c>
    </row>
    <row r="8867" spans="16:22" x14ac:dyDescent="0.25">
      <c r="P8867" s="147" t="s">
        <v>962</v>
      </c>
      <c r="Q8867" s="147">
        <v>222</v>
      </c>
      <c r="R8867" s="147"/>
      <c r="S8867" s="147" t="s">
        <v>1554</v>
      </c>
      <c r="T8867" s="147">
        <v>418</v>
      </c>
      <c r="U8867" s="147" t="s">
        <v>1555</v>
      </c>
      <c r="V8867" s="147" t="s">
        <v>5017</v>
      </c>
    </row>
    <row r="8868" spans="16:22" x14ac:dyDescent="0.25">
      <c r="P8868" s="147" t="s">
        <v>962</v>
      </c>
      <c r="Q8868" s="147">
        <v>222</v>
      </c>
      <c r="R8868" s="147"/>
      <c r="S8868" s="147" t="s">
        <v>1556</v>
      </c>
      <c r="T8868" s="147">
        <v>43</v>
      </c>
      <c r="U8868" s="147" t="s">
        <v>1557</v>
      </c>
      <c r="V8868" s="147" t="s">
        <v>5017</v>
      </c>
    </row>
    <row r="8869" spans="16:22" x14ac:dyDescent="0.25">
      <c r="P8869" s="147" t="s">
        <v>962</v>
      </c>
      <c r="Q8869" s="147">
        <v>222</v>
      </c>
      <c r="R8869" s="147"/>
      <c r="S8869" s="147" t="s">
        <v>1558</v>
      </c>
      <c r="T8869" s="147">
        <v>100</v>
      </c>
      <c r="U8869" s="147" t="s">
        <v>1559</v>
      </c>
      <c r="V8869" s="147" t="s">
        <v>5017</v>
      </c>
    </row>
    <row r="8870" spans="16:22" x14ac:dyDescent="0.25">
      <c r="P8870" s="147" t="s">
        <v>962</v>
      </c>
      <c r="Q8870" s="147">
        <v>222</v>
      </c>
      <c r="R8870" s="147"/>
      <c r="S8870" s="147" t="s">
        <v>1560</v>
      </c>
      <c r="T8870" s="147">
        <v>74</v>
      </c>
      <c r="U8870" s="147" t="s">
        <v>1561</v>
      </c>
      <c r="V8870" s="147" t="s">
        <v>5017</v>
      </c>
    </row>
    <row r="8871" spans="16:22" x14ac:dyDescent="0.25">
      <c r="P8871" s="147" t="s">
        <v>962</v>
      </c>
      <c r="Q8871" s="147">
        <v>222</v>
      </c>
      <c r="R8871" s="147"/>
      <c r="S8871" s="147" t="s">
        <v>1562</v>
      </c>
      <c r="T8871" s="147">
        <v>170</v>
      </c>
      <c r="U8871" s="147" t="s">
        <v>1563</v>
      </c>
      <c r="V8871" s="147" t="s">
        <v>5017</v>
      </c>
    </row>
    <row r="8872" spans="16:22" x14ac:dyDescent="0.25">
      <c r="P8872" s="147" t="s">
        <v>962</v>
      </c>
      <c r="Q8872" s="147">
        <v>222</v>
      </c>
      <c r="R8872" s="147"/>
      <c r="S8872" s="147" t="s">
        <v>1564</v>
      </c>
      <c r="T8872" s="147">
        <v>234</v>
      </c>
      <c r="U8872" s="147" t="s">
        <v>1565</v>
      </c>
      <c r="V8872" s="147" t="s">
        <v>5017</v>
      </c>
    </row>
    <row r="8873" spans="16:22" x14ac:dyDescent="0.25">
      <c r="P8873" s="147" t="s">
        <v>962</v>
      </c>
      <c r="Q8873" s="147">
        <v>222</v>
      </c>
      <c r="R8873" s="147"/>
      <c r="S8873" s="147" t="s">
        <v>1566</v>
      </c>
      <c r="T8873" s="147">
        <v>180</v>
      </c>
      <c r="U8873" s="147" t="s">
        <v>1567</v>
      </c>
      <c r="V8873" s="147" t="s">
        <v>5017</v>
      </c>
    </row>
    <row r="8874" spans="16:22" x14ac:dyDescent="0.25">
      <c r="P8874" s="147" t="s">
        <v>962</v>
      </c>
      <c r="Q8874" s="147">
        <v>222</v>
      </c>
      <c r="R8874" s="147"/>
      <c r="S8874" s="147" t="s">
        <v>1568</v>
      </c>
      <c r="T8874" s="147">
        <v>68</v>
      </c>
      <c r="U8874" s="147" t="s">
        <v>1569</v>
      </c>
      <c r="V8874" s="147" t="s">
        <v>5017</v>
      </c>
    </row>
    <row r="8875" spans="16:22" x14ac:dyDescent="0.25">
      <c r="P8875" s="147" t="s">
        <v>962</v>
      </c>
      <c r="Q8875" s="147">
        <v>222</v>
      </c>
      <c r="R8875" s="147"/>
      <c r="S8875" s="147" t="s">
        <v>4811</v>
      </c>
      <c r="T8875" s="147">
        <v>210</v>
      </c>
      <c r="U8875" s="147" t="s">
        <v>4812</v>
      </c>
      <c r="V8875" s="147" t="s">
        <v>5017</v>
      </c>
    </row>
    <row r="8876" spans="16:22" x14ac:dyDescent="0.25">
      <c r="P8876" s="147" t="s">
        <v>962</v>
      </c>
      <c r="Q8876" s="147">
        <v>222</v>
      </c>
      <c r="R8876" s="147"/>
      <c r="S8876" s="147" t="s">
        <v>4813</v>
      </c>
      <c r="T8876" s="147">
        <v>210</v>
      </c>
      <c r="U8876" s="147" t="s">
        <v>4814</v>
      </c>
      <c r="V8876" s="147" t="s">
        <v>5017</v>
      </c>
    </row>
    <row r="8877" spans="16:22" x14ac:dyDescent="0.25">
      <c r="P8877" s="147" t="s">
        <v>962</v>
      </c>
      <c r="Q8877" s="147">
        <v>222</v>
      </c>
      <c r="R8877" s="147"/>
      <c r="S8877" s="147" t="s">
        <v>4815</v>
      </c>
      <c r="T8877" s="147">
        <v>360</v>
      </c>
      <c r="U8877" s="147" t="s">
        <v>4816</v>
      </c>
      <c r="V8877" s="147" t="s">
        <v>5017</v>
      </c>
    </row>
    <row r="8878" spans="16:22" x14ac:dyDescent="0.25">
      <c r="P8878" s="147" t="s">
        <v>962</v>
      </c>
      <c r="Q8878" s="147">
        <v>222</v>
      </c>
      <c r="R8878" s="147"/>
      <c r="S8878" s="147" t="s">
        <v>1572</v>
      </c>
      <c r="T8878" s="147">
        <v>69</v>
      </c>
      <c r="U8878" s="147" t="s">
        <v>1573</v>
      </c>
      <c r="V8878" s="147" t="s">
        <v>5017</v>
      </c>
    </row>
    <row r="8879" spans="16:22" x14ac:dyDescent="0.25">
      <c r="P8879" s="147" t="s">
        <v>962</v>
      </c>
      <c r="Q8879" s="147">
        <v>222</v>
      </c>
      <c r="R8879" s="147"/>
      <c r="S8879" s="147" t="s">
        <v>1576</v>
      </c>
      <c r="T8879" s="147">
        <v>190</v>
      </c>
      <c r="U8879" s="147" t="s">
        <v>1577</v>
      </c>
      <c r="V8879" s="147" t="s">
        <v>5017</v>
      </c>
    </row>
    <row r="8880" spans="16:22" x14ac:dyDescent="0.25">
      <c r="P8880" s="147" t="s">
        <v>962</v>
      </c>
      <c r="Q8880" s="147">
        <v>222</v>
      </c>
      <c r="R8880" s="147"/>
      <c r="S8880" s="147" t="s">
        <v>1582</v>
      </c>
      <c r="T8880" s="147">
        <v>50</v>
      </c>
      <c r="U8880" s="147" t="s">
        <v>1583</v>
      </c>
      <c r="V8880" s="147" t="s">
        <v>5017</v>
      </c>
    </row>
    <row r="8881" spans="16:22" x14ac:dyDescent="0.25">
      <c r="P8881" s="147" t="s">
        <v>962</v>
      </c>
      <c r="Q8881" s="147">
        <v>222</v>
      </c>
      <c r="R8881" s="147"/>
      <c r="S8881" s="147" t="s">
        <v>1584</v>
      </c>
      <c r="T8881" s="147">
        <v>155</v>
      </c>
      <c r="U8881" s="147" t="s">
        <v>1585</v>
      </c>
      <c r="V8881" s="147" t="s">
        <v>5017</v>
      </c>
    </row>
    <row r="8882" spans="16:22" x14ac:dyDescent="0.25">
      <c r="P8882" s="147" t="s">
        <v>962</v>
      </c>
      <c r="Q8882" s="147">
        <v>222</v>
      </c>
      <c r="R8882" s="147"/>
      <c r="S8882" s="147" t="s">
        <v>1586</v>
      </c>
      <c r="T8882" s="147">
        <v>155</v>
      </c>
      <c r="U8882" s="147" t="s">
        <v>1587</v>
      </c>
      <c r="V8882" s="147" t="s">
        <v>5017</v>
      </c>
    </row>
    <row r="8883" spans="16:22" x14ac:dyDescent="0.25">
      <c r="P8883" s="147" t="s">
        <v>962</v>
      </c>
      <c r="Q8883" s="147">
        <v>222</v>
      </c>
      <c r="R8883" s="147"/>
      <c r="S8883" s="147" t="s">
        <v>1588</v>
      </c>
      <c r="T8883" s="147">
        <v>248</v>
      </c>
      <c r="U8883" s="147" t="s">
        <v>1589</v>
      </c>
      <c r="V8883" s="147" t="s">
        <v>5017</v>
      </c>
    </row>
    <row r="8884" spans="16:22" x14ac:dyDescent="0.25">
      <c r="P8884" s="147" t="s">
        <v>962</v>
      </c>
      <c r="Q8884" s="147">
        <v>222</v>
      </c>
      <c r="R8884" s="147"/>
      <c r="S8884" s="147" t="s">
        <v>1594</v>
      </c>
      <c r="T8884" s="147">
        <v>20</v>
      </c>
      <c r="U8884" s="147" t="s">
        <v>1595</v>
      </c>
      <c r="V8884" s="147" t="s">
        <v>5017</v>
      </c>
    </row>
    <row r="8885" spans="16:22" x14ac:dyDescent="0.25">
      <c r="P8885" s="147" t="s">
        <v>962</v>
      </c>
      <c r="Q8885" s="147">
        <v>222</v>
      </c>
      <c r="R8885" s="147"/>
      <c r="S8885" s="147" t="s">
        <v>1596</v>
      </c>
      <c r="T8885" s="147">
        <v>46</v>
      </c>
      <c r="U8885" s="147" t="s">
        <v>1597</v>
      </c>
      <c r="V8885" s="147" t="s">
        <v>5017</v>
      </c>
    </row>
    <row r="8886" spans="16:22" x14ac:dyDescent="0.25">
      <c r="P8886" s="147" t="s">
        <v>962</v>
      </c>
      <c r="Q8886" s="147">
        <v>222</v>
      </c>
      <c r="R8886" s="147"/>
      <c r="S8886" s="147" t="s">
        <v>1602</v>
      </c>
      <c r="T8886" s="147">
        <v>50</v>
      </c>
      <c r="U8886" s="147" t="s">
        <v>1603</v>
      </c>
      <c r="V8886" s="147" t="s">
        <v>5017</v>
      </c>
    </row>
    <row r="8887" spans="16:22" x14ac:dyDescent="0.25">
      <c r="P8887" s="147" t="s">
        <v>962</v>
      </c>
      <c r="Q8887" s="147">
        <v>222</v>
      </c>
      <c r="R8887" s="147"/>
      <c r="S8887" s="147" t="s">
        <v>3005</v>
      </c>
      <c r="T8887" s="147">
        <v>80</v>
      </c>
      <c r="U8887" s="147" t="s">
        <v>3006</v>
      </c>
      <c r="V8887" s="147" t="s">
        <v>5017</v>
      </c>
    </row>
    <row r="8888" spans="16:22" x14ac:dyDescent="0.25">
      <c r="P8888" s="147" t="s">
        <v>962</v>
      </c>
      <c r="Q8888" s="147">
        <v>222</v>
      </c>
      <c r="R8888" s="147"/>
      <c r="S8888" s="147" t="s">
        <v>4817</v>
      </c>
      <c r="T8888" s="147">
        <v>210</v>
      </c>
      <c r="U8888" s="147" t="s">
        <v>4818</v>
      </c>
      <c r="V8888" s="147" t="s">
        <v>5017</v>
      </c>
    </row>
    <row r="8889" spans="16:22" x14ac:dyDescent="0.25">
      <c r="P8889" s="147" t="s">
        <v>962</v>
      </c>
      <c r="Q8889" s="147">
        <v>222</v>
      </c>
      <c r="R8889" s="147"/>
      <c r="S8889" s="147" t="s">
        <v>1608</v>
      </c>
      <c r="T8889" s="147">
        <v>349</v>
      </c>
      <c r="U8889" s="147" t="s">
        <v>1609</v>
      </c>
      <c r="V8889" s="147" t="s">
        <v>5017</v>
      </c>
    </row>
    <row r="8890" spans="16:22" x14ac:dyDescent="0.25">
      <c r="P8890" s="147" t="s">
        <v>962</v>
      </c>
      <c r="Q8890" s="147">
        <v>222</v>
      </c>
      <c r="R8890" s="147"/>
      <c r="S8890" s="147" t="s">
        <v>1610</v>
      </c>
      <c r="T8890" s="147">
        <v>313</v>
      </c>
      <c r="U8890" s="147" t="s">
        <v>1611</v>
      </c>
      <c r="V8890" s="147" t="s">
        <v>5017</v>
      </c>
    </row>
    <row r="8891" spans="16:22" x14ac:dyDescent="0.25">
      <c r="P8891" s="147" t="s">
        <v>962</v>
      </c>
      <c r="Q8891" s="147">
        <v>222</v>
      </c>
      <c r="R8891" s="147"/>
      <c r="S8891" s="147" t="s">
        <v>1612</v>
      </c>
      <c r="T8891" s="147">
        <v>663</v>
      </c>
      <c r="U8891" s="147" t="s">
        <v>1613</v>
      </c>
      <c r="V8891" s="147" t="s">
        <v>5017</v>
      </c>
    </row>
    <row r="8892" spans="16:22" x14ac:dyDescent="0.25">
      <c r="P8892" s="147" t="s">
        <v>962</v>
      </c>
      <c r="Q8892" s="147">
        <v>222</v>
      </c>
      <c r="R8892" s="147"/>
      <c r="S8892" s="147" t="s">
        <v>1616</v>
      </c>
      <c r="T8892" s="147">
        <v>276</v>
      </c>
      <c r="U8892" s="147" t="s">
        <v>1617</v>
      </c>
      <c r="V8892" s="147" t="s">
        <v>5017</v>
      </c>
    </row>
    <row r="8893" spans="16:22" x14ac:dyDescent="0.25">
      <c r="P8893" s="147" t="s">
        <v>962</v>
      </c>
      <c r="Q8893" s="147">
        <v>222</v>
      </c>
      <c r="R8893" s="147"/>
      <c r="S8893" s="147" t="s">
        <v>1618</v>
      </c>
      <c r="T8893" s="147">
        <v>248</v>
      </c>
      <c r="U8893" s="147" t="s">
        <v>1619</v>
      </c>
      <c r="V8893" s="147" t="s">
        <v>5017</v>
      </c>
    </row>
    <row r="8894" spans="16:22" x14ac:dyDescent="0.25">
      <c r="P8894" s="147" t="s">
        <v>962</v>
      </c>
      <c r="Q8894" s="147">
        <v>222</v>
      </c>
      <c r="R8894" s="147"/>
      <c r="S8894" s="147" t="s">
        <v>3009</v>
      </c>
      <c r="T8894" s="147">
        <v>13</v>
      </c>
      <c r="U8894" s="147" t="s">
        <v>3010</v>
      </c>
      <c r="V8894" s="147" t="s">
        <v>5017</v>
      </c>
    </row>
    <row r="8895" spans="16:22" x14ac:dyDescent="0.25">
      <c r="P8895" s="147" t="s">
        <v>962</v>
      </c>
      <c r="Q8895" s="147">
        <v>222</v>
      </c>
      <c r="R8895" s="147"/>
      <c r="S8895" s="147" t="s">
        <v>3013</v>
      </c>
      <c r="T8895" s="147">
        <v>10</v>
      </c>
      <c r="U8895" s="147" t="s">
        <v>3014</v>
      </c>
      <c r="V8895" s="147" t="s">
        <v>5017</v>
      </c>
    </row>
    <row r="8896" spans="16:22" x14ac:dyDescent="0.25">
      <c r="P8896" s="147" t="s">
        <v>962</v>
      </c>
      <c r="Q8896" s="147">
        <v>222</v>
      </c>
      <c r="R8896" s="147"/>
      <c r="S8896" s="147" t="s">
        <v>1622</v>
      </c>
      <c r="T8896" s="147">
        <v>144</v>
      </c>
      <c r="U8896" s="147" t="s">
        <v>1623</v>
      </c>
      <c r="V8896" s="147" t="s">
        <v>5017</v>
      </c>
    </row>
    <row r="8897" spans="16:22" x14ac:dyDescent="0.25">
      <c r="P8897" s="147" t="s">
        <v>962</v>
      </c>
      <c r="Q8897" s="147">
        <v>222</v>
      </c>
      <c r="R8897" s="147"/>
      <c r="S8897" s="147" t="s">
        <v>3308</v>
      </c>
      <c r="T8897" s="147">
        <v>57</v>
      </c>
      <c r="U8897" s="147" t="s">
        <v>3309</v>
      </c>
      <c r="V8897" s="147" t="s">
        <v>5017</v>
      </c>
    </row>
    <row r="8898" spans="16:22" x14ac:dyDescent="0.25">
      <c r="P8898" s="147" t="s">
        <v>962</v>
      </c>
      <c r="Q8898" s="147">
        <v>222</v>
      </c>
      <c r="R8898" s="147"/>
      <c r="S8898" s="147" t="s">
        <v>1626</v>
      </c>
      <c r="T8898" s="147">
        <v>1032</v>
      </c>
      <c r="U8898" s="147" t="s">
        <v>1627</v>
      </c>
      <c r="V8898" s="147" t="s">
        <v>5017</v>
      </c>
    </row>
    <row r="8899" spans="16:22" x14ac:dyDescent="0.25">
      <c r="P8899" s="147" t="s">
        <v>962</v>
      </c>
      <c r="Q8899" s="147">
        <v>222</v>
      </c>
      <c r="R8899" s="147"/>
      <c r="S8899" s="147" t="s">
        <v>1628</v>
      </c>
      <c r="T8899" s="147">
        <v>133</v>
      </c>
      <c r="U8899" s="147" t="s">
        <v>1629</v>
      </c>
      <c r="V8899" s="147" t="s">
        <v>5017</v>
      </c>
    </row>
    <row r="8900" spans="16:22" x14ac:dyDescent="0.25">
      <c r="P8900" s="147" t="s">
        <v>962</v>
      </c>
      <c r="Q8900" s="147">
        <v>222</v>
      </c>
      <c r="R8900" s="147"/>
      <c r="S8900" s="147" t="s">
        <v>1630</v>
      </c>
      <c r="T8900" s="147">
        <v>423</v>
      </c>
      <c r="U8900" s="147" t="s">
        <v>1631</v>
      </c>
      <c r="V8900" s="147" t="s">
        <v>5017</v>
      </c>
    </row>
    <row r="8901" spans="16:22" x14ac:dyDescent="0.25">
      <c r="P8901" s="147" t="s">
        <v>962</v>
      </c>
      <c r="Q8901" s="147">
        <v>222</v>
      </c>
      <c r="R8901" s="147"/>
      <c r="S8901" s="147" t="s">
        <v>2774</v>
      </c>
      <c r="T8901" s="147">
        <v>178</v>
      </c>
      <c r="U8901" s="147" t="s">
        <v>2775</v>
      </c>
      <c r="V8901" s="147" t="s">
        <v>5017</v>
      </c>
    </row>
    <row r="8902" spans="16:22" x14ac:dyDescent="0.25">
      <c r="P8902" s="147" t="s">
        <v>962</v>
      </c>
      <c r="Q8902" s="147">
        <v>222</v>
      </c>
      <c r="R8902" s="147"/>
      <c r="S8902" s="147" t="s">
        <v>1632</v>
      </c>
      <c r="T8902" s="147">
        <v>268</v>
      </c>
      <c r="U8902" s="147" t="s">
        <v>1633</v>
      </c>
      <c r="V8902" s="147" t="s">
        <v>5017</v>
      </c>
    </row>
    <row r="8903" spans="16:22" x14ac:dyDescent="0.25">
      <c r="P8903" s="147" t="s">
        <v>962</v>
      </c>
      <c r="Q8903" s="147">
        <v>222</v>
      </c>
      <c r="R8903" s="147"/>
      <c r="S8903" s="147" t="s">
        <v>1634</v>
      </c>
      <c r="T8903" s="147">
        <v>388</v>
      </c>
      <c r="U8903" s="147" t="s">
        <v>1635</v>
      </c>
      <c r="V8903" s="147" t="s">
        <v>5017</v>
      </c>
    </row>
    <row r="8904" spans="16:22" x14ac:dyDescent="0.25">
      <c r="P8904" s="147" t="s">
        <v>962</v>
      </c>
      <c r="Q8904" s="147">
        <v>222</v>
      </c>
      <c r="R8904" s="147"/>
      <c r="S8904" s="147" t="s">
        <v>1638</v>
      </c>
      <c r="T8904" s="147">
        <v>212</v>
      </c>
      <c r="U8904" s="147" t="s">
        <v>1639</v>
      </c>
      <c r="V8904" s="147" t="s">
        <v>5017</v>
      </c>
    </row>
    <row r="8905" spans="16:22" x14ac:dyDescent="0.25">
      <c r="P8905" s="147" t="s">
        <v>962</v>
      </c>
      <c r="Q8905" s="147">
        <v>222</v>
      </c>
      <c r="R8905" s="147"/>
      <c r="S8905" s="147" t="s">
        <v>1640</v>
      </c>
      <c r="T8905" s="147">
        <v>135</v>
      </c>
      <c r="U8905" s="147" t="s">
        <v>1641</v>
      </c>
      <c r="V8905" s="147" t="s">
        <v>5017</v>
      </c>
    </row>
    <row r="8906" spans="16:22" x14ac:dyDescent="0.25">
      <c r="P8906" s="147" t="s">
        <v>962</v>
      </c>
      <c r="Q8906" s="147">
        <v>222</v>
      </c>
      <c r="R8906" s="147"/>
      <c r="S8906" s="147" t="s">
        <v>4819</v>
      </c>
      <c r="T8906" s="147">
        <v>90</v>
      </c>
      <c r="U8906" s="147" t="s">
        <v>4820</v>
      </c>
      <c r="V8906" s="147" t="s">
        <v>5017</v>
      </c>
    </row>
    <row r="8907" spans="16:22" x14ac:dyDescent="0.25">
      <c r="P8907" s="147" t="s">
        <v>962</v>
      </c>
      <c r="Q8907" s="147">
        <v>222</v>
      </c>
      <c r="R8907" s="147"/>
      <c r="S8907" s="147" t="s">
        <v>1642</v>
      </c>
      <c r="T8907" s="147">
        <v>98</v>
      </c>
      <c r="U8907" s="147" t="s">
        <v>1643</v>
      </c>
      <c r="V8907" s="147" t="s">
        <v>5017</v>
      </c>
    </row>
    <row r="8908" spans="16:22" x14ac:dyDescent="0.25">
      <c r="P8908" s="147" t="s">
        <v>962</v>
      </c>
      <c r="Q8908" s="147">
        <v>222</v>
      </c>
      <c r="R8908" s="147"/>
      <c r="S8908" s="147" t="s">
        <v>1644</v>
      </c>
      <c r="T8908" s="147">
        <v>434</v>
      </c>
      <c r="U8908" s="147" t="s">
        <v>1645</v>
      </c>
      <c r="V8908" s="147" t="s">
        <v>5017</v>
      </c>
    </row>
    <row r="8909" spans="16:22" x14ac:dyDescent="0.25">
      <c r="P8909" s="147" t="s">
        <v>962</v>
      </c>
      <c r="Q8909" s="147">
        <v>222</v>
      </c>
      <c r="R8909" s="147"/>
      <c r="S8909" s="147" t="s">
        <v>1646</v>
      </c>
      <c r="T8909" s="147">
        <v>450</v>
      </c>
      <c r="U8909" s="147" t="s">
        <v>1647</v>
      </c>
      <c r="V8909" s="147" t="s">
        <v>5017</v>
      </c>
    </row>
    <row r="8910" spans="16:22" x14ac:dyDescent="0.25">
      <c r="P8910" s="147" t="s">
        <v>962</v>
      </c>
      <c r="Q8910" s="147">
        <v>222</v>
      </c>
      <c r="R8910" s="147"/>
      <c r="S8910" s="147" t="s">
        <v>4821</v>
      </c>
      <c r="T8910" s="147">
        <v>18</v>
      </c>
      <c r="U8910" s="147" t="s">
        <v>4822</v>
      </c>
      <c r="V8910" s="147" t="s">
        <v>5017</v>
      </c>
    </row>
    <row r="8911" spans="16:22" x14ac:dyDescent="0.25">
      <c r="P8911" s="147" t="s">
        <v>962</v>
      </c>
      <c r="Q8911" s="147">
        <v>222</v>
      </c>
      <c r="R8911" s="147"/>
      <c r="S8911" s="147" t="s">
        <v>4823</v>
      </c>
      <c r="T8911" s="147">
        <v>223</v>
      </c>
      <c r="U8911" s="147" t="s">
        <v>4824</v>
      </c>
      <c r="V8911" s="147" t="s">
        <v>5017</v>
      </c>
    </row>
    <row r="8912" spans="16:22" x14ac:dyDescent="0.25">
      <c r="P8912" s="147" t="s">
        <v>962</v>
      </c>
      <c r="Q8912" s="147">
        <v>222</v>
      </c>
      <c r="R8912" s="147"/>
      <c r="S8912" s="147" t="s">
        <v>5070</v>
      </c>
      <c r="T8912" s="147">
        <v>41</v>
      </c>
      <c r="U8912" s="147" t="s">
        <v>5071</v>
      </c>
      <c r="V8912" s="147" t="s">
        <v>5017</v>
      </c>
    </row>
    <row r="8913" spans="16:22" x14ac:dyDescent="0.25">
      <c r="P8913" s="147" t="s">
        <v>962</v>
      </c>
      <c r="Q8913" s="147">
        <v>222</v>
      </c>
      <c r="R8913" s="147"/>
      <c r="S8913" s="147" t="s">
        <v>4825</v>
      </c>
      <c r="T8913" s="147">
        <v>120</v>
      </c>
      <c r="U8913" s="147" t="s">
        <v>4826</v>
      </c>
      <c r="V8913" s="147" t="s">
        <v>5017</v>
      </c>
    </row>
    <row r="8914" spans="16:22" x14ac:dyDescent="0.25">
      <c r="P8914" s="147" t="s">
        <v>962</v>
      </c>
      <c r="Q8914" s="147">
        <v>222</v>
      </c>
      <c r="R8914" s="147"/>
      <c r="S8914" s="147" t="s">
        <v>1648</v>
      </c>
      <c r="T8914" s="147">
        <v>120</v>
      </c>
      <c r="U8914" s="147" t="s">
        <v>1649</v>
      </c>
      <c r="V8914" s="147" t="s">
        <v>5017</v>
      </c>
    </row>
    <row r="8915" spans="16:22" x14ac:dyDescent="0.25">
      <c r="P8915" s="147" t="s">
        <v>962</v>
      </c>
      <c r="Q8915" s="147">
        <v>222</v>
      </c>
      <c r="R8915" s="147"/>
      <c r="S8915" s="147" t="s">
        <v>1650</v>
      </c>
      <c r="T8915" s="147">
        <v>150</v>
      </c>
      <c r="U8915" s="147" t="s">
        <v>1651</v>
      </c>
      <c r="V8915" s="147" t="s">
        <v>5017</v>
      </c>
    </row>
    <row r="8916" spans="16:22" x14ac:dyDescent="0.25">
      <c r="P8916" s="147" t="s">
        <v>962</v>
      </c>
      <c r="Q8916" s="147">
        <v>222</v>
      </c>
      <c r="R8916" s="147"/>
      <c r="S8916" s="147" t="s">
        <v>1652</v>
      </c>
      <c r="T8916" s="147">
        <v>30</v>
      </c>
      <c r="U8916" s="147" t="s">
        <v>1653</v>
      </c>
      <c r="V8916" s="147" t="s">
        <v>5017</v>
      </c>
    </row>
    <row r="8917" spans="16:22" x14ac:dyDescent="0.25">
      <c r="P8917" s="147" t="s">
        <v>962</v>
      </c>
      <c r="Q8917" s="147">
        <v>222</v>
      </c>
      <c r="R8917" s="147"/>
      <c r="S8917" s="147" t="s">
        <v>4078</v>
      </c>
      <c r="T8917" s="147">
        <v>7</v>
      </c>
      <c r="U8917" s="147" t="s">
        <v>4079</v>
      </c>
      <c r="V8917" s="147" t="s">
        <v>5017</v>
      </c>
    </row>
    <row r="8918" spans="16:22" x14ac:dyDescent="0.25">
      <c r="P8918" s="147" t="s">
        <v>962</v>
      </c>
      <c r="Q8918" s="147">
        <v>222</v>
      </c>
      <c r="R8918" s="147"/>
      <c r="S8918" s="147" t="s">
        <v>4693</v>
      </c>
      <c r="T8918" s="147">
        <v>351</v>
      </c>
      <c r="U8918" s="147" t="s">
        <v>4694</v>
      </c>
      <c r="V8918" s="147" t="s">
        <v>5017</v>
      </c>
    </row>
    <row r="8919" spans="16:22" x14ac:dyDescent="0.25">
      <c r="P8919" s="147" t="s">
        <v>962</v>
      </c>
      <c r="Q8919" s="147">
        <v>222</v>
      </c>
      <c r="R8919" s="147"/>
      <c r="S8919" s="147" t="s">
        <v>4695</v>
      </c>
      <c r="T8919" s="147">
        <v>351</v>
      </c>
      <c r="U8919" s="147" t="s">
        <v>4696</v>
      </c>
      <c r="V8919" s="147" t="s">
        <v>5017</v>
      </c>
    </row>
    <row r="8920" spans="16:22" x14ac:dyDescent="0.25">
      <c r="P8920" s="147" t="s">
        <v>962</v>
      </c>
      <c r="Q8920" s="147">
        <v>222</v>
      </c>
      <c r="R8920" s="147"/>
      <c r="S8920" s="147" t="s">
        <v>4697</v>
      </c>
      <c r="T8920" s="147">
        <v>351</v>
      </c>
      <c r="U8920" s="147" t="s">
        <v>4698</v>
      </c>
      <c r="V8920" s="147" t="s">
        <v>5017</v>
      </c>
    </row>
    <row r="8921" spans="16:22" x14ac:dyDescent="0.25">
      <c r="P8921" s="147" t="s">
        <v>962</v>
      </c>
      <c r="Q8921" s="147">
        <v>222</v>
      </c>
      <c r="R8921" s="147"/>
      <c r="S8921" s="147" t="s">
        <v>4827</v>
      </c>
      <c r="T8921" s="147">
        <v>210</v>
      </c>
      <c r="U8921" s="147" t="s">
        <v>4828</v>
      </c>
      <c r="V8921" s="147" t="s">
        <v>5017</v>
      </c>
    </row>
    <row r="8922" spans="16:22" x14ac:dyDescent="0.25">
      <c r="P8922" s="147" t="s">
        <v>962</v>
      </c>
      <c r="Q8922" s="147">
        <v>222</v>
      </c>
      <c r="R8922" s="147"/>
      <c r="S8922" s="147" t="s">
        <v>4829</v>
      </c>
      <c r="T8922" s="147">
        <v>210</v>
      </c>
      <c r="U8922" s="147" t="s">
        <v>4830</v>
      </c>
      <c r="V8922" s="147" t="s">
        <v>5017</v>
      </c>
    </row>
    <row r="8923" spans="16:22" x14ac:dyDescent="0.25">
      <c r="P8923" s="147" t="s">
        <v>962</v>
      </c>
      <c r="Q8923" s="147">
        <v>222</v>
      </c>
      <c r="R8923" s="147"/>
      <c r="S8923" s="147" t="s">
        <v>4831</v>
      </c>
      <c r="T8923" s="147">
        <v>360</v>
      </c>
      <c r="U8923" s="147" t="s">
        <v>4832</v>
      </c>
      <c r="V8923" s="147" t="s">
        <v>5017</v>
      </c>
    </row>
    <row r="8924" spans="16:22" x14ac:dyDescent="0.25">
      <c r="P8924" s="147" t="s">
        <v>962</v>
      </c>
      <c r="Q8924" s="147">
        <v>222</v>
      </c>
      <c r="R8924" s="147"/>
      <c r="S8924" s="147" t="s">
        <v>4699</v>
      </c>
      <c r="T8924" s="147">
        <v>56</v>
      </c>
      <c r="U8924" s="147" t="s">
        <v>4700</v>
      </c>
      <c r="V8924" s="147" t="s">
        <v>5017</v>
      </c>
    </row>
    <row r="8925" spans="16:22" x14ac:dyDescent="0.25">
      <c r="P8925" s="147" t="s">
        <v>962</v>
      </c>
      <c r="Q8925" s="147">
        <v>222</v>
      </c>
      <c r="R8925" s="147"/>
      <c r="S8925" s="147" t="s">
        <v>4701</v>
      </c>
      <c r="T8925" s="147">
        <v>203</v>
      </c>
      <c r="U8925" s="147" t="s">
        <v>4702</v>
      </c>
      <c r="V8925" s="147" t="s">
        <v>5017</v>
      </c>
    </row>
    <row r="8926" spans="16:22" x14ac:dyDescent="0.25">
      <c r="P8926" s="147" t="s">
        <v>962</v>
      </c>
      <c r="Q8926" s="147">
        <v>222</v>
      </c>
      <c r="R8926" s="147"/>
      <c r="S8926" s="147" t="s">
        <v>5072</v>
      </c>
      <c r="T8926" s="147">
        <v>320</v>
      </c>
      <c r="U8926" s="147" t="s">
        <v>5073</v>
      </c>
      <c r="V8926" s="147" t="s">
        <v>5017</v>
      </c>
    </row>
    <row r="8927" spans="16:22" x14ac:dyDescent="0.25">
      <c r="P8927" s="147" t="s">
        <v>962</v>
      </c>
      <c r="Q8927" s="147">
        <v>222</v>
      </c>
      <c r="R8927" s="147"/>
      <c r="S8927" s="147" t="s">
        <v>1654</v>
      </c>
      <c r="T8927" s="147">
        <v>6130</v>
      </c>
      <c r="U8927" s="147" t="s">
        <v>1655</v>
      </c>
      <c r="V8927" s="147" t="s">
        <v>5017</v>
      </c>
    </row>
    <row r="8928" spans="16:22" x14ac:dyDescent="0.25">
      <c r="P8928" s="147" t="s">
        <v>962</v>
      </c>
      <c r="Q8928" s="147">
        <v>222</v>
      </c>
      <c r="R8928" s="147"/>
      <c r="S8928" s="147" t="s">
        <v>4833</v>
      </c>
      <c r="T8928" s="147">
        <v>750</v>
      </c>
      <c r="U8928" s="147" t="s">
        <v>4834</v>
      </c>
      <c r="V8928" s="147" t="s">
        <v>5017</v>
      </c>
    </row>
    <row r="8929" spans="16:22" x14ac:dyDescent="0.25">
      <c r="P8929" s="147" t="s">
        <v>962</v>
      </c>
      <c r="Q8929" s="147">
        <v>222</v>
      </c>
      <c r="R8929" s="147"/>
      <c r="S8929" s="147" t="s">
        <v>5074</v>
      </c>
      <c r="T8929" s="147">
        <v>360</v>
      </c>
      <c r="U8929" s="147" t="s">
        <v>5075</v>
      </c>
      <c r="V8929" s="147" t="s">
        <v>5017</v>
      </c>
    </row>
    <row r="8930" spans="16:22" x14ac:dyDescent="0.25">
      <c r="P8930" s="147" t="s">
        <v>962</v>
      </c>
      <c r="Q8930" s="147">
        <v>222</v>
      </c>
      <c r="R8930" s="147"/>
      <c r="S8930" s="147" t="s">
        <v>5076</v>
      </c>
      <c r="T8930" s="147">
        <v>360</v>
      </c>
      <c r="U8930" s="147" t="s">
        <v>5077</v>
      </c>
      <c r="V8930" s="147" t="s">
        <v>5017</v>
      </c>
    </row>
    <row r="8931" spans="16:22" x14ac:dyDescent="0.25">
      <c r="P8931" s="147" t="s">
        <v>962</v>
      </c>
      <c r="Q8931" s="147">
        <v>222</v>
      </c>
      <c r="R8931" s="147"/>
      <c r="S8931" s="147" t="s">
        <v>5078</v>
      </c>
      <c r="T8931" s="147">
        <v>360</v>
      </c>
      <c r="U8931" s="147" t="s">
        <v>5079</v>
      </c>
      <c r="V8931" s="147" t="s">
        <v>5017</v>
      </c>
    </row>
    <row r="8932" spans="16:22" x14ac:dyDescent="0.25">
      <c r="P8932" s="147" t="s">
        <v>962</v>
      </c>
      <c r="Q8932" s="147">
        <v>222</v>
      </c>
      <c r="R8932" s="147"/>
      <c r="S8932" s="147" t="s">
        <v>5080</v>
      </c>
      <c r="T8932" s="147">
        <v>750</v>
      </c>
      <c r="U8932" s="147" t="s">
        <v>5081</v>
      </c>
      <c r="V8932" s="147" t="s">
        <v>5017</v>
      </c>
    </row>
    <row r="8933" spans="16:22" x14ac:dyDescent="0.25">
      <c r="P8933" s="147" t="s">
        <v>962</v>
      </c>
      <c r="Q8933" s="147">
        <v>222</v>
      </c>
      <c r="R8933" s="147"/>
      <c r="S8933" s="147" t="s">
        <v>5082</v>
      </c>
      <c r="T8933" s="147">
        <v>750</v>
      </c>
      <c r="U8933" s="147" t="s">
        <v>5083</v>
      </c>
      <c r="V8933" s="147" t="s">
        <v>5017</v>
      </c>
    </row>
    <row r="8934" spans="16:22" x14ac:dyDescent="0.25">
      <c r="P8934" s="147" t="s">
        <v>962</v>
      </c>
      <c r="Q8934" s="147">
        <v>222</v>
      </c>
      <c r="R8934" s="147"/>
      <c r="S8934" s="147" t="s">
        <v>5084</v>
      </c>
      <c r="T8934" s="147">
        <v>750</v>
      </c>
      <c r="U8934" s="147" t="s">
        <v>5085</v>
      </c>
      <c r="V8934" s="147" t="s">
        <v>5017</v>
      </c>
    </row>
    <row r="8935" spans="16:22" x14ac:dyDescent="0.25">
      <c r="P8935" s="147" t="s">
        <v>962</v>
      </c>
      <c r="Q8935" s="147">
        <v>222</v>
      </c>
      <c r="R8935" s="147"/>
      <c r="S8935" s="147" t="s">
        <v>4835</v>
      </c>
      <c r="T8935" s="147">
        <v>210</v>
      </c>
      <c r="U8935" s="147" t="s">
        <v>4836</v>
      </c>
      <c r="V8935" s="147" t="s">
        <v>5017</v>
      </c>
    </row>
    <row r="8936" spans="16:22" x14ac:dyDescent="0.25">
      <c r="P8936" s="147" t="s">
        <v>962</v>
      </c>
      <c r="Q8936" s="147">
        <v>222</v>
      </c>
      <c r="R8936" s="147"/>
      <c r="S8936" s="147" t="s">
        <v>4837</v>
      </c>
      <c r="T8936" s="147">
        <v>210</v>
      </c>
      <c r="U8936" s="147" t="s">
        <v>4838</v>
      </c>
      <c r="V8936" s="147" t="s">
        <v>5017</v>
      </c>
    </row>
    <row r="8937" spans="16:22" x14ac:dyDescent="0.25">
      <c r="P8937" s="147" t="s">
        <v>962</v>
      </c>
      <c r="Q8937" s="147">
        <v>222</v>
      </c>
      <c r="R8937" s="147"/>
      <c r="S8937" s="147" t="s">
        <v>4839</v>
      </c>
      <c r="T8937" s="147">
        <v>360</v>
      </c>
      <c r="U8937" s="147" t="s">
        <v>4840</v>
      </c>
      <c r="V8937" s="147" t="s">
        <v>5017</v>
      </c>
    </row>
    <row r="8938" spans="16:22" x14ac:dyDescent="0.25">
      <c r="P8938" s="147" t="s">
        <v>962</v>
      </c>
      <c r="Q8938" s="147">
        <v>222</v>
      </c>
      <c r="R8938" s="147"/>
      <c r="S8938" s="147" t="s">
        <v>4841</v>
      </c>
      <c r="T8938" s="147">
        <v>210</v>
      </c>
      <c r="U8938" s="147" t="s">
        <v>4842</v>
      </c>
      <c r="V8938" s="147" t="s">
        <v>5017</v>
      </c>
    </row>
    <row r="8939" spans="16:22" x14ac:dyDescent="0.25">
      <c r="P8939" s="147" t="s">
        <v>962</v>
      </c>
      <c r="Q8939" s="147">
        <v>222</v>
      </c>
      <c r="R8939" s="147"/>
      <c r="S8939" s="147" t="s">
        <v>4843</v>
      </c>
      <c r="T8939" s="147">
        <v>360</v>
      </c>
      <c r="U8939" s="147" t="s">
        <v>4844</v>
      </c>
      <c r="V8939" s="147" t="s">
        <v>5017</v>
      </c>
    </row>
    <row r="8940" spans="16:22" x14ac:dyDescent="0.25">
      <c r="P8940" s="147" t="s">
        <v>962</v>
      </c>
      <c r="Q8940" s="147">
        <v>222</v>
      </c>
      <c r="R8940" s="147"/>
      <c r="S8940" s="147" t="s">
        <v>4845</v>
      </c>
      <c r="T8940" s="147">
        <v>210</v>
      </c>
      <c r="U8940" s="147" t="s">
        <v>4846</v>
      </c>
      <c r="V8940" s="147" t="s">
        <v>5017</v>
      </c>
    </row>
    <row r="8941" spans="16:22" x14ac:dyDescent="0.25">
      <c r="P8941" s="147" t="s">
        <v>962</v>
      </c>
      <c r="Q8941" s="147">
        <v>222</v>
      </c>
      <c r="R8941" s="147"/>
      <c r="S8941" s="147" t="s">
        <v>4847</v>
      </c>
      <c r="T8941" s="147">
        <v>150</v>
      </c>
      <c r="U8941" s="147" t="s">
        <v>4848</v>
      </c>
      <c r="V8941" s="147" t="s">
        <v>5017</v>
      </c>
    </row>
    <row r="8942" spans="16:22" x14ac:dyDescent="0.25">
      <c r="P8942" s="147" t="s">
        <v>962</v>
      </c>
      <c r="Q8942" s="147">
        <v>222</v>
      </c>
      <c r="R8942" s="147"/>
      <c r="S8942" s="147" t="s">
        <v>5086</v>
      </c>
      <c r="T8942" s="147">
        <v>393</v>
      </c>
      <c r="U8942" s="147" t="s">
        <v>5087</v>
      </c>
      <c r="V8942" s="147" t="s">
        <v>5017</v>
      </c>
    </row>
    <row r="8943" spans="16:22" x14ac:dyDescent="0.25">
      <c r="P8943" s="147" t="s">
        <v>962</v>
      </c>
      <c r="Q8943" s="147">
        <v>222</v>
      </c>
      <c r="R8943" s="147"/>
      <c r="S8943" s="147" t="s">
        <v>4347</v>
      </c>
      <c r="T8943" s="147">
        <v>75</v>
      </c>
      <c r="U8943" s="147" t="s">
        <v>4348</v>
      </c>
      <c r="V8943" s="147" t="s">
        <v>5017</v>
      </c>
    </row>
    <row r="8944" spans="16:22" x14ac:dyDescent="0.25">
      <c r="P8944" s="147" t="s">
        <v>962</v>
      </c>
      <c r="Q8944" s="147">
        <v>222</v>
      </c>
      <c r="R8944" s="147"/>
      <c r="S8944" s="147" t="s">
        <v>4349</v>
      </c>
      <c r="T8944" s="147">
        <v>44</v>
      </c>
      <c r="U8944" s="147" t="s">
        <v>4350</v>
      </c>
      <c r="V8944" s="147" t="s">
        <v>5017</v>
      </c>
    </row>
    <row r="8945" spans="16:22" x14ac:dyDescent="0.25">
      <c r="P8945" s="147" t="s">
        <v>962</v>
      </c>
      <c r="Q8945" s="147">
        <v>222</v>
      </c>
      <c r="R8945" s="147"/>
      <c r="S8945" s="147" t="s">
        <v>4351</v>
      </c>
      <c r="T8945" s="147">
        <v>75</v>
      </c>
      <c r="U8945" s="147" t="s">
        <v>4352</v>
      </c>
      <c r="V8945" s="147" t="s">
        <v>5017</v>
      </c>
    </row>
    <row r="8946" spans="16:22" x14ac:dyDescent="0.25">
      <c r="P8946" s="147" t="s">
        <v>962</v>
      </c>
      <c r="Q8946" s="147">
        <v>222</v>
      </c>
      <c r="R8946" s="147"/>
      <c r="S8946" s="147" t="s">
        <v>4353</v>
      </c>
      <c r="T8946" s="147">
        <v>56</v>
      </c>
      <c r="U8946" s="147" t="s">
        <v>4354</v>
      </c>
      <c r="V8946" s="147" t="s">
        <v>5017</v>
      </c>
    </row>
    <row r="8947" spans="16:22" x14ac:dyDescent="0.25">
      <c r="P8947" s="147" t="s">
        <v>962</v>
      </c>
      <c r="Q8947" s="147">
        <v>222</v>
      </c>
      <c r="R8947" s="147"/>
      <c r="S8947" s="147" t="s">
        <v>4849</v>
      </c>
      <c r="T8947" s="147">
        <v>60</v>
      </c>
      <c r="U8947" s="147" t="s">
        <v>4850</v>
      </c>
      <c r="V8947" s="147" t="s">
        <v>5017</v>
      </c>
    </row>
    <row r="8948" spans="16:22" x14ac:dyDescent="0.25">
      <c r="P8948" s="147" t="s">
        <v>962</v>
      </c>
      <c r="Q8948" s="147">
        <v>222</v>
      </c>
      <c r="R8948" s="147"/>
      <c r="S8948" s="147" t="s">
        <v>4851</v>
      </c>
      <c r="T8948" s="147">
        <v>180</v>
      </c>
      <c r="U8948" s="147" t="s">
        <v>4852</v>
      </c>
      <c r="V8948" s="147" t="s">
        <v>5017</v>
      </c>
    </row>
    <row r="8949" spans="16:22" x14ac:dyDescent="0.25">
      <c r="P8949" s="147" t="s">
        <v>962</v>
      </c>
      <c r="Q8949" s="147">
        <v>222</v>
      </c>
      <c r="R8949" s="147"/>
      <c r="S8949" s="147" t="s">
        <v>4853</v>
      </c>
      <c r="T8949" s="147">
        <v>1</v>
      </c>
      <c r="U8949" s="147" t="s">
        <v>4854</v>
      </c>
      <c r="V8949" s="147" t="s">
        <v>5017</v>
      </c>
    </row>
    <row r="8950" spans="16:22" x14ac:dyDescent="0.25">
      <c r="P8950" s="147" t="s">
        <v>962</v>
      </c>
      <c r="Q8950" s="147">
        <v>222</v>
      </c>
      <c r="R8950" s="147"/>
      <c r="S8950" s="147" t="s">
        <v>4855</v>
      </c>
      <c r="T8950" s="147">
        <v>1</v>
      </c>
      <c r="U8950" s="147" t="s">
        <v>4856</v>
      </c>
      <c r="V8950" s="147" t="s">
        <v>5017</v>
      </c>
    </row>
    <row r="8951" spans="16:22" x14ac:dyDescent="0.25">
      <c r="P8951" s="147" t="s">
        <v>962</v>
      </c>
      <c r="Q8951" s="147">
        <v>222</v>
      </c>
      <c r="R8951" s="147"/>
      <c r="S8951" s="147" t="s">
        <v>4857</v>
      </c>
      <c r="T8951" s="147">
        <v>1</v>
      </c>
      <c r="U8951" s="147" t="s">
        <v>4858</v>
      </c>
      <c r="V8951" s="147" t="s">
        <v>5017</v>
      </c>
    </row>
    <row r="8952" spans="16:22" x14ac:dyDescent="0.25">
      <c r="P8952" s="147" t="s">
        <v>962</v>
      </c>
      <c r="Q8952" s="147">
        <v>222</v>
      </c>
      <c r="R8952" s="147"/>
      <c r="S8952" s="147" t="s">
        <v>4859</v>
      </c>
      <c r="T8952" s="147">
        <v>1</v>
      </c>
      <c r="U8952" s="147" t="s">
        <v>4860</v>
      </c>
      <c r="V8952" s="147" t="s">
        <v>5017</v>
      </c>
    </row>
    <row r="8953" spans="16:22" x14ac:dyDescent="0.25">
      <c r="P8953" s="147" t="s">
        <v>962</v>
      </c>
      <c r="Q8953" s="147">
        <v>222</v>
      </c>
      <c r="R8953" s="147"/>
      <c r="S8953" s="147" t="s">
        <v>4861</v>
      </c>
      <c r="T8953" s="147">
        <v>1</v>
      </c>
      <c r="U8953" s="147" t="s">
        <v>4862</v>
      </c>
      <c r="V8953" s="147" t="s">
        <v>5017</v>
      </c>
    </row>
    <row r="8954" spans="16:22" x14ac:dyDescent="0.25">
      <c r="P8954" s="147" t="s">
        <v>962</v>
      </c>
      <c r="Q8954" s="147">
        <v>222</v>
      </c>
      <c r="R8954" s="147"/>
      <c r="S8954" s="147" t="s">
        <v>4863</v>
      </c>
      <c r="T8954" s="147">
        <v>1</v>
      </c>
      <c r="U8954" s="147" t="s">
        <v>4864</v>
      </c>
      <c r="V8954" s="147" t="s">
        <v>5017</v>
      </c>
    </row>
    <row r="8955" spans="16:22" x14ac:dyDescent="0.25">
      <c r="P8955" s="147" t="s">
        <v>962</v>
      </c>
      <c r="Q8955" s="147">
        <v>222</v>
      </c>
      <c r="R8955" s="147"/>
      <c r="S8955" s="147" t="s">
        <v>4127</v>
      </c>
      <c r="T8955" s="147">
        <v>75</v>
      </c>
      <c r="U8955" s="147" t="s">
        <v>4128</v>
      </c>
      <c r="V8955" s="147" t="s">
        <v>5017</v>
      </c>
    </row>
    <row r="8956" spans="16:22" x14ac:dyDescent="0.25">
      <c r="P8956" s="147" t="s">
        <v>962</v>
      </c>
      <c r="Q8956" s="147">
        <v>222</v>
      </c>
      <c r="R8956" s="147"/>
      <c r="S8956" s="147" t="s">
        <v>1658</v>
      </c>
      <c r="T8956" s="147">
        <v>310</v>
      </c>
      <c r="U8956" s="147" t="s">
        <v>1659</v>
      </c>
      <c r="V8956" s="147" t="s">
        <v>5017</v>
      </c>
    </row>
    <row r="8957" spans="16:22" x14ac:dyDescent="0.25">
      <c r="P8957" s="147" t="s">
        <v>962</v>
      </c>
      <c r="Q8957" s="147">
        <v>222</v>
      </c>
      <c r="R8957" s="147"/>
      <c r="S8957" s="147" t="s">
        <v>3318</v>
      </c>
      <c r="T8957" s="147">
        <v>135</v>
      </c>
      <c r="U8957" s="147" t="s">
        <v>3319</v>
      </c>
      <c r="V8957" s="147" t="s">
        <v>5017</v>
      </c>
    </row>
    <row r="8958" spans="16:22" x14ac:dyDescent="0.25">
      <c r="P8958" s="147" t="s">
        <v>962</v>
      </c>
      <c r="Q8958" s="147">
        <v>222</v>
      </c>
      <c r="R8958" s="147"/>
      <c r="S8958" s="147" t="s">
        <v>2776</v>
      </c>
      <c r="T8958" s="147">
        <v>160</v>
      </c>
      <c r="U8958" s="147" t="s">
        <v>2777</v>
      </c>
      <c r="V8958" s="147" t="s">
        <v>5017</v>
      </c>
    </row>
    <row r="8959" spans="16:22" x14ac:dyDescent="0.25">
      <c r="P8959" s="147" t="s">
        <v>962</v>
      </c>
      <c r="Q8959" s="147">
        <v>222</v>
      </c>
      <c r="R8959" s="147"/>
      <c r="S8959" s="147" t="s">
        <v>1662</v>
      </c>
      <c r="T8959" s="147">
        <v>303</v>
      </c>
      <c r="U8959" s="147" t="s">
        <v>1663</v>
      </c>
      <c r="V8959" s="147" t="s">
        <v>5017</v>
      </c>
    </row>
    <row r="8960" spans="16:22" x14ac:dyDescent="0.25">
      <c r="P8960" s="147" t="s">
        <v>962</v>
      </c>
      <c r="Q8960" s="147">
        <v>222</v>
      </c>
      <c r="R8960" s="147"/>
      <c r="S8960" s="147" t="s">
        <v>4865</v>
      </c>
      <c r="T8960" s="147">
        <v>45</v>
      </c>
      <c r="U8960" s="147" t="s">
        <v>4866</v>
      </c>
      <c r="V8960" s="147" t="s">
        <v>5017</v>
      </c>
    </row>
    <row r="8961" spans="16:22" x14ac:dyDescent="0.25">
      <c r="P8961" s="147" t="s">
        <v>962</v>
      </c>
      <c r="Q8961" s="147">
        <v>222</v>
      </c>
      <c r="R8961" s="147"/>
      <c r="S8961" s="147" t="s">
        <v>1668</v>
      </c>
      <c r="T8961" s="147">
        <v>273</v>
      </c>
      <c r="U8961" s="147" t="s">
        <v>1669</v>
      </c>
      <c r="V8961" s="147" t="s">
        <v>5017</v>
      </c>
    </row>
    <row r="8962" spans="16:22" x14ac:dyDescent="0.25">
      <c r="P8962" s="147" t="s">
        <v>962</v>
      </c>
      <c r="Q8962" s="147">
        <v>222</v>
      </c>
      <c r="R8962" s="147"/>
      <c r="S8962" s="147" t="s">
        <v>3322</v>
      </c>
      <c r="T8962" s="147">
        <v>112</v>
      </c>
      <c r="U8962" s="147" t="s">
        <v>3323</v>
      </c>
      <c r="V8962" s="147" t="s">
        <v>5017</v>
      </c>
    </row>
    <row r="8963" spans="16:22" x14ac:dyDescent="0.25">
      <c r="P8963" s="147" t="s">
        <v>962</v>
      </c>
      <c r="Q8963" s="147">
        <v>222</v>
      </c>
      <c r="R8963" s="147"/>
      <c r="S8963" s="147" t="s">
        <v>2778</v>
      </c>
      <c r="T8963" s="147">
        <v>300</v>
      </c>
      <c r="U8963" s="147" t="s">
        <v>2779</v>
      </c>
      <c r="V8963" s="147" t="s">
        <v>5017</v>
      </c>
    </row>
    <row r="8964" spans="16:22" x14ac:dyDescent="0.25">
      <c r="P8964" s="147" t="s">
        <v>962</v>
      </c>
      <c r="Q8964" s="147">
        <v>222</v>
      </c>
      <c r="R8964" s="147"/>
      <c r="S8964" s="147" t="s">
        <v>2780</v>
      </c>
      <c r="T8964" s="147">
        <v>271</v>
      </c>
      <c r="U8964" s="147" t="s">
        <v>2781</v>
      </c>
      <c r="V8964" s="147" t="s">
        <v>5017</v>
      </c>
    </row>
    <row r="8965" spans="16:22" x14ac:dyDescent="0.25">
      <c r="P8965" s="147" t="s">
        <v>962</v>
      </c>
      <c r="Q8965" s="147">
        <v>222</v>
      </c>
      <c r="R8965" s="147"/>
      <c r="S8965" s="147" t="s">
        <v>2782</v>
      </c>
      <c r="T8965" s="147">
        <v>232</v>
      </c>
      <c r="U8965" s="147" t="s">
        <v>2783</v>
      </c>
      <c r="V8965" s="147" t="s">
        <v>5017</v>
      </c>
    </row>
    <row r="8966" spans="16:22" x14ac:dyDescent="0.25">
      <c r="P8966" s="147" t="s">
        <v>962</v>
      </c>
      <c r="Q8966" s="147">
        <v>222</v>
      </c>
      <c r="R8966" s="147"/>
      <c r="S8966" s="147" t="s">
        <v>3324</v>
      </c>
      <c r="T8966" s="147">
        <v>181</v>
      </c>
      <c r="U8966" s="147" t="s">
        <v>3325</v>
      </c>
      <c r="V8966" s="147" t="s">
        <v>5017</v>
      </c>
    </row>
    <row r="8967" spans="16:22" x14ac:dyDescent="0.25">
      <c r="P8967" s="147" t="s">
        <v>962</v>
      </c>
      <c r="Q8967" s="147">
        <v>222</v>
      </c>
      <c r="R8967" s="147"/>
      <c r="S8967" s="147" t="s">
        <v>2493</v>
      </c>
      <c r="T8967" s="147">
        <v>193</v>
      </c>
      <c r="U8967" s="147" t="s">
        <v>2494</v>
      </c>
      <c r="V8967" s="147" t="s">
        <v>5017</v>
      </c>
    </row>
    <row r="8968" spans="16:22" x14ac:dyDescent="0.25">
      <c r="P8968" s="147" t="s">
        <v>962</v>
      </c>
      <c r="Q8968" s="147">
        <v>222</v>
      </c>
      <c r="R8968" s="147"/>
      <c r="S8968" s="147" t="s">
        <v>1674</v>
      </c>
      <c r="T8968" s="147">
        <v>262</v>
      </c>
      <c r="U8968" s="147" t="s">
        <v>1675</v>
      </c>
      <c r="V8968" s="147" t="s">
        <v>5017</v>
      </c>
    </row>
    <row r="8969" spans="16:22" x14ac:dyDescent="0.25">
      <c r="P8969" s="147" t="s">
        <v>962</v>
      </c>
      <c r="Q8969" s="147">
        <v>222</v>
      </c>
      <c r="R8969" s="147"/>
      <c r="S8969" s="147" t="s">
        <v>2784</v>
      </c>
      <c r="T8969" s="147">
        <v>104</v>
      </c>
      <c r="U8969" s="147" t="s">
        <v>2785</v>
      </c>
      <c r="V8969" s="147" t="s">
        <v>5017</v>
      </c>
    </row>
    <row r="8970" spans="16:22" x14ac:dyDescent="0.25">
      <c r="P8970" s="147" t="s">
        <v>962</v>
      </c>
      <c r="Q8970" s="147">
        <v>222</v>
      </c>
      <c r="R8970" s="147"/>
      <c r="S8970" s="147" t="s">
        <v>1676</v>
      </c>
      <c r="T8970" s="147">
        <v>684</v>
      </c>
      <c r="U8970" s="147" t="s">
        <v>1677</v>
      </c>
      <c r="V8970" s="147" t="s">
        <v>5017</v>
      </c>
    </row>
    <row r="8971" spans="16:22" x14ac:dyDescent="0.25">
      <c r="P8971" s="147" t="s">
        <v>962</v>
      </c>
      <c r="Q8971" s="147">
        <v>222</v>
      </c>
      <c r="R8971" s="147"/>
      <c r="S8971" s="147" t="s">
        <v>3514</v>
      </c>
      <c r="T8971" s="147">
        <v>162</v>
      </c>
      <c r="U8971" s="147" t="s">
        <v>3515</v>
      </c>
      <c r="V8971" s="147" t="s">
        <v>5017</v>
      </c>
    </row>
    <row r="8972" spans="16:22" x14ac:dyDescent="0.25">
      <c r="P8972" s="147" t="s">
        <v>962</v>
      </c>
      <c r="Q8972" s="147">
        <v>222</v>
      </c>
      <c r="R8972" s="147"/>
      <c r="S8972" s="147" t="s">
        <v>3718</v>
      </c>
      <c r="T8972" s="147">
        <v>117</v>
      </c>
      <c r="U8972" s="147" t="s">
        <v>3719</v>
      </c>
      <c r="V8972" s="147" t="s">
        <v>5017</v>
      </c>
    </row>
    <row r="8973" spans="16:22" x14ac:dyDescent="0.25">
      <c r="P8973" s="147" t="s">
        <v>962</v>
      </c>
      <c r="Q8973" s="147">
        <v>222</v>
      </c>
      <c r="R8973" s="147"/>
      <c r="S8973" s="147" t="s">
        <v>1678</v>
      </c>
      <c r="T8973" s="147">
        <v>237</v>
      </c>
      <c r="U8973" s="147" t="s">
        <v>1679</v>
      </c>
      <c r="V8973" s="147" t="s">
        <v>5017</v>
      </c>
    </row>
    <row r="8974" spans="16:22" x14ac:dyDescent="0.25">
      <c r="P8974" s="147" t="s">
        <v>962</v>
      </c>
      <c r="Q8974" s="147">
        <v>222</v>
      </c>
      <c r="R8974" s="147"/>
      <c r="S8974" s="147" t="s">
        <v>3326</v>
      </c>
      <c r="T8974" s="147">
        <v>90</v>
      </c>
      <c r="U8974" s="147" t="s">
        <v>3327</v>
      </c>
      <c r="V8974" s="147" t="s">
        <v>5017</v>
      </c>
    </row>
    <row r="8975" spans="16:22" x14ac:dyDescent="0.25">
      <c r="P8975" s="147" t="s">
        <v>962</v>
      </c>
      <c r="Q8975" s="147">
        <v>222</v>
      </c>
      <c r="R8975" s="147"/>
      <c r="S8975" s="147" t="s">
        <v>1682</v>
      </c>
      <c r="T8975" s="147">
        <v>155</v>
      </c>
      <c r="U8975" s="147" t="s">
        <v>1683</v>
      </c>
      <c r="V8975" s="147" t="s">
        <v>5017</v>
      </c>
    </row>
    <row r="8976" spans="16:22" x14ac:dyDescent="0.25">
      <c r="P8976" s="147" t="s">
        <v>962</v>
      </c>
      <c r="Q8976" s="147">
        <v>222</v>
      </c>
      <c r="R8976" s="147"/>
      <c r="S8976" s="147" t="s">
        <v>3328</v>
      </c>
      <c r="T8976" s="147">
        <v>738</v>
      </c>
      <c r="U8976" s="147" t="s">
        <v>3329</v>
      </c>
      <c r="V8976" s="147" t="s">
        <v>5017</v>
      </c>
    </row>
    <row r="8977" spans="16:22" x14ac:dyDescent="0.25">
      <c r="P8977" s="147" t="s">
        <v>962</v>
      </c>
      <c r="Q8977" s="147">
        <v>222</v>
      </c>
      <c r="R8977" s="147"/>
      <c r="S8977" s="147" t="s">
        <v>2495</v>
      </c>
      <c r="T8977" s="147">
        <v>810</v>
      </c>
      <c r="U8977" s="147" t="s">
        <v>2496</v>
      </c>
      <c r="V8977" s="147" t="s">
        <v>5017</v>
      </c>
    </row>
    <row r="8978" spans="16:22" x14ac:dyDescent="0.25">
      <c r="P8978" s="147" t="s">
        <v>962</v>
      </c>
      <c r="Q8978" s="147">
        <v>222</v>
      </c>
      <c r="R8978" s="147"/>
      <c r="S8978" s="147" t="s">
        <v>2790</v>
      </c>
      <c r="T8978" s="147">
        <v>360</v>
      </c>
      <c r="U8978" s="147" t="s">
        <v>2791</v>
      </c>
      <c r="V8978" s="147" t="s">
        <v>5017</v>
      </c>
    </row>
    <row r="8979" spans="16:22" x14ac:dyDescent="0.25">
      <c r="P8979" s="147" t="s">
        <v>962</v>
      </c>
      <c r="Q8979" s="147">
        <v>222</v>
      </c>
      <c r="R8979" s="147"/>
      <c r="S8979" s="147" t="s">
        <v>3334</v>
      </c>
      <c r="T8979" s="147">
        <v>159</v>
      </c>
      <c r="U8979" s="147" t="s">
        <v>3335</v>
      </c>
      <c r="V8979" s="147" t="s">
        <v>5017</v>
      </c>
    </row>
    <row r="8980" spans="16:22" x14ac:dyDescent="0.25">
      <c r="P8980" s="147" t="s">
        <v>962</v>
      </c>
      <c r="Q8980" s="147">
        <v>222</v>
      </c>
      <c r="R8980" s="147"/>
      <c r="S8980" s="147" t="s">
        <v>2497</v>
      </c>
      <c r="T8980" s="147">
        <v>694</v>
      </c>
      <c r="U8980" s="147" t="s">
        <v>2498</v>
      </c>
      <c r="V8980" s="147" t="s">
        <v>5017</v>
      </c>
    </row>
    <row r="8981" spans="16:22" x14ac:dyDescent="0.25">
      <c r="P8981" s="147" t="s">
        <v>962</v>
      </c>
      <c r="Q8981" s="147">
        <v>222</v>
      </c>
      <c r="R8981" s="147"/>
      <c r="S8981" s="147" t="s">
        <v>3029</v>
      </c>
      <c r="T8981" s="147">
        <v>421</v>
      </c>
      <c r="U8981" s="147" t="s">
        <v>3030</v>
      </c>
      <c r="V8981" s="147" t="s">
        <v>5017</v>
      </c>
    </row>
    <row r="8982" spans="16:22" x14ac:dyDescent="0.25">
      <c r="P8982" s="147" t="s">
        <v>962</v>
      </c>
      <c r="Q8982" s="147">
        <v>222</v>
      </c>
      <c r="R8982" s="147"/>
      <c r="S8982" s="147" t="s">
        <v>1686</v>
      </c>
      <c r="T8982" s="147">
        <v>977</v>
      </c>
      <c r="U8982" s="147" t="s">
        <v>1687</v>
      </c>
      <c r="V8982" s="147" t="s">
        <v>5017</v>
      </c>
    </row>
    <row r="8983" spans="16:22" x14ac:dyDescent="0.25">
      <c r="P8983" s="147" t="s">
        <v>962</v>
      </c>
      <c r="Q8983" s="147">
        <v>222</v>
      </c>
      <c r="R8983" s="147"/>
      <c r="S8983" s="147" t="s">
        <v>2499</v>
      </c>
      <c r="T8983" s="147">
        <v>160</v>
      </c>
      <c r="U8983" s="147" t="s">
        <v>2500</v>
      </c>
      <c r="V8983" s="147" t="s">
        <v>5017</v>
      </c>
    </row>
    <row r="8984" spans="16:22" x14ac:dyDescent="0.25">
      <c r="P8984" s="147" t="s">
        <v>962</v>
      </c>
      <c r="Q8984" s="147">
        <v>222</v>
      </c>
      <c r="R8984" s="147"/>
      <c r="S8984" s="147" t="s">
        <v>4867</v>
      </c>
      <c r="T8984" s="147">
        <v>60</v>
      </c>
      <c r="U8984" s="147" t="s">
        <v>4868</v>
      </c>
      <c r="V8984" s="147" t="s">
        <v>5017</v>
      </c>
    </row>
    <row r="8985" spans="16:22" x14ac:dyDescent="0.25">
      <c r="P8985" s="147" t="s">
        <v>962</v>
      </c>
      <c r="Q8985" s="147">
        <v>222</v>
      </c>
      <c r="R8985" s="147"/>
      <c r="S8985" s="147" t="s">
        <v>1690</v>
      </c>
      <c r="T8985" s="147">
        <v>211</v>
      </c>
      <c r="U8985" s="147" t="s">
        <v>1691</v>
      </c>
      <c r="V8985" s="147" t="s">
        <v>5017</v>
      </c>
    </row>
    <row r="8986" spans="16:22" x14ac:dyDescent="0.25">
      <c r="P8986" s="147" t="s">
        <v>962</v>
      </c>
      <c r="Q8986" s="147">
        <v>222</v>
      </c>
      <c r="R8986" s="147"/>
      <c r="S8986" s="147" t="s">
        <v>2501</v>
      </c>
      <c r="T8986" s="147">
        <v>187</v>
      </c>
      <c r="U8986" s="147" t="s">
        <v>2502</v>
      </c>
      <c r="V8986" s="147" t="s">
        <v>5017</v>
      </c>
    </row>
    <row r="8987" spans="16:22" x14ac:dyDescent="0.25">
      <c r="P8987" s="147" t="s">
        <v>962</v>
      </c>
      <c r="Q8987" s="147">
        <v>222</v>
      </c>
      <c r="R8987" s="147"/>
      <c r="S8987" s="147" t="s">
        <v>4129</v>
      </c>
      <c r="T8987" s="147">
        <v>125</v>
      </c>
      <c r="U8987" s="147" t="s">
        <v>4130</v>
      </c>
      <c r="V8987" s="147" t="s">
        <v>5017</v>
      </c>
    </row>
    <row r="8988" spans="16:22" x14ac:dyDescent="0.25">
      <c r="P8988" s="147" t="s">
        <v>962</v>
      </c>
      <c r="Q8988" s="147">
        <v>222</v>
      </c>
      <c r="R8988" s="147"/>
      <c r="S8988" s="147" t="s">
        <v>2503</v>
      </c>
      <c r="T8988" s="147">
        <v>109</v>
      </c>
      <c r="U8988" s="147" t="s">
        <v>2504</v>
      </c>
      <c r="V8988" s="147" t="s">
        <v>5017</v>
      </c>
    </row>
    <row r="8989" spans="16:22" x14ac:dyDescent="0.25">
      <c r="P8989" s="147" t="s">
        <v>962</v>
      </c>
      <c r="Q8989" s="147">
        <v>222</v>
      </c>
      <c r="R8989" s="147"/>
      <c r="S8989" s="147" t="s">
        <v>1694</v>
      </c>
      <c r="T8989" s="147">
        <v>238</v>
      </c>
      <c r="U8989" s="147" t="s">
        <v>1695</v>
      </c>
      <c r="V8989" s="147" t="s">
        <v>5017</v>
      </c>
    </row>
    <row r="8990" spans="16:22" x14ac:dyDescent="0.25">
      <c r="P8990" s="147" t="s">
        <v>962</v>
      </c>
      <c r="Q8990" s="147">
        <v>222</v>
      </c>
      <c r="R8990" s="147"/>
      <c r="S8990" s="147" t="s">
        <v>2505</v>
      </c>
      <c r="T8990" s="147">
        <v>118</v>
      </c>
      <c r="U8990" s="147" t="s">
        <v>2506</v>
      </c>
      <c r="V8990" s="147" t="s">
        <v>5017</v>
      </c>
    </row>
    <row r="8991" spans="16:22" x14ac:dyDescent="0.25">
      <c r="P8991" s="147" t="s">
        <v>962</v>
      </c>
      <c r="Q8991" s="147">
        <v>222</v>
      </c>
      <c r="R8991" s="147"/>
      <c r="S8991" s="147" t="s">
        <v>3338</v>
      </c>
      <c r="T8991" s="147">
        <v>52</v>
      </c>
      <c r="U8991" s="147" t="s">
        <v>3339</v>
      </c>
      <c r="V8991" s="147" t="s">
        <v>5017</v>
      </c>
    </row>
    <row r="8992" spans="16:22" x14ac:dyDescent="0.25">
      <c r="P8992" s="147" t="s">
        <v>962</v>
      </c>
      <c r="Q8992" s="147">
        <v>222</v>
      </c>
      <c r="R8992" s="147"/>
      <c r="S8992" s="147" t="s">
        <v>2794</v>
      </c>
      <c r="T8992" s="147">
        <v>194</v>
      </c>
      <c r="U8992" s="147" t="s">
        <v>2795</v>
      </c>
      <c r="V8992" s="147" t="s">
        <v>5017</v>
      </c>
    </row>
    <row r="8993" spans="16:22" x14ac:dyDescent="0.25">
      <c r="P8993" s="147" t="s">
        <v>962</v>
      </c>
      <c r="Q8993" s="147">
        <v>222</v>
      </c>
      <c r="R8993" s="147"/>
      <c r="S8993" s="147" t="s">
        <v>2507</v>
      </c>
      <c r="T8993" s="147">
        <v>363</v>
      </c>
      <c r="U8993" s="147" t="s">
        <v>2508</v>
      </c>
      <c r="V8993" s="147" t="s">
        <v>5017</v>
      </c>
    </row>
    <row r="8994" spans="16:22" x14ac:dyDescent="0.25">
      <c r="P8994" s="147" t="s">
        <v>962</v>
      </c>
      <c r="Q8994" s="147">
        <v>222</v>
      </c>
      <c r="R8994" s="147"/>
      <c r="S8994" s="147" t="s">
        <v>2796</v>
      </c>
      <c r="T8994" s="147">
        <v>161</v>
      </c>
      <c r="U8994" s="147" t="s">
        <v>2797</v>
      </c>
      <c r="V8994" s="147" t="s">
        <v>5017</v>
      </c>
    </row>
    <row r="8995" spans="16:22" x14ac:dyDescent="0.25">
      <c r="P8995" s="147" t="s">
        <v>962</v>
      </c>
      <c r="Q8995" s="147">
        <v>222</v>
      </c>
      <c r="R8995" s="147"/>
      <c r="S8995" s="147" t="s">
        <v>1698</v>
      </c>
      <c r="T8995" s="147">
        <v>171</v>
      </c>
      <c r="U8995" s="147" t="s">
        <v>1699</v>
      </c>
      <c r="V8995" s="147" t="s">
        <v>5017</v>
      </c>
    </row>
    <row r="8996" spans="16:22" x14ac:dyDescent="0.25">
      <c r="P8996" s="147" t="s">
        <v>962</v>
      </c>
      <c r="Q8996" s="147">
        <v>222</v>
      </c>
      <c r="R8996" s="147"/>
      <c r="S8996" s="147" t="s">
        <v>1700</v>
      </c>
      <c r="T8996" s="147">
        <v>100</v>
      </c>
      <c r="U8996" s="147" t="s">
        <v>1701</v>
      </c>
      <c r="V8996" s="147" t="s">
        <v>5017</v>
      </c>
    </row>
    <row r="8997" spans="16:22" x14ac:dyDescent="0.25">
      <c r="P8997" s="147" t="s">
        <v>962</v>
      </c>
      <c r="Q8997" s="147">
        <v>222</v>
      </c>
      <c r="R8997" s="147"/>
      <c r="S8997" s="147" t="s">
        <v>2509</v>
      </c>
      <c r="T8997" s="147">
        <v>103</v>
      </c>
      <c r="U8997" s="147" t="s">
        <v>2510</v>
      </c>
      <c r="V8997" s="147" t="s">
        <v>5017</v>
      </c>
    </row>
    <row r="8998" spans="16:22" x14ac:dyDescent="0.25">
      <c r="P8998" s="147" t="s">
        <v>962</v>
      </c>
      <c r="Q8998" s="147">
        <v>222</v>
      </c>
      <c r="R8998" s="147"/>
      <c r="S8998" s="147" t="s">
        <v>2798</v>
      </c>
      <c r="T8998" s="147">
        <v>145</v>
      </c>
      <c r="U8998" s="147" t="s">
        <v>2799</v>
      </c>
      <c r="V8998" s="147" t="s">
        <v>5017</v>
      </c>
    </row>
    <row r="8999" spans="16:22" x14ac:dyDescent="0.25">
      <c r="P8999" s="147" t="s">
        <v>962</v>
      </c>
      <c r="Q8999" s="147">
        <v>222</v>
      </c>
      <c r="R8999" s="147"/>
      <c r="S8999" s="147" t="s">
        <v>2800</v>
      </c>
      <c r="T8999" s="147">
        <v>300</v>
      </c>
      <c r="U8999" s="147" t="s">
        <v>2801</v>
      </c>
      <c r="V8999" s="147" t="s">
        <v>5017</v>
      </c>
    </row>
    <row r="9000" spans="16:22" x14ac:dyDescent="0.25">
      <c r="P9000" s="147" t="s">
        <v>962</v>
      </c>
      <c r="Q9000" s="147">
        <v>222</v>
      </c>
      <c r="R9000" s="147"/>
      <c r="S9000" s="147" t="s">
        <v>3518</v>
      </c>
      <c r="T9000" s="147">
        <v>226</v>
      </c>
      <c r="U9000" s="147" t="s">
        <v>3519</v>
      </c>
      <c r="V9000" s="147" t="s">
        <v>5017</v>
      </c>
    </row>
    <row r="9001" spans="16:22" x14ac:dyDescent="0.25">
      <c r="P9001" s="147" t="s">
        <v>962</v>
      </c>
      <c r="Q9001" s="147">
        <v>222</v>
      </c>
      <c r="R9001" s="147"/>
      <c r="S9001" s="147" t="s">
        <v>1702</v>
      </c>
      <c r="T9001" s="147">
        <v>87</v>
      </c>
      <c r="U9001" s="147" t="s">
        <v>1703</v>
      </c>
      <c r="V9001" s="147" t="s">
        <v>5017</v>
      </c>
    </row>
    <row r="9002" spans="16:22" x14ac:dyDescent="0.25">
      <c r="P9002" s="147" t="s">
        <v>962</v>
      </c>
      <c r="Q9002" s="147">
        <v>222</v>
      </c>
      <c r="R9002" s="147"/>
      <c r="S9002" s="147" t="s">
        <v>1704</v>
      </c>
      <c r="T9002" s="147">
        <v>242</v>
      </c>
      <c r="U9002" s="147" t="s">
        <v>1705</v>
      </c>
      <c r="V9002" s="147" t="s">
        <v>5017</v>
      </c>
    </row>
    <row r="9003" spans="16:22" x14ac:dyDescent="0.25">
      <c r="P9003" s="147" t="s">
        <v>962</v>
      </c>
      <c r="Q9003" s="147">
        <v>222</v>
      </c>
      <c r="R9003" s="147"/>
      <c r="S9003" s="147" t="s">
        <v>2804</v>
      </c>
      <c r="T9003" s="147">
        <v>450</v>
      </c>
      <c r="U9003" s="147" t="s">
        <v>2805</v>
      </c>
      <c r="V9003" s="147" t="s">
        <v>5017</v>
      </c>
    </row>
    <row r="9004" spans="16:22" x14ac:dyDescent="0.25">
      <c r="P9004" s="147" t="s">
        <v>962</v>
      </c>
      <c r="Q9004" s="147">
        <v>222</v>
      </c>
      <c r="R9004" s="147"/>
      <c r="S9004" s="147" t="s">
        <v>1706</v>
      </c>
      <c r="T9004" s="147">
        <v>4476</v>
      </c>
      <c r="U9004" s="147" t="s">
        <v>1707</v>
      </c>
      <c r="V9004" s="147" t="s">
        <v>5017</v>
      </c>
    </row>
    <row r="9005" spans="16:22" x14ac:dyDescent="0.25">
      <c r="P9005" s="147" t="s">
        <v>962</v>
      </c>
      <c r="Q9005" s="147">
        <v>222</v>
      </c>
      <c r="R9005" s="147"/>
      <c r="S9005" s="147" t="s">
        <v>1708</v>
      </c>
      <c r="T9005" s="147">
        <v>565</v>
      </c>
      <c r="U9005" s="147" t="s">
        <v>1709</v>
      </c>
      <c r="V9005" s="147" t="s">
        <v>5017</v>
      </c>
    </row>
    <row r="9006" spans="16:22" x14ac:dyDescent="0.25">
      <c r="P9006" s="147" t="s">
        <v>962</v>
      </c>
      <c r="Q9006" s="147">
        <v>222</v>
      </c>
      <c r="R9006" s="147"/>
      <c r="S9006" s="147" t="s">
        <v>3340</v>
      </c>
      <c r="T9006" s="147">
        <v>572</v>
      </c>
      <c r="U9006" s="147" t="s">
        <v>3341</v>
      </c>
      <c r="V9006" s="147" t="s">
        <v>5017</v>
      </c>
    </row>
    <row r="9007" spans="16:22" x14ac:dyDescent="0.25">
      <c r="P9007" s="147" t="s">
        <v>962</v>
      </c>
      <c r="Q9007" s="147">
        <v>222</v>
      </c>
      <c r="R9007" s="147"/>
      <c r="S9007" s="147" t="s">
        <v>4703</v>
      </c>
      <c r="T9007" s="147">
        <v>350</v>
      </c>
      <c r="U9007" s="147" t="s">
        <v>4704</v>
      </c>
      <c r="V9007" s="147" t="s">
        <v>5017</v>
      </c>
    </row>
    <row r="9008" spans="16:22" x14ac:dyDescent="0.25">
      <c r="P9008" s="147" t="s">
        <v>962</v>
      </c>
      <c r="Q9008" s="147">
        <v>222</v>
      </c>
      <c r="R9008" s="147"/>
      <c r="S9008" s="147" t="s">
        <v>1710</v>
      </c>
      <c r="T9008" s="147">
        <v>669</v>
      </c>
      <c r="U9008" s="147" t="s">
        <v>1711</v>
      </c>
      <c r="V9008" s="147" t="s">
        <v>5017</v>
      </c>
    </row>
    <row r="9009" spans="16:22" x14ac:dyDescent="0.25">
      <c r="P9009" s="147" t="s">
        <v>962</v>
      </c>
      <c r="Q9009" s="147">
        <v>222</v>
      </c>
      <c r="R9009" s="147"/>
      <c r="S9009" s="147" t="s">
        <v>1712</v>
      </c>
      <c r="T9009" s="147">
        <v>123</v>
      </c>
      <c r="U9009" s="147" t="s">
        <v>1713</v>
      </c>
      <c r="V9009" s="147" t="s">
        <v>5017</v>
      </c>
    </row>
    <row r="9010" spans="16:22" x14ac:dyDescent="0.25">
      <c r="P9010" s="147" t="s">
        <v>962</v>
      </c>
      <c r="Q9010" s="147">
        <v>222</v>
      </c>
      <c r="R9010" s="147"/>
      <c r="S9010" s="147" t="s">
        <v>3849</v>
      </c>
      <c r="T9010" s="147">
        <v>118</v>
      </c>
      <c r="U9010" s="147" t="s">
        <v>3850</v>
      </c>
      <c r="V9010" s="147" t="s">
        <v>5017</v>
      </c>
    </row>
    <row r="9011" spans="16:22" x14ac:dyDescent="0.25">
      <c r="P9011" s="147" t="s">
        <v>962</v>
      </c>
      <c r="Q9011" s="147">
        <v>222</v>
      </c>
      <c r="R9011" s="147"/>
      <c r="S9011" s="147" t="s">
        <v>4204</v>
      </c>
      <c r="T9011" s="147">
        <v>112</v>
      </c>
      <c r="U9011" s="147" t="s">
        <v>4205</v>
      </c>
      <c r="V9011" s="147" t="s">
        <v>5017</v>
      </c>
    </row>
    <row r="9012" spans="16:22" x14ac:dyDescent="0.25">
      <c r="P9012" s="147" t="s">
        <v>962</v>
      </c>
      <c r="Q9012" s="147">
        <v>222</v>
      </c>
      <c r="R9012" s="147"/>
      <c r="S9012" s="147" t="s">
        <v>1716</v>
      </c>
      <c r="T9012" s="147">
        <v>51</v>
      </c>
      <c r="U9012" s="147" t="s">
        <v>1717</v>
      </c>
      <c r="V9012" s="147" t="s">
        <v>5017</v>
      </c>
    </row>
    <row r="9013" spans="16:22" x14ac:dyDescent="0.25">
      <c r="P9013" s="147" t="s">
        <v>962</v>
      </c>
      <c r="Q9013" s="147">
        <v>222</v>
      </c>
      <c r="R9013" s="147"/>
      <c r="S9013" s="147" t="s">
        <v>2513</v>
      </c>
      <c r="T9013" s="147">
        <v>61</v>
      </c>
      <c r="U9013" s="147" t="s">
        <v>2514</v>
      </c>
      <c r="V9013" s="147" t="s">
        <v>5017</v>
      </c>
    </row>
    <row r="9014" spans="16:22" x14ac:dyDescent="0.25">
      <c r="P9014" s="147" t="s">
        <v>962</v>
      </c>
      <c r="Q9014" s="147">
        <v>222</v>
      </c>
      <c r="R9014" s="147"/>
      <c r="S9014" s="147" t="s">
        <v>2812</v>
      </c>
      <c r="T9014" s="147">
        <v>58</v>
      </c>
      <c r="U9014" s="147" t="s">
        <v>2813</v>
      </c>
      <c r="V9014" s="147" t="s">
        <v>5017</v>
      </c>
    </row>
    <row r="9015" spans="16:22" x14ac:dyDescent="0.25">
      <c r="P9015" s="147" t="s">
        <v>962</v>
      </c>
      <c r="Q9015" s="147">
        <v>222</v>
      </c>
      <c r="R9015" s="147"/>
      <c r="S9015" s="147" t="s">
        <v>3851</v>
      </c>
      <c r="T9015" s="147">
        <v>27</v>
      </c>
      <c r="U9015" s="147" t="s">
        <v>3852</v>
      </c>
      <c r="V9015" s="147" t="s">
        <v>5017</v>
      </c>
    </row>
    <row r="9016" spans="16:22" x14ac:dyDescent="0.25">
      <c r="P9016" s="147" t="s">
        <v>962</v>
      </c>
      <c r="Q9016" s="147">
        <v>222</v>
      </c>
      <c r="R9016" s="147"/>
      <c r="S9016" s="147" t="s">
        <v>1720</v>
      </c>
      <c r="T9016" s="147">
        <v>680</v>
      </c>
      <c r="U9016" s="147" t="s">
        <v>1721</v>
      </c>
      <c r="V9016" s="147" t="s">
        <v>5017</v>
      </c>
    </row>
    <row r="9017" spans="16:22" x14ac:dyDescent="0.25">
      <c r="P9017" s="147" t="s">
        <v>962</v>
      </c>
      <c r="Q9017" s="147">
        <v>222</v>
      </c>
      <c r="R9017" s="147"/>
      <c r="S9017" s="147" t="s">
        <v>2515</v>
      </c>
      <c r="T9017" s="147">
        <v>468</v>
      </c>
      <c r="U9017" s="147" t="s">
        <v>2516</v>
      </c>
      <c r="V9017" s="147" t="s">
        <v>5017</v>
      </c>
    </row>
    <row r="9018" spans="16:22" x14ac:dyDescent="0.25">
      <c r="P9018" s="147" t="s">
        <v>962</v>
      </c>
      <c r="Q9018" s="147">
        <v>222</v>
      </c>
      <c r="R9018" s="147"/>
      <c r="S9018" s="147" t="s">
        <v>5088</v>
      </c>
      <c r="T9018" s="147">
        <v>300</v>
      </c>
      <c r="U9018" s="147" t="s">
        <v>5089</v>
      </c>
      <c r="V9018" s="147" t="s">
        <v>5017</v>
      </c>
    </row>
    <row r="9019" spans="16:22" x14ac:dyDescent="0.25">
      <c r="P9019" s="147" t="s">
        <v>962</v>
      </c>
      <c r="Q9019" s="147">
        <v>222</v>
      </c>
      <c r="R9019" s="147"/>
      <c r="S9019" s="147" t="s">
        <v>3342</v>
      </c>
      <c r="T9019" s="147">
        <v>94</v>
      </c>
      <c r="U9019" s="147" t="s">
        <v>3343</v>
      </c>
      <c r="V9019" s="147" t="s">
        <v>5017</v>
      </c>
    </row>
    <row r="9020" spans="16:22" x14ac:dyDescent="0.25">
      <c r="P9020" s="147" t="s">
        <v>962</v>
      </c>
      <c r="Q9020" s="147">
        <v>222</v>
      </c>
      <c r="R9020" s="147"/>
      <c r="S9020" s="147" t="s">
        <v>1724</v>
      </c>
      <c r="T9020" s="147">
        <v>228</v>
      </c>
      <c r="U9020" s="147" t="s">
        <v>1725</v>
      </c>
      <c r="V9020" s="147" t="s">
        <v>5017</v>
      </c>
    </row>
    <row r="9021" spans="16:22" x14ac:dyDescent="0.25">
      <c r="P9021" s="147" t="s">
        <v>962</v>
      </c>
      <c r="Q9021" s="147">
        <v>222</v>
      </c>
      <c r="R9021" s="147"/>
      <c r="S9021" s="147" t="s">
        <v>3344</v>
      </c>
      <c r="T9021" s="147">
        <v>331</v>
      </c>
      <c r="U9021" s="147" t="s">
        <v>3345</v>
      </c>
      <c r="V9021" s="147" t="s">
        <v>5017</v>
      </c>
    </row>
    <row r="9022" spans="16:22" x14ac:dyDescent="0.25">
      <c r="P9022" s="147" t="s">
        <v>962</v>
      </c>
      <c r="Q9022" s="147">
        <v>222</v>
      </c>
      <c r="R9022" s="147"/>
      <c r="S9022" s="147" t="s">
        <v>5090</v>
      </c>
      <c r="T9022" s="147">
        <v>450</v>
      </c>
      <c r="U9022" s="147" t="s">
        <v>5091</v>
      </c>
      <c r="V9022" s="147" t="s">
        <v>5017</v>
      </c>
    </row>
    <row r="9023" spans="16:22" x14ac:dyDescent="0.25">
      <c r="P9023" s="147" t="s">
        <v>962</v>
      </c>
      <c r="Q9023" s="147">
        <v>222</v>
      </c>
      <c r="R9023" s="147"/>
      <c r="S9023" s="147" t="s">
        <v>1728</v>
      </c>
      <c r="T9023" s="147">
        <v>951</v>
      </c>
      <c r="U9023" s="147" t="s">
        <v>1729</v>
      </c>
      <c r="V9023" s="147" t="s">
        <v>5017</v>
      </c>
    </row>
    <row r="9024" spans="16:22" x14ac:dyDescent="0.25">
      <c r="P9024" s="147" t="s">
        <v>962</v>
      </c>
      <c r="Q9024" s="147">
        <v>222</v>
      </c>
      <c r="R9024" s="147"/>
      <c r="S9024" s="147" t="s">
        <v>1730</v>
      </c>
      <c r="T9024" s="147">
        <v>1100</v>
      </c>
      <c r="U9024" s="147" t="s">
        <v>1731</v>
      </c>
      <c r="V9024" s="147" t="s">
        <v>5017</v>
      </c>
    </row>
    <row r="9025" spans="16:22" x14ac:dyDescent="0.25">
      <c r="P9025" s="147" t="s">
        <v>962</v>
      </c>
      <c r="Q9025" s="147">
        <v>222</v>
      </c>
      <c r="R9025" s="147"/>
      <c r="S9025" s="147" t="s">
        <v>3524</v>
      </c>
      <c r="T9025" s="147">
        <v>124</v>
      </c>
      <c r="U9025" s="147" t="s">
        <v>3525</v>
      </c>
      <c r="V9025" s="147" t="s">
        <v>5017</v>
      </c>
    </row>
    <row r="9026" spans="16:22" x14ac:dyDescent="0.25">
      <c r="P9026" s="147" t="s">
        <v>962</v>
      </c>
      <c r="Q9026" s="147">
        <v>222</v>
      </c>
      <c r="R9026" s="147"/>
      <c r="S9026" s="147" t="s">
        <v>2820</v>
      </c>
      <c r="T9026" s="147">
        <v>607</v>
      </c>
      <c r="U9026" s="147" t="s">
        <v>2821</v>
      </c>
      <c r="V9026" s="147" t="s">
        <v>5017</v>
      </c>
    </row>
    <row r="9027" spans="16:22" x14ac:dyDescent="0.25">
      <c r="P9027" s="147" t="s">
        <v>962</v>
      </c>
      <c r="Q9027" s="147">
        <v>222</v>
      </c>
      <c r="R9027" s="147"/>
      <c r="S9027" s="147" t="s">
        <v>2822</v>
      </c>
      <c r="T9027" s="147">
        <v>1215</v>
      </c>
      <c r="U9027" s="147" t="s">
        <v>2823</v>
      </c>
      <c r="V9027" s="147" t="s">
        <v>5017</v>
      </c>
    </row>
    <row r="9028" spans="16:22" x14ac:dyDescent="0.25">
      <c r="P9028" s="147" t="s">
        <v>962</v>
      </c>
      <c r="Q9028" s="147">
        <v>222</v>
      </c>
      <c r="R9028" s="147"/>
      <c r="S9028" s="147" t="s">
        <v>2519</v>
      </c>
      <c r="T9028" s="147">
        <v>592</v>
      </c>
      <c r="U9028" s="147" t="s">
        <v>2520</v>
      </c>
      <c r="V9028" s="147" t="s">
        <v>5017</v>
      </c>
    </row>
    <row r="9029" spans="16:22" x14ac:dyDescent="0.25">
      <c r="P9029" s="147" t="s">
        <v>962</v>
      </c>
      <c r="Q9029" s="147">
        <v>222</v>
      </c>
      <c r="R9029" s="147"/>
      <c r="S9029" s="147" t="s">
        <v>3855</v>
      </c>
      <c r="T9029" s="147">
        <v>411</v>
      </c>
      <c r="U9029" s="147" t="s">
        <v>3856</v>
      </c>
      <c r="V9029" s="147" t="s">
        <v>5017</v>
      </c>
    </row>
    <row r="9030" spans="16:22" x14ac:dyDescent="0.25">
      <c r="P9030" s="147" t="s">
        <v>962</v>
      </c>
      <c r="Q9030" s="147">
        <v>222</v>
      </c>
      <c r="R9030" s="147"/>
      <c r="S9030" s="147" t="s">
        <v>1732</v>
      </c>
      <c r="T9030" s="147">
        <v>4180</v>
      </c>
      <c r="U9030" s="147" t="s">
        <v>1733</v>
      </c>
      <c r="V9030" s="147" t="s">
        <v>5017</v>
      </c>
    </row>
    <row r="9031" spans="16:22" x14ac:dyDescent="0.25">
      <c r="P9031" s="147" t="s">
        <v>962</v>
      </c>
      <c r="Q9031" s="147">
        <v>222</v>
      </c>
      <c r="R9031" s="147"/>
      <c r="S9031" s="147" t="s">
        <v>1736</v>
      </c>
      <c r="T9031" s="147">
        <v>582</v>
      </c>
      <c r="U9031" s="147" t="s">
        <v>1737</v>
      </c>
      <c r="V9031" s="147" t="s">
        <v>5017</v>
      </c>
    </row>
    <row r="9032" spans="16:22" x14ac:dyDescent="0.25">
      <c r="P9032" s="147" t="s">
        <v>962</v>
      </c>
      <c r="Q9032" s="147">
        <v>222</v>
      </c>
      <c r="R9032" s="147"/>
      <c r="S9032" s="147" t="s">
        <v>3528</v>
      </c>
      <c r="T9032" s="147">
        <v>250</v>
      </c>
      <c r="U9032" s="147" t="s">
        <v>3529</v>
      </c>
      <c r="V9032" s="147" t="s">
        <v>5017</v>
      </c>
    </row>
    <row r="9033" spans="16:22" x14ac:dyDescent="0.25">
      <c r="P9033" s="147" t="s">
        <v>962</v>
      </c>
      <c r="Q9033" s="147">
        <v>222</v>
      </c>
      <c r="R9033" s="147"/>
      <c r="S9033" s="147" t="s">
        <v>1738</v>
      </c>
      <c r="T9033" s="147">
        <v>291</v>
      </c>
      <c r="U9033" s="147" t="s">
        <v>1739</v>
      </c>
      <c r="V9033" s="147" t="s">
        <v>5017</v>
      </c>
    </row>
    <row r="9034" spans="16:22" x14ac:dyDescent="0.25">
      <c r="P9034" s="147" t="s">
        <v>962</v>
      </c>
      <c r="Q9034" s="147">
        <v>222</v>
      </c>
      <c r="R9034" s="147"/>
      <c r="S9034" s="147" t="s">
        <v>3530</v>
      </c>
      <c r="T9034" s="147">
        <v>106</v>
      </c>
      <c r="U9034" s="147" t="s">
        <v>3531</v>
      </c>
      <c r="V9034" s="147" t="s">
        <v>5017</v>
      </c>
    </row>
    <row r="9035" spans="16:22" x14ac:dyDescent="0.25">
      <c r="P9035" s="147" t="s">
        <v>962</v>
      </c>
      <c r="Q9035" s="147">
        <v>222</v>
      </c>
      <c r="R9035" s="147"/>
      <c r="S9035" s="147" t="s">
        <v>2824</v>
      </c>
      <c r="T9035" s="147">
        <v>200</v>
      </c>
      <c r="U9035" s="147" t="s">
        <v>2825</v>
      </c>
      <c r="V9035" s="147" t="s">
        <v>5017</v>
      </c>
    </row>
    <row r="9036" spans="16:22" x14ac:dyDescent="0.25">
      <c r="P9036" s="147" t="s">
        <v>962</v>
      </c>
      <c r="Q9036" s="147">
        <v>222</v>
      </c>
      <c r="R9036" s="147"/>
      <c r="S9036" s="147" t="s">
        <v>1740</v>
      </c>
      <c r="T9036" s="147">
        <v>350</v>
      </c>
      <c r="U9036" s="147" t="s">
        <v>1741</v>
      </c>
      <c r="V9036" s="147" t="s">
        <v>5017</v>
      </c>
    </row>
    <row r="9037" spans="16:22" x14ac:dyDescent="0.25">
      <c r="P9037" s="147" t="s">
        <v>962</v>
      </c>
      <c r="Q9037" s="147">
        <v>222</v>
      </c>
      <c r="R9037" s="147"/>
      <c r="S9037" s="147" t="s">
        <v>5092</v>
      </c>
      <c r="T9037" s="147">
        <v>55</v>
      </c>
      <c r="U9037" s="147" t="s">
        <v>5093</v>
      </c>
      <c r="V9037" s="147" t="s">
        <v>5017</v>
      </c>
    </row>
    <row r="9038" spans="16:22" x14ac:dyDescent="0.25">
      <c r="P9038" s="147" t="s">
        <v>962</v>
      </c>
      <c r="Q9038" s="147">
        <v>222</v>
      </c>
      <c r="R9038" s="147"/>
      <c r="S9038" s="147" t="s">
        <v>4705</v>
      </c>
      <c r="T9038" s="147">
        <v>414</v>
      </c>
      <c r="U9038" s="147" t="s">
        <v>4706</v>
      </c>
      <c r="V9038" s="147" t="s">
        <v>5017</v>
      </c>
    </row>
    <row r="9039" spans="16:22" x14ac:dyDescent="0.25">
      <c r="P9039" s="147" t="s">
        <v>962</v>
      </c>
      <c r="Q9039" s="147">
        <v>222</v>
      </c>
      <c r="R9039" s="147"/>
      <c r="S9039" s="147" t="s">
        <v>4869</v>
      </c>
      <c r="T9039" s="147">
        <v>225</v>
      </c>
      <c r="U9039" s="147" t="s">
        <v>4870</v>
      </c>
      <c r="V9039" s="147" t="s">
        <v>5017</v>
      </c>
    </row>
    <row r="9040" spans="16:22" x14ac:dyDescent="0.25">
      <c r="P9040" s="147" t="s">
        <v>962</v>
      </c>
      <c r="Q9040" s="147">
        <v>222</v>
      </c>
      <c r="R9040" s="147"/>
      <c r="S9040" s="147" t="s">
        <v>4871</v>
      </c>
      <c r="T9040" s="147">
        <v>180</v>
      </c>
      <c r="U9040" s="147" t="s">
        <v>4872</v>
      </c>
      <c r="V9040" s="147" t="s">
        <v>5017</v>
      </c>
    </row>
    <row r="9041" spans="16:22" x14ac:dyDescent="0.25">
      <c r="P9041" s="147" t="s">
        <v>962</v>
      </c>
      <c r="Q9041" s="147">
        <v>222</v>
      </c>
      <c r="R9041" s="147"/>
      <c r="S9041" s="147" t="s">
        <v>1746</v>
      </c>
      <c r="T9041" s="147">
        <v>315</v>
      </c>
      <c r="U9041" s="147" t="s">
        <v>1747</v>
      </c>
      <c r="V9041" s="147" t="s">
        <v>5017</v>
      </c>
    </row>
    <row r="9042" spans="16:22" x14ac:dyDescent="0.25">
      <c r="P9042" s="147" t="s">
        <v>962</v>
      </c>
      <c r="Q9042" s="147">
        <v>222</v>
      </c>
      <c r="R9042" s="147"/>
      <c r="S9042" s="147" t="s">
        <v>1748</v>
      </c>
      <c r="T9042" s="147">
        <v>434</v>
      </c>
      <c r="U9042" s="147" t="s">
        <v>1749</v>
      </c>
      <c r="V9042" s="147" t="s">
        <v>5017</v>
      </c>
    </row>
    <row r="9043" spans="16:22" x14ac:dyDescent="0.25">
      <c r="P9043" s="147" t="s">
        <v>962</v>
      </c>
      <c r="Q9043" s="147">
        <v>222</v>
      </c>
      <c r="R9043" s="147"/>
      <c r="S9043" s="147" t="s">
        <v>1750</v>
      </c>
      <c r="T9043" s="147">
        <v>966</v>
      </c>
      <c r="U9043" s="147" t="s">
        <v>1751</v>
      </c>
      <c r="V9043" s="147" t="s">
        <v>5017</v>
      </c>
    </row>
    <row r="9044" spans="16:22" x14ac:dyDescent="0.25">
      <c r="P9044" s="147" t="s">
        <v>962</v>
      </c>
      <c r="Q9044" s="147">
        <v>222</v>
      </c>
      <c r="R9044" s="147"/>
      <c r="S9044" s="147" t="s">
        <v>1752</v>
      </c>
      <c r="T9044" s="147">
        <v>210</v>
      </c>
      <c r="U9044" s="147" t="s">
        <v>1753</v>
      </c>
      <c r="V9044" s="147" t="s">
        <v>5017</v>
      </c>
    </row>
    <row r="9045" spans="16:22" x14ac:dyDescent="0.25">
      <c r="P9045" s="147" t="s">
        <v>962</v>
      </c>
      <c r="Q9045" s="147">
        <v>222</v>
      </c>
      <c r="R9045" s="147"/>
      <c r="S9045" s="147" t="s">
        <v>1754</v>
      </c>
      <c r="T9045" s="147">
        <v>368</v>
      </c>
      <c r="U9045" s="147" t="s">
        <v>1755</v>
      </c>
      <c r="V9045" s="147" t="s">
        <v>5017</v>
      </c>
    </row>
    <row r="9046" spans="16:22" x14ac:dyDescent="0.25">
      <c r="P9046" s="147" t="s">
        <v>962</v>
      </c>
      <c r="Q9046" s="147">
        <v>222</v>
      </c>
      <c r="R9046" s="147"/>
      <c r="S9046" s="147" t="s">
        <v>1756</v>
      </c>
      <c r="T9046" s="147">
        <v>154</v>
      </c>
      <c r="U9046" s="147" t="s">
        <v>1757</v>
      </c>
      <c r="V9046" s="147" t="s">
        <v>5017</v>
      </c>
    </row>
    <row r="9047" spans="16:22" x14ac:dyDescent="0.25">
      <c r="P9047" s="147" t="s">
        <v>962</v>
      </c>
      <c r="Q9047" s="147">
        <v>222</v>
      </c>
      <c r="R9047" s="147"/>
      <c r="S9047" s="147" t="s">
        <v>3043</v>
      </c>
      <c r="T9047" s="147">
        <v>244</v>
      </c>
      <c r="U9047" s="147" t="s">
        <v>3044</v>
      </c>
      <c r="V9047" s="147" t="s">
        <v>5017</v>
      </c>
    </row>
    <row r="9048" spans="16:22" x14ac:dyDescent="0.25">
      <c r="P9048" s="147" t="s">
        <v>962</v>
      </c>
      <c r="Q9048" s="147">
        <v>222</v>
      </c>
      <c r="R9048" s="147"/>
      <c r="S9048" s="147" t="s">
        <v>5094</v>
      </c>
      <c r="T9048" s="147">
        <v>178</v>
      </c>
      <c r="U9048" s="147" t="s">
        <v>5095</v>
      </c>
      <c r="V9048" s="147" t="s">
        <v>5017</v>
      </c>
    </row>
    <row r="9049" spans="16:22" x14ac:dyDescent="0.25">
      <c r="P9049" s="147" t="s">
        <v>962</v>
      </c>
      <c r="Q9049" s="147">
        <v>222</v>
      </c>
      <c r="R9049" s="147"/>
      <c r="S9049" s="147" t="s">
        <v>5096</v>
      </c>
      <c r="T9049" s="147">
        <v>180</v>
      </c>
      <c r="U9049" s="147" t="s">
        <v>5097</v>
      </c>
      <c r="V9049" s="147" t="s">
        <v>5017</v>
      </c>
    </row>
    <row r="9050" spans="16:22" x14ac:dyDescent="0.25">
      <c r="P9050" s="147" t="s">
        <v>962</v>
      </c>
      <c r="Q9050" s="147">
        <v>222</v>
      </c>
      <c r="R9050" s="147"/>
      <c r="S9050" s="147" t="s">
        <v>4707</v>
      </c>
      <c r="T9050" s="147">
        <v>230</v>
      </c>
      <c r="U9050" s="147" t="s">
        <v>4708</v>
      </c>
      <c r="V9050" s="147" t="s">
        <v>5017</v>
      </c>
    </row>
    <row r="9051" spans="16:22" x14ac:dyDescent="0.25">
      <c r="P9051" s="147" t="s">
        <v>962</v>
      </c>
      <c r="Q9051" s="147">
        <v>222</v>
      </c>
      <c r="R9051" s="147"/>
      <c r="S9051" s="147" t="s">
        <v>3352</v>
      </c>
      <c r="T9051" s="147">
        <v>1574</v>
      </c>
      <c r="U9051" s="147" t="s">
        <v>3353</v>
      </c>
      <c r="V9051" s="147" t="s">
        <v>5017</v>
      </c>
    </row>
    <row r="9052" spans="16:22" x14ac:dyDescent="0.25">
      <c r="P9052" s="147" t="s">
        <v>962</v>
      </c>
      <c r="Q9052" s="147">
        <v>222</v>
      </c>
      <c r="R9052" s="147"/>
      <c r="S9052" s="147" t="s">
        <v>2521</v>
      </c>
      <c r="T9052" s="147">
        <v>1313</v>
      </c>
      <c r="U9052" s="147" t="s">
        <v>2522</v>
      </c>
      <c r="V9052" s="147" t="s">
        <v>5017</v>
      </c>
    </row>
    <row r="9053" spans="16:22" x14ac:dyDescent="0.25">
      <c r="P9053" s="147" t="s">
        <v>962</v>
      </c>
      <c r="Q9053" s="147">
        <v>222</v>
      </c>
      <c r="R9053" s="147"/>
      <c r="S9053" s="147" t="s">
        <v>5098</v>
      </c>
      <c r="T9053" s="147">
        <v>450</v>
      </c>
      <c r="U9053" s="147" t="s">
        <v>5099</v>
      </c>
      <c r="V9053" s="147" t="s">
        <v>5017</v>
      </c>
    </row>
    <row r="9054" spans="16:22" x14ac:dyDescent="0.25">
      <c r="P9054" s="147" t="s">
        <v>962</v>
      </c>
      <c r="Q9054" s="147">
        <v>222</v>
      </c>
      <c r="R9054" s="147"/>
      <c r="S9054" s="147" t="s">
        <v>5100</v>
      </c>
      <c r="T9054" s="147">
        <v>450</v>
      </c>
      <c r="U9054" s="147" t="s">
        <v>5101</v>
      </c>
      <c r="V9054" s="147" t="s">
        <v>5017</v>
      </c>
    </row>
    <row r="9055" spans="16:22" x14ac:dyDescent="0.25">
      <c r="P9055" s="147" t="s">
        <v>962</v>
      </c>
      <c r="Q9055" s="147">
        <v>222</v>
      </c>
      <c r="R9055" s="147"/>
      <c r="S9055" s="147" t="s">
        <v>5102</v>
      </c>
      <c r="T9055" s="147">
        <v>450</v>
      </c>
      <c r="U9055" s="147" t="s">
        <v>5103</v>
      </c>
      <c r="V9055" s="147" t="s">
        <v>5017</v>
      </c>
    </row>
    <row r="9056" spans="16:22" x14ac:dyDescent="0.25">
      <c r="P9056" s="147" t="s">
        <v>962</v>
      </c>
      <c r="Q9056" s="147">
        <v>222</v>
      </c>
      <c r="R9056" s="147"/>
      <c r="S9056" s="147" t="s">
        <v>1760</v>
      </c>
      <c r="T9056" s="147">
        <v>558</v>
      </c>
      <c r="U9056" s="147" t="s">
        <v>1761</v>
      </c>
      <c r="V9056" s="147" t="s">
        <v>5017</v>
      </c>
    </row>
    <row r="9057" spans="16:22" x14ac:dyDescent="0.25">
      <c r="P9057" s="147" t="s">
        <v>962</v>
      </c>
      <c r="Q9057" s="147">
        <v>222</v>
      </c>
      <c r="R9057" s="147"/>
      <c r="S9057" s="147" t="s">
        <v>2523</v>
      </c>
      <c r="T9057" s="147">
        <v>1308</v>
      </c>
      <c r="U9057" s="147" t="s">
        <v>2524</v>
      </c>
      <c r="V9057" s="147" t="s">
        <v>5017</v>
      </c>
    </row>
    <row r="9058" spans="16:22" x14ac:dyDescent="0.25">
      <c r="P9058" s="147" t="s">
        <v>962</v>
      </c>
      <c r="Q9058" s="147">
        <v>222</v>
      </c>
      <c r="R9058" s="147"/>
      <c r="S9058" s="147" t="s">
        <v>1762</v>
      </c>
      <c r="T9058" s="147">
        <v>112</v>
      </c>
      <c r="U9058" s="147" t="s">
        <v>1763</v>
      </c>
      <c r="V9058" s="147" t="s">
        <v>5017</v>
      </c>
    </row>
    <row r="9059" spans="16:22" x14ac:dyDescent="0.25">
      <c r="P9059" s="147" t="s">
        <v>962</v>
      </c>
      <c r="Q9059" s="147">
        <v>222</v>
      </c>
      <c r="R9059" s="147"/>
      <c r="S9059" s="147" t="s">
        <v>2525</v>
      </c>
      <c r="T9059" s="147">
        <v>543</v>
      </c>
      <c r="U9059" s="147" t="s">
        <v>2526</v>
      </c>
      <c r="V9059" s="147" t="s">
        <v>5017</v>
      </c>
    </row>
    <row r="9060" spans="16:22" x14ac:dyDescent="0.25">
      <c r="P9060" s="147" t="s">
        <v>962</v>
      </c>
      <c r="Q9060" s="147">
        <v>222</v>
      </c>
      <c r="R9060" s="147"/>
      <c r="S9060" s="147" t="s">
        <v>3047</v>
      </c>
      <c r="T9060" s="147">
        <v>984</v>
      </c>
      <c r="U9060" s="147" t="s">
        <v>3048</v>
      </c>
      <c r="V9060" s="147" t="s">
        <v>5017</v>
      </c>
    </row>
    <row r="9061" spans="16:22" x14ac:dyDescent="0.25">
      <c r="P9061" s="147" t="s">
        <v>962</v>
      </c>
      <c r="Q9061" s="147">
        <v>222</v>
      </c>
      <c r="R9061" s="147"/>
      <c r="S9061" s="147" t="s">
        <v>4133</v>
      </c>
      <c r="T9061" s="147">
        <v>2280</v>
      </c>
      <c r="U9061" s="147" t="s">
        <v>4134</v>
      </c>
      <c r="V9061" s="147" t="s">
        <v>5017</v>
      </c>
    </row>
    <row r="9062" spans="16:22" x14ac:dyDescent="0.25">
      <c r="P9062" s="147" t="s">
        <v>962</v>
      </c>
      <c r="Q9062" s="147">
        <v>222</v>
      </c>
      <c r="R9062" s="147"/>
      <c r="S9062" s="147" t="s">
        <v>1772</v>
      </c>
      <c r="T9062" s="147">
        <v>256</v>
      </c>
      <c r="U9062" s="147" t="s">
        <v>1773</v>
      </c>
      <c r="V9062" s="147" t="s">
        <v>5017</v>
      </c>
    </row>
    <row r="9063" spans="16:22" x14ac:dyDescent="0.25">
      <c r="P9063" s="147" t="s">
        <v>962</v>
      </c>
      <c r="Q9063" s="147">
        <v>222</v>
      </c>
      <c r="R9063" s="147"/>
      <c r="S9063" s="147" t="s">
        <v>3051</v>
      </c>
      <c r="T9063" s="147">
        <v>72</v>
      </c>
      <c r="U9063" s="147" t="s">
        <v>3052</v>
      </c>
      <c r="V9063" s="147" t="s">
        <v>5017</v>
      </c>
    </row>
    <row r="9064" spans="16:22" x14ac:dyDescent="0.25">
      <c r="P9064" s="147" t="s">
        <v>962</v>
      </c>
      <c r="Q9064" s="147">
        <v>222</v>
      </c>
      <c r="R9064" s="147"/>
      <c r="S9064" s="147" t="s">
        <v>3053</v>
      </c>
      <c r="T9064" s="147">
        <v>65</v>
      </c>
      <c r="U9064" s="147" t="s">
        <v>3054</v>
      </c>
      <c r="V9064" s="147" t="s">
        <v>5017</v>
      </c>
    </row>
    <row r="9065" spans="16:22" x14ac:dyDescent="0.25">
      <c r="P9065" s="147" t="s">
        <v>962</v>
      </c>
      <c r="Q9065" s="147">
        <v>222</v>
      </c>
      <c r="R9065" s="147"/>
      <c r="S9065" s="147" t="s">
        <v>5104</v>
      </c>
      <c r="T9065" s="147">
        <v>530</v>
      </c>
      <c r="U9065" s="147" t="s">
        <v>5105</v>
      </c>
      <c r="V9065" s="147" t="s">
        <v>5017</v>
      </c>
    </row>
    <row r="9066" spans="16:22" x14ac:dyDescent="0.25">
      <c r="P9066" s="147" t="s">
        <v>962</v>
      </c>
      <c r="Q9066" s="147">
        <v>222</v>
      </c>
      <c r="R9066" s="147"/>
      <c r="S9066" s="147" t="s">
        <v>1778</v>
      </c>
      <c r="T9066" s="147">
        <v>987</v>
      </c>
      <c r="U9066" s="147" t="s">
        <v>1779</v>
      </c>
      <c r="V9066" s="147" t="s">
        <v>5017</v>
      </c>
    </row>
    <row r="9067" spans="16:22" x14ac:dyDescent="0.25">
      <c r="P9067" s="147" t="s">
        <v>962</v>
      </c>
      <c r="Q9067" s="147">
        <v>222</v>
      </c>
      <c r="R9067" s="147"/>
      <c r="S9067" s="147" t="s">
        <v>3057</v>
      </c>
      <c r="T9067" s="147">
        <v>630</v>
      </c>
      <c r="U9067" s="147" t="s">
        <v>3058</v>
      </c>
      <c r="V9067" s="147" t="s">
        <v>5017</v>
      </c>
    </row>
    <row r="9068" spans="16:22" x14ac:dyDescent="0.25">
      <c r="P9068" s="147" t="s">
        <v>962</v>
      </c>
      <c r="Q9068" s="147">
        <v>222</v>
      </c>
      <c r="R9068" s="147"/>
      <c r="S9068" s="147" t="s">
        <v>1780</v>
      </c>
      <c r="T9068" s="147">
        <v>1439</v>
      </c>
      <c r="U9068" s="147" t="s">
        <v>1781</v>
      </c>
      <c r="V9068" s="147" t="s">
        <v>5017</v>
      </c>
    </row>
    <row r="9069" spans="16:22" x14ac:dyDescent="0.25">
      <c r="P9069" s="147" t="s">
        <v>962</v>
      </c>
      <c r="Q9069" s="147">
        <v>222</v>
      </c>
      <c r="R9069" s="147"/>
      <c r="S9069" s="147" t="s">
        <v>1782</v>
      </c>
      <c r="T9069" s="147">
        <v>392</v>
      </c>
      <c r="U9069" s="147" t="s">
        <v>1783</v>
      </c>
      <c r="V9069" s="147" t="s">
        <v>5017</v>
      </c>
    </row>
    <row r="9070" spans="16:22" x14ac:dyDescent="0.25">
      <c r="P9070" s="147" t="s">
        <v>962</v>
      </c>
      <c r="Q9070" s="147">
        <v>222</v>
      </c>
      <c r="R9070" s="147"/>
      <c r="S9070" s="147" t="s">
        <v>3356</v>
      </c>
      <c r="T9070" s="147">
        <v>528</v>
      </c>
      <c r="U9070" s="147" t="s">
        <v>3357</v>
      </c>
      <c r="V9070" s="147" t="s">
        <v>5017</v>
      </c>
    </row>
    <row r="9071" spans="16:22" x14ac:dyDescent="0.25">
      <c r="P9071" s="147" t="s">
        <v>962</v>
      </c>
      <c r="Q9071" s="147">
        <v>222</v>
      </c>
      <c r="R9071" s="147"/>
      <c r="S9071" s="147" t="s">
        <v>1788</v>
      </c>
      <c r="T9071" s="147">
        <v>743</v>
      </c>
      <c r="U9071" s="147" t="s">
        <v>1789</v>
      </c>
      <c r="V9071" s="147" t="s">
        <v>5017</v>
      </c>
    </row>
    <row r="9072" spans="16:22" x14ac:dyDescent="0.25">
      <c r="P9072" s="147" t="s">
        <v>962</v>
      </c>
      <c r="Q9072" s="147">
        <v>222</v>
      </c>
      <c r="R9072" s="147"/>
      <c r="S9072" s="147" t="s">
        <v>4873</v>
      </c>
      <c r="T9072" s="147">
        <v>90</v>
      </c>
      <c r="U9072" s="147" t="s">
        <v>4874</v>
      </c>
      <c r="V9072" s="147" t="s">
        <v>5017</v>
      </c>
    </row>
    <row r="9073" spans="16:22" x14ac:dyDescent="0.25">
      <c r="P9073" s="147" t="s">
        <v>962</v>
      </c>
      <c r="Q9073" s="147">
        <v>222</v>
      </c>
      <c r="R9073" s="147"/>
      <c r="S9073" s="147" t="s">
        <v>3863</v>
      </c>
      <c r="T9073" s="147">
        <v>574</v>
      </c>
      <c r="U9073" s="147" t="s">
        <v>3864</v>
      </c>
      <c r="V9073" s="147" t="s">
        <v>5017</v>
      </c>
    </row>
    <row r="9074" spans="16:22" x14ac:dyDescent="0.25">
      <c r="P9074" s="147" t="s">
        <v>962</v>
      </c>
      <c r="Q9074" s="147">
        <v>222</v>
      </c>
      <c r="R9074" s="147"/>
      <c r="S9074" s="147" t="s">
        <v>1790</v>
      </c>
      <c r="T9074" s="147">
        <v>194</v>
      </c>
      <c r="U9074" s="147" t="s">
        <v>1791</v>
      </c>
      <c r="V9074" s="147" t="s">
        <v>5017</v>
      </c>
    </row>
    <row r="9075" spans="16:22" x14ac:dyDescent="0.25">
      <c r="P9075" s="147" t="s">
        <v>962</v>
      </c>
      <c r="Q9075" s="147">
        <v>222</v>
      </c>
      <c r="R9075" s="147"/>
      <c r="S9075" s="147" t="s">
        <v>1792</v>
      </c>
      <c r="T9075" s="147">
        <v>159</v>
      </c>
      <c r="U9075" s="147" t="s">
        <v>1793</v>
      </c>
      <c r="V9075" s="147" t="s">
        <v>5017</v>
      </c>
    </row>
    <row r="9076" spans="16:22" x14ac:dyDescent="0.25">
      <c r="P9076" s="147" t="s">
        <v>962</v>
      </c>
      <c r="Q9076" s="147">
        <v>222</v>
      </c>
      <c r="R9076" s="147"/>
      <c r="S9076" s="147" t="s">
        <v>4135</v>
      </c>
      <c r="T9076" s="147">
        <v>245</v>
      </c>
      <c r="U9076" s="147" t="s">
        <v>4136</v>
      </c>
      <c r="V9076" s="147" t="s">
        <v>5017</v>
      </c>
    </row>
    <row r="9077" spans="16:22" x14ac:dyDescent="0.25">
      <c r="P9077" s="147" t="s">
        <v>962</v>
      </c>
      <c r="Q9077" s="147">
        <v>222</v>
      </c>
      <c r="R9077" s="147"/>
      <c r="S9077" s="147" t="s">
        <v>4875</v>
      </c>
      <c r="T9077" s="147">
        <v>90</v>
      </c>
      <c r="U9077" s="147" t="s">
        <v>4876</v>
      </c>
      <c r="V9077" s="147" t="s">
        <v>5017</v>
      </c>
    </row>
    <row r="9078" spans="16:22" x14ac:dyDescent="0.25">
      <c r="P9078" s="147" t="s">
        <v>962</v>
      </c>
      <c r="Q9078" s="147">
        <v>222</v>
      </c>
      <c r="R9078" s="147"/>
      <c r="S9078" s="147" t="s">
        <v>1804</v>
      </c>
      <c r="T9078" s="147">
        <v>1070</v>
      </c>
      <c r="U9078" s="147" t="s">
        <v>1805</v>
      </c>
      <c r="V9078" s="147" t="s">
        <v>5017</v>
      </c>
    </row>
    <row r="9079" spans="16:22" x14ac:dyDescent="0.25">
      <c r="P9079" s="147" t="s">
        <v>962</v>
      </c>
      <c r="Q9079" s="147">
        <v>222</v>
      </c>
      <c r="R9079" s="147"/>
      <c r="S9079" s="147" t="s">
        <v>2535</v>
      </c>
      <c r="T9079" s="147">
        <v>1131</v>
      </c>
      <c r="U9079" s="147" t="s">
        <v>2536</v>
      </c>
      <c r="V9079" s="147" t="s">
        <v>5017</v>
      </c>
    </row>
    <row r="9080" spans="16:22" x14ac:dyDescent="0.25">
      <c r="P9080" s="147" t="s">
        <v>962</v>
      </c>
      <c r="Q9080" s="147">
        <v>222</v>
      </c>
      <c r="R9080" s="147"/>
      <c r="S9080" s="147" t="s">
        <v>1806</v>
      </c>
      <c r="T9080" s="147">
        <v>1359</v>
      </c>
      <c r="U9080" s="147" t="s">
        <v>1807</v>
      </c>
      <c r="V9080" s="147" t="s">
        <v>5017</v>
      </c>
    </row>
    <row r="9081" spans="16:22" x14ac:dyDescent="0.25">
      <c r="P9081" s="147" t="s">
        <v>962</v>
      </c>
      <c r="Q9081" s="147">
        <v>222</v>
      </c>
      <c r="R9081" s="147"/>
      <c r="S9081" s="147" t="s">
        <v>5106</v>
      </c>
      <c r="T9081" s="147">
        <v>237</v>
      </c>
      <c r="U9081" s="147" t="s">
        <v>5107</v>
      </c>
      <c r="V9081" s="147" t="s">
        <v>5017</v>
      </c>
    </row>
    <row r="9082" spans="16:22" x14ac:dyDescent="0.25">
      <c r="P9082" s="147" t="s">
        <v>962</v>
      </c>
      <c r="Q9082" s="147">
        <v>222</v>
      </c>
      <c r="R9082" s="147"/>
      <c r="S9082" s="147" t="s">
        <v>3867</v>
      </c>
      <c r="T9082" s="147">
        <v>112</v>
      </c>
      <c r="U9082" s="147" t="s">
        <v>3868</v>
      </c>
      <c r="V9082" s="147" t="s">
        <v>5017</v>
      </c>
    </row>
    <row r="9083" spans="16:22" x14ac:dyDescent="0.25">
      <c r="P9083" s="147" t="s">
        <v>962</v>
      </c>
      <c r="Q9083" s="147">
        <v>222</v>
      </c>
      <c r="R9083" s="147"/>
      <c r="S9083" s="147" t="s">
        <v>4082</v>
      </c>
      <c r="T9083" s="147">
        <v>139</v>
      </c>
      <c r="U9083" s="147" t="s">
        <v>4083</v>
      </c>
      <c r="V9083" s="147" t="s">
        <v>5017</v>
      </c>
    </row>
    <row r="9084" spans="16:22" x14ac:dyDescent="0.25">
      <c r="P9084" s="147" t="s">
        <v>962</v>
      </c>
      <c r="Q9084" s="147">
        <v>222</v>
      </c>
      <c r="R9084" s="147"/>
      <c r="S9084" s="147" t="s">
        <v>2537</v>
      </c>
      <c r="T9084" s="147">
        <v>208</v>
      </c>
      <c r="U9084" s="147" t="s">
        <v>2538</v>
      </c>
      <c r="V9084" s="147" t="s">
        <v>5017</v>
      </c>
    </row>
    <row r="9085" spans="16:22" x14ac:dyDescent="0.25">
      <c r="P9085" s="147" t="s">
        <v>962</v>
      </c>
      <c r="Q9085" s="147">
        <v>222</v>
      </c>
      <c r="R9085" s="147"/>
      <c r="S9085" s="147" t="s">
        <v>3869</v>
      </c>
      <c r="T9085" s="147">
        <v>151</v>
      </c>
      <c r="U9085" s="147" t="s">
        <v>3870</v>
      </c>
      <c r="V9085" s="147" t="s">
        <v>5017</v>
      </c>
    </row>
    <row r="9086" spans="16:22" x14ac:dyDescent="0.25">
      <c r="P9086" s="147" t="s">
        <v>962</v>
      </c>
      <c r="Q9086" s="147">
        <v>222</v>
      </c>
      <c r="R9086" s="147"/>
      <c r="S9086" s="147" t="s">
        <v>3536</v>
      </c>
      <c r="T9086" s="147">
        <v>95</v>
      </c>
      <c r="U9086" s="147" t="s">
        <v>3537</v>
      </c>
      <c r="V9086" s="147" t="s">
        <v>5017</v>
      </c>
    </row>
    <row r="9087" spans="16:22" x14ac:dyDescent="0.25">
      <c r="P9087" s="147" t="s">
        <v>962</v>
      </c>
      <c r="Q9087" s="147">
        <v>222</v>
      </c>
      <c r="R9087" s="147"/>
      <c r="S9087" s="147" t="s">
        <v>1814</v>
      </c>
      <c r="T9087" s="147">
        <v>466</v>
      </c>
      <c r="U9087" s="147" t="s">
        <v>1815</v>
      </c>
      <c r="V9087" s="147" t="s">
        <v>5017</v>
      </c>
    </row>
    <row r="9088" spans="16:22" x14ac:dyDescent="0.25">
      <c r="P9088" s="147" t="s">
        <v>962</v>
      </c>
      <c r="Q9088" s="147">
        <v>222</v>
      </c>
      <c r="R9088" s="147"/>
      <c r="S9088" s="147" t="s">
        <v>1816</v>
      </c>
      <c r="T9088" s="147">
        <v>950</v>
      </c>
      <c r="U9088" s="147" t="s">
        <v>1817</v>
      </c>
      <c r="V9088" s="147" t="s">
        <v>5017</v>
      </c>
    </row>
    <row r="9089" spans="16:22" x14ac:dyDescent="0.25">
      <c r="P9089" s="147" t="s">
        <v>962</v>
      </c>
      <c r="Q9089" s="147">
        <v>222</v>
      </c>
      <c r="R9089" s="147"/>
      <c r="S9089" s="147" t="s">
        <v>3871</v>
      </c>
      <c r="T9089" s="147">
        <v>201</v>
      </c>
      <c r="U9089" s="147" t="s">
        <v>3872</v>
      </c>
      <c r="V9089" s="147" t="s">
        <v>5017</v>
      </c>
    </row>
    <row r="9090" spans="16:22" x14ac:dyDescent="0.25">
      <c r="P9090" s="147" t="s">
        <v>962</v>
      </c>
      <c r="Q9090" s="147">
        <v>222</v>
      </c>
      <c r="R9090" s="147"/>
      <c r="S9090" s="147" t="s">
        <v>1818</v>
      </c>
      <c r="T9090" s="147">
        <v>429</v>
      </c>
      <c r="U9090" s="147" t="s">
        <v>1819</v>
      </c>
      <c r="V9090" s="147" t="s">
        <v>5017</v>
      </c>
    </row>
    <row r="9091" spans="16:22" x14ac:dyDescent="0.25">
      <c r="P9091" s="147" t="s">
        <v>962</v>
      </c>
      <c r="Q9091" s="147">
        <v>222</v>
      </c>
      <c r="R9091" s="147"/>
      <c r="S9091" s="147" t="s">
        <v>4709</v>
      </c>
      <c r="T9091" s="147">
        <v>40</v>
      </c>
      <c r="U9091" s="147" t="s">
        <v>4710</v>
      </c>
      <c r="V9091" s="147" t="s">
        <v>5017</v>
      </c>
    </row>
    <row r="9092" spans="16:22" x14ac:dyDescent="0.25">
      <c r="P9092" s="147" t="s">
        <v>962</v>
      </c>
      <c r="Q9092" s="147">
        <v>222</v>
      </c>
      <c r="R9092" s="147"/>
      <c r="S9092" s="147" t="s">
        <v>1822</v>
      </c>
      <c r="T9092" s="147">
        <v>578</v>
      </c>
      <c r="U9092" s="147" t="s">
        <v>1823</v>
      </c>
      <c r="V9092" s="147" t="s">
        <v>5017</v>
      </c>
    </row>
    <row r="9093" spans="16:22" x14ac:dyDescent="0.25">
      <c r="P9093" s="147" t="s">
        <v>962</v>
      </c>
      <c r="Q9093" s="147">
        <v>222</v>
      </c>
      <c r="R9093" s="147"/>
      <c r="S9093" s="147" t="s">
        <v>3722</v>
      </c>
      <c r="T9093" s="147">
        <v>996</v>
      </c>
      <c r="U9093" s="147" t="s">
        <v>3723</v>
      </c>
      <c r="V9093" s="147" t="s">
        <v>5017</v>
      </c>
    </row>
    <row r="9094" spans="16:22" x14ac:dyDescent="0.25">
      <c r="P9094" s="147" t="s">
        <v>962</v>
      </c>
      <c r="Q9094" s="147">
        <v>222</v>
      </c>
      <c r="R9094" s="147"/>
      <c r="S9094" s="147" t="s">
        <v>2539</v>
      </c>
      <c r="T9094" s="147">
        <v>1582</v>
      </c>
      <c r="U9094" s="147" t="s">
        <v>2540</v>
      </c>
      <c r="V9094" s="147" t="s">
        <v>5017</v>
      </c>
    </row>
    <row r="9095" spans="16:22" x14ac:dyDescent="0.25">
      <c r="P9095" s="147" t="s">
        <v>962</v>
      </c>
      <c r="Q9095" s="147">
        <v>222</v>
      </c>
      <c r="R9095" s="147"/>
      <c r="S9095" s="147" t="s">
        <v>3063</v>
      </c>
      <c r="T9095" s="147">
        <v>887</v>
      </c>
      <c r="U9095" s="147" t="s">
        <v>3064</v>
      </c>
      <c r="V9095" s="147" t="s">
        <v>5017</v>
      </c>
    </row>
    <row r="9096" spans="16:22" x14ac:dyDescent="0.25">
      <c r="P9096" s="147" t="s">
        <v>962</v>
      </c>
      <c r="Q9096" s="147">
        <v>222</v>
      </c>
      <c r="R9096" s="147"/>
      <c r="S9096" s="147" t="s">
        <v>3873</v>
      </c>
      <c r="T9096" s="147">
        <v>416</v>
      </c>
      <c r="U9096" s="147" t="s">
        <v>3874</v>
      </c>
      <c r="V9096" s="147" t="s">
        <v>5017</v>
      </c>
    </row>
    <row r="9097" spans="16:22" x14ac:dyDescent="0.25">
      <c r="P9097" s="147" t="s">
        <v>962</v>
      </c>
      <c r="Q9097" s="147">
        <v>222</v>
      </c>
      <c r="R9097" s="147"/>
      <c r="S9097" s="147" t="s">
        <v>1840</v>
      </c>
      <c r="T9097" s="147">
        <v>68</v>
      </c>
      <c r="U9097" s="147" t="s">
        <v>1841</v>
      </c>
      <c r="V9097" s="147" t="s">
        <v>5017</v>
      </c>
    </row>
    <row r="9098" spans="16:22" x14ac:dyDescent="0.25">
      <c r="P9098" s="147" t="s">
        <v>962</v>
      </c>
      <c r="Q9098" s="147">
        <v>222</v>
      </c>
      <c r="R9098" s="147"/>
      <c r="S9098" s="147" t="s">
        <v>4711</v>
      </c>
      <c r="T9098" s="147">
        <v>356</v>
      </c>
      <c r="U9098" s="147" t="s">
        <v>4712</v>
      </c>
      <c r="V9098" s="147" t="s">
        <v>5017</v>
      </c>
    </row>
    <row r="9099" spans="16:22" x14ac:dyDescent="0.25">
      <c r="P9099" s="147" t="s">
        <v>962</v>
      </c>
      <c r="Q9099" s="147">
        <v>222</v>
      </c>
      <c r="R9099" s="147"/>
      <c r="S9099" s="147" t="s">
        <v>1842</v>
      </c>
      <c r="T9099" s="147">
        <v>290</v>
      </c>
      <c r="U9099" s="147" t="s">
        <v>1843</v>
      </c>
      <c r="V9099" s="147" t="s">
        <v>5017</v>
      </c>
    </row>
    <row r="9100" spans="16:22" x14ac:dyDescent="0.25">
      <c r="P9100" s="147" t="s">
        <v>962</v>
      </c>
      <c r="Q9100" s="147">
        <v>222</v>
      </c>
      <c r="R9100" s="147"/>
      <c r="S9100" s="147" t="s">
        <v>2836</v>
      </c>
      <c r="T9100" s="147">
        <v>143</v>
      </c>
      <c r="U9100" s="147" t="s">
        <v>2837</v>
      </c>
      <c r="V9100" s="147" t="s">
        <v>5017</v>
      </c>
    </row>
    <row r="9101" spans="16:22" x14ac:dyDescent="0.25">
      <c r="P9101" s="147" t="s">
        <v>962</v>
      </c>
      <c r="Q9101" s="147">
        <v>222</v>
      </c>
      <c r="R9101" s="147"/>
      <c r="S9101" s="147" t="s">
        <v>3877</v>
      </c>
      <c r="T9101" s="147">
        <v>220</v>
      </c>
      <c r="U9101" s="147" t="s">
        <v>3878</v>
      </c>
      <c r="V9101" s="147" t="s">
        <v>5017</v>
      </c>
    </row>
    <row r="9102" spans="16:22" x14ac:dyDescent="0.25">
      <c r="P9102" s="147" t="s">
        <v>962</v>
      </c>
      <c r="Q9102" s="147">
        <v>222</v>
      </c>
      <c r="R9102" s="147"/>
      <c r="S9102" s="147" t="s">
        <v>2838</v>
      </c>
      <c r="T9102" s="147">
        <v>71</v>
      </c>
      <c r="U9102" s="147" t="s">
        <v>2839</v>
      </c>
      <c r="V9102" s="147" t="s">
        <v>5017</v>
      </c>
    </row>
    <row r="9103" spans="16:22" x14ac:dyDescent="0.25">
      <c r="P9103" s="147" t="s">
        <v>962</v>
      </c>
      <c r="Q9103" s="147">
        <v>222</v>
      </c>
      <c r="R9103" s="147"/>
      <c r="S9103" s="147" t="s">
        <v>4877</v>
      </c>
      <c r="T9103" s="147">
        <v>45</v>
      </c>
      <c r="U9103" s="147" t="s">
        <v>4878</v>
      </c>
      <c r="V9103" s="147" t="s">
        <v>5017</v>
      </c>
    </row>
    <row r="9104" spans="16:22" x14ac:dyDescent="0.25">
      <c r="P9104" s="147" t="s">
        <v>962</v>
      </c>
      <c r="Q9104" s="147">
        <v>222</v>
      </c>
      <c r="R9104" s="147"/>
      <c r="S9104" s="147" t="s">
        <v>4236</v>
      </c>
      <c r="T9104" s="147">
        <v>101</v>
      </c>
      <c r="U9104" s="147" t="s">
        <v>4237</v>
      </c>
      <c r="V9104" s="147" t="s">
        <v>5017</v>
      </c>
    </row>
    <row r="9105" spans="16:22" x14ac:dyDescent="0.25">
      <c r="P9105" s="147" t="s">
        <v>962</v>
      </c>
      <c r="Q9105" s="147">
        <v>222</v>
      </c>
      <c r="R9105" s="147"/>
      <c r="S9105" s="147" t="s">
        <v>1846</v>
      </c>
      <c r="T9105" s="147">
        <v>85</v>
      </c>
      <c r="U9105" s="147" t="s">
        <v>1847</v>
      </c>
      <c r="V9105" s="147" t="s">
        <v>5017</v>
      </c>
    </row>
    <row r="9106" spans="16:22" x14ac:dyDescent="0.25">
      <c r="P9106" s="147" t="s">
        <v>962</v>
      </c>
      <c r="Q9106" s="147">
        <v>222</v>
      </c>
      <c r="R9106" s="147"/>
      <c r="S9106" s="147" t="s">
        <v>3368</v>
      </c>
      <c r="T9106" s="147">
        <v>1959</v>
      </c>
      <c r="U9106" s="147" t="s">
        <v>3369</v>
      </c>
      <c r="V9106" s="147" t="s">
        <v>5017</v>
      </c>
    </row>
    <row r="9107" spans="16:22" x14ac:dyDescent="0.25">
      <c r="P9107" s="147" t="s">
        <v>962</v>
      </c>
      <c r="Q9107" s="147">
        <v>222</v>
      </c>
      <c r="R9107" s="147"/>
      <c r="S9107" s="147" t="s">
        <v>3065</v>
      </c>
      <c r="T9107" s="147">
        <v>404</v>
      </c>
      <c r="U9107" s="147" t="s">
        <v>3066</v>
      </c>
      <c r="V9107" s="147" t="s">
        <v>5017</v>
      </c>
    </row>
    <row r="9108" spans="16:22" x14ac:dyDescent="0.25">
      <c r="P9108" s="147" t="s">
        <v>962</v>
      </c>
      <c r="Q9108" s="147">
        <v>222</v>
      </c>
      <c r="R9108" s="147"/>
      <c r="S9108" s="147" t="s">
        <v>1854</v>
      </c>
      <c r="T9108" s="147">
        <v>105</v>
      </c>
      <c r="U9108" s="147" t="s">
        <v>1855</v>
      </c>
      <c r="V9108" s="147" t="s">
        <v>5017</v>
      </c>
    </row>
    <row r="9109" spans="16:22" x14ac:dyDescent="0.25">
      <c r="P9109" s="147" t="s">
        <v>962</v>
      </c>
      <c r="Q9109" s="147">
        <v>222</v>
      </c>
      <c r="R9109" s="147"/>
      <c r="S9109" s="147" t="s">
        <v>2541</v>
      </c>
      <c r="T9109" s="147">
        <v>336</v>
      </c>
      <c r="U9109" s="147" t="s">
        <v>2542</v>
      </c>
      <c r="V9109" s="147" t="s">
        <v>5017</v>
      </c>
    </row>
    <row r="9110" spans="16:22" x14ac:dyDescent="0.25">
      <c r="P9110" s="147" t="s">
        <v>962</v>
      </c>
      <c r="Q9110" s="147">
        <v>222</v>
      </c>
      <c r="R9110" s="147"/>
      <c r="S9110" s="147" t="s">
        <v>1856</v>
      </c>
      <c r="T9110" s="147">
        <v>173</v>
      </c>
      <c r="U9110" s="147" t="s">
        <v>1857</v>
      </c>
      <c r="V9110" s="147" t="s">
        <v>5017</v>
      </c>
    </row>
    <row r="9111" spans="16:22" x14ac:dyDescent="0.25">
      <c r="P9111" s="147" t="s">
        <v>962</v>
      </c>
      <c r="Q9111" s="147">
        <v>222</v>
      </c>
      <c r="R9111" s="147"/>
      <c r="S9111" s="147" t="s">
        <v>2844</v>
      </c>
      <c r="T9111" s="147">
        <v>173</v>
      </c>
      <c r="U9111" s="147" t="s">
        <v>2845</v>
      </c>
      <c r="V9111" s="147" t="s">
        <v>5017</v>
      </c>
    </row>
    <row r="9112" spans="16:22" x14ac:dyDescent="0.25">
      <c r="P9112" s="147" t="s">
        <v>962</v>
      </c>
      <c r="Q9112" s="147">
        <v>222</v>
      </c>
      <c r="R9112" s="147"/>
      <c r="S9112" s="147" t="s">
        <v>1866</v>
      </c>
      <c r="T9112" s="147">
        <v>367</v>
      </c>
      <c r="U9112" s="147" t="s">
        <v>1867</v>
      </c>
      <c r="V9112" s="147" t="s">
        <v>5017</v>
      </c>
    </row>
    <row r="9113" spans="16:22" x14ac:dyDescent="0.25">
      <c r="P9113" s="147" t="s">
        <v>962</v>
      </c>
      <c r="Q9113" s="147">
        <v>222</v>
      </c>
      <c r="R9113" s="147"/>
      <c r="S9113" s="147" t="s">
        <v>1868</v>
      </c>
      <c r="T9113" s="147">
        <v>113</v>
      </c>
      <c r="U9113" s="147" t="s">
        <v>1869</v>
      </c>
      <c r="V9113" s="147" t="s">
        <v>5017</v>
      </c>
    </row>
    <row r="9114" spans="16:22" x14ac:dyDescent="0.25">
      <c r="P9114" s="147" t="s">
        <v>962</v>
      </c>
      <c r="Q9114" s="147">
        <v>222</v>
      </c>
      <c r="R9114" s="147"/>
      <c r="S9114" s="147" t="s">
        <v>3879</v>
      </c>
      <c r="T9114" s="147">
        <v>520</v>
      </c>
      <c r="U9114" s="147" t="s">
        <v>3880</v>
      </c>
      <c r="V9114" s="147" t="s">
        <v>5017</v>
      </c>
    </row>
    <row r="9115" spans="16:22" x14ac:dyDescent="0.25">
      <c r="P9115" s="147" t="s">
        <v>962</v>
      </c>
      <c r="Q9115" s="147">
        <v>222</v>
      </c>
      <c r="R9115" s="147"/>
      <c r="S9115" s="147" t="s">
        <v>1874</v>
      </c>
      <c r="T9115" s="147">
        <v>1065</v>
      </c>
      <c r="U9115" s="147" t="s">
        <v>1875</v>
      </c>
      <c r="V9115" s="147" t="s">
        <v>5017</v>
      </c>
    </row>
    <row r="9116" spans="16:22" x14ac:dyDescent="0.25">
      <c r="P9116" s="147" t="s">
        <v>962</v>
      </c>
      <c r="Q9116" s="147">
        <v>222</v>
      </c>
      <c r="R9116" s="147"/>
      <c r="S9116" s="147" t="s">
        <v>2549</v>
      </c>
      <c r="T9116" s="147">
        <v>778</v>
      </c>
      <c r="U9116" s="147" t="s">
        <v>2550</v>
      </c>
      <c r="V9116" s="147" t="s">
        <v>5017</v>
      </c>
    </row>
    <row r="9117" spans="16:22" x14ac:dyDescent="0.25">
      <c r="P9117" s="147" t="s">
        <v>962</v>
      </c>
      <c r="Q9117" s="147">
        <v>222</v>
      </c>
      <c r="R9117" s="147"/>
      <c r="S9117" s="147" t="s">
        <v>1878</v>
      </c>
      <c r="T9117" s="147">
        <v>145</v>
      </c>
      <c r="U9117" s="147" t="s">
        <v>1879</v>
      </c>
      <c r="V9117" s="147" t="s">
        <v>5017</v>
      </c>
    </row>
    <row r="9118" spans="16:22" x14ac:dyDescent="0.25">
      <c r="P9118" s="147" t="s">
        <v>962</v>
      </c>
      <c r="Q9118" s="147">
        <v>222</v>
      </c>
      <c r="R9118" s="147"/>
      <c r="S9118" s="147" t="s">
        <v>1880</v>
      </c>
      <c r="T9118" s="147">
        <v>861</v>
      </c>
      <c r="U9118" s="147" t="s">
        <v>1881</v>
      </c>
      <c r="V9118" s="147" t="s">
        <v>5017</v>
      </c>
    </row>
    <row r="9119" spans="16:22" x14ac:dyDescent="0.25">
      <c r="P9119" s="147" t="s">
        <v>962</v>
      </c>
      <c r="Q9119" s="147">
        <v>222</v>
      </c>
      <c r="R9119" s="147"/>
      <c r="S9119" s="147" t="s">
        <v>1882</v>
      </c>
      <c r="T9119" s="147">
        <v>120</v>
      </c>
      <c r="U9119" s="147" t="s">
        <v>1883</v>
      </c>
      <c r="V9119" s="147" t="s">
        <v>5017</v>
      </c>
    </row>
    <row r="9120" spans="16:22" x14ac:dyDescent="0.25">
      <c r="P9120" s="147" t="s">
        <v>962</v>
      </c>
      <c r="Q9120" s="147">
        <v>222</v>
      </c>
      <c r="R9120" s="147"/>
      <c r="S9120" s="147" t="s">
        <v>4359</v>
      </c>
      <c r="T9120" s="147">
        <v>939</v>
      </c>
      <c r="U9120" s="147" t="s">
        <v>4360</v>
      </c>
      <c r="V9120" s="147" t="s">
        <v>5017</v>
      </c>
    </row>
    <row r="9121" spans="16:22" x14ac:dyDescent="0.25">
      <c r="P9121" s="147" t="s">
        <v>962</v>
      </c>
      <c r="Q9121" s="147">
        <v>222</v>
      </c>
      <c r="R9121" s="147"/>
      <c r="S9121" s="147" t="s">
        <v>3370</v>
      </c>
      <c r="T9121" s="147">
        <v>1360</v>
      </c>
      <c r="U9121" s="147" t="s">
        <v>3371</v>
      </c>
      <c r="V9121" s="147" t="s">
        <v>5017</v>
      </c>
    </row>
    <row r="9122" spans="16:22" x14ac:dyDescent="0.25">
      <c r="P9122" s="147" t="s">
        <v>962</v>
      </c>
      <c r="Q9122" s="147">
        <v>222</v>
      </c>
      <c r="R9122" s="147"/>
      <c r="S9122" s="147" t="s">
        <v>1886</v>
      </c>
      <c r="T9122" s="147">
        <v>158</v>
      </c>
      <c r="U9122" s="147" t="s">
        <v>1887</v>
      </c>
      <c r="V9122" s="147" t="s">
        <v>5017</v>
      </c>
    </row>
    <row r="9123" spans="16:22" x14ac:dyDescent="0.25">
      <c r="P9123" s="147" t="s">
        <v>962</v>
      </c>
      <c r="Q9123" s="147">
        <v>222</v>
      </c>
      <c r="R9123" s="147"/>
      <c r="S9123" s="147" t="s">
        <v>4361</v>
      </c>
      <c r="T9123" s="147">
        <v>1170</v>
      </c>
      <c r="U9123" s="147" t="s">
        <v>4362</v>
      </c>
      <c r="V9123" s="147" t="s">
        <v>5017</v>
      </c>
    </row>
    <row r="9124" spans="16:22" x14ac:dyDescent="0.25">
      <c r="P9124" s="147" t="s">
        <v>962</v>
      </c>
      <c r="Q9124" s="147">
        <v>222</v>
      </c>
      <c r="R9124" s="147"/>
      <c r="S9124" s="147" t="s">
        <v>5108</v>
      </c>
      <c r="T9124" s="147">
        <v>750</v>
      </c>
      <c r="U9124" s="147" t="s">
        <v>5109</v>
      </c>
      <c r="V9124" s="147" t="s">
        <v>5017</v>
      </c>
    </row>
    <row r="9125" spans="16:22" x14ac:dyDescent="0.25">
      <c r="P9125" s="147" t="s">
        <v>962</v>
      </c>
      <c r="Q9125" s="147">
        <v>222</v>
      </c>
      <c r="R9125" s="147"/>
      <c r="S9125" s="147" t="s">
        <v>5110</v>
      </c>
      <c r="T9125" s="147">
        <v>750</v>
      </c>
      <c r="U9125" s="147" t="s">
        <v>5111</v>
      </c>
      <c r="V9125" s="147" t="s">
        <v>5017</v>
      </c>
    </row>
    <row r="9126" spans="16:22" x14ac:dyDescent="0.25">
      <c r="P9126" s="147" t="s">
        <v>962</v>
      </c>
      <c r="Q9126" s="147">
        <v>222</v>
      </c>
      <c r="R9126" s="147"/>
      <c r="S9126" s="147" t="s">
        <v>5112</v>
      </c>
      <c r="T9126" s="147">
        <v>750</v>
      </c>
      <c r="U9126" s="147" t="s">
        <v>5113</v>
      </c>
      <c r="V9126" s="147" t="s">
        <v>5017</v>
      </c>
    </row>
    <row r="9127" spans="16:22" x14ac:dyDescent="0.25">
      <c r="P9127" s="147" t="s">
        <v>962</v>
      </c>
      <c r="Q9127" s="147">
        <v>222</v>
      </c>
      <c r="R9127" s="147"/>
      <c r="S9127" s="147" t="s">
        <v>1888</v>
      </c>
      <c r="T9127" s="147">
        <v>3630</v>
      </c>
      <c r="U9127" s="147" t="s">
        <v>1889</v>
      </c>
      <c r="V9127" s="147" t="s">
        <v>5017</v>
      </c>
    </row>
    <row r="9128" spans="16:22" x14ac:dyDescent="0.25">
      <c r="P9128" s="147" t="s">
        <v>962</v>
      </c>
      <c r="Q9128" s="147">
        <v>222</v>
      </c>
      <c r="R9128" s="147"/>
      <c r="S9128" s="147" t="s">
        <v>5114</v>
      </c>
      <c r="T9128" s="147">
        <v>900</v>
      </c>
      <c r="U9128" s="147" t="s">
        <v>5115</v>
      </c>
      <c r="V9128" s="147" t="s">
        <v>5017</v>
      </c>
    </row>
    <row r="9129" spans="16:22" x14ac:dyDescent="0.25">
      <c r="P9129" s="147" t="s">
        <v>962</v>
      </c>
      <c r="Q9129" s="147">
        <v>222</v>
      </c>
      <c r="R9129" s="147"/>
      <c r="S9129" s="147" t="s">
        <v>1890</v>
      </c>
      <c r="T9129" s="147">
        <v>968</v>
      </c>
      <c r="U9129" s="147" t="s">
        <v>1891</v>
      </c>
      <c r="V9129" s="147" t="s">
        <v>5017</v>
      </c>
    </row>
    <row r="9130" spans="16:22" x14ac:dyDescent="0.25">
      <c r="P9130" s="147" t="s">
        <v>962</v>
      </c>
      <c r="Q9130" s="147">
        <v>222</v>
      </c>
      <c r="R9130" s="147"/>
      <c r="S9130" s="147" t="s">
        <v>5116</v>
      </c>
      <c r="T9130" s="147">
        <v>160</v>
      </c>
      <c r="U9130" s="147" t="s">
        <v>5117</v>
      </c>
      <c r="V9130" s="147" t="s">
        <v>5017</v>
      </c>
    </row>
    <row r="9131" spans="16:22" x14ac:dyDescent="0.25">
      <c r="P9131" s="147" t="s">
        <v>962</v>
      </c>
      <c r="Q9131" s="147">
        <v>222</v>
      </c>
      <c r="R9131" s="147"/>
      <c r="S9131" s="147" t="s">
        <v>4983</v>
      </c>
      <c r="T9131" s="147">
        <v>300</v>
      </c>
      <c r="U9131" s="147" t="s">
        <v>4984</v>
      </c>
      <c r="V9131" s="147" t="s">
        <v>5017</v>
      </c>
    </row>
    <row r="9132" spans="16:22" x14ac:dyDescent="0.25">
      <c r="P9132" s="147" t="s">
        <v>962</v>
      </c>
      <c r="Q9132" s="147">
        <v>222</v>
      </c>
      <c r="R9132" s="147"/>
      <c r="S9132" s="147" t="s">
        <v>4879</v>
      </c>
      <c r="T9132" s="147">
        <v>31</v>
      </c>
      <c r="U9132" s="147" t="s">
        <v>4880</v>
      </c>
      <c r="V9132" s="147" t="s">
        <v>5017</v>
      </c>
    </row>
    <row r="9133" spans="16:22" x14ac:dyDescent="0.25">
      <c r="P9133" s="147" t="s">
        <v>962</v>
      </c>
      <c r="Q9133" s="147">
        <v>222</v>
      </c>
      <c r="R9133" s="147"/>
      <c r="S9133" s="147" t="s">
        <v>2555</v>
      </c>
      <c r="T9133" s="147">
        <v>1276</v>
      </c>
      <c r="U9133" s="147" t="s">
        <v>2556</v>
      </c>
      <c r="V9133" s="147" t="s">
        <v>5017</v>
      </c>
    </row>
    <row r="9134" spans="16:22" x14ac:dyDescent="0.25">
      <c r="P9134" s="147" t="s">
        <v>962</v>
      </c>
      <c r="Q9134" s="147">
        <v>222</v>
      </c>
      <c r="R9134" s="147"/>
      <c r="S9134" s="147" t="s">
        <v>1892</v>
      </c>
      <c r="T9134" s="147">
        <v>1658</v>
      </c>
      <c r="U9134" s="147" t="s">
        <v>1893</v>
      </c>
      <c r="V9134" s="147" t="s">
        <v>5017</v>
      </c>
    </row>
    <row r="9135" spans="16:22" x14ac:dyDescent="0.25">
      <c r="P9135" s="147" t="s">
        <v>962</v>
      </c>
      <c r="Q9135" s="147">
        <v>222</v>
      </c>
      <c r="R9135" s="147"/>
      <c r="S9135" s="147" t="s">
        <v>1894</v>
      </c>
      <c r="T9135" s="147">
        <v>1007</v>
      </c>
      <c r="U9135" s="147" t="s">
        <v>1895</v>
      </c>
      <c r="V9135" s="147" t="s">
        <v>5017</v>
      </c>
    </row>
    <row r="9136" spans="16:22" x14ac:dyDescent="0.25">
      <c r="P9136" s="147" t="s">
        <v>962</v>
      </c>
      <c r="Q9136" s="147">
        <v>222</v>
      </c>
      <c r="R9136" s="147"/>
      <c r="S9136" s="147" t="s">
        <v>1896</v>
      </c>
      <c r="T9136" s="147">
        <v>1583</v>
      </c>
      <c r="U9136" s="147" t="s">
        <v>1897</v>
      </c>
      <c r="V9136" s="147" t="s">
        <v>5017</v>
      </c>
    </row>
    <row r="9137" spans="16:22" x14ac:dyDescent="0.25">
      <c r="P9137" s="147" t="s">
        <v>962</v>
      </c>
      <c r="Q9137" s="147">
        <v>222</v>
      </c>
      <c r="R9137" s="147"/>
      <c r="S9137" s="147" t="s">
        <v>2854</v>
      </c>
      <c r="T9137" s="147">
        <v>1633</v>
      </c>
      <c r="U9137" s="147" t="s">
        <v>2855</v>
      </c>
      <c r="V9137" s="147" t="s">
        <v>5017</v>
      </c>
    </row>
    <row r="9138" spans="16:22" x14ac:dyDescent="0.25">
      <c r="P9138" s="147" t="s">
        <v>962</v>
      </c>
      <c r="Q9138" s="147">
        <v>222</v>
      </c>
      <c r="R9138" s="147"/>
      <c r="S9138" s="147" t="s">
        <v>2856</v>
      </c>
      <c r="T9138" s="147">
        <v>2198</v>
      </c>
      <c r="U9138" s="147" t="s">
        <v>2857</v>
      </c>
      <c r="V9138" s="147" t="s">
        <v>5017</v>
      </c>
    </row>
    <row r="9139" spans="16:22" x14ac:dyDescent="0.25">
      <c r="P9139" s="147" t="s">
        <v>962</v>
      </c>
      <c r="Q9139" s="147">
        <v>222</v>
      </c>
      <c r="R9139" s="147"/>
      <c r="S9139" s="147" t="s">
        <v>3071</v>
      </c>
      <c r="T9139" s="147">
        <v>503</v>
      </c>
      <c r="U9139" s="147" t="s">
        <v>3072</v>
      </c>
      <c r="V9139" s="147" t="s">
        <v>5017</v>
      </c>
    </row>
    <row r="9140" spans="16:22" x14ac:dyDescent="0.25">
      <c r="P9140" s="147" t="s">
        <v>962</v>
      </c>
      <c r="Q9140" s="147">
        <v>222</v>
      </c>
      <c r="R9140" s="147"/>
      <c r="S9140" s="147" t="s">
        <v>1898</v>
      </c>
      <c r="T9140" s="147">
        <v>225</v>
      </c>
      <c r="U9140" s="147" t="s">
        <v>1899</v>
      </c>
      <c r="V9140" s="147" t="s">
        <v>5017</v>
      </c>
    </row>
    <row r="9141" spans="16:22" x14ac:dyDescent="0.25">
      <c r="P9141" s="147" t="s">
        <v>962</v>
      </c>
      <c r="Q9141" s="147">
        <v>222</v>
      </c>
      <c r="R9141" s="147"/>
      <c r="S9141" s="147" t="s">
        <v>3538</v>
      </c>
      <c r="T9141" s="147">
        <v>2879</v>
      </c>
      <c r="U9141" s="147" t="s">
        <v>3539</v>
      </c>
      <c r="V9141" s="147" t="s">
        <v>5017</v>
      </c>
    </row>
    <row r="9142" spans="16:22" x14ac:dyDescent="0.25">
      <c r="P9142" s="147" t="s">
        <v>962</v>
      </c>
      <c r="Q9142" s="147">
        <v>222</v>
      </c>
      <c r="R9142" s="147"/>
      <c r="S9142" s="147" t="s">
        <v>4367</v>
      </c>
      <c r="T9142" s="147">
        <v>200</v>
      </c>
      <c r="U9142" s="147" t="s">
        <v>4368</v>
      </c>
      <c r="V9142" s="147" t="s">
        <v>5017</v>
      </c>
    </row>
    <row r="9143" spans="16:22" x14ac:dyDescent="0.25">
      <c r="P9143" s="147" t="s">
        <v>962</v>
      </c>
      <c r="Q9143" s="147">
        <v>222</v>
      </c>
      <c r="R9143" s="147"/>
      <c r="S9143" s="147" t="s">
        <v>1902</v>
      </c>
      <c r="T9143" s="147">
        <v>400</v>
      </c>
      <c r="U9143" s="147" t="s">
        <v>1903</v>
      </c>
      <c r="V9143" s="147" t="s">
        <v>5017</v>
      </c>
    </row>
    <row r="9144" spans="16:22" x14ac:dyDescent="0.25">
      <c r="P9144" s="147" t="s">
        <v>962</v>
      </c>
      <c r="Q9144" s="147">
        <v>222</v>
      </c>
      <c r="R9144" s="147"/>
      <c r="S9144" s="147" t="s">
        <v>5118</v>
      </c>
      <c r="T9144" s="147">
        <v>30</v>
      </c>
      <c r="U9144" s="147" t="s">
        <v>5119</v>
      </c>
      <c r="V9144" s="147" t="s">
        <v>5017</v>
      </c>
    </row>
    <row r="9145" spans="16:22" x14ac:dyDescent="0.25">
      <c r="P9145" s="147" t="s">
        <v>962</v>
      </c>
      <c r="Q9145" s="147">
        <v>222</v>
      </c>
      <c r="R9145" s="147"/>
      <c r="S9145" s="147" t="s">
        <v>4369</v>
      </c>
      <c r="T9145" s="147">
        <v>57</v>
      </c>
      <c r="U9145" s="147" t="s">
        <v>4370</v>
      </c>
      <c r="V9145" s="147" t="s">
        <v>5017</v>
      </c>
    </row>
    <row r="9146" spans="16:22" x14ac:dyDescent="0.25">
      <c r="P9146" s="147" t="s">
        <v>962</v>
      </c>
      <c r="Q9146" s="147">
        <v>222</v>
      </c>
      <c r="R9146" s="147"/>
      <c r="S9146" s="147" t="s">
        <v>3885</v>
      </c>
      <c r="T9146" s="147">
        <v>172</v>
      </c>
      <c r="U9146" s="147" t="s">
        <v>3886</v>
      </c>
      <c r="V9146" s="147" t="s">
        <v>5017</v>
      </c>
    </row>
    <row r="9147" spans="16:22" x14ac:dyDescent="0.25">
      <c r="P9147" s="147" t="s">
        <v>962</v>
      </c>
      <c r="Q9147" s="147">
        <v>222</v>
      </c>
      <c r="R9147" s="147"/>
      <c r="S9147" s="147" t="s">
        <v>3887</v>
      </c>
      <c r="T9147" s="147">
        <v>80</v>
      </c>
      <c r="U9147" s="147" t="s">
        <v>3888</v>
      </c>
      <c r="V9147" s="147" t="s">
        <v>5017</v>
      </c>
    </row>
    <row r="9148" spans="16:22" x14ac:dyDescent="0.25">
      <c r="P9148" s="147" t="s">
        <v>962</v>
      </c>
      <c r="Q9148" s="147">
        <v>222</v>
      </c>
      <c r="R9148" s="147"/>
      <c r="S9148" s="147" t="s">
        <v>4713</v>
      </c>
      <c r="T9148" s="147">
        <v>250</v>
      </c>
      <c r="U9148" s="147" t="s">
        <v>4714</v>
      </c>
      <c r="V9148" s="147" t="s">
        <v>5017</v>
      </c>
    </row>
    <row r="9149" spans="16:22" x14ac:dyDescent="0.25">
      <c r="P9149" s="147" t="s">
        <v>962</v>
      </c>
      <c r="Q9149" s="147">
        <v>222</v>
      </c>
      <c r="R9149" s="147"/>
      <c r="S9149" s="147" t="s">
        <v>2557</v>
      </c>
      <c r="T9149" s="147">
        <v>191</v>
      </c>
      <c r="U9149" s="147" t="s">
        <v>2558</v>
      </c>
      <c r="V9149" s="147" t="s">
        <v>5017</v>
      </c>
    </row>
    <row r="9150" spans="16:22" x14ac:dyDescent="0.25">
      <c r="P9150" s="147" t="s">
        <v>962</v>
      </c>
      <c r="Q9150" s="147">
        <v>222</v>
      </c>
      <c r="R9150" s="147"/>
      <c r="S9150" s="147" t="s">
        <v>3073</v>
      </c>
      <c r="T9150" s="147">
        <v>38</v>
      </c>
      <c r="U9150" s="147" t="s">
        <v>3074</v>
      </c>
      <c r="V9150" s="147" t="s">
        <v>5017</v>
      </c>
    </row>
    <row r="9151" spans="16:22" x14ac:dyDescent="0.25">
      <c r="P9151" s="147" t="s">
        <v>962</v>
      </c>
      <c r="Q9151" s="147">
        <v>222</v>
      </c>
      <c r="R9151" s="147"/>
      <c r="S9151" s="147" t="s">
        <v>1904</v>
      </c>
      <c r="T9151" s="147">
        <v>793</v>
      </c>
      <c r="U9151" s="147" t="s">
        <v>1905</v>
      </c>
      <c r="V9151" s="147" t="s">
        <v>5017</v>
      </c>
    </row>
    <row r="9152" spans="16:22" x14ac:dyDescent="0.25">
      <c r="P9152" s="147" t="s">
        <v>962</v>
      </c>
      <c r="Q9152" s="147">
        <v>222</v>
      </c>
      <c r="R9152" s="147"/>
      <c r="S9152" s="147" t="s">
        <v>4084</v>
      </c>
      <c r="T9152" s="147">
        <v>414</v>
      </c>
      <c r="U9152" s="147" t="s">
        <v>4085</v>
      </c>
      <c r="V9152" s="147" t="s">
        <v>5017</v>
      </c>
    </row>
    <row r="9153" spans="16:22" x14ac:dyDescent="0.25">
      <c r="P9153" s="147" t="s">
        <v>962</v>
      </c>
      <c r="Q9153" s="147">
        <v>222</v>
      </c>
      <c r="R9153" s="147"/>
      <c r="S9153" s="147" t="s">
        <v>2858</v>
      </c>
      <c r="T9153" s="147">
        <v>90</v>
      </c>
      <c r="U9153" s="147" t="s">
        <v>2859</v>
      </c>
      <c r="V9153" s="147" t="s">
        <v>5017</v>
      </c>
    </row>
    <row r="9154" spans="16:22" x14ac:dyDescent="0.25">
      <c r="P9154" s="147" t="s">
        <v>962</v>
      </c>
      <c r="Q9154" s="147">
        <v>222</v>
      </c>
      <c r="R9154" s="147"/>
      <c r="S9154" s="147" t="s">
        <v>2559</v>
      </c>
      <c r="T9154" s="147">
        <v>82</v>
      </c>
      <c r="U9154" s="147" t="s">
        <v>2560</v>
      </c>
      <c r="V9154" s="147" t="s">
        <v>5017</v>
      </c>
    </row>
    <row r="9155" spans="16:22" x14ac:dyDescent="0.25">
      <c r="P9155" s="147" t="s">
        <v>962</v>
      </c>
      <c r="Q9155" s="147">
        <v>222</v>
      </c>
      <c r="R9155" s="147"/>
      <c r="S9155" s="147" t="s">
        <v>1906</v>
      </c>
      <c r="T9155" s="147">
        <v>248</v>
      </c>
      <c r="U9155" s="147" t="s">
        <v>1907</v>
      </c>
      <c r="V9155" s="147" t="s">
        <v>5017</v>
      </c>
    </row>
    <row r="9156" spans="16:22" x14ac:dyDescent="0.25">
      <c r="P9156" s="147" t="s">
        <v>962</v>
      </c>
      <c r="Q9156" s="147">
        <v>222</v>
      </c>
      <c r="R9156" s="147"/>
      <c r="S9156" s="147" t="s">
        <v>3378</v>
      </c>
      <c r="T9156" s="147">
        <v>863</v>
      </c>
      <c r="U9156" s="147" t="s">
        <v>3379</v>
      </c>
      <c r="V9156" s="147" t="s">
        <v>5017</v>
      </c>
    </row>
    <row r="9157" spans="16:22" x14ac:dyDescent="0.25">
      <c r="P9157" s="147" t="s">
        <v>962</v>
      </c>
      <c r="Q9157" s="147">
        <v>222</v>
      </c>
      <c r="R9157" s="147"/>
      <c r="S9157" s="147" t="s">
        <v>4137</v>
      </c>
      <c r="T9157" s="147">
        <v>246</v>
      </c>
      <c r="U9157" s="147" t="s">
        <v>4138</v>
      </c>
      <c r="V9157" s="147" t="s">
        <v>5017</v>
      </c>
    </row>
    <row r="9158" spans="16:22" x14ac:dyDescent="0.25">
      <c r="P9158" s="147" t="s">
        <v>962</v>
      </c>
      <c r="Q9158" s="147">
        <v>222</v>
      </c>
      <c r="R9158" s="147"/>
      <c r="S9158" s="147" t="s">
        <v>3380</v>
      </c>
      <c r="T9158" s="147">
        <v>189</v>
      </c>
      <c r="U9158" s="147" t="s">
        <v>3381</v>
      </c>
      <c r="V9158" s="147" t="s">
        <v>5017</v>
      </c>
    </row>
    <row r="9159" spans="16:22" x14ac:dyDescent="0.25">
      <c r="P9159" s="147" t="s">
        <v>962</v>
      </c>
      <c r="Q9159" s="147">
        <v>222</v>
      </c>
      <c r="R9159" s="147"/>
      <c r="S9159" s="147" t="s">
        <v>1908</v>
      </c>
      <c r="T9159" s="147">
        <v>208</v>
      </c>
      <c r="U9159" s="147" t="s">
        <v>1909</v>
      </c>
      <c r="V9159" s="147" t="s">
        <v>5017</v>
      </c>
    </row>
    <row r="9160" spans="16:22" x14ac:dyDescent="0.25">
      <c r="P9160" s="147" t="s">
        <v>962</v>
      </c>
      <c r="Q9160" s="147">
        <v>222</v>
      </c>
      <c r="R9160" s="147"/>
      <c r="S9160" s="147" t="s">
        <v>3891</v>
      </c>
      <c r="T9160" s="147">
        <v>290</v>
      </c>
      <c r="U9160" s="147" t="s">
        <v>3892</v>
      </c>
      <c r="V9160" s="147" t="s">
        <v>5017</v>
      </c>
    </row>
    <row r="9161" spans="16:22" x14ac:dyDescent="0.25">
      <c r="P9161" s="147" t="s">
        <v>962</v>
      </c>
      <c r="Q9161" s="147">
        <v>222</v>
      </c>
      <c r="R9161" s="147"/>
      <c r="S9161" s="147" t="s">
        <v>1910</v>
      </c>
      <c r="T9161" s="147">
        <v>628</v>
      </c>
      <c r="U9161" s="147" t="s">
        <v>1911</v>
      </c>
      <c r="V9161" s="147" t="s">
        <v>5017</v>
      </c>
    </row>
    <row r="9162" spans="16:22" x14ac:dyDescent="0.25">
      <c r="P9162" s="147" t="s">
        <v>962</v>
      </c>
      <c r="Q9162" s="147">
        <v>222</v>
      </c>
      <c r="R9162" s="147"/>
      <c r="S9162" s="147" t="s">
        <v>2860</v>
      </c>
      <c r="T9162" s="147">
        <v>120</v>
      </c>
      <c r="U9162" s="147" t="s">
        <v>2861</v>
      </c>
      <c r="V9162" s="147" t="s">
        <v>5017</v>
      </c>
    </row>
    <row r="9163" spans="16:22" x14ac:dyDescent="0.25">
      <c r="P9163" s="147" t="s">
        <v>962</v>
      </c>
      <c r="Q9163" s="147">
        <v>222</v>
      </c>
      <c r="R9163" s="147"/>
      <c r="S9163" s="147" t="s">
        <v>3893</v>
      </c>
      <c r="T9163" s="147">
        <v>75</v>
      </c>
      <c r="U9163" s="147" t="s">
        <v>3894</v>
      </c>
      <c r="V9163" s="147" t="s">
        <v>5017</v>
      </c>
    </row>
    <row r="9164" spans="16:22" x14ac:dyDescent="0.25">
      <c r="P9164" s="147" t="s">
        <v>962</v>
      </c>
      <c r="Q9164" s="147">
        <v>222</v>
      </c>
      <c r="R9164" s="147"/>
      <c r="S9164" s="147" t="s">
        <v>2561</v>
      </c>
      <c r="T9164" s="147">
        <v>183</v>
      </c>
      <c r="U9164" s="147" t="s">
        <v>2562</v>
      </c>
      <c r="V9164" s="147" t="s">
        <v>5017</v>
      </c>
    </row>
    <row r="9165" spans="16:22" x14ac:dyDescent="0.25">
      <c r="P9165" s="147" t="s">
        <v>962</v>
      </c>
      <c r="Q9165" s="147">
        <v>222</v>
      </c>
      <c r="R9165" s="147"/>
      <c r="S9165" s="147" t="s">
        <v>2563</v>
      </c>
      <c r="T9165" s="147">
        <v>72</v>
      </c>
      <c r="U9165" s="147" t="s">
        <v>2564</v>
      </c>
      <c r="V9165" s="147" t="s">
        <v>5017</v>
      </c>
    </row>
    <row r="9166" spans="16:22" x14ac:dyDescent="0.25">
      <c r="P9166" s="147" t="s">
        <v>962</v>
      </c>
      <c r="Q9166" s="147">
        <v>222</v>
      </c>
      <c r="R9166" s="147"/>
      <c r="S9166" s="147" t="s">
        <v>3077</v>
      </c>
      <c r="T9166" s="147">
        <v>57</v>
      </c>
      <c r="U9166" s="147" t="s">
        <v>3078</v>
      </c>
      <c r="V9166" s="147" t="s">
        <v>5017</v>
      </c>
    </row>
    <row r="9167" spans="16:22" x14ac:dyDescent="0.25">
      <c r="P9167" s="147" t="s">
        <v>962</v>
      </c>
      <c r="Q9167" s="147">
        <v>222</v>
      </c>
      <c r="R9167" s="147"/>
      <c r="S9167" s="147" t="s">
        <v>4371</v>
      </c>
      <c r="T9167" s="147">
        <v>115</v>
      </c>
      <c r="U9167" s="147" t="s">
        <v>4372</v>
      </c>
      <c r="V9167" s="147" t="s">
        <v>5017</v>
      </c>
    </row>
    <row r="9168" spans="16:22" x14ac:dyDescent="0.25">
      <c r="P9168" s="147" t="s">
        <v>962</v>
      </c>
      <c r="Q9168" s="147">
        <v>222</v>
      </c>
      <c r="R9168" s="147"/>
      <c r="S9168" s="147" t="s">
        <v>4086</v>
      </c>
      <c r="T9168" s="147">
        <v>148</v>
      </c>
      <c r="U9168" s="147" t="s">
        <v>4087</v>
      </c>
      <c r="V9168" s="147" t="s">
        <v>5017</v>
      </c>
    </row>
    <row r="9169" spans="16:22" x14ac:dyDescent="0.25">
      <c r="P9169" s="147" t="s">
        <v>962</v>
      </c>
      <c r="Q9169" s="147">
        <v>222</v>
      </c>
      <c r="R9169" s="147"/>
      <c r="S9169" s="147" t="s">
        <v>4715</v>
      </c>
      <c r="T9169" s="147">
        <v>302</v>
      </c>
      <c r="U9169" s="147" t="s">
        <v>4716</v>
      </c>
      <c r="V9169" s="147" t="s">
        <v>5017</v>
      </c>
    </row>
    <row r="9170" spans="16:22" x14ac:dyDescent="0.25">
      <c r="P9170" s="147" t="s">
        <v>962</v>
      </c>
      <c r="Q9170" s="147">
        <v>222</v>
      </c>
      <c r="R9170" s="147"/>
      <c r="S9170" s="147" t="s">
        <v>5120</v>
      </c>
      <c r="T9170" s="147">
        <v>180</v>
      </c>
      <c r="U9170" s="147" t="s">
        <v>5121</v>
      </c>
      <c r="V9170" s="147" t="s">
        <v>5017</v>
      </c>
    </row>
    <row r="9171" spans="16:22" x14ac:dyDescent="0.25">
      <c r="P9171" s="147" t="s">
        <v>962</v>
      </c>
      <c r="Q9171" s="147">
        <v>222</v>
      </c>
      <c r="R9171" s="147"/>
      <c r="S9171" s="147" t="s">
        <v>2565</v>
      </c>
      <c r="T9171" s="147">
        <v>234</v>
      </c>
      <c r="U9171" s="147" t="s">
        <v>2566</v>
      </c>
      <c r="V9171" s="147" t="s">
        <v>5017</v>
      </c>
    </row>
    <row r="9172" spans="16:22" x14ac:dyDescent="0.25">
      <c r="P9172" s="147" t="s">
        <v>962</v>
      </c>
      <c r="Q9172" s="147">
        <v>222</v>
      </c>
      <c r="R9172" s="147"/>
      <c r="S9172" s="147" t="s">
        <v>1912</v>
      </c>
      <c r="T9172" s="147">
        <v>217</v>
      </c>
      <c r="U9172" s="147" t="s">
        <v>1913</v>
      </c>
      <c r="V9172" s="147" t="s">
        <v>5017</v>
      </c>
    </row>
    <row r="9173" spans="16:22" x14ac:dyDescent="0.25">
      <c r="P9173" s="147" t="s">
        <v>962</v>
      </c>
      <c r="Q9173" s="147">
        <v>222</v>
      </c>
      <c r="R9173" s="147"/>
      <c r="S9173" s="147" t="s">
        <v>3728</v>
      </c>
      <c r="T9173" s="147">
        <v>396</v>
      </c>
      <c r="U9173" s="147" t="s">
        <v>3729</v>
      </c>
      <c r="V9173" s="147" t="s">
        <v>5017</v>
      </c>
    </row>
    <row r="9174" spans="16:22" x14ac:dyDescent="0.25">
      <c r="P9174" s="147" t="s">
        <v>962</v>
      </c>
      <c r="Q9174" s="147">
        <v>222</v>
      </c>
      <c r="R9174" s="147"/>
      <c r="S9174" s="147" t="s">
        <v>4139</v>
      </c>
      <c r="T9174" s="147">
        <v>898</v>
      </c>
      <c r="U9174" s="147" t="s">
        <v>4140</v>
      </c>
      <c r="V9174" s="147" t="s">
        <v>5017</v>
      </c>
    </row>
    <row r="9175" spans="16:22" x14ac:dyDescent="0.25">
      <c r="P9175" s="147" t="s">
        <v>962</v>
      </c>
      <c r="Q9175" s="147">
        <v>222</v>
      </c>
      <c r="R9175" s="147"/>
      <c r="S9175" s="147" t="s">
        <v>4141</v>
      </c>
      <c r="T9175" s="147">
        <v>720</v>
      </c>
      <c r="U9175" s="147" t="s">
        <v>4142</v>
      </c>
      <c r="V9175" s="147" t="s">
        <v>5017</v>
      </c>
    </row>
    <row r="9176" spans="16:22" x14ac:dyDescent="0.25">
      <c r="P9176" s="147" t="s">
        <v>962</v>
      </c>
      <c r="Q9176" s="147">
        <v>222</v>
      </c>
      <c r="R9176" s="147"/>
      <c r="S9176" s="147" t="s">
        <v>4373</v>
      </c>
      <c r="T9176" s="147">
        <v>537</v>
      </c>
      <c r="U9176" s="147" t="s">
        <v>4374</v>
      </c>
      <c r="V9176" s="147" t="s">
        <v>5017</v>
      </c>
    </row>
    <row r="9177" spans="16:22" x14ac:dyDescent="0.25">
      <c r="P9177" s="147" t="s">
        <v>962</v>
      </c>
      <c r="Q9177" s="147">
        <v>222</v>
      </c>
      <c r="R9177" s="147"/>
      <c r="S9177" s="147" t="s">
        <v>4881</v>
      </c>
      <c r="T9177" s="147">
        <v>85</v>
      </c>
      <c r="U9177" s="147" t="s">
        <v>4882</v>
      </c>
      <c r="V9177" s="147" t="s">
        <v>5017</v>
      </c>
    </row>
    <row r="9178" spans="16:22" x14ac:dyDescent="0.25">
      <c r="P9178" s="147" t="s">
        <v>962</v>
      </c>
      <c r="Q9178" s="147">
        <v>222</v>
      </c>
      <c r="R9178" s="147"/>
      <c r="S9178" s="147" t="s">
        <v>4375</v>
      </c>
      <c r="T9178" s="147">
        <v>121</v>
      </c>
      <c r="U9178" s="147" t="s">
        <v>4376</v>
      </c>
      <c r="V9178" s="147" t="s">
        <v>5017</v>
      </c>
    </row>
    <row r="9179" spans="16:22" x14ac:dyDescent="0.25">
      <c r="P9179" s="147" t="s">
        <v>962</v>
      </c>
      <c r="Q9179" s="147">
        <v>222</v>
      </c>
      <c r="R9179" s="147"/>
      <c r="S9179" s="147" t="s">
        <v>4377</v>
      </c>
      <c r="T9179" s="147">
        <v>271</v>
      </c>
      <c r="U9179" s="147" t="s">
        <v>4378</v>
      </c>
      <c r="V9179" s="147" t="s">
        <v>5017</v>
      </c>
    </row>
    <row r="9180" spans="16:22" x14ac:dyDescent="0.25">
      <c r="P9180" s="147" t="s">
        <v>962</v>
      </c>
      <c r="Q9180" s="147">
        <v>222</v>
      </c>
      <c r="R9180" s="147"/>
      <c r="S9180" s="147" t="s">
        <v>3085</v>
      </c>
      <c r="T9180" s="147">
        <v>484</v>
      </c>
      <c r="U9180" s="147" t="s">
        <v>3086</v>
      </c>
      <c r="V9180" s="147" t="s">
        <v>5017</v>
      </c>
    </row>
    <row r="9181" spans="16:22" x14ac:dyDescent="0.25">
      <c r="P9181" s="147" t="s">
        <v>962</v>
      </c>
      <c r="Q9181" s="147">
        <v>222</v>
      </c>
      <c r="R9181" s="147"/>
      <c r="S9181" s="147" t="s">
        <v>3730</v>
      </c>
      <c r="T9181" s="147">
        <v>132</v>
      </c>
      <c r="U9181" s="147" t="s">
        <v>3731</v>
      </c>
      <c r="V9181" s="147" t="s">
        <v>5017</v>
      </c>
    </row>
    <row r="9182" spans="16:22" x14ac:dyDescent="0.25">
      <c r="P9182" s="147" t="s">
        <v>962</v>
      </c>
      <c r="Q9182" s="147">
        <v>222</v>
      </c>
      <c r="R9182" s="147"/>
      <c r="S9182" s="147" t="s">
        <v>5122</v>
      </c>
      <c r="T9182" s="147">
        <v>360</v>
      </c>
      <c r="U9182" s="147" t="s">
        <v>5123</v>
      </c>
      <c r="V9182" s="147" t="s">
        <v>5017</v>
      </c>
    </row>
    <row r="9183" spans="16:22" x14ac:dyDescent="0.25">
      <c r="P9183" s="147" t="s">
        <v>962</v>
      </c>
      <c r="Q9183" s="147">
        <v>222</v>
      </c>
      <c r="R9183" s="147"/>
      <c r="S9183" s="147" t="s">
        <v>5124</v>
      </c>
      <c r="T9183" s="147">
        <v>248</v>
      </c>
      <c r="U9183" s="147" t="s">
        <v>5125</v>
      </c>
      <c r="V9183" s="147" t="s">
        <v>5017</v>
      </c>
    </row>
    <row r="9184" spans="16:22" x14ac:dyDescent="0.25">
      <c r="P9184" s="147" t="s">
        <v>962</v>
      </c>
      <c r="Q9184" s="147">
        <v>222</v>
      </c>
      <c r="R9184" s="147"/>
      <c r="S9184" s="147" t="s">
        <v>5126</v>
      </c>
      <c r="T9184" s="147">
        <v>206</v>
      </c>
      <c r="U9184" s="147" t="s">
        <v>5127</v>
      </c>
      <c r="V9184" s="147" t="s">
        <v>5017</v>
      </c>
    </row>
    <row r="9185" spans="16:22" x14ac:dyDescent="0.25">
      <c r="P9185" s="147" t="s">
        <v>962</v>
      </c>
      <c r="Q9185" s="147">
        <v>222</v>
      </c>
      <c r="R9185" s="147"/>
      <c r="S9185" s="147" t="s">
        <v>5128</v>
      </c>
      <c r="T9185" s="147">
        <v>87</v>
      </c>
      <c r="U9185" s="147" t="s">
        <v>5129</v>
      </c>
      <c r="V9185" s="147" t="s">
        <v>5017</v>
      </c>
    </row>
    <row r="9186" spans="16:22" x14ac:dyDescent="0.25">
      <c r="P9186" s="147" t="s">
        <v>962</v>
      </c>
      <c r="Q9186" s="147">
        <v>222</v>
      </c>
      <c r="R9186" s="147"/>
      <c r="S9186" s="147" t="s">
        <v>2567</v>
      </c>
      <c r="T9186" s="147">
        <v>191</v>
      </c>
      <c r="U9186" s="147" t="s">
        <v>2568</v>
      </c>
      <c r="V9186" s="147" t="s">
        <v>5017</v>
      </c>
    </row>
    <row r="9187" spans="16:22" x14ac:dyDescent="0.25">
      <c r="P9187" s="147" t="s">
        <v>962</v>
      </c>
      <c r="Q9187" s="147">
        <v>222</v>
      </c>
      <c r="R9187" s="147"/>
      <c r="S9187" s="147" t="s">
        <v>3732</v>
      </c>
      <c r="T9187" s="147">
        <v>225</v>
      </c>
      <c r="U9187" s="147" t="s">
        <v>3733</v>
      </c>
      <c r="V9187" s="147" t="s">
        <v>5017</v>
      </c>
    </row>
    <row r="9188" spans="16:22" x14ac:dyDescent="0.25">
      <c r="P9188" s="147" t="s">
        <v>962</v>
      </c>
      <c r="Q9188" s="147">
        <v>222</v>
      </c>
      <c r="R9188" s="147"/>
      <c r="S9188" s="147" t="s">
        <v>3542</v>
      </c>
      <c r="T9188" s="147">
        <v>41</v>
      </c>
      <c r="U9188" s="147" t="s">
        <v>3543</v>
      </c>
      <c r="V9188" s="147" t="s">
        <v>5017</v>
      </c>
    </row>
    <row r="9189" spans="16:22" x14ac:dyDescent="0.25">
      <c r="P9189" s="147" t="s">
        <v>962</v>
      </c>
      <c r="Q9189" s="147">
        <v>222</v>
      </c>
      <c r="R9189" s="147"/>
      <c r="S9189" s="147" t="s">
        <v>1918</v>
      </c>
      <c r="T9189" s="147">
        <v>234</v>
      </c>
      <c r="U9189" s="147" t="s">
        <v>1919</v>
      </c>
      <c r="V9189" s="147" t="s">
        <v>5017</v>
      </c>
    </row>
    <row r="9190" spans="16:22" x14ac:dyDescent="0.25">
      <c r="P9190" s="147" t="s">
        <v>962</v>
      </c>
      <c r="Q9190" s="147">
        <v>222</v>
      </c>
      <c r="R9190" s="147"/>
      <c r="S9190" s="147" t="s">
        <v>3544</v>
      </c>
      <c r="T9190" s="147">
        <v>107</v>
      </c>
      <c r="U9190" s="147" t="s">
        <v>3545</v>
      </c>
      <c r="V9190" s="147" t="s">
        <v>5017</v>
      </c>
    </row>
    <row r="9191" spans="16:22" x14ac:dyDescent="0.25">
      <c r="P9191" s="147" t="s">
        <v>962</v>
      </c>
      <c r="Q9191" s="147">
        <v>222</v>
      </c>
      <c r="R9191" s="147"/>
      <c r="S9191" s="147" t="s">
        <v>1922</v>
      </c>
      <c r="T9191" s="147">
        <v>116</v>
      </c>
      <c r="U9191" s="147" t="s">
        <v>1923</v>
      </c>
      <c r="V9191" s="147" t="s">
        <v>5017</v>
      </c>
    </row>
    <row r="9192" spans="16:22" x14ac:dyDescent="0.25">
      <c r="P9192" s="147" t="s">
        <v>962</v>
      </c>
      <c r="Q9192" s="147">
        <v>222</v>
      </c>
      <c r="R9192" s="147"/>
      <c r="S9192" s="147" t="s">
        <v>5130</v>
      </c>
      <c r="T9192" s="147">
        <v>60</v>
      </c>
      <c r="U9192" s="147" t="s">
        <v>5131</v>
      </c>
      <c r="V9192" s="147" t="s">
        <v>5017</v>
      </c>
    </row>
    <row r="9193" spans="16:22" x14ac:dyDescent="0.25">
      <c r="P9193" s="147" t="s">
        <v>962</v>
      </c>
      <c r="Q9193" s="147">
        <v>222</v>
      </c>
      <c r="R9193" s="147"/>
      <c r="S9193" s="147" t="s">
        <v>5132</v>
      </c>
      <c r="T9193" s="147">
        <v>900</v>
      </c>
      <c r="U9193" s="147" t="s">
        <v>5133</v>
      </c>
      <c r="V9193" s="147" t="s">
        <v>5017</v>
      </c>
    </row>
    <row r="9194" spans="16:22" x14ac:dyDescent="0.25">
      <c r="P9194" s="147" t="s">
        <v>962</v>
      </c>
      <c r="Q9194" s="147">
        <v>222</v>
      </c>
      <c r="R9194" s="147"/>
      <c r="S9194" s="147" t="s">
        <v>1926</v>
      </c>
      <c r="T9194" s="147">
        <v>1265</v>
      </c>
      <c r="U9194" s="147" t="s">
        <v>1927</v>
      </c>
      <c r="V9194" s="147" t="s">
        <v>5017</v>
      </c>
    </row>
    <row r="9195" spans="16:22" x14ac:dyDescent="0.25">
      <c r="P9195" s="147" t="s">
        <v>962</v>
      </c>
      <c r="Q9195" s="147">
        <v>222</v>
      </c>
      <c r="R9195" s="147"/>
      <c r="S9195" s="147" t="s">
        <v>3901</v>
      </c>
      <c r="T9195" s="147">
        <v>1071</v>
      </c>
      <c r="U9195" s="147" t="s">
        <v>3902</v>
      </c>
      <c r="V9195" s="147" t="s">
        <v>5017</v>
      </c>
    </row>
    <row r="9196" spans="16:22" x14ac:dyDescent="0.25">
      <c r="P9196" s="147" t="s">
        <v>962</v>
      </c>
      <c r="Q9196" s="147">
        <v>222</v>
      </c>
      <c r="R9196" s="147"/>
      <c r="S9196" s="147" t="s">
        <v>5134</v>
      </c>
      <c r="T9196" s="147">
        <v>810</v>
      </c>
      <c r="U9196" s="147" t="s">
        <v>5135</v>
      </c>
      <c r="V9196" s="147" t="s">
        <v>5017</v>
      </c>
    </row>
    <row r="9197" spans="16:22" x14ac:dyDescent="0.25">
      <c r="P9197" s="147" t="s">
        <v>962</v>
      </c>
      <c r="Q9197" s="147">
        <v>222</v>
      </c>
      <c r="R9197" s="147"/>
      <c r="S9197" s="147" t="s">
        <v>2870</v>
      </c>
      <c r="T9197" s="147">
        <v>690</v>
      </c>
      <c r="U9197" s="147" t="s">
        <v>2871</v>
      </c>
      <c r="V9197" s="147" t="s">
        <v>5017</v>
      </c>
    </row>
    <row r="9198" spans="16:22" x14ac:dyDescent="0.25">
      <c r="P9198" s="147" t="s">
        <v>962</v>
      </c>
      <c r="Q9198" s="147">
        <v>222</v>
      </c>
      <c r="R9198" s="147"/>
      <c r="S9198" s="147" t="s">
        <v>2872</v>
      </c>
      <c r="T9198" s="147">
        <v>570</v>
      </c>
      <c r="U9198" s="147" t="s">
        <v>2873</v>
      </c>
      <c r="V9198" s="147" t="s">
        <v>5017</v>
      </c>
    </row>
    <row r="9199" spans="16:22" x14ac:dyDescent="0.25">
      <c r="P9199" s="147" t="s">
        <v>962</v>
      </c>
      <c r="Q9199" s="147">
        <v>222</v>
      </c>
      <c r="R9199" s="147"/>
      <c r="S9199" s="147" t="s">
        <v>4883</v>
      </c>
      <c r="T9199" s="147">
        <v>270</v>
      </c>
      <c r="U9199" s="147" t="s">
        <v>4884</v>
      </c>
      <c r="V9199" s="147" t="s">
        <v>5017</v>
      </c>
    </row>
    <row r="9200" spans="16:22" x14ac:dyDescent="0.25">
      <c r="P9200" s="147" t="s">
        <v>962</v>
      </c>
      <c r="Q9200" s="147">
        <v>222</v>
      </c>
      <c r="R9200" s="147"/>
      <c r="S9200" s="147" t="s">
        <v>2876</v>
      </c>
      <c r="T9200" s="147">
        <v>1500</v>
      </c>
      <c r="U9200" s="147" t="s">
        <v>2877</v>
      </c>
      <c r="V9200" s="147" t="s">
        <v>5017</v>
      </c>
    </row>
    <row r="9201" spans="16:22" x14ac:dyDescent="0.25">
      <c r="P9201" s="147" t="s">
        <v>962</v>
      </c>
      <c r="Q9201" s="147">
        <v>222</v>
      </c>
      <c r="R9201" s="147"/>
      <c r="S9201" s="147" t="s">
        <v>5136</v>
      </c>
      <c r="T9201" s="147">
        <v>531</v>
      </c>
      <c r="U9201" s="147" t="s">
        <v>5137</v>
      </c>
      <c r="V9201" s="147" t="s">
        <v>5017</v>
      </c>
    </row>
    <row r="9202" spans="16:22" x14ac:dyDescent="0.25">
      <c r="P9202" s="147" t="s">
        <v>962</v>
      </c>
      <c r="Q9202" s="147">
        <v>222</v>
      </c>
      <c r="R9202" s="147"/>
      <c r="S9202" s="147" t="s">
        <v>4381</v>
      </c>
      <c r="T9202" s="147">
        <v>60</v>
      </c>
      <c r="U9202" s="147" t="s">
        <v>4382</v>
      </c>
      <c r="V9202" s="147" t="s">
        <v>5017</v>
      </c>
    </row>
    <row r="9203" spans="16:22" x14ac:dyDescent="0.25">
      <c r="P9203" s="147" t="s">
        <v>962</v>
      </c>
      <c r="Q9203" s="147">
        <v>222</v>
      </c>
      <c r="R9203" s="147"/>
      <c r="S9203" s="147" t="s">
        <v>4090</v>
      </c>
      <c r="T9203" s="147">
        <v>120</v>
      </c>
      <c r="U9203" s="147" t="s">
        <v>4091</v>
      </c>
      <c r="V9203" s="147" t="s">
        <v>5017</v>
      </c>
    </row>
    <row r="9204" spans="16:22" x14ac:dyDescent="0.25">
      <c r="P9204" s="147" t="s">
        <v>962</v>
      </c>
      <c r="Q9204" s="147">
        <v>222</v>
      </c>
      <c r="R9204" s="147"/>
      <c r="S9204" s="147" t="s">
        <v>1932</v>
      </c>
      <c r="T9204" s="147">
        <v>66</v>
      </c>
      <c r="U9204" s="147" t="s">
        <v>1933</v>
      </c>
      <c r="V9204" s="147" t="s">
        <v>5017</v>
      </c>
    </row>
    <row r="9205" spans="16:22" x14ac:dyDescent="0.25">
      <c r="P9205" s="147" t="s">
        <v>962</v>
      </c>
      <c r="Q9205" s="147">
        <v>222</v>
      </c>
      <c r="R9205" s="147"/>
      <c r="S9205" s="147" t="s">
        <v>3384</v>
      </c>
      <c r="T9205" s="147">
        <v>120</v>
      </c>
      <c r="U9205" s="147" t="s">
        <v>3385</v>
      </c>
      <c r="V9205" s="147" t="s">
        <v>5017</v>
      </c>
    </row>
    <row r="9206" spans="16:22" x14ac:dyDescent="0.25">
      <c r="P9206" s="147" t="s">
        <v>962</v>
      </c>
      <c r="Q9206" s="147">
        <v>222</v>
      </c>
      <c r="R9206" s="147"/>
      <c r="S9206" s="147" t="s">
        <v>4885</v>
      </c>
      <c r="T9206" s="147">
        <v>54</v>
      </c>
      <c r="U9206" s="147" t="s">
        <v>4886</v>
      </c>
      <c r="V9206" s="147" t="s">
        <v>5017</v>
      </c>
    </row>
    <row r="9207" spans="16:22" x14ac:dyDescent="0.25">
      <c r="P9207" s="147" t="s">
        <v>962</v>
      </c>
      <c r="Q9207" s="147">
        <v>222</v>
      </c>
      <c r="R9207" s="147"/>
      <c r="S9207" s="147" t="s">
        <v>4887</v>
      </c>
      <c r="T9207" s="147">
        <v>54</v>
      </c>
      <c r="U9207" s="147" t="s">
        <v>4888</v>
      </c>
      <c r="V9207" s="147" t="s">
        <v>5017</v>
      </c>
    </row>
    <row r="9208" spans="16:22" x14ac:dyDescent="0.25">
      <c r="P9208" s="147" t="s">
        <v>962</v>
      </c>
      <c r="Q9208" s="147">
        <v>222</v>
      </c>
      <c r="R9208" s="147"/>
      <c r="S9208" s="147" t="s">
        <v>4889</v>
      </c>
      <c r="T9208" s="147">
        <v>72</v>
      </c>
      <c r="U9208" s="147" t="s">
        <v>4890</v>
      </c>
      <c r="V9208" s="147" t="s">
        <v>5017</v>
      </c>
    </row>
    <row r="9209" spans="16:22" x14ac:dyDescent="0.25">
      <c r="P9209" s="147" t="s">
        <v>962</v>
      </c>
      <c r="Q9209" s="147">
        <v>222</v>
      </c>
      <c r="R9209" s="147"/>
      <c r="S9209" s="147" t="s">
        <v>4891</v>
      </c>
      <c r="T9209" s="147">
        <v>54</v>
      </c>
      <c r="U9209" s="147" t="s">
        <v>4892</v>
      </c>
      <c r="V9209" s="147" t="s">
        <v>5017</v>
      </c>
    </row>
    <row r="9210" spans="16:22" x14ac:dyDescent="0.25">
      <c r="P9210" s="147" t="s">
        <v>962</v>
      </c>
      <c r="Q9210" s="147">
        <v>222</v>
      </c>
      <c r="R9210" s="147"/>
      <c r="S9210" s="147" t="s">
        <v>4893</v>
      </c>
      <c r="T9210" s="147">
        <v>27</v>
      </c>
      <c r="U9210" s="147" t="s">
        <v>4894</v>
      </c>
      <c r="V9210" s="147" t="s">
        <v>5017</v>
      </c>
    </row>
    <row r="9211" spans="16:22" x14ac:dyDescent="0.25">
      <c r="P9211" s="147" t="s">
        <v>962</v>
      </c>
      <c r="Q9211" s="147">
        <v>222</v>
      </c>
      <c r="R9211" s="147"/>
      <c r="S9211" s="147" t="s">
        <v>4895</v>
      </c>
      <c r="T9211" s="147">
        <v>72</v>
      </c>
      <c r="U9211" s="147" t="s">
        <v>4896</v>
      </c>
      <c r="V9211" s="147" t="s">
        <v>5017</v>
      </c>
    </row>
    <row r="9212" spans="16:22" x14ac:dyDescent="0.25">
      <c r="P9212" s="147" t="s">
        <v>962</v>
      </c>
      <c r="Q9212" s="147">
        <v>222</v>
      </c>
      <c r="R9212" s="147"/>
      <c r="S9212" s="147" t="s">
        <v>4897</v>
      </c>
      <c r="T9212" s="147">
        <v>27</v>
      </c>
      <c r="U9212" s="147" t="s">
        <v>4898</v>
      </c>
      <c r="V9212" s="147" t="s">
        <v>5017</v>
      </c>
    </row>
    <row r="9213" spans="16:22" x14ac:dyDescent="0.25">
      <c r="P9213" s="147" t="s">
        <v>962</v>
      </c>
      <c r="Q9213" s="147">
        <v>222</v>
      </c>
      <c r="R9213" s="147"/>
      <c r="S9213" s="147" t="s">
        <v>1936</v>
      </c>
      <c r="T9213" s="147">
        <v>946</v>
      </c>
      <c r="U9213" s="147" t="s">
        <v>1937</v>
      </c>
      <c r="V9213" s="147" t="s">
        <v>5017</v>
      </c>
    </row>
    <row r="9214" spans="16:22" x14ac:dyDescent="0.25">
      <c r="P9214" s="147" t="s">
        <v>962</v>
      </c>
      <c r="Q9214" s="147">
        <v>222</v>
      </c>
      <c r="R9214" s="147"/>
      <c r="S9214" s="147" t="s">
        <v>1940</v>
      </c>
      <c r="T9214" s="147">
        <v>294</v>
      </c>
      <c r="U9214" s="147" t="s">
        <v>1941</v>
      </c>
      <c r="V9214" s="147" t="s">
        <v>5017</v>
      </c>
    </row>
    <row r="9215" spans="16:22" x14ac:dyDescent="0.25">
      <c r="P9215" s="147" t="s">
        <v>962</v>
      </c>
      <c r="Q9215" s="147">
        <v>222</v>
      </c>
      <c r="R9215" s="147"/>
      <c r="S9215" s="147" t="s">
        <v>3736</v>
      </c>
      <c r="T9215" s="147">
        <v>300</v>
      </c>
      <c r="U9215" s="147" t="s">
        <v>3737</v>
      </c>
      <c r="V9215" s="147" t="s">
        <v>5017</v>
      </c>
    </row>
    <row r="9216" spans="16:22" x14ac:dyDescent="0.25">
      <c r="P9216" s="147" t="s">
        <v>962</v>
      </c>
      <c r="Q9216" s="147">
        <v>222</v>
      </c>
      <c r="R9216" s="147"/>
      <c r="S9216" s="147" t="s">
        <v>1944</v>
      </c>
      <c r="T9216" s="147">
        <v>269</v>
      </c>
      <c r="U9216" s="147" t="s">
        <v>1945</v>
      </c>
      <c r="V9216" s="147" t="s">
        <v>5017</v>
      </c>
    </row>
    <row r="9217" spans="16:22" x14ac:dyDescent="0.25">
      <c r="P9217" s="147" t="s">
        <v>962</v>
      </c>
      <c r="Q9217" s="147">
        <v>222</v>
      </c>
      <c r="R9217" s="147"/>
      <c r="S9217" s="147" t="s">
        <v>4143</v>
      </c>
      <c r="T9217" s="147">
        <v>50</v>
      </c>
      <c r="U9217" s="147" t="s">
        <v>4144</v>
      </c>
      <c r="V9217" s="147" t="s">
        <v>5017</v>
      </c>
    </row>
    <row r="9218" spans="16:22" x14ac:dyDescent="0.25">
      <c r="P9218" s="147" t="s">
        <v>962</v>
      </c>
      <c r="Q9218" s="147">
        <v>222</v>
      </c>
      <c r="R9218" s="147"/>
      <c r="S9218" s="147" t="s">
        <v>3386</v>
      </c>
      <c r="T9218" s="147">
        <v>204</v>
      </c>
      <c r="U9218" s="147" t="s">
        <v>3387</v>
      </c>
      <c r="V9218" s="147" t="s">
        <v>5017</v>
      </c>
    </row>
    <row r="9219" spans="16:22" x14ac:dyDescent="0.25">
      <c r="P9219" s="147" t="s">
        <v>962</v>
      </c>
      <c r="Q9219" s="147">
        <v>222</v>
      </c>
      <c r="R9219" s="147"/>
      <c r="S9219" s="147" t="s">
        <v>1946</v>
      </c>
      <c r="T9219" s="147">
        <v>393</v>
      </c>
      <c r="U9219" s="147" t="s">
        <v>1947</v>
      </c>
      <c r="V9219" s="147" t="s">
        <v>5017</v>
      </c>
    </row>
    <row r="9220" spans="16:22" x14ac:dyDescent="0.25">
      <c r="P9220" s="147" t="s">
        <v>962</v>
      </c>
      <c r="Q9220" s="147">
        <v>222</v>
      </c>
      <c r="R9220" s="147"/>
      <c r="S9220" s="147" t="s">
        <v>1952</v>
      </c>
      <c r="T9220" s="147">
        <v>271</v>
      </c>
      <c r="U9220" s="147" t="s">
        <v>1953</v>
      </c>
      <c r="V9220" s="147" t="s">
        <v>5017</v>
      </c>
    </row>
    <row r="9221" spans="16:22" x14ac:dyDescent="0.25">
      <c r="P9221" s="147" t="s">
        <v>962</v>
      </c>
      <c r="Q9221" s="147">
        <v>222</v>
      </c>
      <c r="R9221" s="147"/>
      <c r="S9221" s="147" t="s">
        <v>1958</v>
      </c>
      <c r="T9221" s="147">
        <v>100</v>
      </c>
      <c r="U9221" s="147" t="s">
        <v>1959</v>
      </c>
      <c r="V9221" s="147" t="s">
        <v>5017</v>
      </c>
    </row>
    <row r="9222" spans="16:22" x14ac:dyDescent="0.25">
      <c r="P9222" s="147" t="s">
        <v>962</v>
      </c>
      <c r="Q9222" s="147">
        <v>222</v>
      </c>
      <c r="R9222" s="147"/>
      <c r="S9222" s="147" t="s">
        <v>4899</v>
      </c>
      <c r="T9222" s="147">
        <v>90</v>
      </c>
      <c r="U9222" s="147" t="s">
        <v>4900</v>
      </c>
      <c r="V9222" s="147" t="s">
        <v>5017</v>
      </c>
    </row>
    <row r="9223" spans="16:22" x14ac:dyDescent="0.25">
      <c r="P9223" s="147" t="s">
        <v>962</v>
      </c>
      <c r="Q9223" s="147">
        <v>222</v>
      </c>
      <c r="R9223" s="147"/>
      <c r="S9223" s="147" t="s">
        <v>1960</v>
      </c>
      <c r="T9223" s="147">
        <v>4500</v>
      </c>
      <c r="U9223" s="147" t="s">
        <v>1961</v>
      </c>
      <c r="V9223" s="147" t="s">
        <v>5017</v>
      </c>
    </row>
    <row r="9224" spans="16:22" x14ac:dyDescent="0.25">
      <c r="P9224" s="147" t="s">
        <v>962</v>
      </c>
      <c r="Q9224" s="147">
        <v>222</v>
      </c>
      <c r="R9224" s="147"/>
      <c r="S9224" s="147" t="s">
        <v>5138</v>
      </c>
      <c r="T9224" s="147">
        <v>938</v>
      </c>
      <c r="U9224" s="147" t="s">
        <v>5139</v>
      </c>
      <c r="V9224" s="147" t="s">
        <v>5017</v>
      </c>
    </row>
    <row r="9225" spans="16:22" x14ac:dyDescent="0.25">
      <c r="P9225" s="147" t="s">
        <v>962</v>
      </c>
      <c r="Q9225" s="147">
        <v>222</v>
      </c>
      <c r="R9225" s="147"/>
      <c r="S9225" s="147" t="s">
        <v>1962</v>
      </c>
      <c r="T9225" s="147">
        <v>525</v>
      </c>
      <c r="U9225" s="147" t="s">
        <v>1963</v>
      </c>
      <c r="V9225" s="147" t="s">
        <v>5017</v>
      </c>
    </row>
    <row r="9226" spans="16:22" x14ac:dyDescent="0.25">
      <c r="P9226" s="147" t="s">
        <v>962</v>
      </c>
      <c r="Q9226" s="147">
        <v>222</v>
      </c>
      <c r="R9226" s="147"/>
      <c r="S9226" s="147" t="s">
        <v>1964</v>
      </c>
      <c r="T9226" s="147">
        <v>1474</v>
      </c>
      <c r="U9226" s="147" t="s">
        <v>1965</v>
      </c>
      <c r="V9226" s="147" t="s">
        <v>5017</v>
      </c>
    </row>
    <row r="9227" spans="16:22" x14ac:dyDescent="0.25">
      <c r="P9227" s="147" t="s">
        <v>962</v>
      </c>
      <c r="Q9227" s="147">
        <v>222</v>
      </c>
      <c r="R9227" s="147"/>
      <c r="S9227" s="147" t="s">
        <v>1966</v>
      </c>
      <c r="T9227" s="147">
        <v>320</v>
      </c>
      <c r="U9227" s="147" t="s">
        <v>1967</v>
      </c>
      <c r="V9227" s="147" t="s">
        <v>5017</v>
      </c>
    </row>
    <row r="9228" spans="16:22" x14ac:dyDescent="0.25">
      <c r="P9228" s="147" t="s">
        <v>962</v>
      </c>
      <c r="Q9228" s="147">
        <v>222</v>
      </c>
      <c r="R9228" s="147"/>
      <c r="S9228" s="147" t="s">
        <v>2575</v>
      </c>
      <c r="T9228" s="147">
        <v>779</v>
      </c>
      <c r="U9228" s="147" t="s">
        <v>2576</v>
      </c>
      <c r="V9228" s="147" t="s">
        <v>5017</v>
      </c>
    </row>
    <row r="9229" spans="16:22" x14ac:dyDescent="0.25">
      <c r="P9229" s="147" t="s">
        <v>962</v>
      </c>
      <c r="Q9229" s="147">
        <v>222</v>
      </c>
      <c r="R9229" s="147"/>
      <c r="S9229" s="147" t="s">
        <v>1972</v>
      </c>
      <c r="T9229" s="147">
        <v>540</v>
      </c>
      <c r="U9229" s="147" t="s">
        <v>1973</v>
      </c>
      <c r="V9229" s="147" t="s">
        <v>5017</v>
      </c>
    </row>
    <row r="9230" spans="16:22" x14ac:dyDescent="0.25">
      <c r="P9230" s="147" t="s">
        <v>962</v>
      </c>
      <c r="Q9230" s="147">
        <v>222</v>
      </c>
      <c r="R9230" s="147"/>
      <c r="S9230" s="147" t="s">
        <v>1974</v>
      </c>
      <c r="T9230" s="147">
        <v>606</v>
      </c>
      <c r="U9230" s="147" t="s">
        <v>1975</v>
      </c>
      <c r="V9230" s="147" t="s">
        <v>5017</v>
      </c>
    </row>
    <row r="9231" spans="16:22" x14ac:dyDescent="0.25">
      <c r="P9231" s="147" t="s">
        <v>962</v>
      </c>
      <c r="Q9231" s="147">
        <v>222</v>
      </c>
      <c r="R9231" s="147"/>
      <c r="S9231" s="147" t="s">
        <v>1976</v>
      </c>
      <c r="T9231" s="147">
        <v>748</v>
      </c>
      <c r="U9231" s="147" t="s">
        <v>1977</v>
      </c>
      <c r="V9231" s="147" t="s">
        <v>5017</v>
      </c>
    </row>
    <row r="9232" spans="16:22" x14ac:dyDescent="0.25">
      <c r="P9232" s="147" t="s">
        <v>962</v>
      </c>
      <c r="Q9232" s="147">
        <v>222</v>
      </c>
      <c r="R9232" s="147"/>
      <c r="S9232" s="147" t="s">
        <v>4383</v>
      </c>
      <c r="T9232" s="147">
        <v>213</v>
      </c>
      <c r="U9232" s="147" t="s">
        <v>4384</v>
      </c>
      <c r="V9232" s="147" t="s">
        <v>5017</v>
      </c>
    </row>
    <row r="9233" spans="16:22" x14ac:dyDescent="0.25">
      <c r="P9233" s="147" t="s">
        <v>962</v>
      </c>
      <c r="Q9233" s="147">
        <v>222</v>
      </c>
      <c r="R9233" s="147"/>
      <c r="S9233" s="147" t="s">
        <v>5140</v>
      </c>
      <c r="T9233" s="147">
        <v>270</v>
      </c>
      <c r="U9233" s="147" t="s">
        <v>5141</v>
      </c>
      <c r="V9233" s="147" t="s">
        <v>5017</v>
      </c>
    </row>
    <row r="9234" spans="16:22" x14ac:dyDescent="0.25">
      <c r="P9234" s="147" t="s">
        <v>962</v>
      </c>
      <c r="Q9234" s="147">
        <v>222</v>
      </c>
      <c r="R9234" s="147"/>
      <c r="S9234" s="147" t="s">
        <v>4901</v>
      </c>
      <c r="T9234" s="147">
        <v>270</v>
      </c>
      <c r="U9234" s="147" t="s">
        <v>4902</v>
      </c>
      <c r="V9234" s="147" t="s">
        <v>5017</v>
      </c>
    </row>
    <row r="9235" spans="16:22" x14ac:dyDescent="0.25">
      <c r="P9235" s="147" t="s">
        <v>962</v>
      </c>
      <c r="Q9235" s="147">
        <v>222</v>
      </c>
      <c r="R9235" s="147"/>
      <c r="S9235" s="147" t="s">
        <v>1978</v>
      </c>
      <c r="T9235" s="147">
        <v>3770</v>
      </c>
      <c r="U9235" s="147" t="s">
        <v>1979</v>
      </c>
      <c r="V9235" s="147" t="s">
        <v>5017</v>
      </c>
    </row>
    <row r="9236" spans="16:22" x14ac:dyDescent="0.25">
      <c r="P9236" s="147" t="s">
        <v>962</v>
      </c>
      <c r="Q9236" s="147">
        <v>222</v>
      </c>
      <c r="R9236" s="147"/>
      <c r="S9236" s="147" t="s">
        <v>1984</v>
      </c>
      <c r="T9236" s="147">
        <v>363</v>
      </c>
      <c r="U9236" s="147" t="s">
        <v>1985</v>
      </c>
      <c r="V9236" s="147" t="s">
        <v>5017</v>
      </c>
    </row>
    <row r="9237" spans="16:22" x14ac:dyDescent="0.25">
      <c r="P9237" s="147" t="s">
        <v>962</v>
      </c>
      <c r="Q9237" s="147">
        <v>222</v>
      </c>
      <c r="R9237" s="147"/>
      <c r="S9237" s="147" t="s">
        <v>1986</v>
      </c>
      <c r="T9237" s="147">
        <v>540</v>
      </c>
      <c r="U9237" s="147" t="s">
        <v>1987</v>
      </c>
      <c r="V9237" s="147" t="s">
        <v>5017</v>
      </c>
    </row>
    <row r="9238" spans="16:22" x14ac:dyDescent="0.25">
      <c r="P9238" s="147" t="s">
        <v>962</v>
      </c>
      <c r="Q9238" s="147">
        <v>222</v>
      </c>
      <c r="R9238" s="147"/>
      <c r="S9238" s="147" t="s">
        <v>1988</v>
      </c>
      <c r="T9238" s="147">
        <v>4400</v>
      </c>
      <c r="U9238" s="147" t="s">
        <v>1989</v>
      </c>
      <c r="V9238" s="147" t="s">
        <v>5017</v>
      </c>
    </row>
    <row r="9239" spans="16:22" x14ac:dyDescent="0.25">
      <c r="P9239" s="147" t="s">
        <v>962</v>
      </c>
      <c r="Q9239" s="147">
        <v>222</v>
      </c>
      <c r="R9239" s="147"/>
      <c r="S9239" s="147" t="s">
        <v>1990</v>
      </c>
      <c r="T9239" s="147">
        <v>331</v>
      </c>
      <c r="U9239" s="147" t="s">
        <v>1991</v>
      </c>
      <c r="V9239" s="147" t="s">
        <v>5017</v>
      </c>
    </row>
    <row r="9240" spans="16:22" x14ac:dyDescent="0.25">
      <c r="P9240" s="147" t="s">
        <v>962</v>
      </c>
      <c r="Q9240" s="147">
        <v>222</v>
      </c>
      <c r="R9240" s="147"/>
      <c r="S9240" s="147" t="s">
        <v>1992</v>
      </c>
      <c r="T9240" s="147">
        <v>4736</v>
      </c>
      <c r="U9240" s="147" t="s">
        <v>1993</v>
      </c>
      <c r="V9240" s="147" t="s">
        <v>5017</v>
      </c>
    </row>
    <row r="9241" spans="16:22" x14ac:dyDescent="0.25">
      <c r="P9241" s="147" t="s">
        <v>962</v>
      </c>
      <c r="Q9241" s="147">
        <v>222</v>
      </c>
      <c r="R9241" s="147"/>
      <c r="S9241" s="147" t="s">
        <v>3740</v>
      </c>
      <c r="T9241" s="147">
        <v>201</v>
      </c>
      <c r="U9241" s="147" t="s">
        <v>3741</v>
      </c>
      <c r="V9241" s="147" t="s">
        <v>5017</v>
      </c>
    </row>
    <row r="9242" spans="16:22" x14ac:dyDescent="0.25">
      <c r="P9242" s="147" t="s">
        <v>962</v>
      </c>
      <c r="Q9242" s="147">
        <v>222</v>
      </c>
      <c r="R9242" s="147"/>
      <c r="S9242" s="147" t="s">
        <v>1994</v>
      </c>
      <c r="T9242" s="147">
        <v>8012</v>
      </c>
      <c r="U9242" s="147" t="s">
        <v>1995</v>
      </c>
      <c r="V9242" s="147" t="s">
        <v>5017</v>
      </c>
    </row>
    <row r="9243" spans="16:22" x14ac:dyDescent="0.25">
      <c r="P9243" s="147" t="s">
        <v>962</v>
      </c>
      <c r="Q9243" s="147">
        <v>222</v>
      </c>
      <c r="R9243" s="147"/>
      <c r="S9243" s="147" t="s">
        <v>1996</v>
      </c>
      <c r="T9243" s="147">
        <v>5713</v>
      </c>
      <c r="U9243" s="147" t="s">
        <v>1997</v>
      </c>
      <c r="V9243" s="147" t="s">
        <v>5017</v>
      </c>
    </row>
    <row r="9244" spans="16:22" x14ac:dyDescent="0.25">
      <c r="P9244" s="147" t="s">
        <v>962</v>
      </c>
      <c r="Q9244" s="147">
        <v>222</v>
      </c>
      <c r="R9244" s="147"/>
      <c r="S9244" s="147" t="s">
        <v>1998</v>
      </c>
      <c r="T9244" s="147">
        <v>6520</v>
      </c>
      <c r="U9244" s="147" t="s">
        <v>1999</v>
      </c>
      <c r="V9244" s="147" t="s">
        <v>5017</v>
      </c>
    </row>
    <row r="9245" spans="16:22" x14ac:dyDescent="0.25">
      <c r="P9245" s="147" t="s">
        <v>962</v>
      </c>
      <c r="Q9245" s="147">
        <v>222</v>
      </c>
      <c r="R9245" s="147"/>
      <c r="S9245" s="147" t="s">
        <v>2000</v>
      </c>
      <c r="T9245" s="147">
        <v>9214</v>
      </c>
      <c r="U9245" s="147" t="s">
        <v>2001</v>
      </c>
      <c r="V9245" s="147" t="s">
        <v>5017</v>
      </c>
    </row>
    <row r="9246" spans="16:22" x14ac:dyDescent="0.25">
      <c r="P9246" s="147" t="s">
        <v>962</v>
      </c>
      <c r="Q9246" s="147">
        <v>222</v>
      </c>
      <c r="R9246" s="147"/>
      <c r="S9246" s="147" t="s">
        <v>2002</v>
      </c>
      <c r="T9246" s="147">
        <v>9000</v>
      </c>
      <c r="U9246" s="147" t="s">
        <v>2003</v>
      </c>
      <c r="V9246" s="147" t="s">
        <v>5017</v>
      </c>
    </row>
    <row r="9247" spans="16:22" x14ac:dyDescent="0.25">
      <c r="P9247" s="147" t="s">
        <v>962</v>
      </c>
      <c r="Q9247" s="147">
        <v>222</v>
      </c>
      <c r="R9247" s="147"/>
      <c r="S9247" s="147" t="s">
        <v>2004</v>
      </c>
      <c r="T9247" s="147">
        <v>9271</v>
      </c>
      <c r="U9247" s="147" t="s">
        <v>2005</v>
      </c>
      <c r="V9247" s="147" t="s">
        <v>5017</v>
      </c>
    </row>
    <row r="9248" spans="16:22" x14ac:dyDescent="0.25">
      <c r="P9248" s="147" t="s">
        <v>962</v>
      </c>
      <c r="Q9248" s="147">
        <v>222</v>
      </c>
      <c r="R9248" s="147"/>
      <c r="S9248" s="147" t="s">
        <v>2579</v>
      </c>
      <c r="T9248" s="147">
        <v>8343</v>
      </c>
      <c r="U9248" s="147" t="s">
        <v>2580</v>
      </c>
      <c r="V9248" s="147" t="s">
        <v>5017</v>
      </c>
    </row>
    <row r="9249" spans="16:22" x14ac:dyDescent="0.25">
      <c r="P9249" s="147" t="s">
        <v>962</v>
      </c>
      <c r="Q9249" s="147">
        <v>222</v>
      </c>
      <c r="R9249" s="147"/>
      <c r="S9249" s="147" t="s">
        <v>2012</v>
      </c>
      <c r="T9249" s="147">
        <v>2662</v>
      </c>
      <c r="U9249" s="147" t="s">
        <v>2013</v>
      </c>
      <c r="V9249" s="147" t="s">
        <v>5017</v>
      </c>
    </row>
    <row r="9250" spans="16:22" x14ac:dyDescent="0.25">
      <c r="P9250" s="147" t="s">
        <v>962</v>
      </c>
      <c r="Q9250" s="147">
        <v>222</v>
      </c>
      <c r="R9250" s="147"/>
      <c r="S9250" s="147" t="s">
        <v>2014</v>
      </c>
      <c r="T9250" s="147">
        <v>1600</v>
      </c>
      <c r="U9250" s="147" t="s">
        <v>2015</v>
      </c>
      <c r="V9250" s="147" t="s">
        <v>5017</v>
      </c>
    </row>
    <row r="9251" spans="16:22" x14ac:dyDescent="0.25">
      <c r="P9251" s="147" t="s">
        <v>962</v>
      </c>
      <c r="Q9251" s="147">
        <v>222</v>
      </c>
      <c r="R9251" s="147"/>
      <c r="S9251" s="147" t="s">
        <v>3909</v>
      </c>
      <c r="T9251" s="147">
        <v>1813</v>
      </c>
      <c r="U9251" s="147" t="s">
        <v>3910</v>
      </c>
      <c r="V9251" s="147" t="s">
        <v>5017</v>
      </c>
    </row>
    <row r="9252" spans="16:22" x14ac:dyDescent="0.25">
      <c r="P9252" s="147" t="s">
        <v>962</v>
      </c>
      <c r="Q9252" s="147">
        <v>222</v>
      </c>
      <c r="R9252" s="147"/>
      <c r="S9252" s="147" t="s">
        <v>2020</v>
      </c>
      <c r="T9252" s="147">
        <v>434</v>
      </c>
      <c r="U9252" s="147" t="s">
        <v>2021</v>
      </c>
      <c r="V9252" s="147" t="s">
        <v>5017</v>
      </c>
    </row>
    <row r="9253" spans="16:22" x14ac:dyDescent="0.25">
      <c r="P9253" s="147" t="s">
        <v>962</v>
      </c>
      <c r="Q9253" s="147">
        <v>222</v>
      </c>
      <c r="R9253" s="147"/>
      <c r="S9253" s="147" t="s">
        <v>2026</v>
      </c>
      <c r="T9253" s="147">
        <v>1200</v>
      </c>
      <c r="U9253" s="147" t="s">
        <v>2027</v>
      </c>
      <c r="V9253" s="147" t="s">
        <v>5017</v>
      </c>
    </row>
    <row r="9254" spans="16:22" x14ac:dyDescent="0.25">
      <c r="P9254" s="147" t="s">
        <v>962</v>
      </c>
      <c r="Q9254" s="147">
        <v>222</v>
      </c>
      <c r="R9254" s="147"/>
      <c r="S9254" s="147" t="s">
        <v>2028</v>
      </c>
      <c r="T9254" s="147">
        <v>1239</v>
      </c>
      <c r="U9254" s="147" t="s">
        <v>2029</v>
      </c>
      <c r="V9254" s="147" t="s">
        <v>5017</v>
      </c>
    </row>
    <row r="9255" spans="16:22" x14ac:dyDescent="0.25">
      <c r="P9255" s="147" t="s">
        <v>962</v>
      </c>
      <c r="Q9255" s="147">
        <v>222</v>
      </c>
      <c r="R9255" s="147"/>
      <c r="S9255" s="147" t="s">
        <v>2030</v>
      </c>
      <c r="T9255" s="147">
        <v>820</v>
      </c>
      <c r="U9255" s="147" t="s">
        <v>2031</v>
      </c>
      <c r="V9255" s="147" t="s">
        <v>5017</v>
      </c>
    </row>
    <row r="9256" spans="16:22" x14ac:dyDescent="0.25">
      <c r="P9256" s="147" t="s">
        <v>962</v>
      </c>
      <c r="Q9256" s="147">
        <v>222</v>
      </c>
      <c r="R9256" s="147"/>
      <c r="S9256" s="147" t="s">
        <v>3398</v>
      </c>
      <c r="T9256" s="147">
        <v>319</v>
      </c>
      <c r="U9256" s="147" t="s">
        <v>3399</v>
      </c>
      <c r="V9256" s="147" t="s">
        <v>5017</v>
      </c>
    </row>
    <row r="9257" spans="16:22" x14ac:dyDescent="0.25">
      <c r="P9257" s="147" t="s">
        <v>962</v>
      </c>
      <c r="Q9257" s="147">
        <v>222</v>
      </c>
      <c r="R9257" s="147"/>
      <c r="S9257" s="147" t="s">
        <v>2034</v>
      </c>
      <c r="T9257" s="147">
        <v>625</v>
      </c>
      <c r="U9257" s="147" t="s">
        <v>2035</v>
      </c>
      <c r="V9257" s="147" t="s">
        <v>5017</v>
      </c>
    </row>
    <row r="9258" spans="16:22" x14ac:dyDescent="0.25">
      <c r="P9258" s="147" t="s">
        <v>962</v>
      </c>
      <c r="Q9258" s="147">
        <v>222</v>
      </c>
      <c r="R9258" s="147"/>
      <c r="S9258" s="147" t="s">
        <v>3099</v>
      </c>
      <c r="T9258" s="147">
        <v>568</v>
      </c>
      <c r="U9258" s="147" t="s">
        <v>3100</v>
      </c>
      <c r="V9258" s="147" t="s">
        <v>5017</v>
      </c>
    </row>
    <row r="9259" spans="16:22" x14ac:dyDescent="0.25">
      <c r="P9259" s="147" t="s">
        <v>962</v>
      </c>
      <c r="Q9259" s="147">
        <v>222</v>
      </c>
      <c r="R9259" s="147"/>
      <c r="S9259" s="147" t="s">
        <v>3101</v>
      </c>
      <c r="T9259" s="147">
        <v>741</v>
      </c>
      <c r="U9259" s="147" t="s">
        <v>3102</v>
      </c>
      <c r="V9259" s="147" t="s">
        <v>5017</v>
      </c>
    </row>
    <row r="9260" spans="16:22" x14ac:dyDescent="0.25">
      <c r="P9260" s="147" t="s">
        <v>962</v>
      </c>
      <c r="Q9260" s="147">
        <v>222</v>
      </c>
      <c r="R9260" s="147"/>
      <c r="S9260" s="147" t="s">
        <v>3915</v>
      </c>
      <c r="T9260" s="147">
        <v>268</v>
      </c>
      <c r="U9260" s="147" t="s">
        <v>3916</v>
      </c>
      <c r="V9260" s="147" t="s">
        <v>5017</v>
      </c>
    </row>
    <row r="9261" spans="16:22" x14ac:dyDescent="0.25">
      <c r="P9261" s="147" t="s">
        <v>962</v>
      </c>
      <c r="Q9261" s="147">
        <v>222</v>
      </c>
      <c r="R9261" s="147"/>
      <c r="S9261" s="147" t="s">
        <v>3917</v>
      </c>
      <c r="T9261" s="147">
        <v>102</v>
      </c>
      <c r="U9261" s="147" t="s">
        <v>3918</v>
      </c>
      <c r="V9261" s="147" t="s">
        <v>5017</v>
      </c>
    </row>
    <row r="9262" spans="16:22" x14ac:dyDescent="0.25">
      <c r="P9262" s="147" t="s">
        <v>962</v>
      </c>
      <c r="Q9262" s="147">
        <v>222</v>
      </c>
      <c r="R9262" s="147"/>
      <c r="S9262" s="147" t="s">
        <v>2890</v>
      </c>
      <c r="T9262" s="147">
        <v>422</v>
      </c>
      <c r="U9262" s="147" t="s">
        <v>2891</v>
      </c>
      <c r="V9262" s="147" t="s">
        <v>5017</v>
      </c>
    </row>
    <row r="9263" spans="16:22" x14ac:dyDescent="0.25">
      <c r="P9263" s="147" t="s">
        <v>962</v>
      </c>
      <c r="Q9263" s="147">
        <v>222</v>
      </c>
      <c r="R9263" s="147"/>
      <c r="S9263" s="147" t="s">
        <v>2048</v>
      </c>
      <c r="T9263" s="147">
        <v>605</v>
      </c>
      <c r="U9263" s="147" t="s">
        <v>2049</v>
      </c>
      <c r="V9263" s="147" t="s">
        <v>5017</v>
      </c>
    </row>
    <row r="9264" spans="16:22" x14ac:dyDescent="0.25">
      <c r="P9264" s="147" t="s">
        <v>962</v>
      </c>
      <c r="Q9264" s="147">
        <v>222</v>
      </c>
      <c r="R9264" s="147"/>
      <c r="S9264" s="147" t="s">
        <v>4717</v>
      </c>
      <c r="T9264" s="147">
        <v>225</v>
      </c>
      <c r="U9264" s="147" t="s">
        <v>4718</v>
      </c>
      <c r="V9264" s="147" t="s">
        <v>5017</v>
      </c>
    </row>
    <row r="9265" spans="16:22" x14ac:dyDescent="0.25">
      <c r="P9265" s="147" t="s">
        <v>962</v>
      </c>
      <c r="Q9265" s="147">
        <v>222</v>
      </c>
      <c r="R9265" s="147"/>
      <c r="S9265" s="147" t="s">
        <v>3562</v>
      </c>
      <c r="T9265" s="147">
        <v>3599</v>
      </c>
      <c r="U9265" s="147" t="s">
        <v>3563</v>
      </c>
      <c r="V9265" s="147" t="s">
        <v>5017</v>
      </c>
    </row>
    <row r="9266" spans="16:22" x14ac:dyDescent="0.25">
      <c r="P9266" s="147" t="s">
        <v>962</v>
      </c>
      <c r="Q9266" s="147">
        <v>222</v>
      </c>
      <c r="R9266" s="147"/>
      <c r="S9266" s="147" t="s">
        <v>2052</v>
      </c>
      <c r="T9266" s="147">
        <v>4831</v>
      </c>
      <c r="U9266" s="147" t="s">
        <v>2053</v>
      </c>
      <c r="V9266" s="147" t="s">
        <v>5017</v>
      </c>
    </row>
    <row r="9267" spans="16:22" x14ac:dyDescent="0.25">
      <c r="P9267" s="147" t="s">
        <v>962</v>
      </c>
      <c r="Q9267" s="147">
        <v>222</v>
      </c>
      <c r="R9267" s="147"/>
      <c r="S9267" s="147" t="s">
        <v>3115</v>
      </c>
      <c r="T9267" s="147">
        <v>630</v>
      </c>
      <c r="U9267" s="147" t="s">
        <v>3116</v>
      </c>
      <c r="V9267" s="147" t="s">
        <v>5017</v>
      </c>
    </row>
    <row r="9268" spans="16:22" x14ac:dyDescent="0.25">
      <c r="P9268" s="147" t="s">
        <v>962</v>
      </c>
      <c r="Q9268" s="147">
        <v>222</v>
      </c>
      <c r="R9268" s="147"/>
      <c r="S9268" s="147" t="s">
        <v>3117</v>
      </c>
      <c r="T9268" s="147">
        <v>3500</v>
      </c>
      <c r="U9268" s="147" t="s">
        <v>3118</v>
      </c>
      <c r="V9268" s="147" t="s">
        <v>5017</v>
      </c>
    </row>
    <row r="9269" spans="16:22" x14ac:dyDescent="0.25">
      <c r="P9269" s="147" t="s">
        <v>962</v>
      </c>
      <c r="Q9269" s="147">
        <v>222</v>
      </c>
      <c r="R9269" s="147"/>
      <c r="S9269" s="147" t="s">
        <v>4151</v>
      </c>
      <c r="T9269" s="147">
        <v>345</v>
      </c>
      <c r="U9269" s="147" t="s">
        <v>4152</v>
      </c>
      <c r="V9269" s="147" t="s">
        <v>5017</v>
      </c>
    </row>
    <row r="9270" spans="16:22" x14ac:dyDescent="0.25">
      <c r="P9270" s="147" t="s">
        <v>962</v>
      </c>
      <c r="Q9270" s="147">
        <v>222</v>
      </c>
      <c r="R9270" s="147"/>
      <c r="S9270" s="147" t="s">
        <v>3121</v>
      </c>
      <c r="T9270" s="147">
        <v>604</v>
      </c>
      <c r="U9270" s="147" t="s">
        <v>3122</v>
      </c>
      <c r="V9270" s="147" t="s">
        <v>5017</v>
      </c>
    </row>
    <row r="9271" spans="16:22" x14ac:dyDescent="0.25">
      <c r="P9271" s="147" t="s">
        <v>962</v>
      </c>
      <c r="Q9271" s="147">
        <v>222</v>
      </c>
      <c r="R9271" s="147"/>
      <c r="S9271" s="147" t="s">
        <v>3923</v>
      </c>
      <c r="T9271" s="147">
        <v>372</v>
      </c>
      <c r="U9271" s="147" t="s">
        <v>3924</v>
      </c>
      <c r="V9271" s="147" t="s">
        <v>5017</v>
      </c>
    </row>
    <row r="9272" spans="16:22" x14ac:dyDescent="0.25">
      <c r="P9272" s="147" t="s">
        <v>962</v>
      </c>
      <c r="Q9272" s="147">
        <v>222</v>
      </c>
      <c r="R9272" s="147"/>
      <c r="S9272" s="147" t="s">
        <v>4153</v>
      </c>
      <c r="T9272" s="147">
        <v>767</v>
      </c>
      <c r="U9272" s="147" t="s">
        <v>4154</v>
      </c>
      <c r="V9272" s="147" t="s">
        <v>5017</v>
      </c>
    </row>
    <row r="9273" spans="16:22" x14ac:dyDescent="0.25">
      <c r="P9273" s="147" t="s">
        <v>962</v>
      </c>
      <c r="Q9273" s="147">
        <v>222</v>
      </c>
      <c r="R9273" s="147"/>
      <c r="S9273" s="147" t="s">
        <v>2064</v>
      </c>
      <c r="T9273" s="147">
        <v>54</v>
      </c>
      <c r="U9273" s="147" t="s">
        <v>2065</v>
      </c>
      <c r="V9273" s="147" t="s">
        <v>5017</v>
      </c>
    </row>
    <row r="9274" spans="16:22" x14ac:dyDescent="0.25">
      <c r="P9274" s="147" t="s">
        <v>962</v>
      </c>
      <c r="Q9274" s="147">
        <v>222</v>
      </c>
      <c r="R9274" s="147"/>
      <c r="S9274" s="147" t="s">
        <v>4903</v>
      </c>
      <c r="T9274" s="147">
        <v>225</v>
      </c>
      <c r="U9274" s="147" t="s">
        <v>4904</v>
      </c>
      <c r="V9274" s="147" t="s">
        <v>5017</v>
      </c>
    </row>
    <row r="9275" spans="16:22" x14ac:dyDescent="0.25">
      <c r="P9275" s="147" t="s">
        <v>962</v>
      </c>
      <c r="Q9275" s="147">
        <v>222</v>
      </c>
      <c r="R9275" s="147"/>
      <c r="S9275" s="147" t="s">
        <v>4385</v>
      </c>
      <c r="T9275" s="147">
        <v>161</v>
      </c>
      <c r="U9275" s="147" t="s">
        <v>4386</v>
      </c>
      <c r="V9275" s="147" t="s">
        <v>5017</v>
      </c>
    </row>
    <row r="9276" spans="16:22" x14ac:dyDescent="0.25">
      <c r="P9276" s="147" t="s">
        <v>962</v>
      </c>
      <c r="Q9276" s="147">
        <v>222</v>
      </c>
      <c r="R9276" s="147"/>
      <c r="S9276" s="147" t="s">
        <v>5142</v>
      </c>
      <c r="T9276" s="147">
        <v>165</v>
      </c>
      <c r="U9276" s="147" t="s">
        <v>5143</v>
      </c>
      <c r="V9276" s="147" t="s">
        <v>5017</v>
      </c>
    </row>
    <row r="9277" spans="16:22" x14ac:dyDescent="0.25">
      <c r="P9277" s="147" t="s">
        <v>962</v>
      </c>
      <c r="Q9277" s="147">
        <v>222</v>
      </c>
      <c r="R9277" s="147"/>
      <c r="S9277" s="147" t="s">
        <v>5144</v>
      </c>
      <c r="T9277" s="147">
        <v>220</v>
      </c>
      <c r="U9277" s="147" t="s">
        <v>5145</v>
      </c>
      <c r="V9277" s="147" t="s">
        <v>5017</v>
      </c>
    </row>
    <row r="9278" spans="16:22" x14ac:dyDescent="0.25">
      <c r="P9278" s="147" t="s">
        <v>962</v>
      </c>
      <c r="Q9278" s="147">
        <v>222</v>
      </c>
      <c r="R9278" s="147"/>
      <c r="S9278" s="147" t="s">
        <v>5146</v>
      </c>
      <c r="T9278" s="147">
        <v>396</v>
      </c>
      <c r="U9278" s="147" t="s">
        <v>5147</v>
      </c>
      <c r="V9278" s="147" t="s">
        <v>5017</v>
      </c>
    </row>
    <row r="9279" spans="16:22" x14ac:dyDescent="0.25">
      <c r="P9279" s="147" t="s">
        <v>962</v>
      </c>
      <c r="Q9279" s="147">
        <v>222</v>
      </c>
      <c r="R9279" s="147"/>
      <c r="S9279" s="147" t="s">
        <v>2070</v>
      </c>
      <c r="T9279" s="147">
        <v>363</v>
      </c>
      <c r="U9279" s="147" t="s">
        <v>2071</v>
      </c>
      <c r="V9279" s="147" t="s">
        <v>5017</v>
      </c>
    </row>
    <row r="9280" spans="16:22" x14ac:dyDescent="0.25">
      <c r="P9280" s="147" t="s">
        <v>962</v>
      </c>
      <c r="Q9280" s="147">
        <v>222</v>
      </c>
      <c r="R9280" s="147"/>
      <c r="S9280" s="147" t="s">
        <v>2894</v>
      </c>
      <c r="T9280" s="147">
        <v>509</v>
      </c>
      <c r="U9280" s="147" t="s">
        <v>2895</v>
      </c>
      <c r="V9280" s="147" t="s">
        <v>5017</v>
      </c>
    </row>
    <row r="9281" spans="16:22" x14ac:dyDescent="0.25">
      <c r="P9281" s="147" t="s">
        <v>962</v>
      </c>
      <c r="Q9281" s="147">
        <v>222</v>
      </c>
      <c r="R9281" s="147"/>
      <c r="S9281" s="147" t="s">
        <v>4096</v>
      </c>
      <c r="T9281" s="147">
        <v>169</v>
      </c>
      <c r="U9281" s="147" t="s">
        <v>4097</v>
      </c>
      <c r="V9281" s="147" t="s">
        <v>5017</v>
      </c>
    </row>
    <row r="9282" spans="16:22" x14ac:dyDescent="0.25">
      <c r="P9282" s="147" t="s">
        <v>962</v>
      </c>
      <c r="Q9282" s="147">
        <v>222</v>
      </c>
      <c r="R9282" s="147"/>
      <c r="S9282" s="147" t="s">
        <v>3925</v>
      </c>
      <c r="T9282" s="147">
        <v>353</v>
      </c>
      <c r="U9282" s="147" t="s">
        <v>3926</v>
      </c>
      <c r="V9282" s="147" t="s">
        <v>5017</v>
      </c>
    </row>
    <row r="9283" spans="16:22" x14ac:dyDescent="0.25">
      <c r="P9283" s="147" t="s">
        <v>962</v>
      </c>
      <c r="Q9283" s="147">
        <v>222</v>
      </c>
      <c r="R9283" s="147"/>
      <c r="S9283" s="147" t="s">
        <v>2583</v>
      </c>
      <c r="T9283" s="147">
        <v>2601</v>
      </c>
      <c r="U9283" s="147" t="s">
        <v>2584</v>
      </c>
      <c r="V9283" s="147" t="s">
        <v>5017</v>
      </c>
    </row>
    <row r="9284" spans="16:22" x14ac:dyDescent="0.25">
      <c r="P9284" s="147" t="s">
        <v>962</v>
      </c>
      <c r="Q9284" s="147">
        <v>222</v>
      </c>
      <c r="R9284" s="147"/>
      <c r="S9284" s="147" t="s">
        <v>2074</v>
      </c>
      <c r="T9284" s="147">
        <v>448</v>
      </c>
      <c r="U9284" s="147" t="s">
        <v>2075</v>
      </c>
      <c r="V9284" s="147" t="s">
        <v>5017</v>
      </c>
    </row>
    <row r="9285" spans="16:22" x14ac:dyDescent="0.25">
      <c r="P9285" s="147" t="s">
        <v>962</v>
      </c>
      <c r="Q9285" s="147">
        <v>222</v>
      </c>
      <c r="R9285" s="147"/>
      <c r="S9285" s="147" t="s">
        <v>2585</v>
      </c>
      <c r="T9285" s="147">
        <v>135</v>
      </c>
      <c r="U9285" s="147" t="s">
        <v>2586</v>
      </c>
      <c r="V9285" s="147" t="s">
        <v>5017</v>
      </c>
    </row>
    <row r="9286" spans="16:22" x14ac:dyDescent="0.25">
      <c r="P9286" s="147" t="s">
        <v>962</v>
      </c>
      <c r="Q9286" s="147">
        <v>222</v>
      </c>
      <c r="R9286" s="147"/>
      <c r="S9286" s="147" t="s">
        <v>3929</v>
      </c>
      <c r="T9286" s="147">
        <v>113</v>
      </c>
      <c r="U9286" s="147" t="s">
        <v>3930</v>
      </c>
      <c r="V9286" s="147" t="s">
        <v>5017</v>
      </c>
    </row>
    <row r="9287" spans="16:22" x14ac:dyDescent="0.25">
      <c r="P9287" s="147" t="s">
        <v>962</v>
      </c>
      <c r="Q9287" s="147">
        <v>222</v>
      </c>
      <c r="R9287" s="147"/>
      <c r="S9287" s="147" t="s">
        <v>2076</v>
      </c>
      <c r="T9287" s="147">
        <v>224</v>
      </c>
      <c r="U9287" s="147" t="s">
        <v>2077</v>
      </c>
      <c r="V9287" s="147" t="s">
        <v>5017</v>
      </c>
    </row>
    <row r="9288" spans="16:22" x14ac:dyDescent="0.25">
      <c r="P9288" s="147" t="s">
        <v>962</v>
      </c>
      <c r="Q9288" s="147">
        <v>222</v>
      </c>
      <c r="R9288" s="147"/>
      <c r="S9288" s="147" t="s">
        <v>3402</v>
      </c>
      <c r="T9288" s="147">
        <v>204</v>
      </c>
      <c r="U9288" s="147" t="s">
        <v>3403</v>
      </c>
      <c r="V9288" s="147" t="s">
        <v>5017</v>
      </c>
    </row>
    <row r="9289" spans="16:22" x14ac:dyDescent="0.25">
      <c r="P9289" s="147" t="s">
        <v>962</v>
      </c>
      <c r="Q9289" s="147">
        <v>222</v>
      </c>
      <c r="R9289" s="147"/>
      <c r="S9289" s="147" t="s">
        <v>5148</v>
      </c>
      <c r="T9289" s="147">
        <v>145</v>
      </c>
      <c r="U9289" s="147" t="s">
        <v>5149</v>
      </c>
      <c r="V9289" s="147" t="s">
        <v>5017</v>
      </c>
    </row>
    <row r="9290" spans="16:22" x14ac:dyDescent="0.25">
      <c r="P9290" s="147" t="s">
        <v>962</v>
      </c>
      <c r="Q9290" s="147">
        <v>222</v>
      </c>
      <c r="R9290" s="147"/>
      <c r="S9290" s="147" t="s">
        <v>3404</v>
      </c>
      <c r="T9290" s="147">
        <v>1045</v>
      </c>
      <c r="U9290" s="147" t="s">
        <v>3405</v>
      </c>
      <c r="V9290" s="147" t="s">
        <v>5017</v>
      </c>
    </row>
    <row r="9291" spans="16:22" x14ac:dyDescent="0.25">
      <c r="P9291" s="147" t="s">
        <v>962</v>
      </c>
      <c r="Q9291" s="147">
        <v>222</v>
      </c>
      <c r="R9291" s="147"/>
      <c r="S9291" s="147" t="s">
        <v>5150</v>
      </c>
      <c r="T9291" s="147">
        <v>413</v>
      </c>
      <c r="U9291" s="147" t="s">
        <v>5151</v>
      </c>
      <c r="V9291" s="147" t="s">
        <v>5017</v>
      </c>
    </row>
    <row r="9292" spans="16:22" x14ac:dyDescent="0.25">
      <c r="P9292" s="147" t="s">
        <v>962</v>
      </c>
      <c r="Q9292" s="147">
        <v>222</v>
      </c>
      <c r="R9292" s="147"/>
      <c r="S9292" s="147" t="s">
        <v>2896</v>
      </c>
      <c r="T9292" s="147">
        <v>280</v>
      </c>
      <c r="U9292" s="147" t="s">
        <v>2897</v>
      </c>
      <c r="V9292" s="147" t="s">
        <v>5017</v>
      </c>
    </row>
    <row r="9293" spans="16:22" x14ac:dyDescent="0.25">
      <c r="P9293" s="147" t="s">
        <v>962</v>
      </c>
      <c r="Q9293" s="147">
        <v>222</v>
      </c>
      <c r="R9293" s="147"/>
      <c r="S9293" s="147" t="s">
        <v>2086</v>
      </c>
      <c r="T9293" s="147">
        <v>790</v>
      </c>
      <c r="U9293" s="147" t="s">
        <v>2087</v>
      </c>
      <c r="V9293" s="147" t="s">
        <v>5017</v>
      </c>
    </row>
    <row r="9294" spans="16:22" x14ac:dyDescent="0.25">
      <c r="P9294" s="147" t="s">
        <v>962</v>
      </c>
      <c r="Q9294" s="147">
        <v>222</v>
      </c>
      <c r="R9294" s="147"/>
      <c r="S9294" s="147" t="s">
        <v>2088</v>
      </c>
      <c r="T9294" s="147">
        <v>1105</v>
      </c>
      <c r="U9294" s="147" t="s">
        <v>2089</v>
      </c>
      <c r="V9294" s="147" t="s">
        <v>5017</v>
      </c>
    </row>
    <row r="9295" spans="16:22" x14ac:dyDescent="0.25">
      <c r="P9295" s="147" t="s">
        <v>962</v>
      </c>
      <c r="Q9295" s="147">
        <v>222</v>
      </c>
      <c r="R9295" s="147"/>
      <c r="S9295" s="147" t="s">
        <v>2587</v>
      </c>
      <c r="T9295" s="147">
        <v>871</v>
      </c>
      <c r="U9295" s="147" t="s">
        <v>2588</v>
      </c>
      <c r="V9295" s="147" t="s">
        <v>5017</v>
      </c>
    </row>
    <row r="9296" spans="16:22" x14ac:dyDescent="0.25">
      <c r="P9296" s="147" t="s">
        <v>962</v>
      </c>
      <c r="Q9296" s="147">
        <v>222</v>
      </c>
      <c r="R9296" s="147"/>
      <c r="S9296" s="147" t="s">
        <v>2090</v>
      </c>
      <c r="T9296" s="147">
        <v>2015</v>
      </c>
      <c r="U9296" s="147" t="s">
        <v>2091</v>
      </c>
      <c r="V9296" s="147" t="s">
        <v>5017</v>
      </c>
    </row>
    <row r="9297" spans="16:22" x14ac:dyDescent="0.25">
      <c r="P9297" s="147" t="s">
        <v>962</v>
      </c>
      <c r="Q9297" s="147">
        <v>222</v>
      </c>
      <c r="R9297" s="147"/>
      <c r="S9297" s="147" t="s">
        <v>2092</v>
      </c>
      <c r="T9297" s="147">
        <v>230</v>
      </c>
      <c r="U9297" s="147" t="s">
        <v>2093</v>
      </c>
      <c r="V9297" s="147" t="s">
        <v>5017</v>
      </c>
    </row>
    <row r="9298" spans="16:22" x14ac:dyDescent="0.25">
      <c r="P9298" s="147" t="s">
        <v>962</v>
      </c>
      <c r="Q9298" s="147">
        <v>222</v>
      </c>
      <c r="R9298" s="147"/>
      <c r="S9298" s="147" t="s">
        <v>2094</v>
      </c>
      <c r="T9298" s="147">
        <v>632</v>
      </c>
      <c r="U9298" s="147" t="s">
        <v>2095</v>
      </c>
      <c r="V9298" s="147" t="s">
        <v>5017</v>
      </c>
    </row>
    <row r="9299" spans="16:22" x14ac:dyDescent="0.25">
      <c r="P9299" s="147" t="s">
        <v>962</v>
      </c>
      <c r="Q9299" s="147">
        <v>222</v>
      </c>
      <c r="R9299" s="147"/>
      <c r="S9299" s="147" t="s">
        <v>3125</v>
      </c>
      <c r="T9299" s="147">
        <v>317</v>
      </c>
      <c r="U9299" s="147" t="s">
        <v>3126</v>
      </c>
      <c r="V9299" s="147" t="s">
        <v>5017</v>
      </c>
    </row>
    <row r="9300" spans="16:22" x14ac:dyDescent="0.25">
      <c r="P9300" s="147" t="s">
        <v>962</v>
      </c>
      <c r="Q9300" s="147">
        <v>222</v>
      </c>
      <c r="R9300" s="147"/>
      <c r="S9300" s="147" t="s">
        <v>3127</v>
      </c>
      <c r="T9300" s="147">
        <v>340</v>
      </c>
      <c r="U9300" s="147" t="s">
        <v>3128</v>
      </c>
      <c r="V9300" s="147" t="s">
        <v>5017</v>
      </c>
    </row>
    <row r="9301" spans="16:22" x14ac:dyDescent="0.25">
      <c r="P9301" s="147" t="s">
        <v>962</v>
      </c>
      <c r="Q9301" s="147">
        <v>222</v>
      </c>
      <c r="R9301" s="147"/>
      <c r="S9301" s="147" t="s">
        <v>2096</v>
      </c>
      <c r="T9301" s="147">
        <v>310</v>
      </c>
      <c r="U9301" s="147" t="s">
        <v>2097</v>
      </c>
      <c r="V9301" s="147" t="s">
        <v>5017</v>
      </c>
    </row>
    <row r="9302" spans="16:22" x14ac:dyDescent="0.25">
      <c r="P9302" s="147" t="s">
        <v>962</v>
      </c>
      <c r="Q9302" s="147">
        <v>222</v>
      </c>
      <c r="R9302" s="147"/>
      <c r="S9302" s="147" t="s">
        <v>4905</v>
      </c>
      <c r="T9302" s="147">
        <v>270</v>
      </c>
      <c r="U9302" s="147" t="s">
        <v>4906</v>
      </c>
      <c r="V9302" s="147" t="s">
        <v>5017</v>
      </c>
    </row>
    <row r="9303" spans="16:22" x14ac:dyDescent="0.25">
      <c r="P9303" s="147" t="s">
        <v>962</v>
      </c>
      <c r="Q9303" s="147">
        <v>222</v>
      </c>
      <c r="R9303" s="147"/>
      <c r="S9303" s="147" t="s">
        <v>3931</v>
      </c>
      <c r="T9303" s="147">
        <v>1018</v>
      </c>
      <c r="U9303" s="147" t="s">
        <v>3932</v>
      </c>
      <c r="V9303" s="147" t="s">
        <v>5017</v>
      </c>
    </row>
    <row r="9304" spans="16:22" x14ac:dyDescent="0.25">
      <c r="P9304" s="147" t="s">
        <v>962</v>
      </c>
      <c r="Q9304" s="147">
        <v>222</v>
      </c>
      <c r="R9304" s="147"/>
      <c r="S9304" s="147" t="s">
        <v>4155</v>
      </c>
      <c r="T9304" s="147">
        <v>830</v>
      </c>
      <c r="U9304" s="147" t="s">
        <v>4156</v>
      </c>
      <c r="V9304" s="147" t="s">
        <v>5017</v>
      </c>
    </row>
    <row r="9305" spans="16:22" x14ac:dyDescent="0.25">
      <c r="P9305" s="147" t="s">
        <v>962</v>
      </c>
      <c r="Q9305" s="147">
        <v>222</v>
      </c>
      <c r="R9305" s="147"/>
      <c r="S9305" s="147" t="s">
        <v>5152</v>
      </c>
      <c r="T9305" s="147">
        <v>1125</v>
      </c>
      <c r="U9305" s="147" t="s">
        <v>5153</v>
      </c>
      <c r="V9305" s="147" t="s">
        <v>5017</v>
      </c>
    </row>
    <row r="9306" spans="16:22" x14ac:dyDescent="0.25">
      <c r="P9306" s="147" t="s">
        <v>962</v>
      </c>
      <c r="Q9306" s="147">
        <v>222</v>
      </c>
      <c r="R9306" s="147"/>
      <c r="S9306" s="147" t="s">
        <v>2098</v>
      </c>
      <c r="T9306" s="147">
        <v>795</v>
      </c>
      <c r="U9306" s="147" t="s">
        <v>2099</v>
      </c>
      <c r="V9306" s="147" t="s">
        <v>5017</v>
      </c>
    </row>
    <row r="9307" spans="16:22" x14ac:dyDescent="0.25">
      <c r="P9307" s="147" t="s">
        <v>962</v>
      </c>
      <c r="Q9307" s="147">
        <v>222</v>
      </c>
      <c r="R9307" s="147"/>
      <c r="S9307" s="147" t="s">
        <v>5154</v>
      </c>
      <c r="T9307" s="147">
        <v>720</v>
      </c>
      <c r="U9307" s="147" t="s">
        <v>5155</v>
      </c>
      <c r="V9307" s="147" t="s">
        <v>5017</v>
      </c>
    </row>
    <row r="9308" spans="16:22" x14ac:dyDescent="0.25">
      <c r="P9308" s="147" t="s">
        <v>962</v>
      </c>
      <c r="Q9308" s="147">
        <v>222</v>
      </c>
      <c r="R9308" s="147"/>
      <c r="S9308" s="147" t="s">
        <v>2100</v>
      </c>
      <c r="T9308" s="147">
        <v>190</v>
      </c>
      <c r="U9308" s="147" t="s">
        <v>2101</v>
      </c>
      <c r="V9308" s="147" t="s">
        <v>5017</v>
      </c>
    </row>
    <row r="9309" spans="16:22" x14ac:dyDescent="0.25">
      <c r="P9309" s="147" t="s">
        <v>962</v>
      </c>
      <c r="Q9309" s="147">
        <v>222</v>
      </c>
      <c r="R9309" s="147"/>
      <c r="S9309" s="147" t="s">
        <v>3129</v>
      </c>
      <c r="T9309" s="147">
        <v>189</v>
      </c>
      <c r="U9309" s="147" t="s">
        <v>3130</v>
      </c>
      <c r="V9309" s="147" t="s">
        <v>5017</v>
      </c>
    </row>
    <row r="9310" spans="16:22" x14ac:dyDescent="0.25">
      <c r="P9310" s="147" t="s">
        <v>962</v>
      </c>
      <c r="Q9310" s="147">
        <v>222</v>
      </c>
      <c r="R9310" s="147"/>
      <c r="S9310" s="147" t="s">
        <v>2104</v>
      </c>
      <c r="T9310" s="147">
        <v>314</v>
      </c>
      <c r="U9310" s="147" t="s">
        <v>2105</v>
      </c>
      <c r="V9310" s="147" t="s">
        <v>5017</v>
      </c>
    </row>
    <row r="9311" spans="16:22" x14ac:dyDescent="0.25">
      <c r="P9311" s="147" t="s">
        <v>962</v>
      </c>
      <c r="Q9311" s="147">
        <v>222</v>
      </c>
      <c r="R9311" s="147"/>
      <c r="S9311" s="147" t="s">
        <v>2900</v>
      </c>
      <c r="T9311" s="147">
        <v>900</v>
      </c>
      <c r="U9311" s="147" t="s">
        <v>2901</v>
      </c>
      <c r="V9311" s="147" t="s">
        <v>5017</v>
      </c>
    </row>
    <row r="9312" spans="16:22" x14ac:dyDescent="0.25">
      <c r="P9312" s="147" t="s">
        <v>962</v>
      </c>
      <c r="Q9312" s="147">
        <v>222</v>
      </c>
      <c r="R9312" s="147"/>
      <c r="S9312" s="147" t="s">
        <v>4387</v>
      </c>
      <c r="T9312" s="147">
        <v>1200</v>
      </c>
      <c r="U9312" s="147" t="s">
        <v>4388</v>
      </c>
      <c r="V9312" s="147" t="s">
        <v>5017</v>
      </c>
    </row>
    <row r="9313" spans="16:22" x14ac:dyDescent="0.25">
      <c r="P9313" s="147" t="s">
        <v>962</v>
      </c>
      <c r="Q9313" s="147">
        <v>222</v>
      </c>
      <c r="R9313" s="147"/>
      <c r="S9313" s="147" t="s">
        <v>2106</v>
      </c>
      <c r="T9313" s="147">
        <v>450</v>
      </c>
      <c r="U9313" s="147" t="s">
        <v>2107</v>
      </c>
      <c r="V9313" s="147" t="s">
        <v>5017</v>
      </c>
    </row>
    <row r="9314" spans="16:22" x14ac:dyDescent="0.25">
      <c r="P9314" s="147" t="s">
        <v>962</v>
      </c>
      <c r="Q9314" s="147">
        <v>222</v>
      </c>
      <c r="R9314" s="147"/>
      <c r="S9314" s="147" t="s">
        <v>3748</v>
      </c>
      <c r="T9314" s="147">
        <v>289</v>
      </c>
      <c r="U9314" s="147" t="s">
        <v>3749</v>
      </c>
      <c r="V9314" s="147" t="s">
        <v>5017</v>
      </c>
    </row>
    <row r="9315" spans="16:22" x14ac:dyDescent="0.25">
      <c r="P9315" s="147" t="s">
        <v>962</v>
      </c>
      <c r="Q9315" s="147">
        <v>222</v>
      </c>
      <c r="R9315" s="147"/>
      <c r="S9315" s="147" t="s">
        <v>2902</v>
      </c>
      <c r="T9315" s="147">
        <v>628</v>
      </c>
      <c r="U9315" s="147" t="s">
        <v>2903</v>
      </c>
      <c r="V9315" s="147" t="s">
        <v>5017</v>
      </c>
    </row>
    <row r="9316" spans="16:22" x14ac:dyDescent="0.25">
      <c r="P9316" s="147" t="s">
        <v>962</v>
      </c>
      <c r="Q9316" s="147">
        <v>222</v>
      </c>
      <c r="R9316" s="147"/>
      <c r="S9316" s="147" t="s">
        <v>2904</v>
      </c>
      <c r="T9316" s="147">
        <v>2250</v>
      </c>
      <c r="U9316" s="147" t="s">
        <v>2905</v>
      </c>
      <c r="V9316" s="147" t="s">
        <v>5017</v>
      </c>
    </row>
    <row r="9317" spans="16:22" x14ac:dyDescent="0.25">
      <c r="P9317" s="147" t="s">
        <v>962</v>
      </c>
      <c r="Q9317" s="147">
        <v>222</v>
      </c>
      <c r="R9317" s="147"/>
      <c r="S9317" s="147" t="s">
        <v>3935</v>
      </c>
      <c r="T9317" s="147">
        <v>752</v>
      </c>
      <c r="U9317" s="147" t="s">
        <v>3936</v>
      </c>
      <c r="V9317" s="147" t="s">
        <v>5017</v>
      </c>
    </row>
    <row r="9318" spans="16:22" x14ac:dyDescent="0.25">
      <c r="P9318" s="147" t="s">
        <v>962</v>
      </c>
      <c r="Q9318" s="147">
        <v>222</v>
      </c>
      <c r="R9318" s="147"/>
      <c r="S9318" s="147" t="s">
        <v>2906</v>
      </c>
      <c r="T9318" s="147">
        <v>450</v>
      </c>
      <c r="U9318" s="147" t="s">
        <v>2907</v>
      </c>
      <c r="V9318" s="147" t="s">
        <v>5017</v>
      </c>
    </row>
    <row r="9319" spans="16:22" x14ac:dyDescent="0.25">
      <c r="P9319" s="147" t="s">
        <v>962</v>
      </c>
      <c r="Q9319" s="147">
        <v>222</v>
      </c>
      <c r="R9319" s="147"/>
      <c r="S9319" s="147" t="s">
        <v>5156</v>
      </c>
      <c r="T9319" s="147">
        <v>297</v>
      </c>
      <c r="U9319" s="147" t="s">
        <v>5157</v>
      </c>
      <c r="V9319" s="147" t="s">
        <v>5017</v>
      </c>
    </row>
    <row r="9320" spans="16:22" x14ac:dyDescent="0.25">
      <c r="P9320" s="147" t="s">
        <v>962</v>
      </c>
      <c r="Q9320" s="147">
        <v>222</v>
      </c>
      <c r="R9320" s="147"/>
      <c r="S9320" s="147" t="s">
        <v>2110</v>
      </c>
      <c r="T9320" s="147">
        <v>166</v>
      </c>
      <c r="U9320" s="147" t="s">
        <v>2111</v>
      </c>
      <c r="V9320" s="147" t="s">
        <v>5017</v>
      </c>
    </row>
    <row r="9321" spans="16:22" x14ac:dyDescent="0.25">
      <c r="P9321" s="147" t="s">
        <v>962</v>
      </c>
      <c r="Q9321" s="147">
        <v>222</v>
      </c>
      <c r="R9321" s="147"/>
      <c r="S9321" s="147" t="s">
        <v>5158</v>
      </c>
      <c r="T9321" s="147">
        <v>289</v>
      </c>
      <c r="U9321" s="147" t="s">
        <v>5159</v>
      </c>
      <c r="V9321" s="147" t="s">
        <v>5017</v>
      </c>
    </row>
    <row r="9322" spans="16:22" x14ac:dyDescent="0.25">
      <c r="P9322" s="147" t="s">
        <v>962</v>
      </c>
      <c r="Q9322" s="147">
        <v>222</v>
      </c>
      <c r="R9322" s="147"/>
      <c r="S9322" s="147" t="s">
        <v>2589</v>
      </c>
      <c r="T9322" s="147">
        <v>501</v>
      </c>
      <c r="U9322" s="147" t="s">
        <v>2590</v>
      </c>
      <c r="V9322" s="147" t="s">
        <v>5017</v>
      </c>
    </row>
    <row r="9323" spans="16:22" x14ac:dyDescent="0.25">
      <c r="P9323" s="147" t="s">
        <v>962</v>
      </c>
      <c r="Q9323" s="147">
        <v>222</v>
      </c>
      <c r="R9323" s="147"/>
      <c r="S9323" s="147" t="s">
        <v>3750</v>
      </c>
      <c r="T9323" s="147">
        <v>1515</v>
      </c>
      <c r="U9323" s="147" t="s">
        <v>3751</v>
      </c>
      <c r="V9323" s="147" t="s">
        <v>5017</v>
      </c>
    </row>
    <row r="9324" spans="16:22" x14ac:dyDescent="0.25">
      <c r="P9324" s="147" t="s">
        <v>962</v>
      </c>
      <c r="Q9324" s="147">
        <v>222</v>
      </c>
      <c r="R9324" s="147"/>
      <c r="S9324" s="147" t="s">
        <v>3406</v>
      </c>
      <c r="T9324" s="147">
        <v>1842</v>
      </c>
      <c r="U9324" s="147" t="s">
        <v>3407</v>
      </c>
      <c r="V9324" s="147" t="s">
        <v>5017</v>
      </c>
    </row>
    <row r="9325" spans="16:22" x14ac:dyDescent="0.25">
      <c r="P9325" s="147" t="s">
        <v>962</v>
      </c>
      <c r="Q9325" s="147">
        <v>222</v>
      </c>
      <c r="R9325" s="147"/>
      <c r="S9325" s="147" t="s">
        <v>4907</v>
      </c>
      <c r="T9325" s="147">
        <v>270</v>
      </c>
      <c r="U9325" s="147" t="s">
        <v>4908</v>
      </c>
      <c r="V9325" s="147" t="s">
        <v>5017</v>
      </c>
    </row>
    <row r="9326" spans="16:22" x14ac:dyDescent="0.25">
      <c r="P9326" s="147" t="s">
        <v>962</v>
      </c>
      <c r="Q9326" s="147">
        <v>222</v>
      </c>
      <c r="R9326" s="147"/>
      <c r="S9326" s="147" t="s">
        <v>2114</v>
      </c>
      <c r="T9326" s="147">
        <v>251</v>
      </c>
      <c r="U9326" s="147" t="s">
        <v>2115</v>
      </c>
      <c r="V9326" s="147" t="s">
        <v>5017</v>
      </c>
    </row>
    <row r="9327" spans="16:22" x14ac:dyDescent="0.25">
      <c r="P9327" s="147" t="s">
        <v>962</v>
      </c>
      <c r="Q9327" s="147">
        <v>222</v>
      </c>
      <c r="R9327" s="147"/>
      <c r="S9327" s="147" t="s">
        <v>2116</v>
      </c>
      <c r="T9327" s="147">
        <v>124</v>
      </c>
      <c r="U9327" s="147" t="s">
        <v>2117</v>
      </c>
      <c r="V9327" s="147" t="s">
        <v>5017</v>
      </c>
    </row>
    <row r="9328" spans="16:22" x14ac:dyDescent="0.25">
      <c r="P9328" s="147" t="s">
        <v>962</v>
      </c>
      <c r="Q9328" s="147">
        <v>222</v>
      </c>
      <c r="R9328" s="147"/>
      <c r="S9328" s="147" t="s">
        <v>2118</v>
      </c>
      <c r="T9328" s="147">
        <v>70</v>
      </c>
      <c r="U9328" s="147" t="s">
        <v>2119</v>
      </c>
      <c r="V9328" s="147" t="s">
        <v>5017</v>
      </c>
    </row>
    <row r="9329" spans="16:22" x14ac:dyDescent="0.25">
      <c r="P9329" s="147" t="s">
        <v>962</v>
      </c>
      <c r="Q9329" s="147">
        <v>222</v>
      </c>
      <c r="R9329" s="147"/>
      <c r="S9329" s="147" t="s">
        <v>3937</v>
      </c>
      <c r="T9329" s="147">
        <v>50</v>
      </c>
      <c r="U9329" s="147" t="s">
        <v>3938</v>
      </c>
      <c r="V9329" s="147" t="s">
        <v>5017</v>
      </c>
    </row>
    <row r="9330" spans="16:22" x14ac:dyDescent="0.25">
      <c r="P9330" s="147" t="s">
        <v>962</v>
      </c>
      <c r="Q9330" s="147">
        <v>222</v>
      </c>
      <c r="R9330" s="147"/>
      <c r="S9330" s="147" t="s">
        <v>3133</v>
      </c>
      <c r="T9330" s="147">
        <v>450</v>
      </c>
      <c r="U9330" s="147" t="s">
        <v>3134</v>
      </c>
      <c r="V9330" s="147" t="s">
        <v>5017</v>
      </c>
    </row>
    <row r="9331" spans="16:22" x14ac:dyDescent="0.25">
      <c r="P9331" s="147" t="s">
        <v>962</v>
      </c>
      <c r="Q9331" s="147">
        <v>222</v>
      </c>
      <c r="R9331" s="147"/>
      <c r="S9331" s="147" t="s">
        <v>3135</v>
      </c>
      <c r="T9331" s="147">
        <v>450</v>
      </c>
      <c r="U9331" s="147" t="s">
        <v>3136</v>
      </c>
      <c r="V9331" s="147" t="s">
        <v>5017</v>
      </c>
    </row>
    <row r="9332" spans="16:22" x14ac:dyDescent="0.25">
      <c r="P9332" s="147" t="s">
        <v>962</v>
      </c>
      <c r="Q9332" s="147">
        <v>222</v>
      </c>
      <c r="R9332" s="147"/>
      <c r="S9332" s="147" t="s">
        <v>2120</v>
      </c>
      <c r="T9332" s="147">
        <v>39</v>
      </c>
      <c r="U9332" s="147" t="s">
        <v>2121</v>
      </c>
      <c r="V9332" s="147" t="s">
        <v>5017</v>
      </c>
    </row>
    <row r="9333" spans="16:22" x14ac:dyDescent="0.25">
      <c r="P9333" s="147" t="s">
        <v>962</v>
      </c>
      <c r="Q9333" s="147">
        <v>222</v>
      </c>
      <c r="R9333" s="147"/>
      <c r="S9333" s="147" t="s">
        <v>3137</v>
      </c>
      <c r="T9333" s="147">
        <v>68</v>
      </c>
      <c r="U9333" s="147" t="s">
        <v>3138</v>
      </c>
      <c r="V9333" s="147" t="s">
        <v>5017</v>
      </c>
    </row>
    <row r="9334" spans="16:22" x14ac:dyDescent="0.25">
      <c r="P9334" s="147" t="s">
        <v>962</v>
      </c>
      <c r="Q9334" s="147">
        <v>222</v>
      </c>
      <c r="R9334" s="147"/>
      <c r="S9334" s="147" t="s">
        <v>3139</v>
      </c>
      <c r="T9334" s="147">
        <v>450</v>
      </c>
      <c r="U9334" s="147" t="s">
        <v>3140</v>
      </c>
      <c r="V9334" s="147" t="s">
        <v>5017</v>
      </c>
    </row>
    <row r="9335" spans="16:22" x14ac:dyDescent="0.25">
      <c r="P9335" s="147" t="s">
        <v>962</v>
      </c>
      <c r="Q9335" s="147">
        <v>222</v>
      </c>
      <c r="R9335" s="147"/>
      <c r="S9335" s="147" t="s">
        <v>3945</v>
      </c>
      <c r="T9335" s="147">
        <v>100</v>
      </c>
      <c r="U9335" s="147" t="s">
        <v>3946</v>
      </c>
      <c r="V9335" s="147" t="s">
        <v>5017</v>
      </c>
    </row>
    <row r="9336" spans="16:22" x14ac:dyDescent="0.25">
      <c r="P9336" s="147" t="s">
        <v>962</v>
      </c>
      <c r="Q9336" s="147">
        <v>222</v>
      </c>
      <c r="R9336" s="147"/>
      <c r="S9336" s="147" t="s">
        <v>3951</v>
      </c>
      <c r="T9336" s="147">
        <v>100</v>
      </c>
      <c r="U9336" s="147" t="s">
        <v>3952</v>
      </c>
      <c r="V9336" s="147" t="s">
        <v>5017</v>
      </c>
    </row>
    <row r="9337" spans="16:22" x14ac:dyDescent="0.25">
      <c r="P9337" s="147" t="s">
        <v>962</v>
      </c>
      <c r="Q9337" s="147">
        <v>222</v>
      </c>
      <c r="R9337" s="147"/>
      <c r="S9337" s="147" t="s">
        <v>3141</v>
      </c>
      <c r="T9337" s="147">
        <v>82</v>
      </c>
      <c r="U9337" s="147" t="s">
        <v>3142</v>
      </c>
      <c r="V9337" s="147" t="s">
        <v>5017</v>
      </c>
    </row>
    <row r="9338" spans="16:22" x14ac:dyDescent="0.25">
      <c r="P9338" s="147" t="s">
        <v>962</v>
      </c>
      <c r="Q9338" s="147">
        <v>222</v>
      </c>
      <c r="R9338" s="147"/>
      <c r="S9338" s="147" t="s">
        <v>3143</v>
      </c>
      <c r="T9338" s="147">
        <v>174</v>
      </c>
      <c r="U9338" s="147" t="s">
        <v>3144</v>
      </c>
      <c r="V9338" s="147" t="s">
        <v>5017</v>
      </c>
    </row>
    <row r="9339" spans="16:22" x14ac:dyDescent="0.25">
      <c r="P9339" s="147" t="s">
        <v>962</v>
      </c>
      <c r="Q9339" s="147">
        <v>222</v>
      </c>
      <c r="R9339" s="147"/>
      <c r="S9339" s="147" t="s">
        <v>3957</v>
      </c>
      <c r="T9339" s="147">
        <v>121</v>
      </c>
      <c r="U9339" s="147" t="s">
        <v>3958</v>
      </c>
      <c r="V9339" s="147" t="s">
        <v>5017</v>
      </c>
    </row>
    <row r="9340" spans="16:22" x14ac:dyDescent="0.25">
      <c r="P9340" s="147" t="s">
        <v>962</v>
      </c>
      <c r="Q9340" s="147">
        <v>222</v>
      </c>
      <c r="R9340" s="147"/>
      <c r="S9340" s="147" t="s">
        <v>3961</v>
      </c>
      <c r="T9340" s="147">
        <v>46</v>
      </c>
      <c r="U9340" s="147" t="s">
        <v>3962</v>
      </c>
      <c r="V9340" s="147" t="s">
        <v>5017</v>
      </c>
    </row>
    <row r="9341" spans="16:22" x14ac:dyDescent="0.25">
      <c r="P9341" s="147" t="s">
        <v>962</v>
      </c>
      <c r="Q9341" s="147">
        <v>222</v>
      </c>
      <c r="R9341" s="147"/>
      <c r="S9341" s="147" t="s">
        <v>3963</v>
      </c>
      <c r="T9341" s="147">
        <v>43</v>
      </c>
      <c r="U9341" s="147" t="s">
        <v>3964</v>
      </c>
      <c r="V9341" s="147" t="s">
        <v>5017</v>
      </c>
    </row>
    <row r="9342" spans="16:22" x14ac:dyDescent="0.25">
      <c r="P9342" s="147" t="s">
        <v>962</v>
      </c>
      <c r="Q9342" s="147">
        <v>222</v>
      </c>
      <c r="R9342" s="147"/>
      <c r="S9342" s="147" t="s">
        <v>3965</v>
      </c>
      <c r="T9342" s="147">
        <v>86</v>
      </c>
      <c r="U9342" s="147" t="s">
        <v>3966</v>
      </c>
      <c r="V9342" s="147" t="s">
        <v>5017</v>
      </c>
    </row>
    <row r="9343" spans="16:22" x14ac:dyDescent="0.25">
      <c r="P9343" s="147" t="s">
        <v>962</v>
      </c>
      <c r="Q9343" s="147">
        <v>222</v>
      </c>
      <c r="R9343" s="147"/>
      <c r="S9343" s="147" t="s">
        <v>3969</v>
      </c>
      <c r="T9343" s="147">
        <v>33</v>
      </c>
      <c r="U9343" s="147" t="s">
        <v>3970</v>
      </c>
      <c r="V9343" s="147" t="s">
        <v>5017</v>
      </c>
    </row>
    <row r="9344" spans="16:22" x14ac:dyDescent="0.25">
      <c r="P9344" s="147" t="s">
        <v>962</v>
      </c>
      <c r="Q9344" s="147">
        <v>222</v>
      </c>
      <c r="R9344" s="147"/>
      <c r="S9344" s="147" t="s">
        <v>3971</v>
      </c>
      <c r="T9344" s="147">
        <v>80</v>
      </c>
      <c r="U9344" s="147" t="s">
        <v>3972</v>
      </c>
      <c r="V9344" s="147" t="s">
        <v>5017</v>
      </c>
    </row>
    <row r="9345" spans="16:22" x14ac:dyDescent="0.25">
      <c r="P9345" s="147" t="s">
        <v>962</v>
      </c>
      <c r="Q9345" s="147">
        <v>222</v>
      </c>
      <c r="R9345" s="147"/>
      <c r="S9345" s="147" t="s">
        <v>3973</v>
      </c>
      <c r="T9345" s="147">
        <v>17</v>
      </c>
      <c r="U9345" s="147" t="s">
        <v>3974</v>
      </c>
      <c r="V9345" s="147" t="s">
        <v>5017</v>
      </c>
    </row>
    <row r="9346" spans="16:22" x14ac:dyDescent="0.25">
      <c r="P9346" s="147" t="s">
        <v>962</v>
      </c>
      <c r="Q9346" s="147">
        <v>222</v>
      </c>
      <c r="R9346" s="147"/>
      <c r="S9346" s="147" t="s">
        <v>3975</v>
      </c>
      <c r="T9346" s="147">
        <v>52</v>
      </c>
      <c r="U9346" s="147" t="s">
        <v>3976</v>
      </c>
      <c r="V9346" s="147" t="s">
        <v>5017</v>
      </c>
    </row>
    <row r="9347" spans="16:22" x14ac:dyDescent="0.25">
      <c r="P9347" s="147" t="s">
        <v>962</v>
      </c>
      <c r="Q9347" s="147">
        <v>222</v>
      </c>
      <c r="R9347" s="147"/>
      <c r="S9347" s="147" t="s">
        <v>3752</v>
      </c>
      <c r="T9347" s="147">
        <v>1258</v>
      </c>
      <c r="U9347" s="147" t="s">
        <v>3753</v>
      </c>
      <c r="V9347" s="147" t="s">
        <v>5017</v>
      </c>
    </row>
    <row r="9348" spans="16:22" x14ac:dyDescent="0.25">
      <c r="P9348" s="147" t="s">
        <v>962</v>
      </c>
      <c r="Q9348" s="147">
        <v>222</v>
      </c>
      <c r="R9348" s="147"/>
      <c r="S9348" s="147" t="s">
        <v>3754</v>
      </c>
      <c r="T9348" s="147">
        <v>505</v>
      </c>
      <c r="U9348" s="147" t="s">
        <v>3755</v>
      </c>
      <c r="V9348" s="147" t="s">
        <v>5017</v>
      </c>
    </row>
    <row r="9349" spans="16:22" x14ac:dyDescent="0.25">
      <c r="P9349" s="147" t="s">
        <v>962</v>
      </c>
      <c r="Q9349" s="147">
        <v>222</v>
      </c>
      <c r="R9349" s="147"/>
      <c r="S9349" s="147" t="s">
        <v>2130</v>
      </c>
      <c r="T9349" s="147">
        <v>546</v>
      </c>
      <c r="U9349" s="147" t="s">
        <v>2131</v>
      </c>
      <c r="V9349" s="147" t="s">
        <v>5017</v>
      </c>
    </row>
    <row r="9350" spans="16:22" x14ac:dyDescent="0.25">
      <c r="P9350" s="147" t="s">
        <v>962</v>
      </c>
      <c r="Q9350" s="147">
        <v>222</v>
      </c>
      <c r="R9350" s="147"/>
      <c r="S9350" s="147" t="s">
        <v>2908</v>
      </c>
      <c r="T9350" s="147">
        <v>849</v>
      </c>
      <c r="U9350" s="147" t="s">
        <v>2909</v>
      </c>
      <c r="V9350" s="147" t="s">
        <v>5017</v>
      </c>
    </row>
    <row r="9351" spans="16:22" x14ac:dyDescent="0.25">
      <c r="P9351" s="147" t="s">
        <v>962</v>
      </c>
      <c r="Q9351" s="147">
        <v>222</v>
      </c>
      <c r="R9351" s="147"/>
      <c r="S9351" s="147" t="s">
        <v>2597</v>
      </c>
      <c r="T9351" s="147">
        <v>1023</v>
      </c>
      <c r="U9351" s="147" t="s">
        <v>2598</v>
      </c>
      <c r="V9351" s="147" t="s">
        <v>5017</v>
      </c>
    </row>
    <row r="9352" spans="16:22" x14ac:dyDescent="0.25">
      <c r="P9352" s="147" t="s">
        <v>962</v>
      </c>
      <c r="Q9352" s="147">
        <v>222</v>
      </c>
      <c r="R9352" s="147"/>
      <c r="S9352" s="147" t="s">
        <v>2599</v>
      </c>
      <c r="T9352" s="147">
        <v>1386</v>
      </c>
      <c r="U9352" s="147" t="s">
        <v>2600</v>
      </c>
      <c r="V9352" s="147" t="s">
        <v>5017</v>
      </c>
    </row>
    <row r="9353" spans="16:22" x14ac:dyDescent="0.25">
      <c r="P9353" s="147" t="s">
        <v>962</v>
      </c>
      <c r="Q9353" s="147">
        <v>222</v>
      </c>
      <c r="R9353" s="147"/>
      <c r="S9353" s="147" t="s">
        <v>2140</v>
      </c>
      <c r="T9353" s="147">
        <v>3733</v>
      </c>
      <c r="U9353" s="147" t="s">
        <v>2141</v>
      </c>
      <c r="V9353" s="147" t="s">
        <v>5017</v>
      </c>
    </row>
    <row r="9354" spans="16:22" x14ac:dyDescent="0.25">
      <c r="P9354" s="147" t="s">
        <v>962</v>
      </c>
      <c r="Q9354" s="147">
        <v>222</v>
      </c>
      <c r="R9354" s="147"/>
      <c r="S9354" s="147" t="s">
        <v>2601</v>
      </c>
      <c r="T9354" s="147">
        <v>1767</v>
      </c>
      <c r="U9354" s="147" t="s">
        <v>2602</v>
      </c>
      <c r="V9354" s="147" t="s">
        <v>5017</v>
      </c>
    </row>
    <row r="9355" spans="16:22" x14ac:dyDescent="0.25">
      <c r="P9355" s="147" t="s">
        <v>962</v>
      </c>
      <c r="Q9355" s="147">
        <v>222</v>
      </c>
      <c r="R9355" s="147"/>
      <c r="S9355" s="147" t="s">
        <v>3147</v>
      </c>
      <c r="T9355" s="147">
        <v>372</v>
      </c>
      <c r="U9355" s="147" t="s">
        <v>3148</v>
      </c>
      <c r="V9355" s="147" t="s">
        <v>5017</v>
      </c>
    </row>
    <row r="9356" spans="16:22" x14ac:dyDescent="0.25">
      <c r="P9356" s="147" t="s">
        <v>962</v>
      </c>
      <c r="Q9356" s="147">
        <v>222</v>
      </c>
      <c r="R9356" s="147"/>
      <c r="S9356" s="147" t="s">
        <v>2607</v>
      </c>
      <c r="T9356" s="147">
        <v>1780</v>
      </c>
      <c r="U9356" s="147" t="s">
        <v>2608</v>
      </c>
      <c r="V9356" s="147" t="s">
        <v>5017</v>
      </c>
    </row>
    <row r="9357" spans="16:22" x14ac:dyDescent="0.25">
      <c r="P9357" s="147" t="s">
        <v>962</v>
      </c>
      <c r="Q9357" s="147">
        <v>222</v>
      </c>
      <c r="R9357" s="147"/>
      <c r="S9357" s="147" t="s">
        <v>2609</v>
      </c>
      <c r="T9357" s="147">
        <v>216</v>
      </c>
      <c r="U9357" s="147" t="s">
        <v>2610</v>
      </c>
      <c r="V9357" s="147" t="s">
        <v>5017</v>
      </c>
    </row>
    <row r="9358" spans="16:22" x14ac:dyDescent="0.25">
      <c r="P9358" s="147" t="s">
        <v>962</v>
      </c>
      <c r="Q9358" s="147">
        <v>222</v>
      </c>
      <c r="R9358" s="147"/>
      <c r="S9358" s="147" t="s">
        <v>2611</v>
      </c>
      <c r="T9358" s="147">
        <v>301</v>
      </c>
      <c r="U9358" s="147" t="s">
        <v>2612</v>
      </c>
      <c r="V9358" s="147" t="s">
        <v>5017</v>
      </c>
    </row>
    <row r="9359" spans="16:22" x14ac:dyDescent="0.25">
      <c r="P9359" s="147" t="s">
        <v>962</v>
      </c>
      <c r="Q9359" s="147">
        <v>222</v>
      </c>
      <c r="R9359" s="147"/>
      <c r="S9359" s="147" t="s">
        <v>3574</v>
      </c>
      <c r="T9359" s="147">
        <v>385</v>
      </c>
      <c r="U9359" s="147" t="s">
        <v>3575</v>
      </c>
      <c r="V9359" s="147" t="s">
        <v>5017</v>
      </c>
    </row>
    <row r="9360" spans="16:22" x14ac:dyDescent="0.25">
      <c r="P9360" s="147" t="s">
        <v>962</v>
      </c>
      <c r="Q9360" s="147">
        <v>222</v>
      </c>
      <c r="R9360" s="147"/>
      <c r="S9360" s="147" t="s">
        <v>3410</v>
      </c>
      <c r="T9360" s="147">
        <v>248</v>
      </c>
      <c r="U9360" s="147" t="s">
        <v>3411</v>
      </c>
      <c r="V9360" s="147" t="s">
        <v>5017</v>
      </c>
    </row>
    <row r="9361" spans="16:22" x14ac:dyDescent="0.25">
      <c r="P9361" s="147" t="s">
        <v>962</v>
      </c>
      <c r="Q9361" s="147">
        <v>222</v>
      </c>
      <c r="R9361" s="147"/>
      <c r="S9361" s="147" t="s">
        <v>2148</v>
      </c>
      <c r="T9361" s="147">
        <v>103</v>
      </c>
      <c r="U9361" s="147" t="s">
        <v>2149</v>
      </c>
      <c r="V9361" s="147" t="s">
        <v>5017</v>
      </c>
    </row>
    <row r="9362" spans="16:22" x14ac:dyDescent="0.25">
      <c r="P9362" s="147" t="s">
        <v>962</v>
      </c>
      <c r="Q9362" s="147">
        <v>222</v>
      </c>
      <c r="R9362" s="147"/>
      <c r="S9362" s="147" t="s">
        <v>4909</v>
      </c>
      <c r="T9362" s="147">
        <v>15</v>
      </c>
      <c r="U9362" s="147" t="s">
        <v>4910</v>
      </c>
      <c r="V9362" s="147" t="s">
        <v>5017</v>
      </c>
    </row>
    <row r="9363" spans="16:22" x14ac:dyDescent="0.25">
      <c r="P9363" s="147" t="s">
        <v>962</v>
      </c>
      <c r="Q9363" s="147">
        <v>222</v>
      </c>
      <c r="R9363" s="147"/>
      <c r="S9363" s="147" t="s">
        <v>3412</v>
      </c>
      <c r="T9363" s="147">
        <v>1404</v>
      </c>
      <c r="U9363" s="147" t="s">
        <v>3413</v>
      </c>
      <c r="V9363" s="147" t="s">
        <v>5017</v>
      </c>
    </row>
    <row r="9364" spans="16:22" x14ac:dyDescent="0.25">
      <c r="P9364" s="147" t="s">
        <v>962</v>
      </c>
      <c r="Q9364" s="147">
        <v>222</v>
      </c>
      <c r="R9364" s="147"/>
      <c r="S9364" s="147" t="s">
        <v>2617</v>
      </c>
      <c r="T9364" s="147">
        <v>225</v>
      </c>
      <c r="U9364" s="147" t="s">
        <v>2618</v>
      </c>
      <c r="V9364" s="147" t="s">
        <v>5017</v>
      </c>
    </row>
    <row r="9365" spans="16:22" x14ac:dyDescent="0.25">
      <c r="P9365" s="147" t="s">
        <v>962</v>
      </c>
      <c r="Q9365" s="147">
        <v>222</v>
      </c>
      <c r="R9365" s="147"/>
      <c r="S9365" s="147" t="s">
        <v>3985</v>
      </c>
      <c r="T9365" s="147">
        <v>208</v>
      </c>
      <c r="U9365" s="147" t="s">
        <v>3986</v>
      </c>
      <c r="V9365" s="147" t="s">
        <v>5017</v>
      </c>
    </row>
    <row r="9366" spans="16:22" x14ac:dyDescent="0.25">
      <c r="P9366" s="147" t="s">
        <v>962</v>
      </c>
      <c r="Q9366" s="147">
        <v>222</v>
      </c>
      <c r="R9366" s="147"/>
      <c r="S9366" s="147" t="s">
        <v>2150</v>
      </c>
      <c r="T9366" s="147">
        <v>357</v>
      </c>
      <c r="U9366" s="147" t="s">
        <v>2151</v>
      </c>
      <c r="V9366" s="147" t="s">
        <v>5017</v>
      </c>
    </row>
    <row r="9367" spans="16:22" x14ac:dyDescent="0.25">
      <c r="P9367" s="147" t="s">
        <v>962</v>
      </c>
      <c r="Q9367" s="147">
        <v>222</v>
      </c>
      <c r="R9367" s="147"/>
      <c r="S9367" s="147" t="s">
        <v>3576</v>
      </c>
      <c r="T9367" s="147">
        <v>122</v>
      </c>
      <c r="U9367" s="147" t="s">
        <v>3577</v>
      </c>
      <c r="V9367" s="147" t="s">
        <v>5017</v>
      </c>
    </row>
    <row r="9368" spans="16:22" x14ac:dyDescent="0.25">
      <c r="P9368" s="147" t="s">
        <v>962</v>
      </c>
      <c r="Q9368" s="147">
        <v>222</v>
      </c>
      <c r="R9368" s="147"/>
      <c r="S9368" s="147" t="s">
        <v>2619</v>
      </c>
      <c r="T9368" s="147">
        <v>108</v>
      </c>
      <c r="U9368" s="147" t="s">
        <v>2620</v>
      </c>
      <c r="V9368" s="147" t="s">
        <v>5017</v>
      </c>
    </row>
    <row r="9369" spans="16:22" x14ac:dyDescent="0.25">
      <c r="P9369" s="147" t="s">
        <v>962</v>
      </c>
      <c r="Q9369" s="147">
        <v>222</v>
      </c>
      <c r="R9369" s="147"/>
      <c r="S9369" s="147" t="s">
        <v>2914</v>
      </c>
      <c r="T9369" s="147">
        <v>170</v>
      </c>
      <c r="U9369" s="147" t="s">
        <v>2915</v>
      </c>
      <c r="V9369" s="147" t="s">
        <v>5017</v>
      </c>
    </row>
    <row r="9370" spans="16:22" x14ac:dyDescent="0.25">
      <c r="P9370" s="147" t="s">
        <v>962</v>
      </c>
      <c r="Q9370" s="147">
        <v>222</v>
      </c>
      <c r="R9370" s="147"/>
      <c r="S9370" s="147" t="s">
        <v>4911</v>
      </c>
      <c r="T9370" s="147">
        <v>180</v>
      </c>
      <c r="U9370" s="147" t="s">
        <v>4912</v>
      </c>
      <c r="V9370" s="147" t="s">
        <v>5017</v>
      </c>
    </row>
    <row r="9371" spans="16:22" x14ac:dyDescent="0.25">
      <c r="P9371" s="147" t="s">
        <v>962</v>
      </c>
      <c r="Q9371" s="147">
        <v>222</v>
      </c>
      <c r="R9371" s="147"/>
      <c r="S9371" s="147" t="s">
        <v>4913</v>
      </c>
      <c r="T9371" s="147">
        <v>180</v>
      </c>
      <c r="U9371" s="147" t="s">
        <v>4914</v>
      </c>
      <c r="V9371" s="147" t="s">
        <v>5017</v>
      </c>
    </row>
    <row r="9372" spans="16:22" x14ac:dyDescent="0.25">
      <c r="P9372" s="147" t="s">
        <v>962</v>
      </c>
      <c r="Q9372" s="147">
        <v>222</v>
      </c>
      <c r="R9372" s="147"/>
      <c r="S9372" s="147" t="s">
        <v>3420</v>
      </c>
      <c r="T9372" s="147">
        <v>816</v>
      </c>
      <c r="U9372" s="147" t="s">
        <v>3421</v>
      </c>
      <c r="V9372" s="147" t="s">
        <v>5017</v>
      </c>
    </row>
    <row r="9373" spans="16:22" x14ac:dyDescent="0.25">
      <c r="P9373" s="147" t="s">
        <v>962</v>
      </c>
      <c r="Q9373" s="147">
        <v>222</v>
      </c>
      <c r="R9373" s="147"/>
      <c r="S9373" s="147" t="s">
        <v>3149</v>
      </c>
      <c r="T9373" s="147">
        <v>462</v>
      </c>
      <c r="U9373" s="147" t="s">
        <v>3150</v>
      </c>
      <c r="V9373" s="147" t="s">
        <v>5017</v>
      </c>
    </row>
    <row r="9374" spans="16:22" x14ac:dyDescent="0.25">
      <c r="P9374" s="147" t="s">
        <v>962</v>
      </c>
      <c r="Q9374" s="147">
        <v>222</v>
      </c>
      <c r="R9374" s="147"/>
      <c r="S9374" s="147" t="s">
        <v>3422</v>
      </c>
      <c r="T9374" s="147">
        <v>302</v>
      </c>
      <c r="U9374" s="147" t="s">
        <v>3423</v>
      </c>
      <c r="V9374" s="147" t="s">
        <v>5017</v>
      </c>
    </row>
    <row r="9375" spans="16:22" x14ac:dyDescent="0.25">
      <c r="P9375" s="147" t="s">
        <v>962</v>
      </c>
      <c r="Q9375" s="147">
        <v>222</v>
      </c>
      <c r="R9375" s="147"/>
      <c r="S9375" s="147" t="s">
        <v>3424</v>
      </c>
      <c r="T9375" s="147">
        <v>420</v>
      </c>
      <c r="U9375" s="147" t="s">
        <v>3425</v>
      </c>
      <c r="V9375" s="147" t="s">
        <v>5017</v>
      </c>
    </row>
    <row r="9376" spans="16:22" x14ac:dyDescent="0.25">
      <c r="P9376" s="147" t="s">
        <v>962</v>
      </c>
      <c r="Q9376" s="147">
        <v>222</v>
      </c>
      <c r="R9376" s="147"/>
      <c r="S9376" s="147" t="s">
        <v>3987</v>
      </c>
      <c r="T9376" s="147">
        <v>2338</v>
      </c>
      <c r="U9376" s="147" t="s">
        <v>3988</v>
      </c>
      <c r="V9376" s="147" t="s">
        <v>5017</v>
      </c>
    </row>
    <row r="9377" spans="16:22" x14ac:dyDescent="0.25">
      <c r="P9377" s="147" t="s">
        <v>962</v>
      </c>
      <c r="Q9377" s="147">
        <v>222</v>
      </c>
      <c r="R9377" s="147"/>
      <c r="S9377" s="147" t="s">
        <v>3151</v>
      </c>
      <c r="T9377" s="147">
        <v>302</v>
      </c>
      <c r="U9377" s="147" t="s">
        <v>3152</v>
      </c>
      <c r="V9377" s="147" t="s">
        <v>5017</v>
      </c>
    </row>
    <row r="9378" spans="16:22" x14ac:dyDescent="0.25">
      <c r="P9378" s="147" t="s">
        <v>962</v>
      </c>
      <c r="Q9378" s="147">
        <v>222</v>
      </c>
      <c r="R9378" s="147"/>
      <c r="S9378" s="147" t="s">
        <v>3153</v>
      </c>
      <c r="T9378" s="147">
        <v>199</v>
      </c>
      <c r="U9378" s="147" t="s">
        <v>3154</v>
      </c>
      <c r="V9378" s="147" t="s">
        <v>5017</v>
      </c>
    </row>
    <row r="9379" spans="16:22" x14ac:dyDescent="0.25">
      <c r="P9379" s="147" t="s">
        <v>962</v>
      </c>
      <c r="Q9379" s="147">
        <v>222</v>
      </c>
      <c r="R9379" s="147"/>
      <c r="S9379" s="147" t="s">
        <v>3155</v>
      </c>
      <c r="T9379" s="147">
        <v>279</v>
      </c>
      <c r="U9379" s="147" t="s">
        <v>3156</v>
      </c>
      <c r="V9379" s="147" t="s">
        <v>5017</v>
      </c>
    </row>
    <row r="9380" spans="16:22" x14ac:dyDescent="0.25">
      <c r="P9380" s="147" t="s">
        <v>962</v>
      </c>
      <c r="Q9380" s="147">
        <v>222</v>
      </c>
      <c r="R9380" s="147"/>
      <c r="S9380" s="147" t="s">
        <v>3989</v>
      </c>
      <c r="T9380" s="147">
        <v>694</v>
      </c>
      <c r="U9380" s="147" t="s">
        <v>3990</v>
      </c>
      <c r="V9380" s="147" t="s">
        <v>5017</v>
      </c>
    </row>
    <row r="9381" spans="16:22" x14ac:dyDescent="0.25">
      <c r="P9381" s="147" t="s">
        <v>962</v>
      </c>
      <c r="Q9381" s="147">
        <v>222</v>
      </c>
      <c r="R9381" s="147"/>
      <c r="S9381" s="147" t="s">
        <v>3426</v>
      </c>
      <c r="T9381" s="147">
        <v>157</v>
      </c>
      <c r="U9381" s="147" t="s">
        <v>3427</v>
      </c>
      <c r="V9381" s="147" t="s">
        <v>5017</v>
      </c>
    </row>
    <row r="9382" spans="16:22" x14ac:dyDescent="0.25">
      <c r="P9382" s="147" t="s">
        <v>962</v>
      </c>
      <c r="Q9382" s="147">
        <v>222</v>
      </c>
      <c r="R9382" s="147"/>
      <c r="S9382" s="147" t="s">
        <v>4915</v>
      </c>
      <c r="T9382" s="147">
        <v>270</v>
      </c>
      <c r="U9382" s="147" t="s">
        <v>4916</v>
      </c>
      <c r="V9382" s="147" t="s">
        <v>5017</v>
      </c>
    </row>
    <row r="9383" spans="16:22" x14ac:dyDescent="0.25">
      <c r="P9383" s="147" t="s">
        <v>962</v>
      </c>
      <c r="Q9383" s="147">
        <v>222</v>
      </c>
      <c r="R9383" s="147"/>
      <c r="S9383" s="147" t="s">
        <v>4917</v>
      </c>
      <c r="T9383" s="147">
        <v>270</v>
      </c>
      <c r="U9383" s="147" t="s">
        <v>4918</v>
      </c>
      <c r="V9383" s="147" t="s">
        <v>5017</v>
      </c>
    </row>
    <row r="9384" spans="16:22" x14ac:dyDescent="0.25">
      <c r="P9384" s="147" t="s">
        <v>962</v>
      </c>
      <c r="Q9384" s="147">
        <v>222</v>
      </c>
      <c r="R9384" s="147"/>
      <c r="S9384" s="147" t="s">
        <v>2164</v>
      </c>
      <c r="T9384" s="147">
        <v>406</v>
      </c>
      <c r="U9384" s="147" t="s">
        <v>2165</v>
      </c>
      <c r="V9384" s="147" t="s">
        <v>5017</v>
      </c>
    </row>
    <row r="9385" spans="16:22" x14ac:dyDescent="0.25">
      <c r="P9385" s="147" t="s">
        <v>962</v>
      </c>
      <c r="Q9385" s="147">
        <v>222</v>
      </c>
      <c r="R9385" s="147"/>
      <c r="S9385" s="147" t="s">
        <v>3432</v>
      </c>
      <c r="T9385" s="147">
        <v>1334</v>
      </c>
      <c r="U9385" s="147" t="s">
        <v>3433</v>
      </c>
      <c r="V9385" s="147" t="s">
        <v>5017</v>
      </c>
    </row>
    <row r="9386" spans="16:22" x14ac:dyDescent="0.25">
      <c r="P9386" s="147" t="s">
        <v>962</v>
      </c>
      <c r="Q9386" s="147">
        <v>222</v>
      </c>
      <c r="R9386" s="147"/>
      <c r="S9386" s="147" t="s">
        <v>2166</v>
      </c>
      <c r="T9386" s="147">
        <v>914</v>
      </c>
      <c r="U9386" s="147" t="s">
        <v>2167</v>
      </c>
      <c r="V9386" s="147" t="s">
        <v>5017</v>
      </c>
    </row>
    <row r="9387" spans="16:22" x14ac:dyDescent="0.25">
      <c r="P9387" s="147" t="s">
        <v>962</v>
      </c>
      <c r="Q9387" s="147">
        <v>222</v>
      </c>
      <c r="R9387" s="147"/>
      <c r="S9387" s="147" t="s">
        <v>2168</v>
      </c>
      <c r="T9387" s="147">
        <v>591</v>
      </c>
      <c r="U9387" s="147" t="s">
        <v>2169</v>
      </c>
      <c r="V9387" s="147" t="s">
        <v>5017</v>
      </c>
    </row>
    <row r="9388" spans="16:22" x14ac:dyDescent="0.25">
      <c r="P9388" s="147" t="s">
        <v>962</v>
      </c>
      <c r="Q9388" s="147">
        <v>222</v>
      </c>
      <c r="R9388" s="147"/>
      <c r="S9388" s="147" t="s">
        <v>2629</v>
      </c>
      <c r="T9388" s="147">
        <v>657</v>
      </c>
      <c r="U9388" s="147" t="s">
        <v>2630</v>
      </c>
      <c r="V9388" s="147" t="s">
        <v>5017</v>
      </c>
    </row>
    <row r="9389" spans="16:22" x14ac:dyDescent="0.25">
      <c r="P9389" s="147" t="s">
        <v>962</v>
      </c>
      <c r="Q9389" s="147">
        <v>222</v>
      </c>
      <c r="R9389" s="147"/>
      <c r="S9389" s="147" t="s">
        <v>3434</v>
      </c>
      <c r="T9389" s="147">
        <v>577</v>
      </c>
      <c r="U9389" s="147" t="s">
        <v>3435</v>
      </c>
      <c r="V9389" s="147" t="s">
        <v>5017</v>
      </c>
    </row>
    <row r="9390" spans="16:22" x14ac:dyDescent="0.25">
      <c r="P9390" s="147" t="s">
        <v>962</v>
      </c>
      <c r="Q9390" s="147">
        <v>222</v>
      </c>
      <c r="R9390" s="147"/>
      <c r="S9390" s="147" t="s">
        <v>2172</v>
      </c>
      <c r="T9390" s="147">
        <v>374</v>
      </c>
      <c r="U9390" s="147" t="s">
        <v>2173</v>
      </c>
      <c r="V9390" s="147" t="s">
        <v>5017</v>
      </c>
    </row>
    <row r="9391" spans="16:22" x14ac:dyDescent="0.25">
      <c r="P9391" s="147" t="s">
        <v>962</v>
      </c>
      <c r="Q9391" s="147">
        <v>222</v>
      </c>
      <c r="R9391" s="147"/>
      <c r="S9391" s="147" t="s">
        <v>2174</v>
      </c>
      <c r="T9391" s="147">
        <v>297</v>
      </c>
      <c r="U9391" s="147" t="s">
        <v>2175</v>
      </c>
      <c r="V9391" s="147" t="s">
        <v>5017</v>
      </c>
    </row>
    <row r="9392" spans="16:22" x14ac:dyDescent="0.25">
      <c r="P9392" s="147" t="s">
        <v>962</v>
      </c>
      <c r="Q9392" s="147">
        <v>222</v>
      </c>
      <c r="R9392" s="147"/>
      <c r="S9392" s="147" t="s">
        <v>2176</v>
      </c>
      <c r="T9392" s="147">
        <v>387</v>
      </c>
      <c r="U9392" s="147" t="s">
        <v>2177</v>
      </c>
      <c r="V9392" s="147" t="s">
        <v>5017</v>
      </c>
    </row>
    <row r="9393" spans="16:22" x14ac:dyDescent="0.25">
      <c r="P9393" s="147" t="s">
        <v>962</v>
      </c>
      <c r="Q9393" s="147">
        <v>222</v>
      </c>
      <c r="R9393" s="147"/>
      <c r="S9393" s="147" t="s">
        <v>2916</v>
      </c>
      <c r="T9393" s="147">
        <v>369</v>
      </c>
      <c r="U9393" s="147" t="s">
        <v>2917</v>
      </c>
      <c r="V9393" s="147" t="s">
        <v>5017</v>
      </c>
    </row>
    <row r="9394" spans="16:22" x14ac:dyDescent="0.25">
      <c r="P9394" s="147" t="s">
        <v>962</v>
      </c>
      <c r="Q9394" s="147">
        <v>222</v>
      </c>
      <c r="R9394" s="147"/>
      <c r="S9394" s="147" t="s">
        <v>2178</v>
      </c>
      <c r="T9394" s="147">
        <v>497</v>
      </c>
      <c r="U9394" s="147" t="s">
        <v>2179</v>
      </c>
      <c r="V9394" s="147" t="s">
        <v>5017</v>
      </c>
    </row>
    <row r="9395" spans="16:22" x14ac:dyDescent="0.25">
      <c r="P9395" s="147" t="s">
        <v>962</v>
      </c>
      <c r="Q9395" s="147">
        <v>222</v>
      </c>
      <c r="R9395" s="147"/>
      <c r="S9395" s="147" t="s">
        <v>2180</v>
      </c>
      <c r="T9395" s="147">
        <v>481</v>
      </c>
      <c r="U9395" s="147" t="s">
        <v>2181</v>
      </c>
      <c r="V9395" s="147" t="s">
        <v>5017</v>
      </c>
    </row>
    <row r="9396" spans="16:22" x14ac:dyDescent="0.25">
      <c r="P9396" s="147" t="s">
        <v>962</v>
      </c>
      <c r="Q9396" s="147">
        <v>222</v>
      </c>
      <c r="R9396" s="147"/>
      <c r="S9396" s="147" t="s">
        <v>2184</v>
      </c>
      <c r="T9396" s="147">
        <v>110</v>
      </c>
      <c r="U9396" s="147" t="s">
        <v>2185</v>
      </c>
      <c r="V9396" s="147" t="s">
        <v>5017</v>
      </c>
    </row>
    <row r="9397" spans="16:22" x14ac:dyDescent="0.25">
      <c r="P9397" s="147" t="s">
        <v>962</v>
      </c>
      <c r="Q9397" s="147">
        <v>222</v>
      </c>
      <c r="R9397" s="147"/>
      <c r="S9397" s="147" t="s">
        <v>2918</v>
      </c>
      <c r="T9397" s="147">
        <v>111</v>
      </c>
      <c r="U9397" s="147" t="s">
        <v>2919</v>
      </c>
      <c r="V9397" s="147" t="s">
        <v>5017</v>
      </c>
    </row>
    <row r="9398" spans="16:22" x14ac:dyDescent="0.25">
      <c r="P9398" s="147" t="s">
        <v>962</v>
      </c>
      <c r="Q9398" s="147">
        <v>222</v>
      </c>
      <c r="R9398" s="147"/>
      <c r="S9398" s="147" t="s">
        <v>2186</v>
      </c>
      <c r="T9398" s="147">
        <v>156</v>
      </c>
      <c r="U9398" s="147" t="s">
        <v>2187</v>
      </c>
      <c r="V9398" s="147" t="s">
        <v>5017</v>
      </c>
    </row>
    <row r="9399" spans="16:22" x14ac:dyDescent="0.25">
      <c r="P9399" s="147" t="s">
        <v>962</v>
      </c>
      <c r="Q9399" s="147">
        <v>222</v>
      </c>
      <c r="R9399" s="147"/>
      <c r="S9399" s="147" t="s">
        <v>4919</v>
      </c>
      <c r="T9399" s="147">
        <v>90</v>
      </c>
      <c r="U9399" s="147" t="s">
        <v>4920</v>
      </c>
      <c r="V9399" s="147" t="s">
        <v>5017</v>
      </c>
    </row>
    <row r="9400" spans="16:22" x14ac:dyDescent="0.25">
      <c r="P9400" s="147" t="s">
        <v>962</v>
      </c>
      <c r="Q9400" s="147">
        <v>222</v>
      </c>
      <c r="R9400" s="147"/>
      <c r="S9400" s="147" t="s">
        <v>2188</v>
      </c>
      <c r="T9400" s="147">
        <v>28</v>
      </c>
      <c r="U9400" s="147" t="s">
        <v>2189</v>
      </c>
      <c r="V9400" s="147" t="s">
        <v>5017</v>
      </c>
    </row>
    <row r="9401" spans="16:22" x14ac:dyDescent="0.25">
      <c r="P9401" s="147" t="s">
        <v>962</v>
      </c>
      <c r="Q9401" s="147">
        <v>222</v>
      </c>
      <c r="R9401" s="147"/>
      <c r="S9401" s="147" t="s">
        <v>2190</v>
      </c>
      <c r="T9401" s="147">
        <v>27</v>
      </c>
      <c r="U9401" s="147" t="s">
        <v>2191</v>
      </c>
      <c r="V9401" s="147" t="s">
        <v>5017</v>
      </c>
    </row>
    <row r="9402" spans="16:22" x14ac:dyDescent="0.25">
      <c r="P9402" s="147" t="s">
        <v>962</v>
      </c>
      <c r="Q9402" s="147">
        <v>222</v>
      </c>
      <c r="R9402" s="147"/>
      <c r="S9402" s="147" t="s">
        <v>3580</v>
      </c>
      <c r="T9402" s="147">
        <v>346</v>
      </c>
      <c r="U9402" s="147" t="s">
        <v>3581</v>
      </c>
      <c r="V9402" s="147" t="s">
        <v>5017</v>
      </c>
    </row>
    <row r="9403" spans="16:22" x14ac:dyDescent="0.25">
      <c r="P9403" s="147" t="s">
        <v>962</v>
      </c>
      <c r="Q9403" s="147">
        <v>222</v>
      </c>
      <c r="R9403" s="147"/>
      <c r="S9403" s="147" t="s">
        <v>3442</v>
      </c>
      <c r="T9403" s="147">
        <v>622</v>
      </c>
      <c r="U9403" s="147" t="s">
        <v>3443</v>
      </c>
      <c r="V9403" s="147" t="s">
        <v>5017</v>
      </c>
    </row>
    <row r="9404" spans="16:22" x14ac:dyDescent="0.25">
      <c r="P9404" s="147" t="s">
        <v>962</v>
      </c>
      <c r="Q9404" s="147">
        <v>222</v>
      </c>
      <c r="R9404" s="147"/>
      <c r="S9404" s="147" t="s">
        <v>2194</v>
      </c>
      <c r="T9404" s="147">
        <v>55</v>
      </c>
      <c r="U9404" s="147" t="s">
        <v>2195</v>
      </c>
      <c r="V9404" s="147" t="s">
        <v>5017</v>
      </c>
    </row>
    <row r="9405" spans="16:22" x14ac:dyDescent="0.25">
      <c r="P9405" s="147" t="s">
        <v>962</v>
      </c>
      <c r="Q9405" s="147">
        <v>222</v>
      </c>
      <c r="R9405" s="147"/>
      <c r="S9405" s="147" t="s">
        <v>2633</v>
      </c>
      <c r="T9405" s="147">
        <v>185</v>
      </c>
      <c r="U9405" s="147" t="s">
        <v>2634</v>
      </c>
      <c r="V9405" s="147" t="s">
        <v>5017</v>
      </c>
    </row>
    <row r="9406" spans="16:22" x14ac:dyDescent="0.25">
      <c r="P9406" s="147" t="s">
        <v>962</v>
      </c>
      <c r="Q9406" s="147">
        <v>222</v>
      </c>
      <c r="R9406" s="147"/>
      <c r="S9406" s="147" t="s">
        <v>2200</v>
      </c>
      <c r="T9406" s="147">
        <v>320</v>
      </c>
      <c r="U9406" s="147" t="s">
        <v>2201</v>
      </c>
      <c r="V9406" s="147" t="s">
        <v>5017</v>
      </c>
    </row>
    <row r="9407" spans="16:22" x14ac:dyDescent="0.25">
      <c r="P9407" s="147" t="s">
        <v>962</v>
      </c>
      <c r="Q9407" s="147">
        <v>222</v>
      </c>
      <c r="R9407" s="147"/>
      <c r="S9407" s="147" t="s">
        <v>2922</v>
      </c>
      <c r="T9407" s="147">
        <v>378</v>
      </c>
      <c r="U9407" s="147" t="s">
        <v>2923</v>
      </c>
      <c r="V9407" s="147" t="s">
        <v>5017</v>
      </c>
    </row>
    <row r="9408" spans="16:22" x14ac:dyDescent="0.25">
      <c r="P9408" s="147" t="s">
        <v>962</v>
      </c>
      <c r="Q9408" s="147">
        <v>222</v>
      </c>
      <c r="R9408" s="147"/>
      <c r="S9408" s="147" t="s">
        <v>3444</v>
      </c>
      <c r="T9408" s="147">
        <v>153</v>
      </c>
      <c r="U9408" s="147" t="s">
        <v>3445</v>
      </c>
      <c r="V9408" s="147" t="s">
        <v>5017</v>
      </c>
    </row>
    <row r="9409" spans="16:22" x14ac:dyDescent="0.25">
      <c r="P9409" s="147" t="s">
        <v>962</v>
      </c>
      <c r="Q9409" s="147">
        <v>222</v>
      </c>
      <c r="R9409" s="147"/>
      <c r="S9409" s="147" t="s">
        <v>4389</v>
      </c>
      <c r="T9409" s="147">
        <v>225</v>
      </c>
      <c r="U9409" s="147" t="s">
        <v>4390</v>
      </c>
      <c r="V9409" s="147" t="s">
        <v>5017</v>
      </c>
    </row>
    <row r="9410" spans="16:22" x14ac:dyDescent="0.25">
      <c r="P9410" s="147" t="s">
        <v>962</v>
      </c>
      <c r="Q9410" s="147">
        <v>222</v>
      </c>
      <c r="R9410" s="147"/>
      <c r="S9410" s="147" t="s">
        <v>3157</v>
      </c>
      <c r="T9410" s="147">
        <v>519</v>
      </c>
      <c r="U9410" s="147" t="s">
        <v>3158</v>
      </c>
      <c r="V9410" s="147" t="s">
        <v>5017</v>
      </c>
    </row>
    <row r="9411" spans="16:22" x14ac:dyDescent="0.25">
      <c r="P9411" s="147" t="s">
        <v>962</v>
      </c>
      <c r="Q9411" s="147">
        <v>222</v>
      </c>
      <c r="R9411" s="147"/>
      <c r="S9411" s="147" t="s">
        <v>2202</v>
      </c>
      <c r="T9411" s="147">
        <v>262</v>
      </c>
      <c r="U9411" s="147" t="s">
        <v>2203</v>
      </c>
      <c r="V9411" s="147" t="s">
        <v>5017</v>
      </c>
    </row>
    <row r="9412" spans="16:22" x14ac:dyDescent="0.25">
      <c r="P9412" s="147" t="s">
        <v>962</v>
      </c>
      <c r="Q9412" s="147">
        <v>222</v>
      </c>
      <c r="R9412" s="147"/>
      <c r="S9412" s="147" t="s">
        <v>2204</v>
      </c>
      <c r="T9412" s="147">
        <v>221</v>
      </c>
      <c r="U9412" s="147" t="s">
        <v>2205</v>
      </c>
      <c r="V9412" s="147" t="s">
        <v>5017</v>
      </c>
    </row>
    <row r="9413" spans="16:22" x14ac:dyDescent="0.25">
      <c r="P9413" s="147" t="s">
        <v>962</v>
      </c>
      <c r="Q9413" s="147">
        <v>222</v>
      </c>
      <c r="R9413" s="147"/>
      <c r="S9413" s="147" t="s">
        <v>2924</v>
      </c>
      <c r="T9413" s="147">
        <v>555</v>
      </c>
      <c r="U9413" s="147" t="s">
        <v>2925</v>
      </c>
      <c r="V9413" s="147" t="s">
        <v>5017</v>
      </c>
    </row>
    <row r="9414" spans="16:22" x14ac:dyDescent="0.25">
      <c r="P9414" s="147" t="s">
        <v>962</v>
      </c>
      <c r="Q9414" s="147">
        <v>222</v>
      </c>
      <c r="R9414" s="147"/>
      <c r="S9414" s="147" t="s">
        <v>2206</v>
      </c>
      <c r="T9414" s="147">
        <v>259</v>
      </c>
      <c r="U9414" s="147" t="s">
        <v>2207</v>
      </c>
      <c r="V9414" s="147" t="s">
        <v>5017</v>
      </c>
    </row>
    <row r="9415" spans="16:22" x14ac:dyDescent="0.25">
      <c r="P9415" s="147" t="s">
        <v>962</v>
      </c>
      <c r="Q9415" s="147">
        <v>222</v>
      </c>
      <c r="R9415" s="147"/>
      <c r="S9415" s="147" t="s">
        <v>2635</v>
      </c>
      <c r="T9415" s="147">
        <v>230</v>
      </c>
      <c r="U9415" s="147" t="s">
        <v>2636</v>
      </c>
      <c r="V9415" s="147" t="s">
        <v>5017</v>
      </c>
    </row>
    <row r="9416" spans="16:22" x14ac:dyDescent="0.25">
      <c r="P9416" s="147" t="s">
        <v>962</v>
      </c>
      <c r="Q9416" s="147">
        <v>222</v>
      </c>
      <c r="R9416" s="147"/>
      <c r="S9416" s="147" t="s">
        <v>4391</v>
      </c>
      <c r="T9416" s="147">
        <v>55</v>
      </c>
      <c r="U9416" s="147" t="s">
        <v>4392</v>
      </c>
      <c r="V9416" s="147" t="s">
        <v>5017</v>
      </c>
    </row>
    <row r="9417" spans="16:22" x14ac:dyDescent="0.25">
      <c r="P9417" s="147" t="s">
        <v>962</v>
      </c>
      <c r="Q9417" s="147">
        <v>222</v>
      </c>
      <c r="R9417" s="147"/>
      <c r="S9417" s="147" t="s">
        <v>3584</v>
      </c>
      <c r="T9417" s="147">
        <v>425</v>
      </c>
      <c r="U9417" s="147" t="s">
        <v>3585</v>
      </c>
      <c r="V9417" s="147" t="s">
        <v>5017</v>
      </c>
    </row>
    <row r="9418" spans="16:22" x14ac:dyDescent="0.25">
      <c r="P9418" s="147" t="s">
        <v>962</v>
      </c>
      <c r="Q9418" s="147">
        <v>222</v>
      </c>
      <c r="R9418" s="147"/>
      <c r="S9418" s="147" t="s">
        <v>3159</v>
      </c>
      <c r="T9418" s="147">
        <v>450</v>
      </c>
      <c r="U9418" s="147" t="s">
        <v>3160</v>
      </c>
      <c r="V9418" s="147" t="s">
        <v>5017</v>
      </c>
    </row>
    <row r="9419" spans="16:22" x14ac:dyDescent="0.25">
      <c r="P9419" s="147" t="s">
        <v>962</v>
      </c>
      <c r="Q9419" s="147">
        <v>222</v>
      </c>
      <c r="R9419" s="147"/>
      <c r="S9419" s="147" t="s">
        <v>5160</v>
      </c>
      <c r="T9419" s="147">
        <v>330</v>
      </c>
      <c r="U9419" s="147" t="s">
        <v>5161</v>
      </c>
      <c r="V9419" s="147" t="s">
        <v>5017</v>
      </c>
    </row>
    <row r="9420" spans="16:22" x14ac:dyDescent="0.25">
      <c r="P9420" s="147" t="s">
        <v>962</v>
      </c>
      <c r="Q9420" s="147">
        <v>222</v>
      </c>
      <c r="R9420" s="147"/>
      <c r="S9420" s="147" t="s">
        <v>2208</v>
      </c>
      <c r="T9420" s="147">
        <v>460</v>
      </c>
      <c r="U9420" s="147" t="s">
        <v>2209</v>
      </c>
      <c r="V9420" s="147" t="s">
        <v>5017</v>
      </c>
    </row>
    <row r="9421" spans="16:22" x14ac:dyDescent="0.25">
      <c r="P9421" s="147" t="s">
        <v>962</v>
      </c>
      <c r="Q9421" s="147">
        <v>222</v>
      </c>
      <c r="R9421" s="147"/>
      <c r="S9421" s="147" t="s">
        <v>2210</v>
      </c>
      <c r="T9421" s="147">
        <v>600</v>
      </c>
      <c r="U9421" s="147" t="s">
        <v>2211</v>
      </c>
      <c r="V9421" s="147" t="s">
        <v>5017</v>
      </c>
    </row>
    <row r="9422" spans="16:22" x14ac:dyDescent="0.25">
      <c r="P9422" s="147" t="s">
        <v>962</v>
      </c>
      <c r="Q9422" s="147">
        <v>222</v>
      </c>
      <c r="R9422" s="147"/>
      <c r="S9422" s="147" t="s">
        <v>4719</v>
      </c>
      <c r="T9422" s="147">
        <v>165</v>
      </c>
      <c r="U9422" s="147" t="s">
        <v>4720</v>
      </c>
      <c r="V9422" s="147" t="s">
        <v>5017</v>
      </c>
    </row>
    <row r="9423" spans="16:22" x14ac:dyDescent="0.25">
      <c r="P9423" s="147" t="s">
        <v>962</v>
      </c>
      <c r="Q9423" s="147">
        <v>222</v>
      </c>
      <c r="R9423" s="147"/>
      <c r="S9423" s="147" t="s">
        <v>2212</v>
      </c>
      <c r="T9423" s="147">
        <v>2881</v>
      </c>
      <c r="U9423" s="147" t="s">
        <v>2213</v>
      </c>
      <c r="V9423" s="147" t="s">
        <v>5017</v>
      </c>
    </row>
    <row r="9424" spans="16:22" x14ac:dyDescent="0.25">
      <c r="P9424" s="147" t="s">
        <v>962</v>
      </c>
      <c r="Q9424" s="147">
        <v>222</v>
      </c>
      <c r="R9424" s="147"/>
      <c r="S9424" s="147" t="s">
        <v>2214</v>
      </c>
      <c r="T9424" s="147">
        <v>3201</v>
      </c>
      <c r="U9424" s="147" t="s">
        <v>2215</v>
      </c>
      <c r="V9424" s="147" t="s">
        <v>5017</v>
      </c>
    </row>
    <row r="9425" spans="16:22" x14ac:dyDescent="0.25">
      <c r="P9425" s="147" t="s">
        <v>962</v>
      </c>
      <c r="Q9425" s="147">
        <v>222</v>
      </c>
      <c r="R9425" s="147"/>
      <c r="S9425" s="147" t="s">
        <v>2218</v>
      </c>
      <c r="T9425" s="147">
        <v>3211</v>
      </c>
      <c r="U9425" s="147" t="s">
        <v>2219</v>
      </c>
      <c r="V9425" s="147" t="s">
        <v>5017</v>
      </c>
    </row>
    <row r="9426" spans="16:22" x14ac:dyDescent="0.25">
      <c r="P9426" s="147" t="s">
        <v>962</v>
      </c>
      <c r="Q9426" s="147">
        <v>222</v>
      </c>
      <c r="R9426" s="147"/>
      <c r="S9426" s="147" t="s">
        <v>2220</v>
      </c>
      <c r="T9426" s="147">
        <v>4080</v>
      </c>
      <c r="U9426" s="147" t="s">
        <v>2221</v>
      </c>
      <c r="V9426" s="147" t="s">
        <v>5017</v>
      </c>
    </row>
    <row r="9427" spans="16:22" x14ac:dyDescent="0.25">
      <c r="P9427" s="147" t="s">
        <v>962</v>
      </c>
      <c r="Q9427" s="147">
        <v>222</v>
      </c>
      <c r="R9427" s="147"/>
      <c r="S9427" s="147" t="s">
        <v>2926</v>
      </c>
      <c r="T9427" s="147">
        <v>448</v>
      </c>
      <c r="U9427" s="147" t="s">
        <v>2927</v>
      </c>
      <c r="V9427" s="147" t="s">
        <v>5017</v>
      </c>
    </row>
    <row r="9428" spans="16:22" x14ac:dyDescent="0.25">
      <c r="P9428" s="147" t="s">
        <v>962</v>
      </c>
      <c r="Q9428" s="147">
        <v>222</v>
      </c>
      <c r="R9428" s="147"/>
      <c r="S9428" s="147" t="s">
        <v>2226</v>
      </c>
      <c r="T9428" s="147">
        <v>3687</v>
      </c>
      <c r="U9428" s="147" t="s">
        <v>2227</v>
      </c>
      <c r="V9428" s="147" t="s">
        <v>5017</v>
      </c>
    </row>
    <row r="9429" spans="16:22" x14ac:dyDescent="0.25">
      <c r="P9429" s="147" t="s">
        <v>962</v>
      </c>
      <c r="Q9429" s="147">
        <v>222</v>
      </c>
      <c r="R9429" s="147"/>
      <c r="S9429" s="147" t="s">
        <v>3770</v>
      </c>
      <c r="T9429" s="147">
        <v>146</v>
      </c>
      <c r="U9429" s="147" t="s">
        <v>3771</v>
      </c>
      <c r="V9429" s="147" t="s">
        <v>5017</v>
      </c>
    </row>
    <row r="9430" spans="16:22" x14ac:dyDescent="0.25">
      <c r="P9430" s="147" t="s">
        <v>962</v>
      </c>
      <c r="Q9430" s="147">
        <v>222</v>
      </c>
      <c r="R9430" s="147"/>
      <c r="S9430" s="147" t="s">
        <v>4104</v>
      </c>
      <c r="T9430" s="147">
        <v>46</v>
      </c>
      <c r="U9430" s="147" t="s">
        <v>4105</v>
      </c>
      <c r="V9430" s="147" t="s">
        <v>5017</v>
      </c>
    </row>
    <row r="9431" spans="16:22" x14ac:dyDescent="0.25">
      <c r="P9431" s="147" t="s">
        <v>962</v>
      </c>
      <c r="Q9431" s="147">
        <v>222</v>
      </c>
      <c r="R9431" s="147"/>
      <c r="S9431" s="147" t="s">
        <v>4395</v>
      </c>
      <c r="T9431" s="147">
        <v>150</v>
      </c>
      <c r="U9431" s="147" t="s">
        <v>4396</v>
      </c>
      <c r="V9431" s="147" t="s">
        <v>5017</v>
      </c>
    </row>
    <row r="9432" spans="16:22" x14ac:dyDescent="0.25">
      <c r="P9432" s="147" t="s">
        <v>962</v>
      </c>
      <c r="Q9432" s="147">
        <v>222</v>
      </c>
      <c r="R9432" s="147"/>
      <c r="S9432" s="147" t="s">
        <v>4397</v>
      </c>
      <c r="T9432" s="147">
        <v>153</v>
      </c>
      <c r="U9432" s="147" t="s">
        <v>4398</v>
      </c>
      <c r="V9432" s="147" t="s">
        <v>5017</v>
      </c>
    </row>
    <row r="9433" spans="16:22" x14ac:dyDescent="0.25">
      <c r="P9433" s="147" t="s">
        <v>962</v>
      </c>
      <c r="Q9433" s="147">
        <v>222</v>
      </c>
      <c r="R9433" s="147"/>
      <c r="S9433" s="147" t="s">
        <v>4399</v>
      </c>
      <c r="T9433" s="147">
        <v>151</v>
      </c>
      <c r="U9433" s="147" t="s">
        <v>4400</v>
      </c>
      <c r="V9433" s="147" t="s">
        <v>5017</v>
      </c>
    </row>
    <row r="9434" spans="16:22" x14ac:dyDescent="0.25">
      <c r="P9434" s="147" t="s">
        <v>962</v>
      </c>
      <c r="Q9434" s="147">
        <v>222</v>
      </c>
      <c r="R9434" s="147"/>
      <c r="S9434" s="147" t="s">
        <v>2232</v>
      </c>
      <c r="T9434" s="147">
        <v>836</v>
      </c>
      <c r="U9434" s="147" t="s">
        <v>2233</v>
      </c>
      <c r="V9434" s="147" t="s">
        <v>5017</v>
      </c>
    </row>
    <row r="9435" spans="16:22" x14ac:dyDescent="0.25">
      <c r="P9435" s="147" t="s">
        <v>962</v>
      </c>
      <c r="Q9435" s="147">
        <v>222</v>
      </c>
      <c r="R9435" s="147"/>
      <c r="S9435" s="147" t="s">
        <v>2647</v>
      </c>
      <c r="T9435" s="147">
        <v>1015</v>
      </c>
      <c r="U9435" s="147" t="s">
        <v>2648</v>
      </c>
      <c r="V9435" s="147" t="s">
        <v>5017</v>
      </c>
    </row>
    <row r="9436" spans="16:22" x14ac:dyDescent="0.25">
      <c r="P9436" s="147" t="s">
        <v>962</v>
      </c>
      <c r="Q9436" s="147">
        <v>222</v>
      </c>
      <c r="R9436" s="147"/>
      <c r="S9436" s="147" t="s">
        <v>5162</v>
      </c>
      <c r="T9436" s="147">
        <v>119</v>
      </c>
      <c r="U9436" s="147" t="s">
        <v>5163</v>
      </c>
      <c r="V9436" s="147" t="s">
        <v>5017</v>
      </c>
    </row>
    <row r="9437" spans="16:22" x14ac:dyDescent="0.25">
      <c r="P9437" s="147" t="s">
        <v>962</v>
      </c>
      <c r="Q9437" s="147">
        <v>222</v>
      </c>
      <c r="R9437" s="147"/>
      <c r="S9437" s="147" t="s">
        <v>3586</v>
      </c>
      <c r="T9437" s="147">
        <v>358</v>
      </c>
      <c r="U9437" s="147" t="s">
        <v>3587</v>
      </c>
      <c r="V9437" s="147" t="s">
        <v>5017</v>
      </c>
    </row>
    <row r="9438" spans="16:22" x14ac:dyDescent="0.25">
      <c r="P9438" s="147" t="s">
        <v>962</v>
      </c>
      <c r="Q9438" s="147">
        <v>222</v>
      </c>
      <c r="R9438" s="147"/>
      <c r="S9438" s="147" t="s">
        <v>2242</v>
      </c>
      <c r="T9438" s="147">
        <v>292</v>
      </c>
      <c r="U9438" s="147" t="s">
        <v>2243</v>
      </c>
      <c r="V9438" s="147" t="s">
        <v>5017</v>
      </c>
    </row>
    <row r="9439" spans="16:22" x14ac:dyDescent="0.25">
      <c r="P9439" s="147" t="s">
        <v>962</v>
      </c>
      <c r="Q9439" s="147">
        <v>222</v>
      </c>
      <c r="R9439" s="147"/>
      <c r="S9439" s="147" t="s">
        <v>2244</v>
      </c>
      <c r="T9439" s="147">
        <v>246</v>
      </c>
      <c r="U9439" s="147" t="s">
        <v>2245</v>
      </c>
      <c r="V9439" s="147" t="s">
        <v>5017</v>
      </c>
    </row>
    <row r="9440" spans="16:22" x14ac:dyDescent="0.25">
      <c r="P9440" s="147" t="s">
        <v>962</v>
      </c>
      <c r="Q9440" s="147">
        <v>222</v>
      </c>
      <c r="R9440" s="147"/>
      <c r="S9440" s="147" t="s">
        <v>2248</v>
      </c>
      <c r="T9440" s="147">
        <v>1260</v>
      </c>
      <c r="U9440" s="147" t="s">
        <v>2249</v>
      </c>
      <c r="V9440" s="147" t="s">
        <v>5017</v>
      </c>
    </row>
    <row r="9441" spans="16:22" x14ac:dyDescent="0.25">
      <c r="P9441" s="147" t="s">
        <v>962</v>
      </c>
      <c r="Q9441" s="147">
        <v>222</v>
      </c>
      <c r="R9441" s="147"/>
      <c r="S9441" s="147" t="s">
        <v>3165</v>
      </c>
      <c r="T9441" s="147">
        <v>300</v>
      </c>
      <c r="U9441" s="147" t="s">
        <v>3166</v>
      </c>
      <c r="V9441" s="147" t="s">
        <v>5017</v>
      </c>
    </row>
    <row r="9442" spans="16:22" x14ac:dyDescent="0.25">
      <c r="P9442" s="147" t="s">
        <v>962</v>
      </c>
      <c r="Q9442" s="147">
        <v>222</v>
      </c>
      <c r="R9442" s="147"/>
      <c r="S9442" s="147" t="s">
        <v>2250</v>
      </c>
      <c r="T9442" s="147">
        <v>309</v>
      </c>
      <c r="U9442" s="147" t="s">
        <v>2251</v>
      </c>
      <c r="V9442" s="147" t="s">
        <v>5017</v>
      </c>
    </row>
    <row r="9443" spans="16:22" x14ac:dyDescent="0.25">
      <c r="P9443" s="147" t="s">
        <v>962</v>
      </c>
      <c r="Q9443" s="147">
        <v>222</v>
      </c>
      <c r="R9443" s="147"/>
      <c r="S9443" s="147" t="s">
        <v>2649</v>
      </c>
      <c r="T9443" s="147">
        <v>237</v>
      </c>
      <c r="U9443" s="147" t="s">
        <v>2650</v>
      </c>
      <c r="V9443" s="147" t="s">
        <v>5017</v>
      </c>
    </row>
    <row r="9444" spans="16:22" x14ac:dyDescent="0.25">
      <c r="P9444" s="147" t="s">
        <v>962</v>
      </c>
      <c r="Q9444" s="147">
        <v>222</v>
      </c>
      <c r="R9444" s="147"/>
      <c r="S9444" s="147" t="s">
        <v>2252</v>
      </c>
      <c r="T9444" s="147">
        <v>905</v>
      </c>
      <c r="U9444" s="147" t="s">
        <v>2253</v>
      </c>
      <c r="V9444" s="147" t="s">
        <v>5017</v>
      </c>
    </row>
    <row r="9445" spans="16:22" x14ac:dyDescent="0.25">
      <c r="P9445" s="147" t="s">
        <v>962</v>
      </c>
      <c r="Q9445" s="147">
        <v>222</v>
      </c>
      <c r="R9445" s="147"/>
      <c r="S9445" s="147" t="s">
        <v>3169</v>
      </c>
      <c r="T9445" s="147">
        <v>547</v>
      </c>
      <c r="U9445" s="147" t="s">
        <v>3170</v>
      </c>
      <c r="V9445" s="147" t="s">
        <v>5017</v>
      </c>
    </row>
    <row r="9446" spans="16:22" x14ac:dyDescent="0.25">
      <c r="P9446" s="147" t="s">
        <v>962</v>
      </c>
      <c r="Q9446" s="147">
        <v>222</v>
      </c>
      <c r="R9446" s="147"/>
      <c r="S9446" s="147" t="s">
        <v>5164</v>
      </c>
      <c r="T9446" s="147">
        <v>150</v>
      </c>
      <c r="U9446" s="147" t="s">
        <v>5165</v>
      </c>
      <c r="V9446" s="147" t="s">
        <v>5017</v>
      </c>
    </row>
    <row r="9447" spans="16:22" x14ac:dyDescent="0.25">
      <c r="P9447" s="147" t="s">
        <v>962</v>
      </c>
      <c r="Q9447" s="147">
        <v>222</v>
      </c>
      <c r="R9447" s="147"/>
      <c r="S9447" s="147" t="s">
        <v>3173</v>
      </c>
      <c r="T9447" s="147">
        <v>4353</v>
      </c>
      <c r="U9447" s="147" t="s">
        <v>3174</v>
      </c>
      <c r="V9447" s="147" t="s">
        <v>5017</v>
      </c>
    </row>
    <row r="9448" spans="16:22" x14ac:dyDescent="0.25">
      <c r="P9448" s="147" t="s">
        <v>962</v>
      </c>
      <c r="Q9448" s="147">
        <v>222</v>
      </c>
      <c r="R9448" s="147"/>
      <c r="S9448" s="147" t="s">
        <v>4401</v>
      </c>
      <c r="T9448" s="147">
        <v>300</v>
      </c>
      <c r="U9448" s="147" t="s">
        <v>4402</v>
      </c>
      <c r="V9448" s="147" t="s">
        <v>5017</v>
      </c>
    </row>
    <row r="9449" spans="16:22" x14ac:dyDescent="0.25">
      <c r="P9449" s="147" t="s">
        <v>962</v>
      </c>
      <c r="Q9449" s="147">
        <v>222</v>
      </c>
      <c r="R9449" s="147"/>
      <c r="S9449" s="147" t="s">
        <v>3175</v>
      </c>
      <c r="T9449" s="147">
        <v>127</v>
      </c>
      <c r="U9449" s="147" t="s">
        <v>3176</v>
      </c>
      <c r="V9449" s="147" t="s">
        <v>5017</v>
      </c>
    </row>
    <row r="9450" spans="16:22" x14ac:dyDescent="0.25">
      <c r="P9450" s="147" t="s">
        <v>962</v>
      </c>
      <c r="Q9450" s="147">
        <v>222</v>
      </c>
      <c r="R9450" s="147"/>
      <c r="S9450" s="147" t="s">
        <v>4921</v>
      </c>
      <c r="T9450" s="147">
        <v>360</v>
      </c>
      <c r="U9450" s="147" t="s">
        <v>4922</v>
      </c>
      <c r="V9450" s="147" t="s">
        <v>5017</v>
      </c>
    </row>
    <row r="9451" spans="16:22" x14ac:dyDescent="0.25">
      <c r="P9451" s="147" t="s">
        <v>962</v>
      </c>
      <c r="Q9451" s="147">
        <v>222</v>
      </c>
      <c r="R9451" s="147"/>
      <c r="S9451" s="147" t="s">
        <v>5166</v>
      </c>
      <c r="T9451" s="147">
        <v>54</v>
      </c>
      <c r="U9451" s="147" t="s">
        <v>5167</v>
      </c>
      <c r="V9451" s="147" t="s">
        <v>5017</v>
      </c>
    </row>
    <row r="9452" spans="16:22" x14ac:dyDescent="0.25">
      <c r="P9452" s="147" t="s">
        <v>962</v>
      </c>
      <c r="Q9452" s="147">
        <v>222</v>
      </c>
      <c r="R9452" s="147"/>
      <c r="S9452" s="147" t="s">
        <v>3177</v>
      </c>
      <c r="T9452" s="147">
        <v>571</v>
      </c>
      <c r="U9452" s="147" t="s">
        <v>3178</v>
      </c>
      <c r="V9452" s="147" t="s">
        <v>5017</v>
      </c>
    </row>
    <row r="9453" spans="16:22" x14ac:dyDescent="0.25">
      <c r="P9453" s="147" t="s">
        <v>962</v>
      </c>
      <c r="Q9453" s="147">
        <v>222</v>
      </c>
      <c r="R9453" s="147"/>
      <c r="S9453" s="147" t="s">
        <v>2659</v>
      </c>
      <c r="T9453" s="147">
        <v>670</v>
      </c>
      <c r="U9453" s="147" t="s">
        <v>2660</v>
      </c>
      <c r="V9453" s="147" t="s">
        <v>5017</v>
      </c>
    </row>
    <row r="9454" spans="16:22" x14ac:dyDescent="0.25">
      <c r="P9454" s="147" t="s">
        <v>962</v>
      </c>
      <c r="Q9454" s="147">
        <v>222</v>
      </c>
      <c r="R9454" s="147"/>
      <c r="S9454" s="147" t="s">
        <v>2256</v>
      </c>
      <c r="T9454" s="147">
        <v>959</v>
      </c>
      <c r="U9454" s="147" t="s">
        <v>2257</v>
      </c>
      <c r="V9454" s="147" t="s">
        <v>5017</v>
      </c>
    </row>
    <row r="9455" spans="16:22" x14ac:dyDescent="0.25">
      <c r="P9455" s="147" t="s">
        <v>962</v>
      </c>
      <c r="Q9455" s="147">
        <v>222</v>
      </c>
      <c r="R9455" s="147"/>
      <c r="S9455" s="147" t="s">
        <v>4005</v>
      </c>
      <c r="T9455" s="147">
        <v>143</v>
      </c>
      <c r="U9455" s="147" t="s">
        <v>4006</v>
      </c>
      <c r="V9455" s="147" t="s">
        <v>5017</v>
      </c>
    </row>
    <row r="9456" spans="16:22" x14ac:dyDescent="0.25">
      <c r="P9456" s="147" t="s">
        <v>962</v>
      </c>
      <c r="Q9456" s="147">
        <v>222</v>
      </c>
      <c r="R9456" s="147"/>
      <c r="S9456" s="147" t="s">
        <v>2942</v>
      </c>
      <c r="T9456" s="147">
        <v>437</v>
      </c>
      <c r="U9456" s="147" t="s">
        <v>2943</v>
      </c>
      <c r="V9456" s="147" t="s">
        <v>5017</v>
      </c>
    </row>
    <row r="9457" spans="16:22" x14ac:dyDescent="0.25">
      <c r="P9457" s="147" t="s">
        <v>962</v>
      </c>
      <c r="Q9457" s="147">
        <v>222</v>
      </c>
      <c r="R9457" s="147"/>
      <c r="S9457" s="147" t="s">
        <v>3454</v>
      </c>
      <c r="T9457" s="147">
        <v>1209</v>
      </c>
      <c r="U9457" s="147" t="s">
        <v>3455</v>
      </c>
      <c r="V9457" s="147" t="s">
        <v>5017</v>
      </c>
    </row>
    <row r="9458" spans="16:22" x14ac:dyDescent="0.25">
      <c r="P9458" s="147" t="s">
        <v>962</v>
      </c>
      <c r="Q9458" s="147">
        <v>222</v>
      </c>
      <c r="R9458" s="147"/>
      <c r="S9458" s="147" t="s">
        <v>3588</v>
      </c>
      <c r="T9458" s="147">
        <v>297</v>
      </c>
      <c r="U9458" s="147" t="s">
        <v>3589</v>
      </c>
      <c r="V9458" s="147" t="s">
        <v>5017</v>
      </c>
    </row>
    <row r="9459" spans="16:22" x14ac:dyDescent="0.25">
      <c r="P9459" s="147" t="s">
        <v>962</v>
      </c>
      <c r="Q9459" s="147">
        <v>222</v>
      </c>
      <c r="R9459" s="147"/>
      <c r="S9459" s="147" t="s">
        <v>2262</v>
      </c>
      <c r="T9459" s="147">
        <v>250</v>
      </c>
      <c r="U9459" s="147" t="s">
        <v>2263</v>
      </c>
      <c r="V9459" s="147" t="s">
        <v>5017</v>
      </c>
    </row>
    <row r="9460" spans="16:22" x14ac:dyDescent="0.25">
      <c r="P9460" s="147" t="s">
        <v>962</v>
      </c>
      <c r="Q9460" s="147">
        <v>222</v>
      </c>
      <c r="R9460" s="147"/>
      <c r="S9460" s="147" t="s">
        <v>2264</v>
      </c>
      <c r="T9460" s="147">
        <v>907</v>
      </c>
      <c r="U9460" s="147" t="s">
        <v>2265</v>
      </c>
      <c r="V9460" s="147" t="s">
        <v>5017</v>
      </c>
    </row>
    <row r="9461" spans="16:22" x14ac:dyDescent="0.25">
      <c r="P9461" s="147" t="s">
        <v>962</v>
      </c>
      <c r="Q9461" s="147">
        <v>222</v>
      </c>
      <c r="R9461" s="147"/>
      <c r="S9461" s="147" t="s">
        <v>2663</v>
      </c>
      <c r="T9461" s="147">
        <v>3890</v>
      </c>
      <c r="U9461" s="147" t="s">
        <v>2664</v>
      </c>
      <c r="V9461" s="147" t="s">
        <v>5017</v>
      </c>
    </row>
    <row r="9462" spans="16:22" x14ac:dyDescent="0.25">
      <c r="P9462" s="147" t="s">
        <v>962</v>
      </c>
      <c r="Q9462" s="147">
        <v>222</v>
      </c>
      <c r="R9462" s="147"/>
      <c r="S9462" s="147" t="s">
        <v>2944</v>
      </c>
      <c r="T9462" s="147">
        <v>1035</v>
      </c>
      <c r="U9462" s="147" t="s">
        <v>2945</v>
      </c>
      <c r="V9462" s="147" t="s">
        <v>5017</v>
      </c>
    </row>
    <row r="9463" spans="16:22" x14ac:dyDescent="0.25">
      <c r="P9463" s="147" t="s">
        <v>962</v>
      </c>
      <c r="Q9463" s="147">
        <v>222</v>
      </c>
      <c r="R9463" s="147"/>
      <c r="S9463" s="147" t="s">
        <v>2266</v>
      </c>
      <c r="T9463" s="147">
        <v>1266</v>
      </c>
      <c r="U9463" s="147" t="s">
        <v>2267</v>
      </c>
      <c r="V9463" s="147" t="s">
        <v>5017</v>
      </c>
    </row>
    <row r="9464" spans="16:22" x14ac:dyDescent="0.25">
      <c r="P9464" s="147" t="s">
        <v>962</v>
      </c>
      <c r="Q9464" s="147">
        <v>222</v>
      </c>
      <c r="R9464" s="147"/>
      <c r="S9464" s="147" t="s">
        <v>2669</v>
      </c>
      <c r="T9464" s="147">
        <v>951</v>
      </c>
      <c r="U9464" s="147" t="s">
        <v>2670</v>
      </c>
      <c r="V9464" s="147" t="s">
        <v>5017</v>
      </c>
    </row>
    <row r="9465" spans="16:22" x14ac:dyDescent="0.25">
      <c r="P9465" s="147" t="s">
        <v>962</v>
      </c>
      <c r="Q9465" s="147">
        <v>222</v>
      </c>
      <c r="R9465" s="147"/>
      <c r="S9465" s="147" t="s">
        <v>3183</v>
      </c>
      <c r="T9465" s="147">
        <v>2490</v>
      </c>
      <c r="U9465" s="147" t="s">
        <v>3184</v>
      </c>
      <c r="V9465" s="147" t="s">
        <v>5017</v>
      </c>
    </row>
    <row r="9466" spans="16:22" x14ac:dyDescent="0.25">
      <c r="P9466" s="147" t="s">
        <v>962</v>
      </c>
      <c r="Q9466" s="147">
        <v>222</v>
      </c>
      <c r="R9466" s="147"/>
      <c r="S9466" s="147" t="s">
        <v>3185</v>
      </c>
      <c r="T9466" s="147">
        <v>200</v>
      </c>
      <c r="U9466" s="147" t="s">
        <v>3186</v>
      </c>
      <c r="V9466" s="147" t="s">
        <v>5017</v>
      </c>
    </row>
    <row r="9467" spans="16:22" x14ac:dyDescent="0.25">
      <c r="P9467" s="147" t="s">
        <v>962</v>
      </c>
      <c r="Q9467" s="147">
        <v>222</v>
      </c>
      <c r="R9467" s="147"/>
      <c r="S9467" s="147" t="s">
        <v>2948</v>
      </c>
      <c r="T9467" s="147">
        <v>1667</v>
      </c>
      <c r="U9467" s="147" t="s">
        <v>2949</v>
      </c>
      <c r="V9467" s="147" t="s">
        <v>5017</v>
      </c>
    </row>
    <row r="9468" spans="16:22" x14ac:dyDescent="0.25">
      <c r="P9468" s="147" t="s">
        <v>962</v>
      </c>
      <c r="Q9468" s="147">
        <v>222</v>
      </c>
      <c r="R9468" s="147"/>
      <c r="S9468" s="147" t="s">
        <v>2282</v>
      </c>
      <c r="T9468" s="147">
        <v>801</v>
      </c>
      <c r="U9468" s="147" t="s">
        <v>2283</v>
      </c>
      <c r="V9468" s="147" t="s">
        <v>5017</v>
      </c>
    </row>
    <row r="9469" spans="16:22" x14ac:dyDescent="0.25">
      <c r="P9469" s="147" t="s">
        <v>962</v>
      </c>
      <c r="Q9469" s="147">
        <v>222</v>
      </c>
      <c r="R9469" s="147"/>
      <c r="S9469" s="147" t="s">
        <v>5168</v>
      </c>
      <c r="T9469" s="147">
        <v>190</v>
      </c>
      <c r="U9469" s="147" t="s">
        <v>5169</v>
      </c>
      <c r="V9469" s="147" t="s">
        <v>5017</v>
      </c>
    </row>
    <row r="9470" spans="16:22" x14ac:dyDescent="0.25">
      <c r="P9470" s="147" t="s">
        <v>962</v>
      </c>
      <c r="Q9470" s="147">
        <v>222</v>
      </c>
      <c r="R9470" s="147"/>
      <c r="S9470" s="147" t="s">
        <v>2286</v>
      </c>
      <c r="T9470" s="147">
        <v>470</v>
      </c>
      <c r="U9470" s="147" t="s">
        <v>2287</v>
      </c>
      <c r="V9470" s="147" t="s">
        <v>5017</v>
      </c>
    </row>
    <row r="9471" spans="16:22" x14ac:dyDescent="0.25">
      <c r="P9471" s="147" t="s">
        <v>962</v>
      </c>
      <c r="Q9471" s="147">
        <v>222</v>
      </c>
      <c r="R9471" s="147"/>
      <c r="S9471" s="147" t="s">
        <v>2671</v>
      </c>
      <c r="T9471" s="147">
        <v>342</v>
      </c>
      <c r="U9471" s="147" t="s">
        <v>2672</v>
      </c>
      <c r="V9471" s="147" t="s">
        <v>5017</v>
      </c>
    </row>
    <row r="9472" spans="16:22" x14ac:dyDescent="0.25">
      <c r="P9472" s="147" t="s">
        <v>962</v>
      </c>
      <c r="Q9472" s="147">
        <v>222</v>
      </c>
      <c r="R9472" s="147"/>
      <c r="S9472" s="147" t="s">
        <v>5170</v>
      </c>
      <c r="T9472" s="147">
        <v>225</v>
      </c>
      <c r="U9472" s="147" t="s">
        <v>5171</v>
      </c>
      <c r="V9472" s="147" t="s">
        <v>5017</v>
      </c>
    </row>
    <row r="9473" spans="16:22" x14ac:dyDescent="0.25">
      <c r="P9473" s="147" t="s">
        <v>962</v>
      </c>
      <c r="Q9473" s="147">
        <v>222</v>
      </c>
      <c r="R9473" s="147"/>
      <c r="S9473" s="147" t="s">
        <v>3456</v>
      </c>
      <c r="T9473" s="147">
        <v>116</v>
      </c>
      <c r="U9473" s="147" t="s">
        <v>3457</v>
      </c>
      <c r="V9473" s="147" t="s">
        <v>5017</v>
      </c>
    </row>
    <row r="9474" spans="16:22" x14ac:dyDescent="0.25">
      <c r="P9474" s="147" t="s">
        <v>962</v>
      </c>
      <c r="Q9474" s="147">
        <v>222</v>
      </c>
      <c r="R9474" s="147"/>
      <c r="S9474" s="147" t="s">
        <v>3189</v>
      </c>
      <c r="T9474" s="147">
        <v>61</v>
      </c>
      <c r="U9474" s="147" t="s">
        <v>3190</v>
      </c>
      <c r="V9474" s="147" t="s">
        <v>5017</v>
      </c>
    </row>
    <row r="9475" spans="16:22" x14ac:dyDescent="0.25">
      <c r="P9475" s="147" t="s">
        <v>962</v>
      </c>
      <c r="Q9475" s="147">
        <v>222</v>
      </c>
      <c r="R9475" s="147"/>
      <c r="S9475" s="147" t="s">
        <v>3776</v>
      </c>
      <c r="T9475" s="147">
        <v>208</v>
      </c>
      <c r="U9475" s="147" t="s">
        <v>3777</v>
      </c>
      <c r="V9475" s="147" t="s">
        <v>5017</v>
      </c>
    </row>
    <row r="9476" spans="16:22" x14ac:dyDescent="0.25">
      <c r="P9476" s="147" t="s">
        <v>962</v>
      </c>
      <c r="Q9476" s="147">
        <v>222</v>
      </c>
      <c r="R9476" s="147"/>
      <c r="S9476" s="147" t="s">
        <v>5172</v>
      </c>
      <c r="T9476" s="147">
        <v>69</v>
      </c>
      <c r="U9476" s="147" t="s">
        <v>5173</v>
      </c>
      <c r="V9476" s="147" t="s">
        <v>5017</v>
      </c>
    </row>
    <row r="9477" spans="16:22" x14ac:dyDescent="0.25">
      <c r="P9477" s="147" t="s">
        <v>962</v>
      </c>
      <c r="Q9477" s="147">
        <v>222</v>
      </c>
      <c r="R9477" s="147"/>
      <c r="S9477" s="147" t="s">
        <v>2673</v>
      </c>
      <c r="T9477" s="147">
        <v>425</v>
      </c>
      <c r="U9477" s="147" t="s">
        <v>2674</v>
      </c>
      <c r="V9477" s="147" t="s">
        <v>5017</v>
      </c>
    </row>
    <row r="9478" spans="16:22" x14ac:dyDescent="0.25">
      <c r="P9478" s="147" t="s">
        <v>962</v>
      </c>
      <c r="Q9478" s="147">
        <v>222</v>
      </c>
      <c r="R9478" s="147"/>
      <c r="S9478" s="147" t="s">
        <v>2290</v>
      </c>
      <c r="T9478" s="147">
        <v>172</v>
      </c>
      <c r="U9478" s="147" t="s">
        <v>2291</v>
      </c>
      <c r="V9478" s="147" t="s">
        <v>5017</v>
      </c>
    </row>
    <row r="9479" spans="16:22" x14ac:dyDescent="0.25">
      <c r="P9479" s="147" t="s">
        <v>962</v>
      </c>
      <c r="Q9479" s="147">
        <v>222</v>
      </c>
      <c r="R9479" s="147"/>
      <c r="S9479" s="147" t="s">
        <v>2292</v>
      </c>
      <c r="T9479" s="147">
        <v>89</v>
      </c>
      <c r="U9479" s="147" t="s">
        <v>2293</v>
      </c>
      <c r="V9479" s="147" t="s">
        <v>5017</v>
      </c>
    </row>
    <row r="9480" spans="16:22" x14ac:dyDescent="0.25">
      <c r="P9480" s="147" t="s">
        <v>962</v>
      </c>
      <c r="Q9480" s="147">
        <v>222</v>
      </c>
      <c r="R9480" s="147"/>
      <c r="S9480" s="147" t="s">
        <v>2675</v>
      </c>
      <c r="T9480" s="147">
        <v>2063</v>
      </c>
      <c r="U9480" s="147" t="s">
        <v>2676</v>
      </c>
      <c r="V9480" s="147" t="s">
        <v>5017</v>
      </c>
    </row>
    <row r="9481" spans="16:22" x14ac:dyDescent="0.25">
      <c r="P9481" s="147" t="s">
        <v>962</v>
      </c>
      <c r="Q9481" s="147">
        <v>222</v>
      </c>
      <c r="R9481" s="147"/>
      <c r="S9481" s="147" t="s">
        <v>3778</v>
      </c>
      <c r="T9481" s="147">
        <v>103</v>
      </c>
      <c r="U9481" s="147" t="s">
        <v>3779</v>
      </c>
      <c r="V9481" s="147" t="s">
        <v>5017</v>
      </c>
    </row>
    <row r="9482" spans="16:22" x14ac:dyDescent="0.25">
      <c r="P9482" s="147" t="s">
        <v>962</v>
      </c>
      <c r="Q9482" s="147">
        <v>222</v>
      </c>
      <c r="R9482" s="147"/>
      <c r="S9482" s="147" t="s">
        <v>4403</v>
      </c>
      <c r="T9482" s="147">
        <v>36</v>
      </c>
      <c r="U9482" s="147" t="s">
        <v>4404</v>
      </c>
      <c r="V9482" s="147" t="s">
        <v>5017</v>
      </c>
    </row>
    <row r="9483" spans="16:22" x14ac:dyDescent="0.25">
      <c r="P9483" s="147" t="s">
        <v>962</v>
      </c>
      <c r="Q9483" s="147">
        <v>222</v>
      </c>
      <c r="R9483" s="147"/>
      <c r="S9483" s="147" t="s">
        <v>2296</v>
      </c>
      <c r="T9483" s="147">
        <v>156</v>
      </c>
      <c r="U9483" s="147" t="s">
        <v>2297</v>
      </c>
      <c r="V9483" s="147" t="s">
        <v>5017</v>
      </c>
    </row>
    <row r="9484" spans="16:22" x14ac:dyDescent="0.25">
      <c r="P9484" s="147" t="s">
        <v>962</v>
      </c>
      <c r="Q9484" s="147">
        <v>222</v>
      </c>
      <c r="R9484" s="147"/>
      <c r="S9484" s="147" t="s">
        <v>2298</v>
      </c>
      <c r="T9484" s="147">
        <v>380</v>
      </c>
      <c r="U9484" s="147" t="s">
        <v>2299</v>
      </c>
      <c r="V9484" s="147" t="s">
        <v>5017</v>
      </c>
    </row>
    <row r="9485" spans="16:22" x14ac:dyDescent="0.25">
      <c r="P9485" s="147" t="s">
        <v>962</v>
      </c>
      <c r="Q9485" s="147">
        <v>222</v>
      </c>
      <c r="R9485" s="147"/>
      <c r="S9485" s="147" t="s">
        <v>2677</v>
      </c>
      <c r="T9485" s="147">
        <v>16</v>
      </c>
      <c r="U9485" s="147" t="s">
        <v>2678</v>
      </c>
      <c r="V9485" s="147" t="s">
        <v>5017</v>
      </c>
    </row>
    <row r="9486" spans="16:22" x14ac:dyDescent="0.25">
      <c r="P9486" s="147" t="s">
        <v>962</v>
      </c>
      <c r="Q9486" s="147">
        <v>222</v>
      </c>
      <c r="R9486" s="147"/>
      <c r="S9486" s="147" t="s">
        <v>2300</v>
      </c>
      <c r="T9486" s="147">
        <v>59</v>
      </c>
      <c r="U9486" s="147" t="s">
        <v>2301</v>
      </c>
      <c r="V9486" s="147" t="s">
        <v>5017</v>
      </c>
    </row>
    <row r="9487" spans="16:22" x14ac:dyDescent="0.25">
      <c r="P9487" s="147" t="s">
        <v>962</v>
      </c>
      <c r="Q9487" s="147">
        <v>222</v>
      </c>
      <c r="R9487" s="147"/>
      <c r="S9487" s="147" t="s">
        <v>2302</v>
      </c>
      <c r="T9487" s="147">
        <v>312</v>
      </c>
      <c r="U9487" s="147" t="s">
        <v>2303</v>
      </c>
      <c r="V9487" s="147" t="s">
        <v>5017</v>
      </c>
    </row>
    <row r="9488" spans="16:22" x14ac:dyDescent="0.25">
      <c r="P9488" s="147" t="s">
        <v>962</v>
      </c>
      <c r="Q9488" s="147">
        <v>222</v>
      </c>
      <c r="R9488" s="147"/>
      <c r="S9488" s="147" t="s">
        <v>2304</v>
      </c>
      <c r="T9488" s="147">
        <v>26</v>
      </c>
      <c r="U9488" s="147" t="s">
        <v>2305</v>
      </c>
      <c r="V9488" s="147" t="s">
        <v>5017</v>
      </c>
    </row>
    <row r="9489" spans="16:22" x14ac:dyDescent="0.25">
      <c r="P9489" s="147" t="s">
        <v>962</v>
      </c>
      <c r="Q9489" s="147">
        <v>222</v>
      </c>
      <c r="R9489" s="147"/>
      <c r="S9489" s="147" t="s">
        <v>4007</v>
      </c>
      <c r="T9489" s="147">
        <v>25</v>
      </c>
      <c r="U9489" s="147" t="s">
        <v>4008</v>
      </c>
      <c r="V9489" s="147" t="s">
        <v>5017</v>
      </c>
    </row>
    <row r="9490" spans="16:22" x14ac:dyDescent="0.25">
      <c r="P9490" s="147" t="s">
        <v>962</v>
      </c>
      <c r="Q9490" s="147">
        <v>222</v>
      </c>
      <c r="R9490" s="147"/>
      <c r="S9490" s="147" t="s">
        <v>2954</v>
      </c>
      <c r="T9490" s="147">
        <v>300</v>
      </c>
      <c r="U9490" s="147" t="s">
        <v>2955</v>
      </c>
      <c r="V9490" s="147" t="s">
        <v>5017</v>
      </c>
    </row>
    <row r="9491" spans="16:22" x14ac:dyDescent="0.25">
      <c r="P9491" s="147" t="s">
        <v>962</v>
      </c>
      <c r="Q9491" s="147">
        <v>222</v>
      </c>
      <c r="R9491" s="147"/>
      <c r="S9491" s="147" t="s">
        <v>4405</v>
      </c>
      <c r="T9491" s="147">
        <v>452</v>
      </c>
      <c r="U9491" s="147" t="s">
        <v>4406</v>
      </c>
      <c r="V9491" s="147" t="s">
        <v>5017</v>
      </c>
    </row>
    <row r="9492" spans="16:22" x14ac:dyDescent="0.25">
      <c r="P9492" s="147" t="s">
        <v>962</v>
      </c>
      <c r="Q9492" s="147">
        <v>222</v>
      </c>
      <c r="R9492" s="147"/>
      <c r="S9492" s="147" t="s">
        <v>4923</v>
      </c>
      <c r="T9492" s="147">
        <v>150</v>
      </c>
      <c r="U9492" s="147" t="s">
        <v>4924</v>
      </c>
      <c r="V9492" s="147" t="s">
        <v>5017</v>
      </c>
    </row>
    <row r="9493" spans="16:22" x14ac:dyDescent="0.25">
      <c r="P9493" s="147" t="s">
        <v>962</v>
      </c>
      <c r="Q9493" s="147">
        <v>222</v>
      </c>
      <c r="R9493" s="147"/>
      <c r="S9493" s="147" t="s">
        <v>2312</v>
      </c>
      <c r="T9493" s="147">
        <v>23</v>
      </c>
      <c r="U9493" s="147" t="s">
        <v>2313</v>
      </c>
      <c r="V9493" s="147" t="s">
        <v>5017</v>
      </c>
    </row>
    <row r="9494" spans="16:22" x14ac:dyDescent="0.25">
      <c r="P9494" s="147" t="s">
        <v>962</v>
      </c>
      <c r="Q9494" s="147">
        <v>222</v>
      </c>
      <c r="R9494" s="147"/>
      <c r="S9494" s="147" t="s">
        <v>2681</v>
      </c>
      <c r="T9494" s="147">
        <v>4159</v>
      </c>
      <c r="U9494" s="147" t="s">
        <v>2682</v>
      </c>
      <c r="V9494" s="147" t="s">
        <v>5017</v>
      </c>
    </row>
    <row r="9495" spans="16:22" x14ac:dyDescent="0.25">
      <c r="P9495" s="147" t="s">
        <v>962</v>
      </c>
      <c r="Q9495" s="147">
        <v>222</v>
      </c>
      <c r="R9495" s="147"/>
      <c r="S9495" s="147" t="s">
        <v>3195</v>
      </c>
      <c r="T9495" s="147">
        <v>1249</v>
      </c>
      <c r="U9495" s="147" t="s">
        <v>3196</v>
      </c>
      <c r="V9495" s="147" t="s">
        <v>5017</v>
      </c>
    </row>
    <row r="9496" spans="16:22" x14ac:dyDescent="0.25">
      <c r="P9496" s="147" t="s">
        <v>962</v>
      </c>
      <c r="Q9496" s="147">
        <v>222</v>
      </c>
      <c r="R9496" s="147"/>
      <c r="S9496" s="147" t="s">
        <v>5174</v>
      </c>
      <c r="T9496" s="147">
        <v>360</v>
      </c>
      <c r="U9496" s="147" t="s">
        <v>5175</v>
      </c>
      <c r="V9496" s="147" t="s">
        <v>5017</v>
      </c>
    </row>
    <row r="9497" spans="16:22" x14ac:dyDescent="0.25">
      <c r="P9497" s="147" t="s">
        <v>962</v>
      </c>
      <c r="Q9497" s="147">
        <v>222</v>
      </c>
      <c r="R9497" s="147"/>
      <c r="S9497" s="147" t="s">
        <v>2320</v>
      </c>
      <c r="T9497" s="147">
        <v>360</v>
      </c>
      <c r="U9497" s="147" t="s">
        <v>2321</v>
      </c>
      <c r="V9497" s="147" t="s">
        <v>5017</v>
      </c>
    </row>
    <row r="9498" spans="16:22" x14ac:dyDescent="0.25">
      <c r="P9498" s="147" t="s">
        <v>962</v>
      </c>
      <c r="Q9498" s="147">
        <v>222</v>
      </c>
      <c r="R9498" s="147"/>
      <c r="S9498" s="147" t="s">
        <v>5176</v>
      </c>
      <c r="T9498" s="147">
        <v>346</v>
      </c>
      <c r="U9498" s="147" t="s">
        <v>5177</v>
      </c>
      <c r="V9498" s="147" t="s">
        <v>5017</v>
      </c>
    </row>
    <row r="9499" spans="16:22" x14ac:dyDescent="0.25">
      <c r="P9499" s="147" t="s">
        <v>962</v>
      </c>
      <c r="Q9499" s="147">
        <v>222</v>
      </c>
      <c r="R9499" s="147"/>
      <c r="S9499" s="147" t="s">
        <v>2324</v>
      </c>
      <c r="T9499" s="147">
        <v>304</v>
      </c>
      <c r="U9499" s="147" t="s">
        <v>2325</v>
      </c>
      <c r="V9499" s="147" t="s">
        <v>5017</v>
      </c>
    </row>
    <row r="9500" spans="16:22" x14ac:dyDescent="0.25">
      <c r="P9500" s="147" t="s">
        <v>962</v>
      </c>
      <c r="Q9500" s="147">
        <v>222</v>
      </c>
      <c r="R9500" s="147"/>
      <c r="S9500" s="147" t="s">
        <v>4011</v>
      </c>
      <c r="T9500" s="147">
        <v>498</v>
      </c>
      <c r="U9500" s="147" t="s">
        <v>4012</v>
      </c>
      <c r="V9500" s="147" t="s">
        <v>5017</v>
      </c>
    </row>
    <row r="9501" spans="16:22" x14ac:dyDescent="0.25">
      <c r="P9501" s="147" t="s">
        <v>962</v>
      </c>
      <c r="Q9501" s="147">
        <v>222</v>
      </c>
      <c r="R9501" s="147"/>
      <c r="S9501" s="147" t="s">
        <v>2683</v>
      </c>
      <c r="T9501" s="147">
        <v>484</v>
      </c>
      <c r="U9501" s="147" t="s">
        <v>2684</v>
      </c>
      <c r="V9501" s="147" t="s">
        <v>5017</v>
      </c>
    </row>
    <row r="9502" spans="16:22" x14ac:dyDescent="0.25">
      <c r="P9502" s="147" t="s">
        <v>962</v>
      </c>
      <c r="Q9502" s="147">
        <v>222</v>
      </c>
      <c r="R9502" s="147"/>
      <c r="S9502" s="147" t="s">
        <v>2958</v>
      </c>
      <c r="T9502" s="147">
        <v>275</v>
      </c>
      <c r="U9502" s="147" t="s">
        <v>2959</v>
      </c>
      <c r="V9502" s="147" t="s">
        <v>5017</v>
      </c>
    </row>
    <row r="9503" spans="16:22" x14ac:dyDescent="0.25">
      <c r="P9503" s="147" t="s">
        <v>962</v>
      </c>
      <c r="Q9503" s="147">
        <v>222</v>
      </c>
      <c r="R9503" s="147"/>
      <c r="S9503" s="147" t="s">
        <v>2328</v>
      </c>
      <c r="T9503" s="147">
        <v>736</v>
      </c>
      <c r="U9503" s="147" t="s">
        <v>2329</v>
      </c>
      <c r="V9503" s="147" t="s">
        <v>5017</v>
      </c>
    </row>
    <row r="9504" spans="16:22" x14ac:dyDescent="0.25">
      <c r="P9504" s="147" t="s">
        <v>962</v>
      </c>
      <c r="Q9504" s="147">
        <v>222</v>
      </c>
      <c r="R9504" s="147"/>
      <c r="S9504" s="147" t="s">
        <v>3464</v>
      </c>
      <c r="T9504" s="147">
        <v>2728</v>
      </c>
      <c r="U9504" s="147" t="s">
        <v>3465</v>
      </c>
      <c r="V9504" s="147" t="s">
        <v>5017</v>
      </c>
    </row>
    <row r="9505" spans="16:22" x14ac:dyDescent="0.25">
      <c r="P9505" s="147" t="s">
        <v>962</v>
      </c>
      <c r="Q9505" s="147">
        <v>222</v>
      </c>
      <c r="R9505" s="147"/>
      <c r="S9505" s="147" t="s">
        <v>2332</v>
      </c>
      <c r="T9505" s="147">
        <v>946</v>
      </c>
      <c r="U9505" s="147" t="s">
        <v>2333</v>
      </c>
      <c r="V9505" s="147" t="s">
        <v>5017</v>
      </c>
    </row>
    <row r="9506" spans="16:22" x14ac:dyDescent="0.25">
      <c r="P9506" s="147" t="s">
        <v>962</v>
      </c>
      <c r="Q9506" s="147">
        <v>222</v>
      </c>
      <c r="R9506" s="147"/>
      <c r="S9506" s="147" t="s">
        <v>2334</v>
      </c>
      <c r="T9506" s="147">
        <v>731</v>
      </c>
      <c r="U9506" s="147" t="s">
        <v>2335</v>
      </c>
      <c r="V9506" s="147" t="s">
        <v>5017</v>
      </c>
    </row>
    <row r="9507" spans="16:22" x14ac:dyDescent="0.25">
      <c r="P9507" s="147" t="s">
        <v>962</v>
      </c>
      <c r="Q9507" s="147">
        <v>222</v>
      </c>
      <c r="R9507" s="147"/>
      <c r="S9507" s="147" t="s">
        <v>4017</v>
      </c>
      <c r="T9507" s="147">
        <v>1204</v>
      </c>
      <c r="U9507" s="147" t="s">
        <v>4018</v>
      </c>
      <c r="V9507" s="147" t="s">
        <v>5017</v>
      </c>
    </row>
    <row r="9508" spans="16:22" x14ac:dyDescent="0.25">
      <c r="P9508" s="147" t="s">
        <v>962</v>
      </c>
      <c r="Q9508" s="147">
        <v>222</v>
      </c>
      <c r="R9508" s="147"/>
      <c r="S9508" s="147" t="s">
        <v>2685</v>
      </c>
      <c r="T9508" s="147">
        <v>2000</v>
      </c>
      <c r="U9508" s="147" t="s">
        <v>2686</v>
      </c>
      <c r="V9508" s="147" t="s">
        <v>5017</v>
      </c>
    </row>
    <row r="9509" spans="16:22" x14ac:dyDescent="0.25">
      <c r="P9509" s="147" t="s">
        <v>962</v>
      </c>
      <c r="Q9509" s="147">
        <v>222</v>
      </c>
      <c r="R9509" s="147"/>
      <c r="S9509" s="147" t="s">
        <v>3197</v>
      </c>
      <c r="T9509" s="147">
        <v>684</v>
      </c>
      <c r="U9509" s="147" t="s">
        <v>3198</v>
      </c>
      <c r="V9509" s="147" t="s">
        <v>5017</v>
      </c>
    </row>
    <row r="9510" spans="16:22" x14ac:dyDescent="0.25">
      <c r="P9510" s="147" t="s">
        <v>962</v>
      </c>
      <c r="Q9510" s="147">
        <v>222</v>
      </c>
      <c r="R9510" s="147"/>
      <c r="S9510" s="147" t="s">
        <v>2960</v>
      </c>
      <c r="T9510" s="147">
        <v>150</v>
      </c>
      <c r="U9510" s="147" t="s">
        <v>2961</v>
      </c>
      <c r="V9510" s="147" t="s">
        <v>5017</v>
      </c>
    </row>
    <row r="9511" spans="16:22" x14ac:dyDescent="0.25">
      <c r="P9511" s="147" t="s">
        <v>962</v>
      </c>
      <c r="Q9511" s="147">
        <v>222</v>
      </c>
      <c r="R9511" s="147"/>
      <c r="S9511" s="147" t="s">
        <v>4925</v>
      </c>
      <c r="T9511" s="147">
        <v>270</v>
      </c>
      <c r="U9511" s="147" t="s">
        <v>4926</v>
      </c>
      <c r="V9511" s="147" t="s">
        <v>5017</v>
      </c>
    </row>
    <row r="9512" spans="16:22" x14ac:dyDescent="0.25">
      <c r="P9512" s="147" t="s">
        <v>962</v>
      </c>
      <c r="Q9512" s="147">
        <v>222</v>
      </c>
      <c r="R9512" s="147"/>
      <c r="S9512" s="147" t="s">
        <v>4407</v>
      </c>
      <c r="T9512" s="147">
        <v>1662</v>
      </c>
      <c r="U9512" s="147" t="s">
        <v>4408</v>
      </c>
      <c r="V9512" s="147" t="s">
        <v>5017</v>
      </c>
    </row>
    <row r="9513" spans="16:22" x14ac:dyDescent="0.25">
      <c r="P9513" s="147" t="s">
        <v>962</v>
      </c>
      <c r="Q9513" s="147">
        <v>222</v>
      </c>
      <c r="R9513" s="147"/>
      <c r="S9513" s="147" t="s">
        <v>4019</v>
      </c>
      <c r="T9513" s="147">
        <v>1474</v>
      </c>
      <c r="U9513" s="147" t="s">
        <v>4020</v>
      </c>
      <c r="V9513" s="147" t="s">
        <v>5017</v>
      </c>
    </row>
    <row r="9514" spans="16:22" x14ac:dyDescent="0.25">
      <c r="P9514" s="147" t="s">
        <v>962</v>
      </c>
      <c r="Q9514" s="147">
        <v>222</v>
      </c>
      <c r="R9514" s="147"/>
      <c r="S9514" s="147" t="s">
        <v>3784</v>
      </c>
      <c r="T9514" s="147">
        <v>503</v>
      </c>
      <c r="U9514" s="147" t="s">
        <v>3785</v>
      </c>
      <c r="V9514" s="147" t="s">
        <v>5017</v>
      </c>
    </row>
    <row r="9515" spans="16:22" x14ac:dyDescent="0.25">
      <c r="P9515" s="147" t="s">
        <v>962</v>
      </c>
      <c r="Q9515" s="147">
        <v>222</v>
      </c>
      <c r="R9515" s="147"/>
      <c r="S9515" s="147" t="s">
        <v>2344</v>
      </c>
      <c r="T9515" s="147">
        <v>625</v>
      </c>
      <c r="U9515" s="147" t="s">
        <v>2345</v>
      </c>
      <c r="V9515" s="147" t="s">
        <v>5017</v>
      </c>
    </row>
    <row r="9516" spans="16:22" x14ac:dyDescent="0.25">
      <c r="P9516" s="147" t="s">
        <v>962</v>
      </c>
      <c r="Q9516" s="147">
        <v>222</v>
      </c>
      <c r="R9516" s="147"/>
      <c r="S9516" s="147" t="s">
        <v>2346</v>
      </c>
      <c r="T9516" s="147">
        <v>1110</v>
      </c>
      <c r="U9516" s="147" t="s">
        <v>2347</v>
      </c>
      <c r="V9516" s="147" t="s">
        <v>5017</v>
      </c>
    </row>
    <row r="9517" spans="16:22" x14ac:dyDescent="0.25">
      <c r="P9517" s="147" t="s">
        <v>962</v>
      </c>
      <c r="Q9517" s="147">
        <v>222</v>
      </c>
      <c r="R9517" s="147"/>
      <c r="S9517" s="147" t="s">
        <v>2348</v>
      </c>
      <c r="T9517" s="147">
        <v>4829</v>
      </c>
      <c r="U9517" s="147" t="s">
        <v>2349</v>
      </c>
      <c r="V9517" s="147" t="s">
        <v>5017</v>
      </c>
    </row>
    <row r="9518" spans="16:22" x14ac:dyDescent="0.25">
      <c r="P9518" s="147" t="s">
        <v>962</v>
      </c>
      <c r="Q9518" s="147">
        <v>222</v>
      </c>
      <c r="R9518" s="147"/>
      <c r="S9518" s="147" t="s">
        <v>4723</v>
      </c>
      <c r="T9518" s="147">
        <v>1290</v>
      </c>
      <c r="U9518" s="147" t="s">
        <v>4724</v>
      </c>
      <c r="V9518" s="147" t="s">
        <v>5017</v>
      </c>
    </row>
    <row r="9519" spans="16:22" x14ac:dyDescent="0.25">
      <c r="P9519" s="147" t="s">
        <v>962</v>
      </c>
      <c r="Q9519" s="147">
        <v>222</v>
      </c>
      <c r="R9519" s="147"/>
      <c r="S9519" s="147" t="s">
        <v>2350</v>
      </c>
      <c r="T9519" s="147">
        <v>2390</v>
      </c>
      <c r="U9519" s="147" t="s">
        <v>2351</v>
      </c>
      <c r="V9519" s="147" t="s">
        <v>5017</v>
      </c>
    </row>
    <row r="9520" spans="16:22" x14ac:dyDescent="0.25">
      <c r="P9520" s="147" t="s">
        <v>962</v>
      </c>
      <c r="Q9520" s="147">
        <v>222</v>
      </c>
      <c r="R9520" s="147"/>
      <c r="S9520" s="147" t="s">
        <v>2962</v>
      </c>
      <c r="T9520" s="147">
        <v>1399</v>
      </c>
      <c r="U9520" s="147" t="s">
        <v>2963</v>
      </c>
      <c r="V9520" s="147" t="s">
        <v>5017</v>
      </c>
    </row>
    <row r="9521" spans="16:22" x14ac:dyDescent="0.25">
      <c r="P9521" s="147" t="s">
        <v>962</v>
      </c>
      <c r="Q9521" s="147">
        <v>222</v>
      </c>
      <c r="R9521" s="147"/>
      <c r="S9521" s="147" t="s">
        <v>2693</v>
      </c>
      <c r="T9521" s="147">
        <v>589</v>
      </c>
      <c r="U9521" s="147" t="s">
        <v>2694</v>
      </c>
      <c r="V9521" s="147" t="s">
        <v>5017</v>
      </c>
    </row>
    <row r="9522" spans="16:22" x14ac:dyDescent="0.25">
      <c r="P9522" s="147" t="s">
        <v>962</v>
      </c>
      <c r="Q9522" s="147">
        <v>222</v>
      </c>
      <c r="R9522" s="147"/>
      <c r="S9522" s="147" t="s">
        <v>2352</v>
      </c>
      <c r="T9522" s="147">
        <v>1615</v>
      </c>
      <c r="U9522" s="147" t="s">
        <v>2353</v>
      </c>
      <c r="V9522" s="147" t="s">
        <v>5017</v>
      </c>
    </row>
    <row r="9523" spans="16:22" x14ac:dyDescent="0.25">
      <c r="P9523" s="147" t="s">
        <v>962</v>
      </c>
      <c r="Q9523" s="147">
        <v>222</v>
      </c>
      <c r="R9523" s="147"/>
      <c r="S9523" s="147" t="s">
        <v>2356</v>
      </c>
      <c r="T9523" s="147">
        <v>514</v>
      </c>
      <c r="U9523" s="147" t="s">
        <v>2357</v>
      </c>
      <c r="V9523" s="147" t="s">
        <v>5017</v>
      </c>
    </row>
    <row r="9524" spans="16:22" x14ac:dyDescent="0.25">
      <c r="P9524" s="147" t="s">
        <v>962</v>
      </c>
      <c r="Q9524" s="147">
        <v>222</v>
      </c>
      <c r="R9524" s="147"/>
      <c r="S9524" s="147" t="s">
        <v>2358</v>
      </c>
      <c r="T9524" s="147">
        <v>2891</v>
      </c>
      <c r="U9524" s="147" t="s">
        <v>2359</v>
      </c>
      <c r="V9524" s="147" t="s">
        <v>5017</v>
      </c>
    </row>
    <row r="9525" spans="16:22" x14ac:dyDescent="0.25">
      <c r="P9525" s="147" t="s">
        <v>962</v>
      </c>
      <c r="Q9525" s="147">
        <v>222</v>
      </c>
      <c r="R9525" s="147"/>
      <c r="S9525" s="147" t="s">
        <v>2360</v>
      </c>
      <c r="T9525" s="147">
        <v>1037</v>
      </c>
      <c r="U9525" s="147" t="s">
        <v>2361</v>
      </c>
      <c r="V9525" s="147" t="s">
        <v>5017</v>
      </c>
    </row>
    <row r="9526" spans="16:22" x14ac:dyDescent="0.25">
      <c r="P9526" s="147" t="s">
        <v>962</v>
      </c>
      <c r="Q9526" s="147">
        <v>222</v>
      </c>
      <c r="R9526" s="147"/>
      <c r="S9526" s="147" t="s">
        <v>2362</v>
      </c>
      <c r="T9526" s="147">
        <v>614</v>
      </c>
      <c r="U9526" s="147" t="s">
        <v>2363</v>
      </c>
      <c r="V9526" s="147" t="s">
        <v>5017</v>
      </c>
    </row>
    <row r="9527" spans="16:22" x14ac:dyDescent="0.25">
      <c r="P9527" s="147" t="s">
        <v>962</v>
      </c>
      <c r="Q9527" s="147">
        <v>222</v>
      </c>
      <c r="R9527" s="147"/>
      <c r="S9527" s="147" t="s">
        <v>2695</v>
      </c>
      <c r="T9527" s="147">
        <v>66</v>
      </c>
      <c r="U9527" s="147" t="s">
        <v>2696</v>
      </c>
      <c r="V9527" s="147" t="s">
        <v>5017</v>
      </c>
    </row>
    <row r="9528" spans="16:22" x14ac:dyDescent="0.25">
      <c r="P9528" s="147" t="s">
        <v>962</v>
      </c>
      <c r="Q9528" s="147">
        <v>222</v>
      </c>
      <c r="R9528" s="147"/>
      <c r="S9528" s="147" t="s">
        <v>2366</v>
      </c>
      <c r="T9528" s="147">
        <v>910</v>
      </c>
      <c r="U9528" s="147" t="s">
        <v>2367</v>
      </c>
      <c r="V9528" s="147" t="s">
        <v>5017</v>
      </c>
    </row>
    <row r="9529" spans="16:22" x14ac:dyDescent="0.25">
      <c r="P9529" s="147" t="s">
        <v>962</v>
      </c>
      <c r="Q9529" s="147">
        <v>222</v>
      </c>
      <c r="R9529" s="147"/>
      <c r="S9529" s="147" t="s">
        <v>2368</v>
      </c>
      <c r="T9529" s="147">
        <v>129</v>
      </c>
      <c r="U9529" s="147" t="s">
        <v>2369</v>
      </c>
      <c r="V9529" s="147" t="s">
        <v>5017</v>
      </c>
    </row>
    <row r="9530" spans="16:22" x14ac:dyDescent="0.25">
      <c r="P9530" s="147" t="s">
        <v>962</v>
      </c>
      <c r="Q9530" s="147">
        <v>222</v>
      </c>
      <c r="R9530" s="147"/>
      <c r="S9530" s="147" t="s">
        <v>3201</v>
      </c>
      <c r="T9530" s="147">
        <v>649</v>
      </c>
      <c r="U9530" s="147" t="s">
        <v>3202</v>
      </c>
      <c r="V9530" s="147" t="s">
        <v>5017</v>
      </c>
    </row>
    <row r="9531" spans="16:22" x14ac:dyDescent="0.25">
      <c r="P9531" s="147" t="s">
        <v>962</v>
      </c>
      <c r="Q9531" s="147">
        <v>222</v>
      </c>
      <c r="R9531" s="147"/>
      <c r="S9531" s="147" t="s">
        <v>2372</v>
      </c>
      <c r="T9531" s="147">
        <v>1643</v>
      </c>
      <c r="U9531" s="147" t="s">
        <v>2373</v>
      </c>
      <c r="V9531" s="147" t="s">
        <v>5017</v>
      </c>
    </row>
    <row r="9532" spans="16:22" x14ac:dyDescent="0.25">
      <c r="P9532" s="147" t="s">
        <v>962</v>
      </c>
      <c r="Q9532" s="147">
        <v>222</v>
      </c>
      <c r="R9532" s="147"/>
      <c r="S9532" s="147" t="s">
        <v>2374</v>
      </c>
      <c r="T9532" s="147">
        <v>1269</v>
      </c>
      <c r="U9532" s="147" t="s">
        <v>2375</v>
      </c>
      <c r="V9532" s="147" t="s">
        <v>5017</v>
      </c>
    </row>
    <row r="9533" spans="16:22" x14ac:dyDescent="0.25">
      <c r="P9533" s="147" t="s">
        <v>962</v>
      </c>
      <c r="Q9533" s="147">
        <v>222</v>
      </c>
      <c r="R9533" s="147"/>
      <c r="S9533" s="147" t="s">
        <v>2966</v>
      </c>
      <c r="T9533" s="147">
        <v>161</v>
      </c>
      <c r="U9533" s="147" t="s">
        <v>2967</v>
      </c>
      <c r="V9533" s="147" t="s">
        <v>5017</v>
      </c>
    </row>
    <row r="9534" spans="16:22" x14ac:dyDescent="0.25">
      <c r="P9534" s="147" t="s">
        <v>962</v>
      </c>
      <c r="Q9534" s="147">
        <v>222</v>
      </c>
      <c r="R9534" s="147"/>
      <c r="S9534" s="147" t="s">
        <v>4021</v>
      </c>
      <c r="T9534" s="147">
        <v>711</v>
      </c>
      <c r="U9534" s="147" t="s">
        <v>4022</v>
      </c>
      <c r="V9534" s="147" t="s">
        <v>5017</v>
      </c>
    </row>
    <row r="9535" spans="16:22" x14ac:dyDescent="0.25">
      <c r="P9535" s="147" t="s">
        <v>962</v>
      </c>
      <c r="Q9535" s="147">
        <v>222</v>
      </c>
      <c r="R9535" s="147"/>
      <c r="S9535" s="147" t="s">
        <v>4023</v>
      </c>
      <c r="T9535" s="147">
        <v>100</v>
      </c>
      <c r="U9535" s="147" t="s">
        <v>4024</v>
      </c>
      <c r="V9535" s="147" t="s">
        <v>5017</v>
      </c>
    </row>
    <row r="9536" spans="16:22" x14ac:dyDescent="0.25">
      <c r="P9536" s="147" t="s">
        <v>962</v>
      </c>
      <c r="Q9536" s="147">
        <v>222</v>
      </c>
      <c r="R9536" s="147"/>
      <c r="S9536" s="147" t="s">
        <v>5178</v>
      </c>
      <c r="T9536" s="147">
        <v>451</v>
      </c>
      <c r="U9536" s="147" t="s">
        <v>5179</v>
      </c>
      <c r="V9536" s="147" t="s">
        <v>5017</v>
      </c>
    </row>
    <row r="9537" spans="16:22" x14ac:dyDescent="0.25">
      <c r="P9537" s="147" t="s">
        <v>962</v>
      </c>
      <c r="Q9537" s="147">
        <v>222</v>
      </c>
      <c r="R9537" s="147"/>
      <c r="S9537" s="147" t="s">
        <v>3472</v>
      </c>
      <c r="T9537" s="147">
        <v>107</v>
      </c>
      <c r="U9537" s="147" t="s">
        <v>3473</v>
      </c>
      <c r="V9537" s="147" t="s">
        <v>5017</v>
      </c>
    </row>
    <row r="9538" spans="16:22" x14ac:dyDescent="0.25">
      <c r="P9538" s="147" t="s">
        <v>962</v>
      </c>
      <c r="Q9538" s="147">
        <v>222</v>
      </c>
      <c r="R9538" s="147"/>
      <c r="S9538" s="147" t="s">
        <v>2701</v>
      </c>
      <c r="T9538" s="147">
        <v>41</v>
      </c>
      <c r="U9538" s="147" t="s">
        <v>2702</v>
      </c>
      <c r="V9538" s="147" t="s">
        <v>5017</v>
      </c>
    </row>
    <row r="9539" spans="16:22" x14ac:dyDescent="0.25">
      <c r="P9539" s="147" t="s">
        <v>962</v>
      </c>
      <c r="Q9539" s="147">
        <v>222</v>
      </c>
      <c r="R9539" s="147"/>
      <c r="S9539" s="147" t="s">
        <v>2378</v>
      </c>
      <c r="T9539" s="147">
        <v>112</v>
      </c>
      <c r="U9539" s="147" t="s">
        <v>2379</v>
      </c>
      <c r="V9539" s="147" t="s">
        <v>5017</v>
      </c>
    </row>
    <row r="9540" spans="16:22" x14ac:dyDescent="0.25">
      <c r="P9540" s="147" t="s">
        <v>962</v>
      </c>
      <c r="Q9540" s="147">
        <v>222</v>
      </c>
      <c r="R9540" s="147"/>
      <c r="S9540" s="147" t="s">
        <v>5180</v>
      </c>
      <c r="T9540" s="147">
        <v>72</v>
      </c>
      <c r="U9540" s="147" t="s">
        <v>5181</v>
      </c>
      <c r="V9540" s="147" t="s">
        <v>5017</v>
      </c>
    </row>
    <row r="9541" spans="16:22" x14ac:dyDescent="0.25">
      <c r="P9541" s="147" t="s">
        <v>962</v>
      </c>
      <c r="Q9541" s="147">
        <v>222</v>
      </c>
      <c r="R9541" s="147"/>
      <c r="S9541" s="147" t="s">
        <v>4413</v>
      </c>
      <c r="T9541" s="147">
        <v>40</v>
      </c>
      <c r="U9541" s="147" t="s">
        <v>4414</v>
      </c>
      <c r="V9541" s="147" t="s">
        <v>5017</v>
      </c>
    </row>
    <row r="9542" spans="16:22" x14ac:dyDescent="0.25">
      <c r="P9542" s="147" t="s">
        <v>962</v>
      </c>
      <c r="Q9542" s="147">
        <v>222</v>
      </c>
      <c r="R9542" s="147"/>
      <c r="S9542" s="147" t="s">
        <v>4415</v>
      </c>
      <c r="T9542" s="147">
        <v>82</v>
      </c>
      <c r="U9542" s="147" t="s">
        <v>4416</v>
      </c>
      <c r="V9542" s="147" t="s">
        <v>5017</v>
      </c>
    </row>
    <row r="9543" spans="16:22" x14ac:dyDescent="0.25">
      <c r="P9543" s="147" t="s">
        <v>962</v>
      </c>
      <c r="Q9543" s="147">
        <v>222</v>
      </c>
      <c r="R9543" s="147"/>
      <c r="S9543" s="147" t="s">
        <v>2968</v>
      </c>
      <c r="T9543" s="147">
        <v>2273</v>
      </c>
      <c r="U9543" s="147" t="s">
        <v>2969</v>
      </c>
      <c r="V9543" s="147" t="s">
        <v>5017</v>
      </c>
    </row>
    <row r="9544" spans="16:22" x14ac:dyDescent="0.25">
      <c r="P9544" s="147" t="s">
        <v>962</v>
      </c>
      <c r="Q9544" s="147">
        <v>222</v>
      </c>
      <c r="R9544" s="147"/>
      <c r="S9544" s="147" t="s">
        <v>2398</v>
      </c>
      <c r="T9544" s="147">
        <v>183</v>
      </c>
      <c r="U9544" s="147" t="s">
        <v>2399</v>
      </c>
      <c r="V9544" s="147" t="s">
        <v>5017</v>
      </c>
    </row>
    <row r="9545" spans="16:22" x14ac:dyDescent="0.25">
      <c r="P9545" s="147" t="s">
        <v>962</v>
      </c>
      <c r="Q9545" s="147">
        <v>222</v>
      </c>
      <c r="R9545" s="147"/>
      <c r="S9545" s="147" t="s">
        <v>2404</v>
      </c>
      <c r="T9545" s="147">
        <v>145</v>
      </c>
      <c r="U9545" s="147" t="s">
        <v>2405</v>
      </c>
      <c r="V9545" s="147" t="s">
        <v>5017</v>
      </c>
    </row>
    <row r="9546" spans="16:22" x14ac:dyDescent="0.25">
      <c r="P9546" s="147" t="s">
        <v>962</v>
      </c>
      <c r="Q9546" s="147">
        <v>222</v>
      </c>
      <c r="R9546" s="147"/>
      <c r="S9546" s="147" t="s">
        <v>2703</v>
      </c>
      <c r="T9546" s="147">
        <v>303</v>
      </c>
      <c r="U9546" s="147" t="s">
        <v>2704</v>
      </c>
      <c r="V9546" s="147" t="s">
        <v>5017</v>
      </c>
    </row>
    <row r="9547" spans="16:22" x14ac:dyDescent="0.25">
      <c r="P9547" s="147" t="s">
        <v>962</v>
      </c>
      <c r="Q9547" s="147">
        <v>222</v>
      </c>
      <c r="R9547" s="147"/>
      <c r="S9547" s="147" t="s">
        <v>2406</v>
      </c>
      <c r="T9547" s="147">
        <v>42</v>
      </c>
      <c r="U9547" s="147" t="s">
        <v>2407</v>
      </c>
      <c r="V9547" s="147" t="s">
        <v>5017</v>
      </c>
    </row>
    <row r="9548" spans="16:22" x14ac:dyDescent="0.25">
      <c r="P9548" s="147" t="s">
        <v>962</v>
      </c>
      <c r="Q9548" s="147">
        <v>222</v>
      </c>
      <c r="R9548" s="147"/>
      <c r="S9548" s="147" t="s">
        <v>2408</v>
      </c>
      <c r="T9548" s="147">
        <v>100</v>
      </c>
      <c r="U9548" s="147" t="s">
        <v>2409</v>
      </c>
      <c r="V9548" s="147" t="s">
        <v>5017</v>
      </c>
    </row>
    <row r="9549" spans="16:22" x14ac:dyDescent="0.25">
      <c r="P9549" s="147" t="s">
        <v>962</v>
      </c>
      <c r="Q9549" s="147">
        <v>222</v>
      </c>
      <c r="R9549" s="147"/>
      <c r="S9549" s="147" t="s">
        <v>2412</v>
      </c>
      <c r="T9549" s="147">
        <v>90</v>
      </c>
      <c r="U9549" s="147" t="s">
        <v>2413</v>
      </c>
      <c r="V9549" s="147" t="s">
        <v>5017</v>
      </c>
    </row>
    <row r="9550" spans="16:22" x14ac:dyDescent="0.25">
      <c r="P9550" s="147" t="s">
        <v>962</v>
      </c>
      <c r="Q9550" s="147">
        <v>222</v>
      </c>
      <c r="R9550" s="147"/>
      <c r="S9550" s="147" t="s">
        <v>2416</v>
      </c>
      <c r="T9550" s="147">
        <v>104</v>
      </c>
      <c r="U9550" s="147" t="s">
        <v>2417</v>
      </c>
      <c r="V9550" s="147" t="s">
        <v>5017</v>
      </c>
    </row>
    <row r="9551" spans="16:22" x14ac:dyDescent="0.25">
      <c r="P9551" s="147" t="s">
        <v>962</v>
      </c>
      <c r="Q9551" s="147">
        <v>222</v>
      </c>
      <c r="R9551" s="147"/>
      <c r="S9551" s="147" t="s">
        <v>2972</v>
      </c>
      <c r="T9551" s="147">
        <v>140</v>
      </c>
      <c r="U9551" s="147" t="s">
        <v>2973</v>
      </c>
      <c r="V9551" s="147" t="s">
        <v>5017</v>
      </c>
    </row>
    <row r="9552" spans="16:22" x14ac:dyDescent="0.25">
      <c r="P9552" s="147" t="s">
        <v>962</v>
      </c>
      <c r="Q9552" s="147">
        <v>222</v>
      </c>
      <c r="R9552" s="147"/>
      <c r="S9552" s="147" t="s">
        <v>2420</v>
      </c>
      <c r="T9552" s="147">
        <v>208</v>
      </c>
      <c r="U9552" s="147" t="s">
        <v>2421</v>
      </c>
      <c r="V9552" s="147" t="s">
        <v>5017</v>
      </c>
    </row>
    <row r="9553" spans="16:22" x14ac:dyDescent="0.25">
      <c r="P9553" s="147" t="s">
        <v>962</v>
      </c>
      <c r="Q9553" s="147">
        <v>222</v>
      </c>
      <c r="R9553" s="147"/>
      <c r="S9553" s="147" t="s">
        <v>2422</v>
      </c>
      <c r="T9553" s="147">
        <v>186</v>
      </c>
      <c r="U9553" s="147" t="s">
        <v>2423</v>
      </c>
      <c r="V9553" s="147" t="s">
        <v>5017</v>
      </c>
    </row>
    <row r="9554" spans="16:22" x14ac:dyDescent="0.25">
      <c r="P9554" s="147" t="s">
        <v>962</v>
      </c>
      <c r="Q9554" s="147">
        <v>222</v>
      </c>
      <c r="R9554" s="147"/>
      <c r="S9554" s="147" t="s">
        <v>3207</v>
      </c>
      <c r="T9554" s="147">
        <v>398</v>
      </c>
      <c r="U9554" s="147" t="s">
        <v>3208</v>
      </c>
      <c r="V9554" s="147" t="s">
        <v>5017</v>
      </c>
    </row>
    <row r="9555" spans="16:22" x14ac:dyDescent="0.25">
      <c r="P9555" s="147" t="s">
        <v>962</v>
      </c>
      <c r="Q9555" s="147">
        <v>222</v>
      </c>
      <c r="R9555" s="147"/>
      <c r="S9555" s="147" t="s">
        <v>4417</v>
      </c>
      <c r="T9555" s="147">
        <v>271</v>
      </c>
      <c r="U9555" s="147" t="s">
        <v>4418</v>
      </c>
      <c r="V9555" s="147" t="s">
        <v>5017</v>
      </c>
    </row>
    <row r="9556" spans="16:22" x14ac:dyDescent="0.25">
      <c r="P9556" s="147" t="s">
        <v>962</v>
      </c>
      <c r="Q9556" s="147">
        <v>222</v>
      </c>
      <c r="R9556" s="147"/>
      <c r="S9556" s="147" t="s">
        <v>4041</v>
      </c>
      <c r="T9556" s="147">
        <v>525</v>
      </c>
      <c r="U9556" s="147" t="s">
        <v>4042</v>
      </c>
      <c r="V9556" s="147" t="s">
        <v>5017</v>
      </c>
    </row>
    <row r="9557" spans="16:22" x14ac:dyDescent="0.25">
      <c r="P9557" s="147" t="s">
        <v>962</v>
      </c>
      <c r="Q9557" s="147">
        <v>222</v>
      </c>
      <c r="R9557" s="147"/>
      <c r="S9557" s="147" t="s">
        <v>4043</v>
      </c>
      <c r="T9557" s="147">
        <v>447</v>
      </c>
      <c r="U9557" s="147" t="s">
        <v>4044</v>
      </c>
      <c r="V9557" s="147" t="s">
        <v>5017</v>
      </c>
    </row>
    <row r="9558" spans="16:22" x14ac:dyDescent="0.25">
      <c r="P9558" s="147" t="s">
        <v>962</v>
      </c>
      <c r="Q9558" s="147">
        <v>222</v>
      </c>
      <c r="R9558" s="147"/>
      <c r="S9558" s="147" t="s">
        <v>2428</v>
      </c>
      <c r="T9558" s="147">
        <v>540</v>
      </c>
      <c r="U9558" s="147" t="s">
        <v>2429</v>
      </c>
      <c r="V9558" s="147" t="s">
        <v>5017</v>
      </c>
    </row>
    <row r="9559" spans="16:22" x14ac:dyDescent="0.25">
      <c r="P9559" s="147" t="s">
        <v>962</v>
      </c>
      <c r="Q9559" s="147">
        <v>222</v>
      </c>
      <c r="R9559" s="147"/>
      <c r="S9559" s="147" t="s">
        <v>2430</v>
      </c>
      <c r="T9559" s="147">
        <v>549</v>
      </c>
      <c r="U9559" s="147" t="s">
        <v>2431</v>
      </c>
      <c r="V9559" s="147" t="s">
        <v>5017</v>
      </c>
    </row>
    <row r="9560" spans="16:22" x14ac:dyDescent="0.25">
      <c r="P9560" s="147" t="s">
        <v>962</v>
      </c>
      <c r="Q9560" s="147">
        <v>222</v>
      </c>
      <c r="R9560" s="147"/>
      <c r="S9560" s="147" t="s">
        <v>3213</v>
      </c>
      <c r="T9560" s="147">
        <v>164</v>
      </c>
      <c r="U9560" s="147" t="s">
        <v>3214</v>
      </c>
      <c r="V9560" s="147" t="s">
        <v>5017</v>
      </c>
    </row>
    <row r="9561" spans="16:22" x14ac:dyDescent="0.25">
      <c r="P9561" s="147" t="s">
        <v>962</v>
      </c>
      <c r="Q9561" s="147">
        <v>222</v>
      </c>
      <c r="R9561" s="147"/>
      <c r="S9561" s="147" t="s">
        <v>5182</v>
      </c>
      <c r="T9561" s="147">
        <v>405</v>
      </c>
      <c r="U9561" s="147" t="s">
        <v>5183</v>
      </c>
      <c r="V9561" s="147" t="s">
        <v>5017</v>
      </c>
    </row>
    <row r="9562" spans="16:22" x14ac:dyDescent="0.25">
      <c r="P9562" s="147" t="s">
        <v>962</v>
      </c>
      <c r="Q9562" s="147">
        <v>222</v>
      </c>
      <c r="R9562" s="147"/>
      <c r="S9562" s="147" t="s">
        <v>5184</v>
      </c>
      <c r="T9562" s="147">
        <v>405</v>
      </c>
      <c r="U9562" s="147" t="s">
        <v>5185</v>
      </c>
      <c r="V9562" s="147" t="s">
        <v>5017</v>
      </c>
    </row>
    <row r="9563" spans="16:22" x14ac:dyDescent="0.25">
      <c r="P9563" s="147" t="s">
        <v>962</v>
      </c>
      <c r="Q9563" s="147">
        <v>222</v>
      </c>
      <c r="R9563" s="147"/>
      <c r="S9563" s="147" t="s">
        <v>4927</v>
      </c>
      <c r="T9563" s="147">
        <v>403</v>
      </c>
      <c r="U9563" s="147" t="s">
        <v>4928</v>
      </c>
      <c r="V9563" s="147" t="s">
        <v>5017</v>
      </c>
    </row>
    <row r="9564" spans="16:22" x14ac:dyDescent="0.25">
      <c r="P9564" s="147" t="s">
        <v>962</v>
      </c>
      <c r="Q9564" s="147">
        <v>222</v>
      </c>
      <c r="R9564" s="147"/>
      <c r="S9564" s="147" t="s">
        <v>2438</v>
      </c>
      <c r="T9564" s="147">
        <v>4832</v>
      </c>
      <c r="U9564" s="147" t="s">
        <v>2439</v>
      </c>
      <c r="V9564" s="147" t="s">
        <v>5017</v>
      </c>
    </row>
    <row r="9565" spans="16:22" x14ac:dyDescent="0.25">
      <c r="P9565" s="147" t="s">
        <v>962</v>
      </c>
      <c r="Q9565" s="147">
        <v>222</v>
      </c>
      <c r="R9565" s="147"/>
      <c r="S9565" s="147" t="s">
        <v>4049</v>
      </c>
      <c r="T9565" s="147">
        <v>78</v>
      </c>
      <c r="U9565" s="147" t="s">
        <v>4050</v>
      </c>
      <c r="V9565" s="147" t="s">
        <v>5017</v>
      </c>
    </row>
    <row r="9566" spans="16:22" x14ac:dyDescent="0.25">
      <c r="P9566" s="147" t="s">
        <v>962</v>
      </c>
      <c r="Q9566" s="147">
        <v>222</v>
      </c>
      <c r="R9566" s="147"/>
      <c r="S9566" s="147" t="s">
        <v>2448</v>
      </c>
      <c r="T9566" s="147">
        <v>1079</v>
      </c>
      <c r="U9566" s="147" t="s">
        <v>2449</v>
      </c>
      <c r="V9566" s="147" t="s">
        <v>5017</v>
      </c>
    </row>
    <row r="9567" spans="16:22" x14ac:dyDescent="0.25">
      <c r="P9567" s="147" t="s">
        <v>962</v>
      </c>
      <c r="Q9567" s="147">
        <v>222</v>
      </c>
      <c r="R9567" s="147"/>
      <c r="S9567" s="147" t="s">
        <v>2452</v>
      </c>
      <c r="T9567" s="147">
        <v>564</v>
      </c>
      <c r="U9567" s="147" t="s">
        <v>2453</v>
      </c>
      <c r="V9567" s="147" t="s">
        <v>5017</v>
      </c>
    </row>
    <row r="9568" spans="16:22" x14ac:dyDescent="0.25">
      <c r="P9568" s="147" t="s">
        <v>962</v>
      </c>
      <c r="Q9568" s="147">
        <v>222</v>
      </c>
      <c r="R9568" s="147"/>
      <c r="S9568" s="147" t="s">
        <v>2456</v>
      </c>
      <c r="T9568" s="147">
        <v>204</v>
      </c>
      <c r="U9568" s="147" t="s">
        <v>2457</v>
      </c>
      <c r="V9568" s="147" t="s">
        <v>5017</v>
      </c>
    </row>
    <row r="9569" spans="16:22" x14ac:dyDescent="0.25">
      <c r="P9569" s="147" t="s">
        <v>962</v>
      </c>
      <c r="Q9569" s="147">
        <v>222</v>
      </c>
      <c r="R9569" s="147"/>
      <c r="S9569" s="147" t="s">
        <v>3608</v>
      </c>
      <c r="T9569" s="147">
        <v>535</v>
      </c>
      <c r="U9569" s="147" t="s">
        <v>3609</v>
      </c>
      <c r="V9569" s="147" t="s">
        <v>5017</v>
      </c>
    </row>
    <row r="9570" spans="16:22" x14ac:dyDescent="0.25">
      <c r="P9570" s="147" t="s">
        <v>962</v>
      </c>
      <c r="Q9570" s="147">
        <v>222</v>
      </c>
      <c r="R9570" s="147"/>
      <c r="S9570" s="147" t="s">
        <v>2458</v>
      </c>
      <c r="T9570" s="147">
        <v>342</v>
      </c>
      <c r="U9570" s="147" t="s">
        <v>2459</v>
      </c>
      <c r="V9570" s="147" t="s">
        <v>5017</v>
      </c>
    </row>
    <row r="9571" spans="16:22" x14ac:dyDescent="0.25">
      <c r="P9571" s="147" t="s">
        <v>962</v>
      </c>
      <c r="Q9571" s="147">
        <v>222</v>
      </c>
      <c r="R9571" s="147"/>
      <c r="S9571" s="147" t="s">
        <v>3215</v>
      </c>
      <c r="T9571" s="147">
        <v>270</v>
      </c>
      <c r="U9571" s="147" t="s">
        <v>3216</v>
      </c>
      <c r="V9571" s="147" t="s">
        <v>5017</v>
      </c>
    </row>
    <row r="9572" spans="16:22" x14ac:dyDescent="0.25">
      <c r="P9572" s="147" t="s">
        <v>962</v>
      </c>
      <c r="Q9572" s="147">
        <v>222</v>
      </c>
      <c r="R9572" s="147"/>
      <c r="S9572" s="147" t="s">
        <v>3484</v>
      </c>
      <c r="T9572" s="147">
        <v>297</v>
      </c>
      <c r="U9572" s="147" t="s">
        <v>3485</v>
      </c>
      <c r="V9572" s="147" t="s">
        <v>5017</v>
      </c>
    </row>
    <row r="9573" spans="16:22" x14ac:dyDescent="0.25">
      <c r="P9573" s="147" t="s">
        <v>962</v>
      </c>
      <c r="Q9573" s="147">
        <v>222</v>
      </c>
      <c r="R9573" s="147"/>
      <c r="S9573" s="147" t="s">
        <v>2460</v>
      </c>
      <c r="T9573" s="147">
        <v>3463</v>
      </c>
      <c r="U9573" s="147" t="s">
        <v>2461</v>
      </c>
      <c r="V9573" s="147" t="s">
        <v>5017</v>
      </c>
    </row>
    <row r="9574" spans="16:22" x14ac:dyDescent="0.25">
      <c r="P9574" s="147" t="s">
        <v>962</v>
      </c>
      <c r="Q9574" s="147">
        <v>222</v>
      </c>
      <c r="R9574" s="147"/>
      <c r="S9574" s="147" t="s">
        <v>2464</v>
      </c>
      <c r="T9574" s="147">
        <v>3348</v>
      </c>
      <c r="U9574" s="147" t="s">
        <v>2465</v>
      </c>
      <c r="V9574" s="147" t="s">
        <v>5017</v>
      </c>
    </row>
    <row r="9575" spans="16:22" x14ac:dyDescent="0.25">
      <c r="P9575" s="147" t="s">
        <v>962</v>
      </c>
      <c r="Q9575" s="147">
        <v>222</v>
      </c>
      <c r="R9575" s="147"/>
      <c r="S9575" s="147" t="s">
        <v>4725</v>
      </c>
      <c r="T9575" s="147">
        <v>773</v>
      </c>
      <c r="U9575" s="147" t="s">
        <v>4726</v>
      </c>
      <c r="V9575" s="147" t="s">
        <v>5017</v>
      </c>
    </row>
    <row r="9576" spans="16:22" x14ac:dyDescent="0.25">
      <c r="P9576" s="147" t="s">
        <v>962</v>
      </c>
      <c r="Q9576" s="147">
        <v>222</v>
      </c>
      <c r="R9576" s="147"/>
      <c r="S9576" s="147" t="s">
        <v>4929</v>
      </c>
      <c r="T9576" s="147">
        <v>450</v>
      </c>
      <c r="U9576" s="147" t="s">
        <v>4930</v>
      </c>
      <c r="V9576" s="147" t="s">
        <v>5017</v>
      </c>
    </row>
    <row r="9577" spans="16:22" x14ac:dyDescent="0.25">
      <c r="P9577" s="147" t="s">
        <v>962</v>
      </c>
      <c r="Q9577" s="147">
        <v>222</v>
      </c>
      <c r="R9577" s="147"/>
      <c r="S9577" s="147" t="s">
        <v>1083</v>
      </c>
      <c r="T9577" s="147">
        <v>150</v>
      </c>
      <c r="U9577" s="147" t="s">
        <v>4421</v>
      </c>
      <c r="V9577" s="147" t="s">
        <v>5017</v>
      </c>
    </row>
    <row r="9578" spans="16:22" x14ac:dyDescent="0.25">
      <c r="P9578" s="147" t="s">
        <v>962</v>
      </c>
      <c r="Q9578" s="147">
        <v>222</v>
      </c>
      <c r="R9578" s="147"/>
      <c r="S9578" s="147" t="s">
        <v>4727</v>
      </c>
      <c r="T9578" s="147">
        <v>231</v>
      </c>
      <c r="U9578" s="147" t="s">
        <v>4728</v>
      </c>
      <c r="V9578" s="147" t="s">
        <v>5017</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7" sqref="D7"/>
    </sheetView>
  </sheetViews>
  <sheetFormatPr baseColWidth="10" defaultRowHeight="15" x14ac:dyDescent="0.25"/>
  <cols>
    <col min="1" max="1" width="26.85546875" style="141" customWidth="1"/>
    <col min="2" max="2" width="23" style="141" customWidth="1"/>
    <col min="3" max="3" width="10.140625" style="141" customWidth="1"/>
    <col min="4" max="4" width="16.28515625" style="141" customWidth="1"/>
    <col min="5" max="6" width="17.140625" style="141" customWidth="1"/>
    <col min="7" max="10" width="16.5703125" style="141" customWidth="1"/>
    <col min="11" max="11" width="8.140625" style="141" customWidth="1"/>
    <col min="12" max="12" width="16.42578125" style="141" customWidth="1"/>
    <col min="13" max="13" width="12.5703125" style="141" customWidth="1"/>
    <col min="14" max="14" width="17" style="141" customWidth="1"/>
    <col min="15" max="15" width="12.5703125" style="141" customWidth="1"/>
    <col min="16" max="20" width="16.140625" style="141" customWidth="1"/>
    <col min="21" max="21" width="12.5703125" style="141" customWidth="1"/>
    <col min="22" max="29" width="21.42578125" style="141" customWidth="1"/>
    <col min="30" max="16384" width="11.42578125" style="141"/>
  </cols>
  <sheetData>
    <row r="1" spans="1:21" ht="21" x14ac:dyDescent="0.35">
      <c r="A1" s="145" t="s">
        <v>579</v>
      </c>
    </row>
    <row r="3" spans="1:21" x14ac:dyDescent="0.25">
      <c r="A3" s="112" t="s">
        <v>57</v>
      </c>
      <c r="B3" s="66" t="s">
        <v>513</v>
      </c>
    </row>
    <row r="4" spans="1:21" x14ac:dyDescent="0.25">
      <c r="A4" s="112" t="s">
        <v>54</v>
      </c>
      <c r="B4" s="66" t="s">
        <v>513</v>
      </c>
    </row>
    <row r="6" spans="1:21" x14ac:dyDescent="0.25">
      <c r="A6" s="112" t="s">
        <v>578</v>
      </c>
      <c r="B6"/>
      <c r="C6"/>
      <c r="D6"/>
      <c r="E6" s="112" t="s">
        <v>572</v>
      </c>
      <c r="F6" s="112" t="s">
        <v>570</v>
      </c>
      <c r="G6" s="112" t="s">
        <v>573</v>
      </c>
      <c r="H6"/>
      <c r="I6"/>
      <c r="J6"/>
      <c r="K6"/>
      <c r="L6"/>
    </row>
    <row r="7" spans="1:21" x14ac:dyDescent="0.25">
      <c r="A7"/>
      <c r="B7"/>
      <c r="C7"/>
      <c r="D7"/>
      <c r="E7" s="85" t="s">
        <v>714</v>
      </c>
      <c r="F7" s="85" t="s">
        <v>938</v>
      </c>
      <c r="G7" s="66" t="s">
        <v>84</v>
      </c>
      <c r="H7"/>
      <c r="I7"/>
      <c r="J7"/>
      <c r="K7"/>
      <c r="L7"/>
    </row>
    <row r="8" spans="1:21" x14ac:dyDescent="0.25">
      <c r="A8"/>
      <c r="B8"/>
      <c r="C8"/>
      <c r="D8"/>
      <c r="E8" s="85">
        <v>374</v>
      </c>
      <c r="F8" s="85">
        <v>353</v>
      </c>
      <c r="G8"/>
      <c r="H8"/>
      <c r="I8"/>
      <c r="J8"/>
      <c r="K8"/>
      <c r="L8"/>
    </row>
    <row r="9" spans="1:21" x14ac:dyDescent="0.25">
      <c r="A9" s="112" t="s">
        <v>3</v>
      </c>
      <c r="B9" s="112" t="s">
        <v>4</v>
      </c>
      <c r="C9" s="112" t="s">
        <v>23</v>
      </c>
      <c r="D9" s="112" t="s">
        <v>37</v>
      </c>
      <c r="E9" s="20">
        <v>0</v>
      </c>
      <c r="F9" s="20">
        <v>0</v>
      </c>
      <c r="G9"/>
      <c r="H9"/>
      <c r="I9"/>
      <c r="J9"/>
      <c r="K9"/>
      <c r="L9"/>
    </row>
    <row r="10" spans="1:21" s="144" customFormat="1" x14ac:dyDescent="0.25">
      <c r="A10" s="66" t="s">
        <v>712</v>
      </c>
      <c r="B10" s="66" t="s">
        <v>754</v>
      </c>
      <c r="C10" s="66" t="s">
        <v>753</v>
      </c>
      <c r="D10" s="14" t="s">
        <v>713</v>
      </c>
      <c r="E10" s="27">
        <v>92</v>
      </c>
      <c r="F10" s="27">
        <v>20</v>
      </c>
      <c r="G10" s="27">
        <v>112</v>
      </c>
      <c r="H10"/>
      <c r="I10"/>
      <c r="J10"/>
      <c r="K10"/>
      <c r="L10"/>
      <c r="M10" s="141"/>
      <c r="N10" s="141"/>
      <c r="O10" s="141"/>
      <c r="P10" s="141"/>
      <c r="Q10" s="141"/>
      <c r="R10" s="141"/>
      <c r="S10" s="141"/>
      <c r="T10" s="141"/>
      <c r="U10" s="141"/>
    </row>
    <row r="11" spans="1:21" s="144" customFormat="1" x14ac:dyDescent="0.25">
      <c r="A11"/>
      <c r="B11"/>
      <c r="C11"/>
      <c r="D11"/>
      <c r="E11"/>
      <c r="F11"/>
      <c r="G11"/>
      <c r="H11"/>
      <c r="I11"/>
      <c r="J11"/>
      <c r="K11"/>
      <c r="L11"/>
      <c r="M11" s="141"/>
      <c r="N11" s="141"/>
      <c r="O11" s="141"/>
      <c r="P11" s="141"/>
      <c r="Q11" s="141"/>
      <c r="R11" s="141"/>
      <c r="S11" s="141"/>
      <c r="T11" s="141"/>
      <c r="U11" s="141"/>
    </row>
    <row r="12" spans="1:21" s="144" customFormat="1" x14ac:dyDescent="0.25">
      <c r="A12"/>
      <c r="B12"/>
      <c r="C12"/>
      <c r="D12"/>
      <c r="E12"/>
      <c r="F12"/>
      <c r="G12"/>
      <c r="H12"/>
      <c r="I12"/>
      <c r="J12"/>
      <c r="K12"/>
      <c r="L12"/>
      <c r="M12" s="141"/>
      <c r="N12" s="141"/>
      <c r="O12" s="141"/>
      <c r="P12" s="141"/>
      <c r="Q12" s="141"/>
      <c r="R12" s="141"/>
      <c r="S12" s="141"/>
      <c r="T12" s="141"/>
      <c r="U12" s="141"/>
    </row>
    <row r="13" spans="1:21" s="144" customFormat="1" x14ac:dyDescent="0.25">
      <c r="A13"/>
      <c r="B13"/>
      <c r="C13"/>
      <c r="D13"/>
      <c r="E13"/>
      <c r="F13"/>
      <c r="G13"/>
      <c r="H13"/>
      <c r="I13"/>
      <c r="J13"/>
      <c r="K13"/>
      <c r="L13"/>
      <c r="M13" s="141"/>
      <c r="N13" s="141"/>
      <c r="O13" s="141"/>
      <c r="P13" s="141"/>
      <c r="Q13" s="141"/>
      <c r="R13" s="141"/>
      <c r="S13" s="141"/>
      <c r="T13" s="141"/>
      <c r="U13" s="141"/>
    </row>
    <row r="14" spans="1:21" s="144" customFormat="1" x14ac:dyDescent="0.25">
      <c r="A14"/>
      <c r="B14"/>
      <c r="C14"/>
      <c r="D14"/>
      <c r="E14"/>
      <c r="F14"/>
      <c r="G14"/>
      <c r="H14"/>
      <c r="I14"/>
      <c r="J14"/>
      <c r="K14"/>
      <c r="L14"/>
      <c r="M14" s="141"/>
      <c r="N14" s="141"/>
      <c r="O14" s="141"/>
      <c r="P14" s="141"/>
      <c r="Q14" s="141"/>
      <c r="R14" s="141"/>
      <c r="S14" s="141"/>
      <c r="T14" s="141"/>
      <c r="U14" s="141"/>
    </row>
    <row r="15" spans="1:21" s="144" customFormat="1" x14ac:dyDescent="0.25">
      <c r="A15"/>
      <c r="B15"/>
      <c r="C15"/>
      <c r="D15"/>
      <c r="E15"/>
      <c r="F15"/>
      <c r="G15"/>
      <c r="H15"/>
      <c r="I15"/>
      <c r="J15"/>
      <c r="K15"/>
      <c r="L15"/>
      <c r="M15" s="141"/>
      <c r="N15" s="141"/>
      <c r="O15" s="141"/>
      <c r="P15" s="141"/>
      <c r="Q15" s="141"/>
      <c r="R15" s="141"/>
      <c r="S15" s="141"/>
      <c r="T15" s="141"/>
      <c r="U15" s="141"/>
    </row>
    <row r="16" spans="1:21" s="144" customFormat="1" x14ac:dyDescent="0.25">
      <c r="A16"/>
      <c r="B16"/>
      <c r="C16"/>
      <c r="D16"/>
      <c r="E16"/>
      <c r="F16"/>
      <c r="G16"/>
      <c r="H16"/>
      <c r="I16"/>
      <c r="J16"/>
      <c r="K16"/>
      <c r="L16"/>
      <c r="M16" s="141"/>
      <c r="N16" s="141"/>
      <c r="O16" s="141"/>
      <c r="P16" s="141"/>
      <c r="Q16" s="141"/>
      <c r="R16" s="141"/>
      <c r="S16" s="141"/>
      <c r="T16" s="141"/>
      <c r="U16" s="141"/>
    </row>
    <row r="17" spans="1:21" s="144" customFormat="1" x14ac:dyDescent="0.25">
      <c r="A17"/>
      <c r="B17"/>
      <c r="C17"/>
      <c r="D17"/>
      <c r="E17"/>
      <c r="F17"/>
      <c r="G17"/>
      <c r="H17"/>
      <c r="I17"/>
      <c r="J17"/>
      <c r="K17"/>
      <c r="L17"/>
      <c r="M17" s="141"/>
      <c r="N17" s="141"/>
      <c r="O17" s="141"/>
      <c r="P17" s="141"/>
      <c r="Q17" s="141"/>
      <c r="R17" s="141"/>
      <c r="S17" s="141"/>
      <c r="T17" s="141"/>
      <c r="U17" s="141"/>
    </row>
    <row r="18" spans="1:21" s="144" customFormat="1" x14ac:dyDescent="0.25">
      <c r="A18"/>
      <c r="B18"/>
      <c r="C18"/>
      <c r="D18"/>
      <c r="E18"/>
      <c r="F18"/>
      <c r="G18"/>
      <c r="H18"/>
      <c r="I18"/>
      <c r="J18"/>
      <c r="K18"/>
      <c r="L18"/>
      <c r="M18" s="141"/>
      <c r="N18" s="141"/>
      <c r="O18" s="141"/>
      <c r="P18" s="141"/>
      <c r="Q18" s="141"/>
      <c r="R18" s="141"/>
      <c r="S18" s="141"/>
      <c r="T18" s="141"/>
      <c r="U18" s="141"/>
    </row>
    <row r="19" spans="1:21" s="144" customFormat="1" x14ac:dyDescent="0.25">
      <c r="A19" s="141"/>
      <c r="B19" s="141"/>
      <c r="C19" s="141"/>
      <c r="D19" s="141"/>
      <c r="E19" s="141"/>
      <c r="F19" s="141"/>
      <c r="G19" s="141"/>
      <c r="H19" s="141"/>
      <c r="I19" s="141"/>
      <c r="J19" s="141"/>
      <c r="K19" s="141"/>
      <c r="L19" s="141"/>
      <c r="M19" s="141"/>
      <c r="N19" s="141"/>
      <c r="O19" s="141"/>
      <c r="P19" s="141"/>
      <c r="Q19" s="141"/>
      <c r="R19" s="141"/>
      <c r="S19" s="141"/>
      <c r="T19" s="141"/>
      <c r="U19" s="141"/>
    </row>
    <row r="20" spans="1:21" s="144" customFormat="1" x14ac:dyDescent="0.25">
      <c r="A20" s="141"/>
      <c r="B20" s="141"/>
      <c r="C20" s="141"/>
      <c r="D20" s="141"/>
      <c r="E20" s="141"/>
      <c r="F20" s="141"/>
      <c r="G20" s="141"/>
      <c r="H20" s="141"/>
      <c r="I20" s="141"/>
      <c r="J20" s="141"/>
      <c r="K20" s="141"/>
      <c r="L20" s="141"/>
      <c r="M20" s="141"/>
      <c r="N20" s="141"/>
      <c r="O20" s="141"/>
      <c r="P20" s="141"/>
      <c r="Q20" s="141"/>
      <c r="R20" s="141"/>
      <c r="S20" s="141"/>
      <c r="T20" s="141"/>
      <c r="U20" s="141"/>
    </row>
    <row r="21" spans="1:21" s="144" customFormat="1" x14ac:dyDescent="0.25">
      <c r="A21" s="141"/>
      <c r="B21" s="141"/>
      <c r="C21" s="141"/>
      <c r="D21" s="141"/>
      <c r="E21" s="141"/>
      <c r="F21" s="141"/>
      <c r="G21" s="141"/>
      <c r="H21" s="141"/>
      <c r="I21" s="141"/>
      <c r="J21" s="141"/>
      <c r="K21" s="141"/>
      <c r="L21" s="141"/>
      <c r="M21" s="141"/>
      <c r="N21" s="141"/>
      <c r="O21" s="141"/>
      <c r="P21" s="141"/>
      <c r="Q21" s="141"/>
      <c r="R21" s="141"/>
      <c r="S21" s="141"/>
      <c r="T21" s="141"/>
      <c r="U21" s="141"/>
    </row>
    <row r="22" spans="1:21" s="144" customFormat="1" x14ac:dyDescent="0.25">
      <c r="A22" s="141"/>
      <c r="B22" s="141"/>
      <c r="C22" s="141"/>
      <c r="D22" s="141"/>
      <c r="E22" s="141"/>
      <c r="F22" s="141"/>
      <c r="G22" s="141"/>
      <c r="H22" s="141"/>
      <c r="I22" s="141"/>
      <c r="J22" s="141"/>
      <c r="K22" s="141"/>
      <c r="L22" s="141"/>
      <c r="M22" s="141"/>
      <c r="N22" s="141"/>
      <c r="O22" s="141"/>
      <c r="P22" s="141"/>
      <c r="Q22" s="141"/>
      <c r="R22" s="141"/>
      <c r="S22" s="141"/>
      <c r="T22" s="141"/>
      <c r="U22" s="141"/>
    </row>
    <row r="23" spans="1:21" s="144" customFormat="1" x14ac:dyDescent="0.25">
      <c r="A23" s="141"/>
      <c r="B23" s="141"/>
      <c r="C23" s="141"/>
      <c r="D23" s="141"/>
      <c r="E23" s="141"/>
      <c r="F23" s="141"/>
      <c r="G23" s="141"/>
      <c r="H23" s="141"/>
      <c r="I23" s="141"/>
      <c r="J23" s="141"/>
      <c r="K23" s="141"/>
      <c r="L23" s="141"/>
      <c r="M23" s="141"/>
      <c r="N23" s="141"/>
      <c r="O23" s="141"/>
      <c r="P23" s="141"/>
      <c r="Q23" s="141"/>
      <c r="R23" s="141"/>
      <c r="S23" s="141"/>
      <c r="T23" s="141"/>
      <c r="U23" s="141"/>
    </row>
    <row r="24" spans="1:21" s="144" customFormat="1" x14ac:dyDescent="0.25">
      <c r="A24" s="141"/>
      <c r="B24" s="141"/>
      <c r="C24" s="141"/>
      <c r="D24" s="141"/>
      <c r="E24" s="141"/>
      <c r="F24" s="141"/>
      <c r="G24" s="141"/>
      <c r="H24" s="141"/>
      <c r="I24" s="141"/>
      <c r="J24" s="141"/>
      <c r="K24" s="141"/>
      <c r="L24" s="141"/>
      <c r="M24" s="141"/>
      <c r="N24" s="141"/>
      <c r="O24" s="141"/>
      <c r="P24" s="141"/>
      <c r="Q24" s="141"/>
      <c r="R24" s="141"/>
      <c r="S24" s="141"/>
      <c r="T24" s="141"/>
      <c r="U24" s="141"/>
    </row>
    <row r="25" spans="1:21" s="144" customFormat="1" x14ac:dyDescent="0.25">
      <c r="A25" s="141"/>
      <c r="B25" s="141"/>
      <c r="C25" s="141"/>
      <c r="D25" s="141"/>
      <c r="E25" s="141"/>
      <c r="F25" s="141"/>
      <c r="G25" s="141"/>
      <c r="H25" s="141"/>
      <c r="I25" s="141"/>
      <c r="J25" s="141"/>
      <c r="K25" s="141"/>
      <c r="L25" s="141"/>
      <c r="M25" s="141"/>
      <c r="N25" s="141"/>
      <c r="O25" s="141"/>
      <c r="P25" s="141"/>
      <c r="Q25" s="141"/>
      <c r="R25" s="141"/>
      <c r="S25" s="141"/>
      <c r="T25" s="141"/>
      <c r="U25" s="141"/>
    </row>
    <row r="26" spans="1:21" s="144" customFormat="1" x14ac:dyDescent="0.25">
      <c r="A26" s="141"/>
      <c r="B26" s="141"/>
      <c r="C26" s="141"/>
      <c r="D26" s="141"/>
      <c r="E26" s="141"/>
      <c r="F26" s="141"/>
      <c r="G26" s="141"/>
      <c r="H26" s="141"/>
      <c r="I26" s="141"/>
      <c r="J26" s="141"/>
      <c r="K26" s="141"/>
      <c r="L26" s="141"/>
      <c r="M26" s="141"/>
      <c r="N26" s="141"/>
      <c r="O26" s="141"/>
      <c r="P26" s="141"/>
      <c r="Q26" s="141"/>
      <c r="R26" s="141"/>
      <c r="S26" s="141"/>
      <c r="T26" s="141"/>
      <c r="U26" s="141"/>
    </row>
    <row r="27" spans="1:21" s="144" customFormat="1" x14ac:dyDescent="0.25">
      <c r="A27" s="141"/>
      <c r="B27" s="141"/>
      <c r="C27" s="141"/>
      <c r="D27" s="141"/>
      <c r="E27" s="141"/>
      <c r="F27" s="141"/>
      <c r="G27" s="141"/>
      <c r="H27" s="141"/>
      <c r="I27" s="141"/>
      <c r="J27" s="141"/>
      <c r="K27" s="141"/>
      <c r="L27" s="141"/>
      <c r="M27" s="141"/>
      <c r="N27" s="141"/>
      <c r="O27" s="141"/>
      <c r="P27" s="141"/>
      <c r="Q27" s="141"/>
      <c r="R27" s="141"/>
      <c r="S27" s="141"/>
      <c r="T27" s="141"/>
      <c r="U27" s="141"/>
    </row>
    <row r="28" spans="1:21" s="144" customFormat="1" x14ac:dyDescent="0.25">
      <c r="A28" s="141"/>
      <c r="B28" s="141"/>
      <c r="C28" s="141"/>
      <c r="D28" s="141"/>
      <c r="E28" s="141"/>
      <c r="F28" s="141"/>
      <c r="G28" s="141"/>
      <c r="H28" s="141"/>
      <c r="I28" s="141"/>
      <c r="J28" s="141"/>
      <c r="K28" s="141"/>
      <c r="L28" s="141"/>
      <c r="M28" s="141"/>
      <c r="N28" s="141"/>
      <c r="O28" s="141"/>
      <c r="P28" s="141"/>
      <c r="Q28" s="141"/>
      <c r="R28" s="141"/>
      <c r="S28" s="141"/>
      <c r="T28" s="141"/>
      <c r="U28" s="141"/>
    </row>
    <row r="29" spans="1:21" s="144" customFormat="1" x14ac:dyDescent="0.25">
      <c r="A29" s="141"/>
      <c r="B29" s="141"/>
      <c r="C29" s="141"/>
      <c r="D29" s="141"/>
      <c r="E29" s="141"/>
      <c r="F29" s="141"/>
      <c r="G29" s="141"/>
      <c r="H29" s="141"/>
      <c r="I29" s="141"/>
      <c r="J29" s="141"/>
      <c r="K29" s="141"/>
      <c r="L29" s="141"/>
      <c r="M29" s="141"/>
      <c r="N29" s="141"/>
      <c r="O29" s="141"/>
      <c r="P29" s="141"/>
      <c r="Q29" s="141"/>
      <c r="R29" s="141"/>
      <c r="S29" s="141"/>
      <c r="T29" s="141"/>
      <c r="U29" s="141"/>
    </row>
    <row r="30" spans="1:21" s="144" customFormat="1" x14ac:dyDescent="0.25">
      <c r="A30" s="141"/>
      <c r="B30" s="141"/>
      <c r="C30" s="141"/>
      <c r="D30" s="141"/>
      <c r="E30" s="141"/>
      <c r="F30" s="141"/>
      <c r="G30" s="141"/>
      <c r="H30" s="141"/>
      <c r="I30" s="141"/>
      <c r="J30" s="141"/>
      <c r="K30" s="141"/>
      <c r="L30" s="141"/>
      <c r="M30" s="141"/>
      <c r="N30" s="141"/>
      <c r="O30" s="141"/>
      <c r="P30" s="141"/>
      <c r="Q30" s="141"/>
      <c r="R30" s="141"/>
      <c r="S30" s="141"/>
      <c r="T30" s="141"/>
      <c r="U30" s="141"/>
    </row>
    <row r="31" spans="1:21" s="144" customFormat="1" x14ac:dyDescent="0.25">
      <c r="A31" s="141"/>
      <c r="B31" s="141"/>
      <c r="C31" s="141"/>
      <c r="D31" s="141"/>
      <c r="E31" s="141"/>
      <c r="F31" s="141"/>
      <c r="G31" s="141"/>
      <c r="H31" s="141"/>
      <c r="I31" s="141"/>
      <c r="J31" s="141"/>
      <c r="K31" s="141"/>
      <c r="L31" s="141"/>
      <c r="M31" s="141"/>
      <c r="N31" s="141"/>
      <c r="O31" s="141"/>
      <c r="P31" s="141"/>
      <c r="Q31" s="141"/>
      <c r="R31" s="141"/>
      <c r="S31" s="141"/>
      <c r="T31" s="141"/>
      <c r="U31" s="141"/>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200025</xdr:colOff>
                <xdr:row>0</xdr:row>
                <xdr:rowOff>142875</xdr:rowOff>
              </from>
              <to>
                <xdr:col>3</xdr:col>
                <xdr:colOff>247650</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200025</xdr:colOff>
                <xdr:row>2</xdr:row>
                <xdr:rowOff>19050</xdr:rowOff>
              </from>
              <to>
                <xdr:col>3</xdr:col>
                <xdr:colOff>238125</xdr:colOff>
                <xdr:row>3</xdr:row>
                <xdr:rowOff>123825</xdr:rowOff>
              </to>
            </anchor>
          </controlPr>
        </control>
      </mc:Choice>
      <mc:Fallback>
        <control shapeId="763906" r:id="rId7" name="cmdI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19" t="s">
        <v>564</v>
      </c>
      <c r="I1" s="148" t="s">
        <v>595</v>
      </c>
    </row>
    <row r="2" spans="1:16" ht="25.5" customHeight="1" x14ac:dyDescent="0.2">
      <c r="A2" s="122" t="s">
        <v>63</v>
      </c>
      <c r="B2" s="120" t="s">
        <v>3</v>
      </c>
      <c r="C2" s="120" t="s">
        <v>4</v>
      </c>
      <c r="D2" s="120" t="s">
        <v>23</v>
      </c>
      <c r="E2" s="120" t="s">
        <v>37</v>
      </c>
      <c r="F2" s="120" t="s">
        <v>279</v>
      </c>
      <c r="G2" s="120" t="s">
        <v>280</v>
      </c>
      <c r="H2" s="120" t="s">
        <v>281</v>
      </c>
      <c r="I2" s="120" t="s">
        <v>282</v>
      </c>
      <c r="J2" s="120" t="s">
        <v>283</v>
      </c>
      <c r="K2" s="120" t="s">
        <v>22</v>
      </c>
      <c r="L2" s="120" t="s">
        <v>284</v>
      </c>
      <c r="M2" s="120" t="s">
        <v>561</v>
      </c>
      <c r="N2" s="120" t="s">
        <v>562</v>
      </c>
      <c r="O2" s="120" t="s">
        <v>563</v>
      </c>
      <c r="P2" s="120" t="s">
        <v>584</v>
      </c>
    </row>
    <row r="3" spans="1:16" x14ac:dyDescent="0.2">
      <c r="A3" s="1" t="s">
        <v>580</v>
      </c>
      <c r="B3" s="1" t="s">
        <v>620</v>
      </c>
      <c r="C3" t="s">
        <v>625</v>
      </c>
      <c r="I3" t="s">
        <v>633</v>
      </c>
      <c r="L3" t="s">
        <v>616</v>
      </c>
      <c r="M3" s="20">
        <v>42852</v>
      </c>
      <c r="N3" s="20">
        <v>42810</v>
      </c>
      <c r="O3" s="85">
        <v>36</v>
      </c>
    </row>
    <row r="4" spans="1:16" x14ac:dyDescent="0.2">
      <c r="A4" t="s">
        <v>580</v>
      </c>
      <c r="B4" t="s">
        <v>619</v>
      </c>
      <c r="C4" t="s">
        <v>624</v>
      </c>
      <c r="I4" t="s">
        <v>629</v>
      </c>
      <c r="L4" t="s">
        <v>615</v>
      </c>
      <c r="M4" s="20">
        <v>42870</v>
      </c>
      <c r="N4" s="20">
        <v>42842</v>
      </c>
      <c r="O4" s="85">
        <v>18</v>
      </c>
    </row>
    <row r="5" spans="1:16" x14ac:dyDescent="0.2">
      <c r="A5" t="s">
        <v>580</v>
      </c>
      <c r="B5" t="s">
        <v>621</v>
      </c>
      <c r="C5" t="s">
        <v>626</v>
      </c>
      <c r="I5" t="s">
        <v>630</v>
      </c>
      <c r="L5" t="s">
        <v>615</v>
      </c>
      <c r="M5" s="20">
        <v>42870</v>
      </c>
      <c r="N5" s="20">
        <v>42842</v>
      </c>
      <c r="O5" s="85">
        <v>18</v>
      </c>
    </row>
    <row r="6" spans="1:16" x14ac:dyDescent="0.2">
      <c r="A6" t="s">
        <v>580</v>
      </c>
      <c r="B6" t="s">
        <v>618</v>
      </c>
      <c r="C6" t="s">
        <v>623</v>
      </c>
      <c r="I6" t="s">
        <v>628</v>
      </c>
      <c r="L6" t="s">
        <v>615</v>
      </c>
      <c r="M6" s="20">
        <v>42870</v>
      </c>
      <c r="N6" s="20">
        <v>42842</v>
      </c>
      <c r="O6" s="85">
        <v>18</v>
      </c>
    </row>
    <row r="7" spans="1:16" x14ac:dyDescent="0.2">
      <c r="A7" t="s">
        <v>580</v>
      </c>
      <c r="B7" t="s">
        <v>617</v>
      </c>
      <c r="C7" t="s">
        <v>622</v>
      </c>
      <c r="I7" t="s">
        <v>627</v>
      </c>
      <c r="L7" t="s">
        <v>615</v>
      </c>
      <c r="M7" s="20">
        <v>42870</v>
      </c>
      <c r="N7" s="20">
        <v>42842</v>
      </c>
      <c r="O7" s="85">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6"/>
    <col min="2" max="2" width="15.85546875" style="66" customWidth="1"/>
    <col min="3" max="4" width="11.42578125" style="66"/>
    <col min="5" max="5" width="12.42578125" style="66" customWidth="1"/>
    <col min="6" max="7" width="11.42578125" style="66"/>
    <col min="8" max="8" width="14.5703125" style="66" customWidth="1"/>
    <col min="9" max="9" width="14" style="66" customWidth="1"/>
    <col min="10" max="11" width="11.42578125" style="66"/>
    <col min="12" max="12" width="17.28515625" style="66" customWidth="1"/>
    <col min="13" max="13" width="18.85546875" style="66" customWidth="1"/>
    <col min="14" max="14" width="19.5703125" style="66" customWidth="1"/>
    <col min="15" max="15" width="21.85546875" style="66" customWidth="1"/>
    <col min="16" max="16" width="19.42578125" style="66" customWidth="1"/>
    <col min="17" max="17" width="14.7109375" style="66" customWidth="1"/>
    <col min="18" max="18" width="0" style="66" hidden="1" customWidth="1"/>
    <col min="19" max="16384" width="11.42578125" style="66"/>
  </cols>
  <sheetData>
    <row r="1" spans="1:18" ht="22.5" x14ac:dyDescent="0.3">
      <c r="A1" s="119" t="s">
        <v>565</v>
      </c>
      <c r="I1" s="148" t="s">
        <v>596</v>
      </c>
    </row>
    <row r="2" spans="1:18" ht="28.5" customHeight="1" x14ac:dyDescent="0.2">
      <c r="A2" s="120" t="s">
        <v>63</v>
      </c>
      <c r="B2" s="120" t="s">
        <v>3</v>
      </c>
      <c r="C2" s="120" t="s">
        <v>4</v>
      </c>
      <c r="D2" s="120" t="s">
        <v>23</v>
      </c>
      <c r="E2" s="120" t="s">
        <v>37</v>
      </c>
      <c r="F2" s="120" t="s">
        <v>279</v>
      </c>
      <c r="G2" s="120" t="s">
        <v>280</v>
      </c>
      <c r="H2" s="120" t="s">
        <v>281</v>
      </c>
      <c r="I2" s="120" t="s">
        <v>282</v>
      </c>
      <c r="J2" s="120" t="s">
        <v>283</v>
      </c>
      <c r="K2" s="120" t="s">
        <v>22</v>
      </c>
      <c r="L2" s="120" t="s">
        <v>284</v>
      </c>
      <c r="M2" s="120" t="s">
        <v>566</v>
      </c>
      <c r="N2" s="120" t="s">
        <v>567</v>
      </c>
      <c r="O2" s="120" t="s">
        <v>568</v>
      </c>
      <c r="P2" s="120" t="s">
        <v>569</v>
      </c>
      <c r="Q2" s="120" t="s">
        <v>563</v>
      </c>
      <c r="R2" s="120" t="s">
        <v>584</v>
      </c>
    </row>
    <row r="3" spans="1:18" x14ac:dyDescent="0.2">
      <c r="A3" s="1"/>
      <c r="M3" s="20"/>
      <c r="N3" s="20"/>
      <c r="O3" s="85"/>
      <c r="P3" s="85"/>
      <c r="Q3" s="124"/>
      <c r="R3" s="85"/>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557</v>
      </c>
      <c r="B1" t="s">
        <v>558</v>
      </c>
    </row>
    <row r="2" spans="1:2" x14ac:dyDescent="0.2">
      <c r="A2" t="s">
        <v>559</v>
      </c>
      <c r="B2" t="s">
        <v>560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4"/>
      <c r="B2" s="14"/>
      <c r="C2" s="14"/>
      <c r="D2" s="14"/>
      <c r="E2" s="14"/>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7"/>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489</v>
      </c>
      <c r="B2" t="s">
        <v>489</v>
      </c>
      <c r="C2" t="s">
        <v>943</v>
      </c>
      <c r="D2">
        <v>0.7</v>
      </c>
      <c r="F2" t="s">
        <v>489</v>
      </c>
    </row>
    <row r="3" spans="1:6" x14ac:dyDescent="0.2">
      <c r="A3" t="s">
        <v>489</v>
      </c>
      <c r="B3" t="s">
        <v>489</v>
      </c>
      <c r="C3" t="s">
        <v>800</v>
      </c>
      <c r="D3">
        <v>0.65</v>
      </c>
      <c r="F3" t="s">
        <v>527</v>
      </c>
    </row>
    <row r="4" spans="1:6" x14ac:dyDescent="0.2">
      <c r="A4" t="s">
        <v>489</v>
      </c>
      <c r="B4" t="s">
        <v>489</v>
      </c>
      <c r="C4" t="s">
        <v>944</v>
      </c>
      <c r="D4">
        <v>0.8</v>
      </c>
    </row>
    <row r="5" spans="1:6" x14ac:dyDescent="0.2">
      <c r="A5" t="s">
        <v>489</v>
      </c>
      <c r="B5" t="s">
        <v>489</v>
      </c>
      <c r="C5" t="s">
        <v>945</v>
      </c>
      <c r="D5">
        <v>0.4</v>
      </c>
    </row>
    <row r="6" spans="1:6" x14ac:dyDescent="0.2">
      <c r="A6" t="s">
        <v>489</v>
      </c>
      <c r="B6" t="s">
        <v>489</v>
      </c>
      <c r="C6" t="s">
        <v>946</v>
      </c>
      <c r="D6">
        <v>0.5</v>
      </c>
    </row>
    <row r="7" spans="1:6" x14ac:dyDescent="0.2">
      <c r="A7" t="s">
        <v>527</v>
      </c>
      <c r="B7" t="s">
        <v>489</v>
      </c>
      <c r="D7">
        <v>0.4</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5324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6" customWidth="1"/>
  </cols>
  <sheetData>
    <row r="1" spans="1:3" x14ac:dyDescent="0.2">
      <c r="A1" s="1"/>
      <c r="B1" s="1"/>
    </row>
    <row r="14" spans="1:3" x14ac:dyDescent="0.2">
      <c r="A14" s="107"/>
      <c r="B14" s="107">
        <v>1</v>
      </c>
      <c r="C14" t="s">
        <v>453</v>
      </c>
    </row>
    <row r="15" spans="1:3" x14ac:dyDescent="0.2">
      <c r="A15" s="107"/>
      <c r="B15" s="107">
        <v>2</v>
      </c>
      <c r="C15" t="s">
        <v>454</v>
      </c>
    </row>
    <row r="16" spans="1:3" x14ac:dyDescent="0.2">
      <c r="A16" s="107"/>
      <c r="B16" s="107">
        <v>3</v>
      </c>
      <c r="C16" t="s">
        <v>455</v>
      </c>
    </row>
    <row r="17" spans="1:3" x14ac:dyDescent="0.2">
      <c r="A17" s="107"/>
      <c r="B17" s="107">
        <v>4</v>
      </c>
      <c r="C17" t="s">
        <v>456</v>
      </c>
    </row>
    <row r="18" spans="1:3" x14ac:dyDescent="0.2">
      <c r="A18" s="107"/>
      <c r="B18" s="107">
        <v>5</v>
      </c>
      <c r="C18" t="s">
        <v>457</v>
      </c>
    </row>
    <row r="19" spans="1:3" s="66" customFormat="1" x14ac:dyDescent="0.2">
      <c r="A19" s="107"/>
      <c r="B19" s="107">
        <v>6</v>
      </c>
      <c r="C19" s="1" t="s">
        <v>466</v>
      </c>
    </row>
    <row r="20" spans="1:3" s="66" customFormat="1" x14ac:dyDescent="0.2">
      <c r="A20" s="107"/>
      <c r="B20" s="107">
        <v>7</v>
      </c>
      <c r="C20" s="1" t="s">
        <v>467</v>
      </c>
    </row>
    <row r="21" spans="1:3" s="66" customFormat="1" x14ac:dyDescent="0.2">
      <c r="A21" s="107"/>
      <c r="B21" s="107">
        <v>8</v>
      </c>
      <c r="C21" s="1" t="s">
        <v>597</v>
      </c>
    </row>
    <row r="22" spans="1:3" s="66" customFormat="1" x14ac:dyDescent="0.2">
      <c r="A22" s="107"/>
      <c r="B22" s="107">
        <v>9</v>
      </c>
      <c r="C22" s="1" t="s">
        <v>598</v>
      </c>
    </row>
    <row r="23" spans="1:3" ht="16.5" customHeight="1" x14ac:dyDescent="0.2">
      <c r="A23" s="107"/>
      <c r="B23" s="107">
        <v>10</v>
      </c>
      <c r="C23" t="s">
        <v>500</v>
      </c>
    </row>
    <row r="24" spans="1:3" ht="16.5" customHeight="1" x14ac:dyDescent="0.2">
      <c r="A24" s="107"/>
      <c r="B24" s="107">
        <v>11</v>
      </c>
      <c r="C24" t="s">
        <v>745</v>
      </c>
    </row>
    <row r="25" spans="1:3" ht="16.5" customHeight="1" x14ac:dyDescent="0.2">
      <c r="A25" s="107"/>
      <c r="B25" s="107">
        <v>12</v>
      </c>
      <c r="C25" s="1" t="s">
        <v>537</v>
      </c>
    </row>
    <row r="26" spans="1:3" ht="16.5" customHeight="1" x14ac:dyDescent="0.2">
      <c r="A26" s="107"/>
      <c r="B26" s="107">
        <v>13</v>
      </c>
      <c r="C26" t="s">
        <v>501</v>
      </c>
    </row>
    <row r="27" spans="1:3" ht="16.5" customHeight="1" x14ac:dyDescent="0.2">
      <c r="A27" s="107"/>
      <c r="B27" s="107">
        <v>14</v>
      </c>
      <c r="C27" t="s">
        <v>458</v>
      </c>
    </row>
    <row r="28" spans="1:3" ht="16.5" customHeight="1" x14ac:dyDescent="0.2">
      <c r="A28" s="107"/>
      <c r="B28" s="107">
        <v>15</v>
      </c>
      <c r="C28" t="s">
        <v>502</v>
      </c>
    </row>
    <row r="29" spans="1:3" ht="16.5" customHeight="1" x14ac:dyDescent="0.2">
      <c r="A29" s="107"/>
      <c r="B29" s="107">
        <v>16</v>
      </c>
      <c r="C29" t="s">
        <v>459</v>
      </c>
    </row>
    <row r="30" spans="1:3" ht="16.5" customHeight="1" x14ac:dyDescent="0.2">
      <c r="A30" s="107"/>
      <c r="B30" s="107">
        <v>17</v>
      </c>
      <c r="C30" t="s">
        <v>460</v>
      </c>
    </row>
    <row r="31" spans="1:3" ht="16.5" customHeight="1" x14ac:dyDescent="0.2">
      <c r="A31" s="107"/>
      <c r="B31" s="107">
        <v>18</v>
      </c>
      <c r="C31" t="s">
        <v>461</v>
      </c>
    </row>
    <row r="32" spans="1:3" ht="16.5" customHeight="1" x14ac:dyDescent="0.2">
      <c r="A32" s="107"/>
      <c r="B32" s="107">
        <v>19</v>
      </c>
      <c r="C32" t="s">
        <v>462</v>
      </c>
    </row>
    <row r="33" spans="1:3" ht="16.5" customHeight="1" x14ac:dyDescent="0.2">
      <c r="A33" s="107"/>
      <c r="B33" s="107">
        <v>20</v>
      </c>
      <c r="C33" t="s">
        <v>463</v>
      </c>
    </row>
    <row r="34" spans="1:3" ht="16.5" customHeight="1" x14ac:dyDescent="0.2">
      <c r="A34" s="108"/>
      <c r="B34" s="107">
        <v>21</v>
      </c>
      <c r="C34" s="1" t="s">
        <v>477</v>
      </c>
    </row>
    <row r="35" spans="1:3" s="66" customFormat="1" ht="16.5" customHeight="1" x14ac:dyDescent="0.2">
      <c r="A35" s="108"/>
      <c r="B35" s="107">
        <v>22</v>
      </c>
      <c r="C35" s="1" t="s">
        <v>470</v>
      </c>
    </row>
    <row r="36" spans="1:3" ht="16.5" customHeight="1" x14ac:dyDescent="0.2">
      <c r="A36" s="107"/>
      <c r="B36" s="115">
        <v>23</v>
      </c>
      <c r="C36" s="1" t="s">
        <v>464</v>
      </c>
    </row>
    <row r="37" spans="1:3" ht="16.5" customHeight="1" x14ac:dyDescent="0.2">
      <c r="A37" s="107"/>
      <c r="B37" s="115">
        <v>24</v>
      </c>
      <c r="C37" s="1" t="s">
        <v>478</v>
      </c>
    </row>
    <row r="38" spans="1:3" ht="16.5" customHeight="1" x14ac:dyDescent="0.2">
      <c r="A38" s="107"/>
      <c r="B38" s="115">
        <v>25</v>
      </c>
      <c r="C38" s="1" t="s">
        <v>479</v>
      </c>
    </row>
    <row r="39" spans="1:3" ht="16.5" customHeight="1" x14ac:dyDescent="0.2">
      <c r="A39" s="107"/>
      <c r="B39" s="115">
        <v>26</v>
      </c>
      <c r="C39" s="1" t="s">
        <v>480</v>
      </c>
    </row>
    <row r="40" spans="1:3" ht="16.5" customHeight="1" x14ac:dyDescent="0.2">
      <c r="A40" s="107"/>
      <c r="B40" s="115">
        <v>27</v>
      </c>
      <c r="C40" s="1" t="s">
        <v>481</v>
      </c>
    </row>
    <row r="41" spans="1:3" ht="16.5" customHeight="1" x14ac:dyDescent="0.2">
      <c r="A41" s="107"/>
      <c r="B41" s="115">
        <v>28</v>
      </c>
      <c r="C41" s="1" t="s">
        <v>482</v>
      </c>
    </row>
    <row r="42" spans="1:3" ht="16.5" customHeight="1" x14ac:dyDescent="0.2">
      <c r="A42" s="107"/>
      <c r="B42" s="107">
        <v>29</v>
      </c>
      <c r="C42" s="1" t="s">
        <v>465</v>
      </c>
    </row>
    <row r="43" spans="1:3" ht="16.5" customHeight="1" x14ac:dyDescent="0.2">
      <c r="A43" s="107"/>
      <c r="B43" s="107">
        <v>30</v>
      </c>
      <c r="C43" s="1" t="s">
        <v>468</v>
      </c>
    </row>
    <row r="44" spans="1:3" ht="16.5" customHeight="1" x14ac:dyDescent="0.2">
      <c r="A44" s="107"/>
      <c r="B44" s="107">
        <v>31</v>
      </c>
      <c r="C44" s="1" t="s">
        <v>471</v>
      </c>
    </row>
    <row r="45" spans="1:3" ht="16.5" customHeight="1" x14ac:dyDescent="0.2">
      <c r="A45" s="107"/>
      <c r="B45" s="107">
        <v>32</v>
      </c>
      <c r="C45" s="1" t="s">
        <v>469</v>
      </c>
    </row>
    <row r="46" spans="1:3" ht="16.5" customHeight="1" x14ac:dyDescent="0.2">
      <c r="A46" s="107"/>
      <c r="B46" s="107">
        <v>33</v>
      </c>
      <c r="C46" s="1" t="s">
        <v>483</v>
      </c>
    </row>
    <row r="47" spans="1:3" ht="16.5" customHeight="1" x14ac:dyDescent="0.2">
      <c r="A47" s="107"/>
      <c r="B47" s="107">
        <v>34</v>
      </c>
      <c r="C47" s="1" t="s">
        <v>534</v>
      </c>
    </row>
    <row r="48" spans="1:3" ht="16.5" customHeight="1" x14ac:dyDescent="0.2">
      <c r="A48" s="107"/>
      <c r="B48" s="107">
        <v>35</v>
      </c>
      <c r="C48" s="1" t="s">
        <v>535</v>
      </c>
    </row>
    <row r="49" spans="2:3" x14ac:dyDescent="0.2">
      <c r="B49" s="107">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31"/>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3" t="s">
        <v>103</v>
      </c>
      <c r="O1" s="54" t="str">
        <f ca="1">IFERROR(NOMBREWORKBOOK&amp;"  "&amp;"# "&amp;NOMBREPESTANA1,MID($A$4,(FIND("[",$A$4,1))+1,(FIND("]",$A$4,1))-(FIND("[",$A$4,1))-1)
)</f>
        <v>Control Buffers.xlsm</v>
      </c>
      <c r="P1" s="55"/>
      <c r="Q1" s="56"/>
      <c r="R1" s="53" t="s">
        <v>104</v>
      </c>
      <c r="S1" s="76">
        <f ca="1">SUMPRODUCT(SUBTOTAL(109,OFFSET(OFFSET(CONTROL[[#Headers],[CTV]],1,,,),ROW(CONTROL[CTV])-ROW(CONTROL[[#Headers],[CTV]])-1,,,)),CONTROL[Buff Act])</f>
        <v>0</v>
      </c>
      <c r="V1" s="82" t="str">
        <f t="array" aca="1" ref="V1" ca="1">IFERROR(INDEX(Observaciones_Notables[Observaciones],SMALL(IF((Observaciones_Notables[Observaciones])&lt;&gt;"",ROW(Observaciones_Notables[Observaciones]),10000),ROW())-ROW(Observaciones_Notables[[#Headers],[Observaciones]])),"")</f>
        <v>100 No viene de ERP</v>
      </c>
      <c r="W1" s="75"/>
      <c r="AA1" t="s">
        <v>52</v>
      </c>
      <c r="AD1" s="66" t="s">
        <v>555</v>
      </c>
      <c r="AL1" s="1" t="s">
        <v>81</v>
      </c>
      <c r="AM1" s="1" t="s">
        <v>88</v>
      </c>
      <c r="AN1" s="1" t="s">
        <v>592</v>
      </c>
      <c r="AO1" s="1" t="s">
        <v>593</v>
      </c>
      <c r="AP1" s="1" t="s">
        <v>594</v>
      </c>
    </row>
    <row r="2" spans="1:42" ht="11.45" customHeight="1" x14ac:dyDescent="0.2">
      <c r="A2" t="s">
        <v>56</v>
      </c>
      <c r="N2" s="57" t="s">
        <v>223</v>
      </c>
      <c r="O2" s="57" t="str">
        <f ca="1">PRIMER_CAMPO&amp;" - "&amp;OFFSET(PRIMER_CAMPO,0,COUNTIF(CONTROL[#Headers],"*/*")-1,1,1)&amp;"   "&amp;Tabla_Empresa[DIAS PERIODO]&amp;" días"</f>
        <v>26/03/2015 - 15/02/2019   334 días</v>
      </c>
      <c r="P2" s="58"/>
      <c r="Q2" s="59"/>
      <c r="R2" s="53" t="s">
        <v>124</v>
      </c>
      <c r="S2" s="76">
        <f ca="1">SUMPRODUCT(SUBTOTAL(109,OFFSET(OFFSET(CONTROL[[#Headers],[CTV]],1,,,),ROW(CONTROL[CTV])-ROW(CONTROL[[#Headers],[CTV]])-1,,,)),CONTROL[Inv Fís Act])</f>
        <v>0</v>
      </c>
      <c r="V2" s="82" t="str">
        <f t="array" aca="1" ref="V2" ca="1">IFERROR(INDEX(Observaciones_Notables[Observaciones],SMALL(IF((Observaciones_Notables[Observaciones])&lt;&gt;"",ROW(Observaciones_Notables[Observaciones]),10000),ROW())-ROW(Observaciones_Notables[[#Headers],[Observaciones]])),"")</f>
        <v>47 Comportamiento</v>
      </c>
      <c r="W2" s="75"/>
      <c r="AA2" s="74" t="str">
        <f t="array" ref="AA2">IF(SUMPRODUCT(--(CONTROL[DESCRIPCION]="")),SUMPRODUCT(--(CONTROL[DESCRIPCION]=""))&amp;" No viene de ERP","")</f>
        <v>100 No viene de ERP</v>
      </c>
      <c r="AL2" s="15"/>
      <c r="AM2" s="13"/>
      <c r="AN2" s="13"/>
      <c r="AO2" s="13"/>
      <c r="AP2" s="13"/>
    </row>
    <row r="3" spans="1:42" ht="11.45" customHeight="1" x14ac:dyDescent="0.2">
      <c r="A3" t="s">
        <v>75</v>
      </c>
      <c r="N3" s="53" t="s">
        <v>224</v>
      </c>
      <c r="O3" s="60">
        <f>MIN(CONTROL[Inicio Per])</f>
        <v>43185</v>
      </c>
      <c r="P3" s="61"/>
      <c r="Q3" s="61"/>
      <c r="R3" s="53" t="s">
        <v>127</v>
      </c>
      <c r="S3" s="76">
        <f ca="1">SUMPRODUCT(SUBTOTAL(109,OFFSET(OFFSET(CONTROL[[#Headers],[CTV]],1,,,),ROW(CONTROL[CTV])-ROW(CONTROL[[#Headers],[CTV]])-1,,,)),CONTROL[Tráns Act])</f>
        <v>0</v>
      </c>
      <c r="V3" s="82" t="str">
        <f t="array" aca="1" ref="V3" ca="1">IFERROR(INDEX(Observaciones_Notables[Observaciones],SMALL(IF((Observaciones_Notables[Observaciones])&lt;&gt;"",ROW(Observaciones_Notables[Observaciones]),10000),ROW())-ROW(Observaciones_Notables[[#Headers],[Observaciones]])),"")</f>
        <v>31 Mal Atendido Cantidad</v>
      </c>
      <c r="W3" s="75"/>
      <c r="AA3" s="74" t="str">
        <f t="array" ref="AA3">IF(SUMPRODUCT(--(ISNUMBER(CONTROL[Nuevo Buff Sug]))),SUMPRODUCT(--(ISNUMBER(CONTROL[Nuevo Buff Sug])))&amp;" Sugerencia GDB","")</f>
        <v/>
      </c>
    </row>
    <row r="4" spans="1:42" ht="11.45" customHeight="1" x14ac:dyDescent="0.2">
      <c r="A4" t="str">
        <f ca="1">CELL("filename",A1)</f>
        <v>D:\Documents RAMCAS\RAM CAS\MEJORA CONTINUA\CONTROL DE BUFFERS\BASE\[Control Buffers.xlsm]NoBorrar</v>
      </c>
      <c r="I4" t="s">
        <v>28</v>
      </c>
      <c r="N4" s="53" t="str">
        <f ca="1">IF(LEN(IF(Falta_Periodo&lt;&gt;"",Falta_Periodo,""))=0,Tabla_Empresa[ITEMS TOTALES]&amp;"-"&amp;SUBTOTAL(3,CONTROL[BODEGA])&amp;" SKUs",IF(Falta_Periodo&lt;&gt;"",Falta_Periodo,""))</f>
        <v>100-100 SKUs</v>
      </c>
      <c r="O4" s="53"/>
      <c r="P4" s="56"/>
      <c r="Q4" s="56"/>
      <c r="R4" s="53" t="s">
        <v>484</v>
      </c>
      <c r="S4" s="111">
        <f>Tabla_Empresa[FECHA REFRESCADO]</f>
        <v>43346.590949074074</v>
      </c>
      <c r="V4" s="82" t="str">
        <f t="array" aca="1" ref="V4" ca="1">IFERROR(INDEX(Observaciones_Notables[Observaciones],SMALL(IF((Observaciones_Notables[Observaciones])&lt;&gt;"",ROW(Observaciones_Notables[Observaciones]),10000),ROW())-ROW(Observaciones_Notables[[#Headers],[Observaciones]])),"")</f>
        <v/>
      </c>
      <c r="W4" s="75"/>
      <c r="AA4" s="74" t="str">
        <f t="array" ref="AA4">IFERROR(IF(SUMPRODUCT((CONTROL[Comportamiento]&lt;&gt;"")*1),SUMPRODUCT((CONTROL[Comportamiento]&lt;&gt;"")*1)&amp;" Comportamiento",""),"")</f>
        <v>47 Comportamiento</v>
      </c>
    </row>
    <row r="5" spans="1:42" x14ac:dyDescent="0.2">
      <c r="A5" t="str">
        <f ca="1">LEFT(SUBSTITUTE(SUBSTITUTE(A4,"[",""),"]",""),FIND("xlsm",SUBSTITUTE(SUBSTITUTE(A4,"[",""),"]",""),1)+3)</f>
        <v>D:\Documents RAMCAS\RAM CAS\MEJORA CONTINUA\CONTROL DE BUFFERS\BASE\Control Buffers.xlsm</v>
      </c>
      <c r="I5" t="s">
        <v>39</v>
      </c>
      <c r="V5" s="82" t="str">
        <f t="array" aca="1" ref="V5" ca="1">IFERROR(INDEX(Observaciones_Notables[Observaciones],SMALL(IF((Observaciones_Notables[Observaciones])&lt;&gt;"",ROW(Observaciones_Notables[Observaciones]),10000),ROW())-ROW(Observaciones_Notables[[#Headers],[Observaciones]])),"")</f>
        <v/>
      </c>
      <c r="W5" s="75"/>
      <c r="AA5" s="74" t="str">
        <f t="array" ref="AA5">IF(SUMPRODUCT(--CONTROL[Omisiones GDB])=TRUE,"Subida GDB bloqueada","")</f>
        <v/>
      </c>
    </row>
    <row r="6" spans="1:42" x14ac:dyDescent="0.2">
      <c r="A6" t="str">
        <f ca="1">LEFT(CELL("filename",A1),FIND("[",CELL("filename",A1))-2)</f>
        <v>D:\Documents RAMCAS\RAM CAS\MEJORA CONTINUA\CONTROL DE BUFFERS\BASE</v>
      </c>
      <c r="I6" t="s">
        <v>29</v>
      </c>
      <c r="V6" s="82" t="str">
        <f t="array" aca="1" ref="V6" ca="1">IFERROR(INDEX(Observaciones_Notables[Observaciones],SMALL(IF((Observaciones_Notables[Observaciones])&lt;&gt;"",ROW(Observaciones_Notables[Observaciones]),10000),ROW())-ROW(Observaciones_Notables[[#Headers],[Observaciones]])),"")</f>
        <v/>
      </c>
      <c r="AA6" s="74" t="str">
        <f t="array" ref="AA6">IF(SUMPRODUCT(--(CONTROL[Acción Estacional]&lt;&gt;"")),SUMPRODUCT(--(CONTROL[Acción Estacional]&lt;&gt;""))&amp;" Acción Estacionalidad","")</f>
        <v/>
      </c>
    </row>
    <row r="7" spans="1:42" x14ac:dyDescent="0.2">
      <c r="V7" s="82" t="str">
        <f t="array" aca="1" ref="V7" ca="1">IFERROR(INDEX(Observaciones_Notables[Observaciones],SMALL(IF((Observaciones_Notables[Observaciones])&lt;&gt;"",ROW(Observaciones_Notables[Observaciones]),10000),ROW())-ROW(Observaciones_Notables[[#Headers],[Observaciones]])),"")</f>
        <v/>
      </c>
      <c r="AA7" s="74"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2" t="str">
        <f t="array" aca="1" ref="V8" ca="1">IFERROR(INDEX(Observaciones_Notables[Observaciones],SMALL(IF((Observaciones_Notables[Observaciones])&lt;&gt;"",ROW(Observaciones_Notables[Observaciones]),10000),ROW())-ROW(Observaciones_Notables[[#Headers],[Observaciones]])),"")</f>
        <v/>
      </c>
      <c r="AA8" s="74" t="str">
        <f t="array" ref="AA8">IF(SUMPRODUCT(IFERROR(SEARCH("MAC",CONTROL[Estado Reposiciones]),0)),SUMPRODUCT(IFERROR(SEARCH("MAC",CONTROL[Estado Reposiciones]),0))&amp;" Mal Atendido Cantidad","")</f>
        <v>31 Mal Atendido Cantidad</v>
      </c>
    </row>
    <row r="9" spans="1:42" x14ac:dyDescent="0.2">
      <c r="V9" s="82" t="str">
        <f t="array" aca="1" ref="V9" ca="1">IFERROR(INDEX(Observaciones_Notables[Observaciones],SMALL(IF((Observaciones_Notables[Observaciones])&lt;&gt;"",ROW(Observaciones_Notables[Observaciones]),10000),ROW())-ROW(Observaciones_Notables[[#Headers],[Observaciones]])),"")</f>
        <v/>
      </c>
      <c r="AA9" s="74" t="str">
        <f t="array" ref="AA9">IF(SUMPRODUCT(IFERROR(SEARCH("SAC",CONTROL[Estado Reposiciones]),0)),SUMPRODUCT(IFERROR(SEARCH("SAC",CONTROL[Estado Reposiciones]),0))&amp;" Sobre atendido Cantidad","")</f>
        <v/>
      </c>
    </row>
    <row r="10" spans="1:42" x14ac:dyDescent="0.2">
      <c r="A10" t="str">
        <f ca="1">MID(A6,LEN(A8)+1,LEN(A6)-LEN(A8))</f>
        <v>BASE</v>
      </c>
      <c r="I10" t="s">
        <v>30</v>
      </c>
      <c r="V10" s="82" t="str">
        <f t="array" aca="1" ref="V10" ca="1">IFERROR(INDEX(Observaciones_Notables[Observaciones],SMALL(IF((Observaciones_Notables[Observaciones])&lt;&gt;"",ROW(Observaciones_Notables[Observaciones]),10000),ROW())-ROW(Observaciones_Notables[[#Headers],[Observaciones]])),"")</f>
        <v/>
      </c>
      <c r="AA10" s="121" t="str">
        <f t="array" ref="AA10">IF(SUMPRODUCT(IFERROR(SEARCH("MFR",CONTROL[Estado Reposiciones]),0)),SUMPRODUCT(IFERROR(SEARCH("MFR",CONTROL[Estado Reposiciones]),0))&amp;" Mal atendido Frecuencia","")</f>
        <v/>
      </c>
    </row>
    <row r="11" spans="1:42" x14ac:dyDescent="0.2">
      <c r="V11" s="82" t="str">
        <f t="array" aca="1" ref="V11" ca="1">IFERROR(INDEX(Observaciones_Notables[Observaciones],SMALL(IF((Observaciones_Notables[Observaciones])&lt;&gt;"",ROW(Observaciones_Notables[Observaciones]),10000),ROW())-ROW(Observaciones_Notables[[#Headers],[Observaciones]])),"")</f>
        <v/>
      </c>
      <c r="AA11" s="123" t="str">
        <f t="array" ref="AA11">IF(COUNTA(tbl_transferencia_demorada[CODIGO]),COUNTA(tbl_transferencia_demorada[CODIGO])&amp;" Mal atendido T Suminis","")</f>
        <v/>
      </c>
    </row>
    <row r="12" spans="1:42" x14ac:dyDescent="0.2">
      <c r="A12" t="str">
        <f ca="1">SUBSTITUTE(EMPRESABODEGA1,"\"," ")</f>
        <v>BASE</v>
      </c>
      <c r="I12" t="s">
        <v>30</v>
      </c>
      <c r="AA12" s="117" t="str">
        <f t="array" ref="AA12">IF(SUMPRODUCT(--(CONTROL[DESCRIPCION]&lt;&gt;""),--(CONTROL[Ult Cambio]=0)),SUMPRODUCT(--(CONTROL[DESCRIPCION]&lt;&gt;""),--(CONTROL[Ult Cambio]=0))&amp;" Buffer no inicializado","")</f>
        <v/>
      </c>
    </row>
    <row r="13" spans="1:42" x14ac:dyDescent="0.2">
      <c r="AA13" s="74" t="str">
        <f t="array" ref="AA13">IF(SUMPRODUCT(--(ISBLANK(CONTROL[Buff Act]))),SUMPRODUCT(--(ISBLANK(CONTROL[Buff Act])))&amp;" Buffers vacíos","")</f>
        <v/>
      </c>
    </row>
    <row r="14" spans="1:42" x14ac:dyDescent="0.2">
      <c r="A14" t="str">
        <f>Tabla_Empresa_Activa[NOMBRE]</f>
        <v>MOTORALMOR</v>
      </c>
      <c r="I14" t="s">
        <v>31</v>
      </c>
      <c r="AA14" s="74" t="str">
        <f t="array" ref="AA14">IF(SUMPRODUCT(--(CONTROL[Nuevo Buff Real]&lt;&gt;"")),SUMPRODUCT(--(CONTROL[Nuevo Buff Real]&lt;&gt;""))&amp;" Buffers por efectivizar","")</f>
        <v/>
      </c>
    </row>
    <row r="15" spans="1:42" x14ac:dyDescent="0.2">
      <c r="AA15" s="74"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4" t="str">
        <f t="array" ref="AA16">IF(COUNTA(Tabla_Duplicados[]),COUNTA(Tabla_Duplicados[])&amp;" Duplicados otra Hoja CB","")</f>
        <v/>
      </c>
    </row>
    <row r="17" spans="1:27" x14ac:dyDescent="0.2">
      <c r="M17" s="1" t="s">
        <v>591</v>
      </c>
      <c r="N17" s="83">
        <v>42592</v>
      </c>
      <c r="AA17" s="74"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4" t="str">
        <f t="array" aca="1" ref="AA18" ca="1">IF(SUMPRODUCT(--(CONTROL[Posponer GDB]&gt;(HOY+120))),SUMPRODUCT(--(CONTROL[Posponer GDB]&gt;(HOY+120)))&amp;" GDB muy pospuesta","")</f>
        <v/>
      </c>
    </row>
    <row r="19" spans="1:27" x14ac:dyDescent="0.2">
      <c r="A19" t="str">
        <f>INDEX(Tabla_ArchivosCB[COD_EMPRESA],MATCH(EMPRES,Tabla_ArchivosCB[EMPRESA],0))</f>
        <v>0190333973001</v>
      </c>
      <c r="R19" s="83"/>
      <c r="AA19" s="74"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4" t="str">
        <f t="array" aca="1" ref="AA20" ca="1">IF(SUMPRODUCT(--(CONTROL[Posponer RED]&gt;(HOY+120))),SUMPRODUCT(--(CONTROL[Posponer RED]&gt;(HOY+120)))&amp;" RED muy pospuesta","")</f>
        <v/>
      </c>
    </row>
    <row r="21" spans="1:27" x14ac:dyDescent="0.2">
      <c r="A21" t="str">
        <f ca="1">UPPER(SUBSTITUTE(A20," ",""))</f>
        <v>CONTROLBUFFERS</v>
      </c>
      <c r="I21" s="1" t="s">
        <v>42</v>
      </c>
      <c r="AA21" s="74"/>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853</v>
      </c>
      <c r="C24" s="1" t="s">
        <v>61</v>
      </c>
      <c r="D24" s="15" t="s">
        <v>72</v>
      </c>
    </row>
    <row r="25" spans="1:27" x14ac:dyDescent="0.2">
      <c r="A25" s="16">
        <f>IFERROR(MATCH(FECHAINVFISICO,CONTROL[#Headers],0),0)</f>
        <v>373</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159</v>
      </c>
    </row>
    <row r="52" spans="1:3" x14ac:dyDescent="0.2">
      <c r="A52" t="s">
        <v>112</v>
      </c>
      <c r="B52" t="s">
        <v>113</v>
      </c>
      <c r="C52" s="1" t="s">
        <v>111</v>
      </c>
    </row>
    <row r="53" spans="1:3" x14ac:dyDescent="0.2">
      <c r="A53" s="24">
        <f ca="1">HOY</f>
        <v>43346</v>
      </c>
      <c r="B53" s="24">
        <f ca="1">Tabla_Parametros_Nivel_Servicio[FECHAFIN]-Tabla_Parametros_Nivel_Servicio[DÍAS NIVEL SERVICIO]</f>
        <v>43166</v>
      </c>
      <c r="C53" s="13">
        <f>AVERAGE(Tabla_ArchivosBodegas[T NIV SER (DIAS)])</f>
        <v>180</v>
      </c>
    </row>
  </sheetData>
  <conditionalFormatting sqref="O3">
    <cfRule type="expression" dxfId="75" priority="12">
      <formula>$O$3&lt;PRIMER_CAMPO*1</formula>
    </cfRule>
  </conditionalFormatting>
  <conditionalFormatting sqref="N4:Q4">
    <cfRule type="expression" dxfId="74"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6"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636</v>
      </c>
      <c r="Y1" s="1" t="s">
        <v>741</v>
      </c>
      <c r="Z1" s="1" t="s">
        <v>743</v>
      </c>
      <c r="AA1" s="1" t="s">
        <v>742</v>
      </c>
      <c r="AB1" s="1" t="s">
        <v>751</v>
      </c>
    </row>
    <row r="2" spans="1:28" x14ac:dyDescent="0.2">
      <c r="A2" s="66"/>
      <c r="B2" t="str">
        <f ca="1">NOMBREWORKBOOK</f>
        <v>Control Buffers.xlsm</v>
      </c>
      <c r="C2" t="str">
        <f ca="1">DIRPATHCOMPLETO</f>
        <v>D:\Documents RAMCAS\RAM CAS\MEJORA CONTINUA\CONTROL DE BUFFERS\BASE\Control Buffers.xlsm</v>
      </c>
      <c r="D2" t="str">
        <f ca="1">PRIMER_CAMPO</f>
        <v>26/03/2015</v>
      </c>
      <c r="E2" t="str">
        <f ca="1">OFFSET(PRIMER_CAMPO,0,COUNTIF(CONTROL[#Headers],"*/*")-1,1,1)</f>
        <v>15/02/2019</v>
      </c>
      <c r="F2">
        <f ca="1">COLUMNS(HORIZONTE)</f>
        <v>334</v>
      </c>
      <c r="G2" s="69">
        <f ca="1">HOY</f>
        <v>43346</v>
      </c>
      <c r="H2">
        <f ca="1">Tabla_Empresa[ULTIMO DIA]-Tabla_Empresa[HOY]</f>
        <v>165</v>
      </c>
      <c r="I2">
        <f>ROWS(CONTROL[])</f>
        <v>100</v>
      </c>
      <c r="J2">
        <f>SUMPRODUCT(--(CONTROL[Buff Act]&gt;0))</f>
        <v>88</v>
      </c>
      <c r="K2" s="66" t="e">
        <f ca="1">INDEX(Tabla_ArchivosCB[EMPRESA],MATCH(DIRPATHCOMPLETO,Tabla_ArchivosCB[PATH],0),1)</f>
        <v>#N/A</v>
      </c>
      <c r="L2" s="66"/>
      <c r="M2">
        <f>SUMPRODUCT(CONTROL[Buff Act],CONTROL[CTV])</f>
        <v>0</v>
      </c>
      <c r="N2">
        <f>SUMPRODUCT((CONTROL[Inv Fís Act]+CONTROL[Tráns Act]),CONTROL[CTV])</f>
        <v>0</v>
      </c>
      <c r="O2">
        <f>SUMPRODUCT((CONTROL[Inv Fís Act]),CONTROL[CTV])</f>
        <v>0</v>
      </c>
      <c r="P2">
        <f>SUMPRODUCT(CONTROL[Tráns Act],CONTROL[CTV])</f>
        <v>0</v>
      </c>
      <c r="R2">
        <v>1</v>
      </c>
      <c r="S2" s="12">
        <v>43346.590949074074</v>
      </c>
      <c r="T2">
        <f>COUNTA(CONTROL[#Headers])</f>
        <v>492</v>
      </c>
      <c r="U2">
        <f>COUNTA(Tabla_Duplicados[EMPRESA])</f>
        <v>0</v>
      </c>
      <c r="V2" s="83">
        <v>43346.589039351849</v>
      </c>
      <c r="W2" t="s">
        <v>638</v>
      </c>
      <c r="X2">
        <v>1</v>
      </c>
      <c r="Y2">
        <f>SUMPRODUCT(CONTROL[Comprom],CONTROL[CTV])</f>
        <v>0</v>
      </c>
      <c r="Z2">
        <f>SUMPRODUCT(CONTROL[Backorders],CONTROL[CTV])</f>
        <v>0</v>
      </c>
      <c r="AA2">
        <f>SUMPRODUCT(CONTROL[Inv Proy Act],CONTROL[CTV])</f>
        <v>0</v>
      </c>
      <c r="AB2">
        <f ca="1">SUMPRODUCT(--(Observaciones_Notables[Observaciones]&lt;&gt;""))</f>
        <v>3</v>
      </c>
    </row>
    <row r="7" spans="1:28" x14ac:dyDescent="0.2">
      <c r="J7" s="1"/>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2"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2"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2"/>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2"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2">
        <f ca="1">TODAY()</f>
        <v>43346</v>
      </c>
      <c r="D7">
        <v>33</v>
      </c>
      <c r="E7" s="62" t="s">
        <v>246</v>
      </c>
      <c r="F7" s="3" t="str">
        <f>IF(SUMPRODUCT(--ISBLANK(CONTROL[Proveedor])),"Hay vacíos en la columna PROVEEDOR.","")</f>
        <v/>
      </c>
    </row>
    <row r="8" spans="1:6" x14ac:dyDescent="0.2">
      <c r="C8" s="72"/>
      <c r="D8">
        <f ca="1">WEEKNUM(HOY)</f>
        <v>36</v>
      </c>
      <c r="E8" s="62" t="s">
        <v>247</v>
      </c>
      <c r="F8" s="3" t="str">
        <f>IF(SUMPRODUCT(--ISBLANK(CONTROL[Perfil])),"Hay vacíos en la columna PERFIL.","")</f>
        <v/>
      </c>
    </row>
    <row r="9" spans="1:6" x14ac:dyDescent="0.2">
      <c r="C9" s="72"/>
      <c r="E9" s="1" t="s">
        <v>525</v>
      </c>
      <c r="F9" t="str">
        <f>IF(SUMPRODUCT(--ISBLANK(CONTROL[Redondeo Pedido Mínimo])),"Hay vacíos en la columna Redondeo Pedido Mínimo.","")</f>
        <v/>
      </c>
    </row>
    <row r="10" spans="1:6" x14ac:dyDescent="0.2">
      <c r="C10" s="72"/>
      <c r="E10" s="1" t="s">
        <v>526</v>
      </c>
      <c r="F10" t="str">
        <f>IF(SUMPRODUCT(--ISBLANK(CONTROL[Redondeo Unidad Empaque])),"Hay vacíos en la columna Redondeo Unidad Empaque.","")</f>
        <v/>
      </c>
    </row>
    <row r="11" spans="1:6" x14ac:dyDescent="0.2">
      <c r="A11" s="1" t="s">
        <v>119</v>
      </c>
      <c r="C11" s="73" t="s">
        <v>120</v>
      </c>
      <c r="E11" s="1" t="s">
        <v>599</v>
      </c>
      <c r="F11" s="66" t="str">
        <f>IF(SUMPRODUCT(--ISBLANK(CONTROL[PEDID Min])),"Hay vacíos en la columna PEDID Min.","")</f>
        <v/>
      </c>
    </row>
    <row r="12" spans="1:6" x14ac:dyDescent="0.2">
      <c r="C12" s="72">
        <v>1</v>
      </c>
      <c r="E12" s="1" t="s">
        <v>600</v>
      </c>
      <c r="F12" s="66" t="str">
        <f>IF(SUMPRODUCT(--ISBLANK(CONTROL[Unidad Empaque])),"Hay vacíos en la columna Unidad Empaque.","")</f>
        <v/>
      </c>
    </row>
    <row r="13" spans="1:6" x14ac:dyDescent="0.2">
      <c r="C13" s="72">
        <v>0</v>
      </c>
      <c r="E13" s="62" t="s">
        <v>248</v>
      </c>
      <c r="F13" s="3" t="str">
        <f>IF(SUMPRODUCT(--ISBLANK(CONTROL[Porc Aten]))&gt;0,"Hay vacíos en la columna PORC ATEN.","")</f>
        <v/>
      </c>
    </row>
    <row r="14" spans="1:6" x14ac:dyDescent="0.2">
      <c r="C14" s="72"/>
      <c r="E14" s="62" t="s">
        <v>249</v>
      </c>
      <c r="F14" s="3" t="str">
        <f>IF(SUMPRODUCT(--ISBLANK(CONTROL[Inicio Per]))&gt;0,"Hay vacíos en la columna INICIO PER.","")</f>
        <v/>
      </c>
    </row>
    <row r="15" spans="1:6" x14ac:dyDescent="0.2">
      <c r="C15" s="72"/>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2"/>
      <c r="E17" s="1" t="s">
        <v>238</v>
      </c>
      <c r="F17" t="str">
        <f t="array" ref="F17">IF(MIN(IFERROR(MATCH(CONTROL[Perfil],PerfilesPermitidos,0),0))=0,"PERFILES de reposición que no corresponden a esta Hoja CB.","")</f>
        <v/>
      </c>
    </row>
    <row r="18" spans="1:6" x14ac:dyDescent="0.2">
      <c r="A18" t="s">
        <v>222</v>
      </c>
      <c r="C18" s="83">
        <v>43185</v>
      </c>
      <c r="E18" s="62" t="s">
        <v>243</v>
      </c>
      <c r="F18" s="3" t="str">
        <f t="array" ref="F18">IF(MIN(IFERROR(MATCH(CONTROL[BODEGA]&amp;CONTROL[Proveedor],ListaBodegaProveedor,0),0))=0,"PROVEEDORES asignados a BODEGAS que no le corresponden.","")</f>
        <v/>
      </c>
    </row>
    <row r="19" spans="1:6" x14ac:dyDescent="0.2">
      <c r="A19" s="66" t="s">
        <v>376</v>
      </c>
      <c r="C19" s="72">
        <f t="array" aca="1" ref="C19" ca="1">IFERROR(MATCH(FechaEnHorizonte,HORIZONTE*1,0),0)</f>
        <v>60</v>
      </c>
      <c r="E19" s="3" t="s">
        <v>244</v>
      </c>
      <c r="F19" s="62" t="str">
        <f t="array" ref="F19">IF(MIN(IFERROR(MATCH(CONTROL[BODEGA]&amp;CONTROL[Perfil],ListaBodegaPerfil,0),0))=0,"PERFILES asignados a BODEGAS que no les corresponden.","")</f>
        <v/>
      </c>
    </row>
    <row r="20" spans="1:6" x14ac:dyDescent="0.2">
      <c r="A20" t="s">
        <v>253</v>
      </c>
      <c r="C20" s="64">
        <f t="array" aca="1" ref="C20" ca="1">IF(ISERROR(MATCH(((MAX(CONTROL[Horizonte])*7)+HOY),HORIZONTE*1,0)),INDEX(HORIZONTE,1,1+MATCH(((MAX(CONTROL[Horizonte])*7)+HOY),HORIZONTE*1,1)),((MAX(CONTROL[Horizonte])*7)+HOY))</f>
        <v>43346</v>
      </c>
      <c r="E20" s="62"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637</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6" t="s">
        <v>947</v>
      </c>
      <c r="B2" s="66" t="s">
        <v>948</v>
      </c>
      <c r="C2" s="66" t="s">
        <v>949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7"/>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6" t="s">
        <v>273</v>
      </c>
    </row>
    <row r="2" spans="1:5" x14ac:dyDescent="0.2">
      <c r="A2" s="66" t="s">
        <v>948</v>
      </c>
      <c r="B2" s="66" t="s">
        <v>950</v>
      </c>
      <c r="C2" s="49" t="s">
        <v>951</v>
      </c>
      <c r="D2">
        <v>4</v>
      </c>
      <c r="E2" s="1" t="s">
        <v>947</v>
      </c>
    </row>
    <row r="3" spans="1:5" x14ac:dyDescent="0.2">
      <c r="A3" t="s">
        <v>948</v>
      </c>
      <c r="B3" t="s">
        <v>952</v>
      </c>
      <c r="C3" t="s">
        <v>953</v>
      </c>
      <c r="D3">
        <v>8</v>
      </c>
      <c r="E3" s="1" t="s">
        <v>947</v>
      </c>
    </row>
    <row r="4" spans="1:5" x14ac:dyDescent="0.2">
      <c r="A4" t="s">
        <v>948</v>
      </c>
      <c r="B4" t="s">
        <v>954</v>
      </c>
      <c r="C4" t="s">
        <v>955</v>
      </c>
      <c r="D4">
        <v>9</v>
      </c>
      <c r="E4" s="1" t="s">
        <v>947</v>
      </c>
    </row>
    <row r="5" spans="1:5" x14ac:dyDescent="0.2">
      <c r="A5" t="s">
        <v>948</v>
      </c>
      <c r="B5" t="s">
        <v>956</v>
      </c>
      <c r="C5" t="s">
        <v>957</v>
      </c>
      <c r="D5">
        <v>2</v>
      </c>
      <c r="E5" s="1" t="s">
        <v>947</v>
      </c>
    </row>
    <row r="6" spans="1:5" x14ac:dyDescent="0.2">
      <c r="A6" t="s">
        <v>948</v>
      </c>
      <c r="B6" t="s">
        <v>958</v>
      </c>
      <c r="C6" t="s">
        <v>959</v>
      </c>
      <c r="D6">
        <v>1</v>
      </c>
      <c r="E6" s="1" t="s">
        <v>947</v>
      </c>
    </row>
    <row r="7" spans="1:5" x14ac:dyDescent="0.2">
      <c r="A7" t="s">
        <v>948</v>
      </c>
      <c r="B7" t="s">
        <v>960</v>
      </c>
      <c r="C7" t="s">
        <v>961</v>
      </c>
      <c r="D7">
        <v>7</v>
      </c>
      <c r="E7" s="1" t="s">
        <v>947</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27"/>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6" t="s">
        <v>266</v>
      </c>
      <c r="J1" t="s">
        <v>245</v>
      </c>
      <c r="K1" s="66" t="s">
        <v>272</v>
      </c>
      <c r="L1" s="66" t="s">
        <v>277</v>
      </c>
      <c r="M1" s="66" t="s">
        <v>278</v>
      </c>
      <c r="N1" s="66" t="s">
        <v>361</v>
      </c>
      <c r="O1" s="1" t="s">
        <v>472</v>
      </c>
      <c r="P1" s="1" t="s">
        <v>473</v>
      </c>
      <c r="Q1" s="1" t="s">
        <v>474</v>
      </c>
      <c r="R1" s="1" t="s">
        <v>475</v>
      </c>
      <c r="S1" t="s">
        <v>476</v>
      </c>
      <c r="T1" s="1" t="s">
        <v>487</v>
      </c>
      <c r="U1" t="s">
        <v>516</v>
      </c>
      <c r="V1" t="s">
        <v>517</v>
      </c>
      <c r="W1" s="1" t="s">
        <v>550</v>
      </c>
      <c r="X1" s="1" t="s">
        <v>590</v>
      </c>
    </row>
    <row r="2" spans="1:24" ht="12.75" customHeight="1" x14ac:dyDescent="0.2">
      <c r="A2" s="66" t="s">
        <v>962</v>
      </c>
      <c r="B2" s="66" t="s">
        <v>958</v>
      </c>
      <c r="C2" s="66" t="s">
        <v>959</v>
      </c>
      <c r="D2">
        <v>8</v>
      </c>
      <c r="E2">
        <v>18</v>
      </c>
      <c r="F2">
        <v>20</v>
      </c>
      <c r="G2">
        <v>180</v>
      </c>
      <c r="H2" s="66" t="s">
        <v>963</v>
      </c>
      <c r="I2" s="66">
        <v>0.33</v>
      </c>
      <c r="J2" s="66" t="s">
        <v>964</v>
      </c>
      <c r="K2" s="66" t="s">
        <v>706</v>
      </c>
      <c r="L2">
        <v>0.4</v>
      </c>
      <c r="M2" s="66" t="s">
        <v>451</v>
      </c>
      <c r="N2">
        <v>0</v>
      </c>
      <c r="O2">
        <v>1</v>
      </c>
      <c r="P2">
        <v>1</v>
      </c>
      <c r="Q2">
        <v>1</v>
      </c>
      <c r="R2">
        <v>1</v>
      </c>
      <c r="S2" t="s">
        <v>965</v>
      </c>
      <c r="T2" t="s">
        <v>965</v>
      </c>
      <c r="U2" t="s">
        <v>965</v>
      </c>
      <c r="W2" s="13" t="str">
        <f t="array" aca="1" ref="W2" ca="1">IFERROR(INDEX(HORIZONTE,MATCH((HOY-Tabla_ArchivosBodegas[[#This Row],[HORIZONTE]]*7),HORIZONTE*1,0)),INDEX(HORIZONTE,MATCH((HOY-Tabla_ArchivosBodegas[[#This Row],[HORIZONTE]]*7),HORIZONTE*1,1)))</f>
        <v>16/04/2018</v>
      </c>
      <c r="X2" s="95">
        <f ca="1">IFERROR(Tabla_ArchivosBodegas[[#This Row],[INICIO_HORIZONTE]]*1,DATE(YEAR((HOY-Tabla_ArchivosBodegas[[#This Row],[HORIZONTE]]*7)),MONTH((HOY-Tabla_ArchivosBodegas[[#This Row],[HORIZONTE]]*7)),DAY((HOY-Tabla_ArchivosBodegas[[#This Row],[HORIZONTE]]*7))))</f>
        <v>43206</v>
      </c>
    </row>
    <row r="3" spans="1:24" x14ac:dyDescent="0.2">
      <c r="A3" t="s">
        <v>962</v>
      </c>
      <c r="B3" t="s">
        <v>958</v>
      </c>
      <c r="C3" t="s">
        <v>959</v>
      </c>
      <c r="D3">
        <v>4</v>
      </c>
      <c r="E3">
        <v>18</v>
      </c>
      <c r="F3">
        <v>20</v>
      </c>
      <c r="G3">
        <v>180</v>
      </c>
      <c r="H3" t="s">
        <v>966</v>
      </c>
      <c r="I3">
        <v>0.33</v>
      </c>
      <c r="J3" t="s">
        <v>967</v>
      </c>
      <c r="K3" t="s">
        <v>706</v>
      </c>
      <c r="L3">
        <v>0.4</v>
      </c>
      <c r="M3" t="s">
        <v>451</v>
      </c>
      <c r="N3">
        <v>0</v>
      </c>
      <c r="O3">
        <v>1</v>
      </c>
      <c r="P3">
        <v>1</v>
      </c>
      <c r="Q3">
        <v>1</v>
      </c>
      <c r="R3">
        <v>1</v>
      </c>
      <c r="S3" t="s">
        <v>965</v>
      </c>
      <c r="T3" t="s">
        <v>965</v>
      </c>
      <c r="U3" t="s">
        <v>965</v>
      </c>
      <c r="W3" s="13" t="str">
        <f t="array" aca="1" ref="W3" ca="1">IFERROR(INDEX(HORIZONTE,MATCH((HOY-Tabla_ArchivosBodegas[[#This Row],[HORIZONTE]]*7),HORIZONTE*1,0)),INDEX(HORIZONTE,MATCH((HOY-Tabla_ArchivosBodegas[[#This Row],[HORIZONTE]]*7),HORIZONTE*1,1)))</f>
        <v>16/04/2018</v>
      </c>
      <c r="X3" s="95">
        <f ca="1">IFERROR(Tabla_ArchivosBodegas[[#This Row],[INICIO_HORIZONTE]]*1,DATE(YEAR((HOY-Tabla_ArchivosBodegas[[#This Row],[HORIZONTE]]*7)),MONTH((HOY-Tabla_ArchivosBodegas[[#This Row],[HORIZONTE]]*7)),DAY((HOY-Tabla_ArchivosBodegas[[#This Row],[HORIZONTE]]*7))))</f>
        <v>43206</v>
      </c>
    </row>
    <row r="4" spans="1:24" x14ac:dyDescent="0.2">
      <c r="A4" t="s">
        <v>962</v>
      </c>
      <c r="B4" t="s">
        <v>958</v>
      </c>
      <c r="C4" t="s">
        <v>959</v>
      </c>
      <c r="D4">
        <v>8</v>
      </c>
      <c r="E4">
        <v>19</v>
      </c>
      <c r="F4">
        <v>12</v>
      </c>
      <c r="G4">
        <v>180</v>
      </c>
      <c r="H4" t="s">
        <v>5186</v>
      </c>
      <c r="I4">
        <v>0.33</v>
      </c>
      <c r="J4" t="s">
        <v>5187</v>
      </c>
      <c r="K4" t="s">
        <v>706</v>
      </c>
      <c r="L4">
        <v>0.4</v>
      </c>
      <c r="M4" t="s">
        <v>451</v>
      </c>
      <c r="N4">
        <v>0</v>
      </c>
      <c r="O4">
        <v>1</v>
      </c>
      <c r="P4">
        <v>1</v>
      </c>
      <c r="Q4">
        <v>1</v>
      </c>
      <c r="R4">
        <v>1</v>
      </c>
      <c r="S4" t="s">
        <v>965</v>
      </c>
      <c r="T4" t="s">
        <v>965</v>
      </c>
      <c r="U4" t="s">
        <v>965</v>
      </c>
      <c r="W4" s="13" t="str">
        <f t="array" aca="1" ref="W4" ca="1">IFERROR(INDEX(HORIZONTE,MATCH((HOY-Tabla_ArchivosBodegas[[#This Row],[HORIZONTE]]*7),HORIZONTE*1,0)),INDEX(HORIZONTE,MATCH((HOY-Tabla_ArchivosBodegas[[#This Row],[HORIZONTE]]*7),HORIZONTE*1,1)))</f>
        <v>11/06/2018</v>
      </c>
      <c r="X4" s="95">
        <f ca="1">IFERROR(Tabla_ArchivosBodegas[[#This Row],[INICIO_HORIZONTE]]*1,DATE(YEAR((HOY-Tabla_ArchivosBodegas[[#This Row],[HORIZONTE]]*7)),MONTH((HOY-Tabla_ArchivosBodegas[[#This Row],[HORIZONTE]]*7)),DAY((HOY-Tabla_ArchivosBodegas[[#This Row],[HORIZONTE]]*7))))</f>
        <v>43262</v>
      </c>
    </row>
    <row r="5" spans="1:24" x14ac:dyDescent="0.2">
      <c r="A5" t="s">
        <v>962</v>
      </c>
      <c r="B5" t="s">
        <v>958</v>
      </c>
      <c r="C5" t="s">
        <v>959</v>
      </c>
      <c r="D5">
        <v>24</v>
      </c>
      <c r="E5">
        <v>22</v>
      </c>
      <c r="F5">
        <v>26</v>
      </c>
      <c r="G5">
        <v>180</v>
      </c>
      <c r="H5" t="s">
        <v>968</v>
      </c>
      <c r="I5">
        <v>0.33</v>
      </c>
      <c r="J5" t="s">
        <v>969</v>
      </c>
      <c r="K5" t="s">
        <v>706</v>
      </c>
      <c r="L5">
        <v>0.4</v>
      </c>
      <c r="M5" t="s">
        <v>451</v>
      </c>
      <c r="N5">
        <v>0</v>
      </c>
      <c r="O5">
        <v>1</v>
      </c>
      <c r="P5">
        <v>1</v>
      </c>
      <c r="Q5">
        <v>1</v>
      </c>
      <c r="R5">
        <v>1</v>
      </c>
      <c r="S5" t="s">
        <v>965</v>
      </c>
      <c r="T5" t="s">
        <v>965</v>
      </c>
      <c r="U5" t="s">
        <v>965</v>
      </c>
      <c r="W5" s="13" t="str">
        <f t="array" aca="1" ref="W5" ca="1">IFERROR(INDEX(HORIZONTE,MATCH((HOY-Tabla_ArchivosBodegas[[#This Row],[HORIZONTE]]*7),HORIZONTE*1,0)),INDEX(HORIZONTE,MATCH((HOY-Tabla_ArchivosBodegas[[#This Row],[HORIZONTE]]*7),HORIZONTE*1,1)))</f>
        <v>05/03/2018</v>
      </c>
      <c r="X5" s="95">
        <f ca="1">IFERROR(Tabla_ArchivosBodegas[[#This Row],[INICIO_HORIZONTE]]*1,DATE(YEAR((HOY-Tabla_ArchivosBodegas[[#This Row],[HORIZONTE]]*7)),MONTH((HOY-Tabla_ArchivosBodegas[[#This Row],[HORIZONTE]]*7)),DAY((HOY-Tabla_ArchivosBodegas[[#This Row],[HORIZONTE]]*7))))</f>
        <v>43164</v>
      </c>
    </row>
    <row r="6" spans="1:24" x14ac:dyDescent="0.2">
      <c r="A6" t="s">
        <v>962</v>
      </c>
      <c r="B6" t="s">
        <v>958</v>
      </c>
      <c r="C6" t="s">
        <v>959</v>
      </c>
      <c r="D6">
        <v>12</v>
      </c>
      <c r="E6">
        <v>10</v>
      </c>
      <c r="F6">
        <v>14</v>
      </c>
      <c r="G6">
        <v>180</v>
      </c>
      <c r="H6" t="s">
        <v>970</v>
      </c>
      <c r="I6">
        <v>0.33</v>
      </c>
      <c r="J6" t="s">
        <v>971</v>
      </c>
      <c r="K6" t="s">
        <v>706</v>
      </c>
      <c r="L6">
        <v>0.4</v>
      </c>
      <c r="M6" t="s">
        <v>451</v>
      </c>
      <c r="N6">
        <v>0</v>
      </c>
      <c r="O6">
        <v>1</v>
      </c>
      <c r="P6">
        <v>1</v>
      </c>
      <c r="Q6">
        <v>1</v>
      </c>
      <c r="R6">
        <v>1</v>
      </c>
      <c r="S6" t="s">
        <v>965</v>
      </c>
      <c r="T6" t="s">
        <v>965</v>
      </c>
      <c r="U6" t="s">
        <v>965</v>
      </c>
      <c r="W6" s="13" t="str">
        <f t="array" aca="1" ref="W6" ca="1">IFERROR(INDEX(HORIZONTE,MATCH((HOY-Tabla_ArchivosBodegas[[#This Row],[HORIZONTE]]*7),HORIZONTE*1,0)),INDEX(HORIZONTE,MATCH((HOY-Tabla_ArchivosBodegas[[#This Row],[HORIZONTE]]*7),HORIZONTE*1,1)))</f>
        <v>28/05/2018</v>
      </c>
      <c r="X6" s="95">
        <f ca="1">IFERROR(Tabla_ArchivosBodegas[[#This Row],[INICIO_HORIZONTE]]*1,DATE(YEAR((HOY-Tabla_ArchivosBodegas[[#This Row],[HORIZONTE]]*7)),MONTH((HOY-Tabla_ArchivosBodegas[[#This Row],[HORIZONTE]]*7)),DAY((HOY-Tabla_ArchivosBodegas[[#This Row],[HORIZONTE]]*7))))</f>
        <v>43248</v>
      </c>
    </row>
    <row r="7" spans="1:24" x14ac:dyDescent="0.2">
      <c r="A7" t="s">
        <v>962</v>
      </c>
      <c r="B7" t="s">
        <v>958</v>
      </c>
      <c r="C7" t="s">
        <v>959</v>
      </c>
      <c r="D7">
        <v>12</v>
      </c>
      <c r="E7">
        <v>23</v>
      </c>
      <c r="F7">
        <v>23</v>
      </c>
      <c r="G7">
        <v>180</v>
      </c>
      <c r="H7" t="s">
        <v>972</v>
      </c>
      <c r="I7">
        <v>0.33</v>
      </c>
      <c r="J7" t="s">
        <v>973</v>
      </c>
      <c r="K7" t="s">
        <v>706</v>
      </c>
      <c r="L7">
        <v>0.4</v>
      </c>
      <c r="M7" t="s">
        <v>451</v>
      </c>
      <c r="N7">
        <v>0</v>
      </c>
      <c r="O7">
        <v>1</v>
      </c>
      <c r="P7">
        <v>1</v>
      </c>
      <c r="Q7">
        <v>1</v>
      </c>
      <c r="R7">
        <v>1</v>
      </c>
      <c r="S7" t="s">
        <v>965</v>
      </c>
      <c r="T7" t="s">
        <v>965</v>
      </c>
      <c r="U7" t="s">
        <v>965</v>
      </c>
      <c r="W7" s="13" t="str">
        <f t="array" aca="1" ref="W7" ca="1">IFERROR(INDEX(HORIZONTE,MATCH((HOY-Tabla_ArchivosBodegas[[#This Row],[HORIZONTE]]*7),HORIZONTE*1,0)),INDEX(HORIZONTE,MATCH((HOY-Tabla_ArchivosBodegas[[#This Row],[HORIZONTE]]*7),HORIZONTE*1,1)))</f>
        <v>26/03/2018</v>
      </c>
      <c r="X7" s="95">
        <f ca="1">IFERROR(Tabla_ArchivosBodegas[[#This Row],[INICIO_HORIZONTE]]*1,DATE(YEAR((HOY-Tabla_ArchivosBodegas[[#This Row],[HORIZONTE]]*7)),MONTH((HOY-Tabla_ArchivosBodegas[[#This Row],[HORIZONTE]]*7)),DAY((HOY-Tabla_ArchivosBodegas[[#This Row],[HORIZONTE]]*7))))</f>
        <v>43185</v>
      </c>
    </row>
    <row r="8" spans="1:24" x14ac:dyDescent="0.2">
      <c r="A8" t="s">
        <v>962</v>
      </c>
      <c r="B8" t="s">
        <v>958</v>
      </c>
      <c r="C8" t="s">
        <v>959</v>
      </c>
      <c r="D8">
        <v>12</v>
      </c>
      <c r="E8">
        <v>20</v>
      </c>
      <c r="F8">
        <v>22</v>
      </c>
      <c r="G8">
        <v>180</v>
      </c>
      <c r="H8" t="s">
        <v>974</v>
      </c>
      <c r="I8">
        <v>0.33</v>
      </c>
      <c r="J8" t="s">
        <v>975</v>
      </c>
      <c r="K8" t="s">
        <v>706</v>
      </c>
      <c r="L8">
        <v>0.4</v>
      </c>
      <c r="M8" t="s">
        <v>451</v>
      </c>
      <c r="N8">
        <v>0</v>
      </c>
      <c r="O8">
        <v>1</v>
      </c>
      <c r="P8">
        <v>1</v>
      </c>
      <c r="Q8">
        <v>1</v>
      </c>
      <c r="R8">
        <v>1</v>
      </c>
      <c r="S8" t="s">
        <v>965</v>
      </c>
      <c r="T8" t="s">
        <v>965</v>
      </c>
      <c r="U8" t="s">
        <v>965</v>
      </c>
      <c r="W8" s="13" t="str">
        <f t="array" aca="1" ref="W8" ca="1">IFERROR(INDEX(HORIZONTE,MATCH((HOY-Tabla_ArchivosBodegas[[#This Row],[HORIZONTE]]*7),HORIZONTE*1,0)),INDEX(HORIZONTE,MATCH((HOY-Tabla_ArchivosBodegas[[#This Row],[HORIZONTE]]*7),HORIZONTE*1,1)))</f>
        <v>02/04/2018</v>
      </c>
      <c r="X8" s="95">
        <f ca="1">IFERROR(Tabla_ArchivosBodegas[[#This Row],[INICIO_HORIZONTE]]*1,DATE(YEAR((HOY-Tabla_ArchivosBodegas[[#This Row],[HORIZONTE]]*7)),MONTH((HOY-Tabla_ArchivosBodegas[[#This Row],[HORIZONTE]]*7)),DAY((HOY-Tabla_ArchivosBodegas[[#This Row],[HORIZONTE]]*7))))</f>
        <v>43192</v>
      </c>
    </row>
    <row r="9" spans="1:24" x14ac:dyDescent="0.2">
      <c r="A9" t="s">
        <v>962</v>
      </c>
      <c r="B9" t="s">
        <v>958</v>
      </c>
      <c r="C9" t="s">
        <v>959</v>
      </c>
      <c r="D9">
        <v>12</v>
      </c>
      <c r="E9">
        <v>15</v>
      </c>
      <c r="F9">
        <v>18</v>
      </c>
      <c r="G9">
        <v>180</v>
      </c>
      <c r="H9" t="s">
        <v>976</v>
      </c>
      <c r="I9">
        <v>0.33</v>
      </c>
      <c r="J9" t="s">
        <v>977</v>
      </c>
      <c r="K9" t="s">
        <v>706</v>
      </c>
      <c r="L9">
        <v>0.4</v>
      </c>
      <c r="M9" t="s">
        <v>451</v>
      </c>
      <c r="N9">
        <v>0</v>
      </c>
      <c r="O9">
        <v>1</v>
      </c>
      <c r="P9">
        <v>1</v>
      </c>
      <c r="Q9">
        <v>1</v>
      </c>
      <c r="R9">
        <v>1</v>
      </c>
      <c r="S9" t="s">
        <v>965</v>
      </c>
      <c r="T9" t="s">
        <v>965</v>
      </c>
      <c r="U9" t="s">
        <v>965</v>
      </c>
      <c r="W9" s="13" t="str">
        <f t="array" aca="1" ref="W9" ca="1">IFERROR(INDEX(HORIZONTE,MATCH((HOY-Tabla_ArchivosBodegas[[#This Row],[HORIZONTE]]*7),HORIZONTE*1,0)),INDEX(HORIZONTE,MATCH((HOY-Tabla_ArchivosBodegas[[#This Row],[HORIZONTE]]*7),HORIZONTE*1,1)))</f>
        <v>30/04/2018</v>
      </c>
      <c r="X9" s="95">
        <f ca="1">IFERROR(Tabla_ArchivosBodegas[[#This Row],[INICIO_HORIZONTE]]*1,DATE(YEAR((HOY-Tabla_ArchivosBodegas[[#This Row],[HORIZONTE]]*7)),MONTH((HOY-Tabla_ArchivosBodegas[[#This Row],[HORIZONTE]]*7)),DAY((HOY-Tabla_ArchivosBodegas[[#This Row],[HORIZONTE]]*7))))</f>
        <v>43220</v>
      </c>
    </row>
    <row r="10" spans="1:24" x14ac:dyDescent="0.2">
      <c r="A10" t="s">
        <v>962</v>
      </c>
      <c r="B10" t="s">
        <v>958</v>
      </c>
      <c r="C10" t="s">
        <v>959</v>
      </c>
      <c r="D10">
        <v>8</v>
      </c>
      <c r="E10">
        <v>22</v>
      </c>
      <c r="F10">
        <v>12</v>
      </c>
      <c r="G10">
        <v>180</v>
      </c>
      <c r="H10" t="s">
        <v>1021</v>
      </c>
      <c r="I10">
        <v>0.33</v>
      </c>
      <c r="J10" t="s">
        <v>1022</v>
      </c>
      <c r="K10" t="s">
        <v>706</v>
      </c>
      <c r="L10">
        <v>0.4</v>
      </c>
      <c r="M10" t="s">
        <v>451</v>
      </c>
      <c r="N10">
        <v>0</v>
      </c>
      <c r="O10">
        <v>1</v>
      </c>
      <c r="P10">
        <v>1</v>
      </c>
      <c r="Q10">
        <v>1</v>
      </c>
      <c r="R10">
        <v>1</v>
      </c>
      <c r="S10" t="s">
        <v>965</v>
      </c>
      <c r="T10" t="s">
        <v>965</v>
      </c>
      <c r="U10" t="s">
        <v>965</v>
      </c>
      <c r="W10" s="13" t="str">
        <f t="array" aca="1" ref="W10" ca="1">IFERROR(INDEX(HORIZONTE,MATCH((HOY-Tabla_ArchivosBodegas[[#This Row],[HORIZONTE]]*7),HORIZONTE*1,0)),INDEX(HORIZONTE,MATCH((HOY-Tabla_ArchivosBodegas[[#This Row],[HORIZONTE]]*7),HORIZONTE*1,1)))</f>
        <v>11/06/2018</v>
      </c>
      <c r="X10" s="95">
        <f ca="1">IFERROR(Tabla_ArchivosBodegas[[#This Row],[INICIO_HORIZONTE]]*1,DATE(YEAR((HOY-Tabla_ArchivosBodegas[[#This Row],[HORIZONTE]]*7)),MONTH((HOY-Tabla_ArchivosBodegas[[#This Row],[HORIZONTE]]*7)),DAY((HOY-Tabla_ArchivosBodegas[[#This Row],[HORIZONTE]]*7))))</f>
        <v>43262</v>
      </c>
    </row>
    <row r="11" spans="1:24" x14ac:dyDescent="0.2">
      <c r="A11" t="s">
        <v>962</v>
      </c>
      <c r="B11" t="s">
        <v>958</v>
      </c>
      <c r="C11" t="s">
        <v>959</v>
      </c>
      <c r="D11">
        <v>1</v>
      </c>
      <c r="E11">
        <v>1</v>
      </c>
      <c r="F11">
        <v>2</v>
      </c>
      <c r="G11">
        <v>180</v>
      </c>
      <c r="H11" t="s">
        <v>995</v>
      </c>
      <c r="I11">
        <v>0.33</v>
      </c>
      <c r="J11" t="s">
        <v>996</v>
      </c>
      <c r="K11" t="s">
        <v>706</v>
      </c>
      <c r="L11">
        <v>0.4</v>
      </c>
      <c r="M11" t="s">
        <v>451</v>
      </c>
      <c r="N11">
        <v>0</v>
      </c>
      <c r="O11">
        <v>1</v>
      </c>
      <c r="P11">
        <v>1</v>
      </c>
      <c r="Q11">
        <v>1</v>
      </c>
      <c r="R11">
        <v>1</v>
      </c>
      <c r="S11" t="s">
        <v>965</v>
      </c>
      <c r="T11" t="s">
        <v>965</v>
      </c>
      <c r="U11" t="s">
        <v>965</v>
      </c>
      <c r="W11" s="13" t="str">
        <f t="array" aca="1" ref="W11" ca="1">IFERROR(INDEX(HORIZONTE,MATCH((HOY-Tabla_ArchivosBodegas[[#This Row],[HORIZONTE]]*7),HORIZONTE*1,0)),INDEX(HORIZONTE,MATCH((HOY-Tabla_ArchivosBodegas[[#This Row],[HORIZONTE]]*7),HORIZONTE*1,1)))</f>
        <v>20/08/2018</v>
      </c>
      <c r="X11" s="95">
        <f ca="1">IFERROR(Tabla_ArchivosBodegas[[#This Row],[INICIO_HORIZONTE]]*1,DATE(YEAR((HOY-Tabla_ArchivosBodegas[[#This Row],[HORIZONTE]]*7)),MONTH((HOY-Tabla_ArchivosBodegas[[#This Row],[HORIZONTE]]*7)),DAY((HOY-Tabla_ArchivosBodegas[[#This Row],[HORIZONTE]]*7))))</f>
        <v>43332</v>
      </c>
    </row>
    <row r="12" spans="1:24" x14ac:dyDescent="0.2">
      <c r="A12" t="s">
        <v>962</v>
      </c>
      <c r="B12" t="s">
        <v>958</v>
      </c>
      <c r="C12" t="s">
        <v>959</v>
      </c>
      <c r="D12">
        <v>12</v>
      </c>
      <c r="E12">
        <v>16</v>
      </c>
      <c r="F12">
        <v>18</v>
      </c>
      <c r="G12">
        <v>180</v>
      </c>
      <c r="H12" t="s">
        <v>978</v>
      </c>
      <c r="I12">
        <v>0.33</v>
      </c>
      <c r="J12" t="s">
        <v>979</v>
      </c>
      <c r="K12" t="s">
        <v>706</v>
      </c>
      <c r="L12">
        <v>0.4</v>
      </c>
      <c r="M12" t="s">
        <v>451</v>
      </c>
      <c r="N12">
        <v>0</v>
      </c>
      <c r="O12">
        <v>1</v>
      </c>
      <c r="P12">
        <v>1</v>
      </c>
      <c r="Q12">
        <v>1</v>
      </c>
      <c r="R12">
        <v>1</v>
      </c>
      <c r="S12" t="s">
        <v>965</v>
      </c>
      <c r="T12" t="s">
        <v>965</v>
      </c>
      <c r="U12" t="s">
        <v>965</v>
      </c>
      <c r="W12" s="13" t="str">
        <f t="array" aca="1" ref="W12" ca="1">IFERROR(INDEX(HORIZONTE,MATCH((HOY-Tabla_ArchivosBodegas[[#This Row],[HORIZONTE]]*7),HORIZONTE*1,0)),INDEX(HORIZONTE,MATCH((HOY-Tabla_ArchivosBodegas[[#This Row],[HORIZONTE]]*7),HORIZONTE*1,1)))</f>
        <v>30/04/2018</v>
      </c>
      <c r="X12" s="95">
        <f ca="1">IFERROR(Tabla_ArchivosBodegas[[#This Row],[INICIO_HORIZONTE]]*1,DATE(YEAR((HOY-Tabla_ArchivosBodegas[[#This Row],[HORIZONTE]]*7)),MONTH((HOY-Tabla_ArchivosBodegas[[#This Row],[HORIZONTE]]*7)),DAY((HOY-Tabla_ArchivosBodegas[[#This Row],[HORIZONTE]]*7))))</f>
        <v>43220</v>
      </c>
    </row>
    <row r="13" spans="1:24" x14ac:dyDescent="0.2">
      <c r="A13" t="s">
        <v>962</v>
      </c>
      <c r="B13" t="s">
        <v>958</v>
      </c>
      <c r="C13" t="s">
        <v>959</v>
      </c>
      <c r="D13">
        <v>12</v>
      </c>
      <c r="E13">
        <v>18</v>
      </c>
      <c r="F13">
        <v>20</v>
      </c>
      <c r="G13">
        <v>180</v>
      </c>
      <c r="H13" t="s">
        <v>5188</v>
      </c>
      <c r="I13">
        <v>0.33</v>
      </c>
      <c r="J13" t="s">
        <v>5189</v>
      </c>
      <c r="K13" t="s">
        <v>706</v>
      </c>
      <c r="L13">
        <v>0.4</v>
      </c>
      <c r="M13" t="s">
        <v>451</v>
      </c>
      <c r="N13">
        <v>0</v>
      </c>
      <c r="O13">
        <v>1</v>
      </c>
      <c r="P13">
        <v>1</v>
      </c>
      <c r="Q13">
        <v>1</v>
      </c>
      <c r="R13">
        <v>1</v>
      </c>
      <c r="S13" t="s">
        <v>965</v>
      </c>
      <c r="T13" t="s">
        <v>965</v>
      </c>
      <c r="U13" t="s">
        <v>965</v>
      </c>
      <c r="W13" s="13" t="str">
        <f t="array" aca="1" ref="W13" ca="1">IFERROR(INDEX(HORIZONTE,MATCH((HOY-Tabla_ArchivosBodegas[[#This Row],[HORIZONTE]]*7),HORIZONTE*1,0)),INDEX(HORIZONTE,MATCH((HOY-Tabla_ArchivosBodegas[[#This Row],[HORIZONTE]]*7),HORIZONTE*1,1)))</f>
        <v>16/04/2018</v>
      </c>
      <c r="X13" s="95">
        <f ca="1">IFERROR(Tabla_ArchivosBodegas[[#This Row],[INICIO_HORIZONTE]]*1,DATE(YEAR((HOY-Tabla_ArchivosBodegas[[#This Row],[HORIZONTE]]*7)),MONTH((HOY-Tabla_ArchivosBodegas[[#This Row],[HORIZONTE]]*7)),DAY((HOY-Tabla_ArchivosBodegas[[#This Row],[HORIZONTE]]*7))))</f>
        <v>43206</v>
      </c>
    </row>
    <row r="14" spans="1:24" x14ac:dyDescent="0.2">
      <c r="A14" t="s">
        <v>962</v>
      </c>
      <c r="B14" t="s">
        <v>958</v>
      </c>
      <c r="C14" t="s">
        <v>959</v>
      </c>
      <c r="D14">
        <v>14</v>
      </c>
      <c r="E14">
        <v>18</v>
      </c>
      <c r="F14">
        <v>20</v>
      </c>
      <c r="G14">
        <v>180</v>
      </c>
      <c r="H14" t="s">
        <v>5190</v>
      </c>
      <c r="I14">
        <v>0.33</v>
      </c>
      <c r="J14" t="s">
        <v>5191</v>
      </c>
      <c r="K14" t="s">
        <v>706</v>
      </c>
      <c r="L14">
        <v>0.4</v>
      </c>
      <c r="M14" t="s">
        <v>451</v>
      </c>
      <c r="N14">
        <v>0</v>
      </c>
      <c r="O14">
        <v>1</v>
      </c>
      <c r="P14">
        <v>1</v>
      </c>
      <c r="Q14">
        <v>1</v>
      </c>
      <c r="R14">
        <v>1</v>
      </c>
      <c r="S14" t="s">
        <v>965</v>
      </c>
      <c r="T14" t="s">
        <v>965</v>
      </c>
      <c r="U14" t="s">
        <v>965</v>
      </c>
      <c r="W14" s="13" t="str">
        <f t="array" aca="1" ref="W14" ca="1">IFERROR(INDEX(HORIZONTE,MATCH((HOY-Tabla_ArchivosBodegas[[#This Row],[HORIZONTE]]*7),HORIZONTE*1,0)),INDEX(HORIZONTE,MATCH((HOY-Tabla_ArchivosBodegas[[#This Row],[HORIZONTE]]*7),HORIZONTE*1,1)))</f>
        <v>16/04/2018</v>
      </c>
      <c r="X14" s="95">
        <f ca="1">IFERROR(Tabla_ArchivosBodegas[[#This Row],[INICIO_HORIZONTE]]*1,DATE(YEAR((HOY-Tabla_ArchivosBodegas[[#This Row],[HORIZONTE]]*7)),MONTH((HOY-Tabla_ArchivosBodegas[[#This Row],[HORIZONTE]]*7)),DAY((HOY-Tabla_ArchivosBodegas[[#This Row],[HORIZONTE]]*7))))</f>
        <v>43206</v>
      </c>
    </row>
    <row r="15" spans="1:24" x14ac:dyDescent="0.2">
      <c r="A15" t="s">
        <v>962</v>
      </c>
      <c r="B15" t="s">
        <v>958</v>
      </c>
      <c r="C15" t="s">
        <v>959</v>
      </c>
      <c r="D15">
        <v>16</v>
      </c>
      <c r="E15">
        <v>18</v>
      </c>
      <c r="F15">
        <v>20</v>
      </c>
      <c r="G15">
        <v>180</v>
      </c>
      <c r="H15" t="s">
        <v>5192</v>
      </c>
      <c r="I15">
        <v>0.33</v>
      </c>
      <c r="J15" t="s">
        <v>5193</v>
      </c>
      <c r="K15" t="s">
        <v>706</v>
      </c>
      <c r="L15">
        <v>0.4</v>
      </c>
      <c r="M15" t="s">
        <v>451</v>
      </c>
      <c r="N15">
        <v>0</v>
      </c>
      <c r="O15">
        <v>1</v>
      </c>
      <c r="P15">
        <v>1</v>
      </c>
      <c r="Q15">
        <v>1</v>
      </c>
      <c r="R15">
        <v>1</v>
      </c>
      <c r="S15" t="s">
        <v>965</v>
      </c>
      <c r="T15" t="s">
        <v>965</v>
      </c>
      <c r="U15" t="s">
        <v>965</v>
      </c>
      <c r="W15" s="13" t="str">
        <f t="array" aca="1" ref="W15" ca="1">IFERROR(INDEX(HORIZONTE,MATCH((HOY-Tabla_ArchivosBodegas[[#This Row],[HORIZONTE]]*7),HORIZONTE*1,0)),INDEX(HORIZONTE,MATCH((HOY-Tabla_ArchivosBodegas[[#This Row],[HORIZONTE]]*7),HORIZONTE*1,1)))</f>
        <v>16/04/2018</v>
      </c>
      <c r="X15" s="95">
        <f ca="1">IFERROR(Tabla_ArchivosBodegas[[#This Row],[INICIO_HORIZONTE]]*1,DATE(YEAR((HOY-Tabla_ArchivosBodegas[[#This Row],[HORIZONTE]]*7)),MONTH((HOY-Tabla_ArchivosBodegas[[#This Row],[HORIZONTE]]*7)),DAY((HOY-Tabla_ArchivosBodegas[[#This Row],[HORIZONTE]]*7))))</f>
        <v>43206</v>
      </c>
    </row>
    <row r="16" spans="1:24" x14ac:dyDescent="0.2">
      <c r="A16" t="s">
        <v>962</v>
      </c>
      <c r="B16" t="s">
        <v>958</v>
      </c>
      <c r="C16" t="s">
        <v>959</v>
      </c>
      <c r="D16">
        <v>20</v>
      </c>
      <c r="E16">
        <v>18</v>
      </c>
      <c r="F16">
        <v>22</v>
      </c>
      <c r="G16">
        <v>180</v>
      </c>
      <c r="H16" t="s">
        <v>5194</v>
      </c>
      <c r="I16">
        <v>0.33</v>
      </c>
      <c r="J16" t="s">
        <v>5195</v>
      </c>
      <c r="K16" t="s">
        <v>706</v>
      </c>
      <c r="L16">
        <v>0.4</v>
      </c>
      <c r="M16" t="s">
        <v>451</v>
      </c>
      <c r="N16">
        <v>0</v>
      </c>
      <c r="O16">
        <v>1</v>
      </c>
      <c r="P16">
        <v>1</v>
      </c>
      <c r="Q16">
        <v>1</v>
      </c>
      <c r="R16">
        <v>1</v>
      </c>
      <c r="S16" t="s">
        <v>965</v>
      </c>
      <c r="T16" t="s">
        <v>965</v>
      </c>
      <c r="U16" t="s">
        <v>965</v>
      </c>
      <c r="W16" s="13" t="str">
        <f t="array" aca="1" ref="W16" ca="1">IFERROR(INDEX(HORIZONTE,MATCH((HOY-Tabla_ArchivosBodegas[[#This Row],[HORIZONTE]]*7),HORIZONTE*1,0)),INDEX(HORIZONTE,MATCH((HOY-Tabla_ArchivosBodegas[[#This Row],[HORIZONTE]]*7),HORIZONTE*1,1)))</f>
        <v>02/04/2018</v>
      </c>
      <c r="X16" s="95">
        <f ca="1">IFERROR(Tabla_ArchivosBodegas[[#This Row],[INICIO_HORIZONTE]]*1,DATE(YEAR((HOY-Tabla_ArchivosBodegas[[#This Row],[HORIZONTE]]*7)),MONTH((HOY-Tabla_ArchivosBodegas[[#This Row],[HORIZONTE]]*7)),DAY((HOY-Tabla_ArchivosBodegas[[#This Row],[HORIZONTE]]*7))))</f>
        <v>43192</v>
      </c>
    </row>
    <row r="17" spans="1:24" x14ac:dyDescent="0.2">
      <c r="A17" t="s">
        <v>962</v>
      </c>
      <c r="B17" t="s">
        <v>958</v>
      </c>
      <c r="C17" t="s">
        <v>959</v>
      </c>
      <c r="D17">
        <v>24</v>
      </c>
      <c r="E17">
        <v>18</v>
      </c>
      <c r="F17">
        <v>26</v>
      </c>
      <c r="G17">
        <v>180</v>
      </c>
      <c r="H17" t="s">
        <v>5196</v>
      </c>
      <c r="I17">
        <v>0.33</v>
      </c>
      <c r="J17" t="s">
        <v>5197</v>
      </c>
      <c r="K17" t="s">
        <v>706</v>
      </c>
      <c r="L17">
        <v>0.4</v>
      </c>
      <c r="M17" t="s">
        <v>451</v>
      </c>
      <c r="N17">
        <v>0</v>
      </c>
      <c r="O17">
        <v>1</v>
      </c>
      <c r="P17">
        <v>1</v>
      </c>
      <c r="Q17">
        <v>1</v>
      </c>
      <c r="R17">
        <v>1</v>
      </c>
      <c r="S17" t="s">
        <v>965</v>
      </c>
      <c r="T17" t="s">
        <v>965</v>
      </c>
      <c r="U17" t="s">
        <v>965</v>
      </c>
      <c r="W17" s="13" t="str">
        <f t="array" aca="1" ref="W17" ca="1">IFERROR(INDEX(HORIZONTE,MATCH((HOY-Tabla_ArchivosBodegas[[#This Row],[HORIZONTE]]*7),HORIZONTE*1,0)),INDEX(HORIZONTE,MATCH((HOY-Tabla_ArchivosBodegas[[#This Row],[HORIZONTE]]*7),HORIZONTE*1,1)))</f>
        <v>05/03/2018</v>
      </c>
      <c r="X17" s="95">
        <f ca="1">IFERROR(Tabla_ArchivosBodegas[[#This Row],[INICIO_HORIZONTE]]*1,DATE(YEAR((HOY-Tabla_ArchivosBodegas[[#This Row],[HORIZONTE]]*7)),MONTH((HOY-Tabla_ArchivosBodegas[[#This Row],[HORIZONTE]]*7)),DAY((HOY-Tabla_ArchivosBodegas[[#This Row],[HORIZONTE]]*7))))</f>
        <v>43164</v>
      </c>
    </row>
    <row r="18" spans="1:24" x14ac:dyDescent="0.2">
      <c r="A18" t="s">
        <v>962</v>
      </c>
      <c r="B18" t="s">
        <v>958</v>
      </c>
      <c r="C18" t="s">
        <v>959</v>
      </c>
      <c r="D18">
        <v>28</v>
      </c>
      <c r="E18">
        <v>18</v>
      </c>
      <c r="F18">
        <v>30</v>
      </c>
      <c r="G18">
        <v>180</v>
      </c>
      <c r="H18" t="s">
        <v>5198</v>
      </c>
      <c r="I18">
        <v>0.33</v>
      </c>
      <c r="J18" t="s">
        <v>5199</v>
      </c>
      <c r="K18" t="s">
        <v>706</v>
      </c>
      <c r="L18">
        <v>0.4</v>
      </c>
      <c r="M18" t="s">
        <v>451</v>
      </c>
      <c r="N18">
        <v>0</v>
      </c>
      <c r="O18">
        <v>1</v>
      </c>
      <c r="P18">
        <v>1</v>
      </c>
      <c r="Q18">
        <v>1</v>
      </c>
      <c r="R18">
        <v>1</v>
      </c>
      <c r="S18" t="s">
        <v>965</v>
      </c>
      <c r="T18" t="s">
        <v>965</v>
      </c>
      <c r="U18" t="s">
        <v>965</v>
      </c>
      <c r="W18" s="13" t="str">
        <f t="array" aca="1" ref="W18" ca="1">IFERROR(INDEX(HORIZONTE,MATCH((HOY-Tabla_ArchivosBodegas[[#This Row],[HORIZONTE]]*7),HORIZONTE*1,0)),INDEX(HORIZONTE,MATCH((HOY-Tabla_ArchivosBodegas[[#This Row],[HORIZONTE]]*7),HORIZONTE*1,1)))</f>
        <v>13/12/2017</v>
      </c>
      <c r="X18" s="95">
        <f ca="1">IFERROR(Tabla_ArchivosBodegas[[#This Row],[INICIO_HORIZONTE]]*1,DATE(YEAR((HOY-Tabla_ArchivosBodegas[[#This Row],[HORIZONTE]]*7)),MONTH((HOY-Tabla_ArchivosBodegas[[#This Row],[HORIZONTE]]*7)),DAY((HOY-Tabla_ArchivosBodegas[[#This Row],[HORIZONTE]]*7))))</f>
        <v>43082</v>
      </c>
    </row>
    <row r="19" spans="1:24" x14ac:dyDescent="0.2">
      <c r="A19" t="s">
        <v>962</v>
      </c>
      <c r="B19" t="s">
        <v>958</v>
      </c>
      <c r="C19" t="s">
        <v>959</v>
      </c>
      <c r="D19">
        <v>12</v>
      </c>
      <c r="E19">
        <v>24</v>
      </c>
      <c r="F19">
        <v>18</v>
      </c>
      <c r="G19">
        <v>180</v>
      </c>
      <c r="H19" t="s">
        <v>980</v>
      </c>
      <c r="I19">
        <v>0.33</v>
      </c>
      <c r="J19" t="s">
        <v>981</v>
      </c>
      <c r="K19" t="s">
        <v>706</v>
      </c>
      <c r="L19">
        <v>0.4</v>
      </c>
      <c r="M19" t="s">
        <v>451</v>
      </c>
      <c r="N19">
        <v>0</v>
      </c>
      <c r="O19">
        <v>1</v>
      </c>
      <c r="P19">
        <v>1</v>
      </c>
      <c r="Q19">
        <v>1</v>
      </c>
      <c r="R19">
        <v>1</v>
      </c>
      <c r="S19" t="s">
        <v>965</v>
      </c>
      <c r="T19" t="s">
        <v>965</v>
      </c>
      <c r="U19" t="s">
        <v>965</v>
      </c>
      <c r="W19" s="13" t="str">
        <f t="array" aca="1" ref="W19" ca="1">IFERROR(INDEX(HORIZONTE,MATCH((HOY-Tabla_ArchivosBodegas[[#This Row],[HORIZONTE]]*7),HORIZONTE*1,0)),INDEX(HORIZONTE,MATCH((HOY-Tabla_ArchivosBodegas[[#This Row],[HORIZONTE]]*7),HORIZONTE*1,1)))</f>
        <v>30/04/2018</v>
      </c>
      <c r="X19" s="95">
        <f ca="1">IFERROR(Tabla_ArchivosBodegas[[#This Row],[INICIO_HORIZONTE]]*1,DATE(YEAR((HOY-Tabla_ArchivosBodegas[[#This Row],[HORIZONTE]]*7)),MONTH((HOY-Tabla_ArchivosBodegas[[#This Row],[HORIZONTE]]*7)),DAY((HOY-Tabla_ArchivosBodegas[[#This Row],[HORIZONTE]]*7))))</f>
        <v>43220</v>
      </c>
    </row>
    <row r="20" spans="1:24" x14ac:dyDescent="0.2">
      <c r="A20" t="s">
        <v>962</v>
      </c>
      <c r="B20" t="s">
        <v>958</v>
      </c>
      <c r="C20" t="s">
        <v>959</v>
      </c>
      <c r="D20">
        <v>32</v>
      </c>
      <c r="E20">
        <v>18</v>
      </c>
      <c r="F20">
        <v>20</v>
      </c>
      <c r="G20">
        <v>180</v>
      </c>
      <c r="H20" t="s">
        <v>5200</v>
      </c>
      <c r="I20">
        <v>0.33</v>
      </c>
      <c r="J20" t="s">
        <v>5201</v>
      </c>
      <c r="K20" t="s">
        <v>706</v>
      </c>
      <c r="L20">
        <v>0.4</v>
      </c>
      <c r="M20" t="s">
        <v>451</v>
      </c>
      <c r="N20">
        <v>0</v>
      </c>
      <c r="O20">
        <v>1</v>
      </c>
      <c r="P20">
        <v>1</v>
      </c>
      <c r="Q20">
        <v>1</v>
      </c>
      <c r="R20">
        <v>1</v>
      </c>
      <c r="S20" t="s">
        <v>965</v>
      </c>
      <c r="T20" t="s">
        <v>965</v>
      </c>
      <c r="U20" t="s">
        <v>965</v>
      </c>
      <c r="W20" s="13" t="str">
        <f t="array" aca="1" ref="W20" ca="1">IFERROR(INDEX(HORIZONTE,MATCH((HOY-Tabla_ArchivosBodegas[[#This Row],[HORIZONTE]]*7),HORIZONTE*1,0)),INDEX(HORIZONTE,MATCH((HOY-Tabla_ArchivosBodegas[[#This Row],[HORIZONTE]]*7),HORIZONTE*1,1)))</f>
        <v>16/04/2018</v>
      </c>
      <c r="X20" s="95">
        <f ca="1">IFERROR(Tabla_ArchivosBodegas[[#This Row],[INICIO_HORIZONTE]]*1,DATE(YEAR((HOY-Tabla_ArchivosBodegas[[#This Row],[HORIZONTE]]*7)),MONTH((HOY-Tabla_ArchivosBodegas[[#This Row],[HORIZONTE]]*7)),DAY((HOY-Tabla_ArchivosBodegas[[#This Row],[HORIZONTE]]*7))))</f>
        <v>43206</v>
      </c>
    </row>
    <row r="21" spans="1:24" x14ac:dyDescent="0.2">
      <c r="A21" t="s">
        <v>962</v>
      </c>
      <c r="B21" t="s">
        <v>958</v>
      </c>
      <c r="C21" t="s">
        <v>959</v>
      </c>
      <c r="D21">
        <v>36</v>
      </c>
      <c r="E21">
        <v>18</v>
      </c>
      <c r="F21">
        <v>20</v>
      </c>
      <c r="G21">
        <v>180</v>
      </c>
      <c r="H21" t="s">
        <v>5202</v>
      </c>
      <c r="I21">
        <v>0.33</v>
      </c>
      <c r="J21" t="s">
        <v>5203</v>
      </c>
      <c r="K21" t="s">
        <v>706</v>
      </c>
      <c r="L21">
        <v>0.4</v>
      </c>
      <c r="M21" t="s">
        <v>451</v>
      </c>
      <c r="N21">
        <v>0</v>
      </c>
      <c r="O21">
        <v>1</v>
      </c>
      <c r="P21">
        <v>1</v>
      </c>
      <c r="Q21">
        <v>1</v>
      </c>
      <c r="R21">
        <v>1</v>
      </c>
      <c r="S21" t="s">
        <v>965</v>
      </c>
      <c r="T21" t="s">
        <v>965</v>
      </c>
      <c r="U21" t="s">
        <v>965</v>
      </c>
      <c r="W21" s="13" t="str">
        <f t="array" aca="1" ref="W21" ca="1">IFERROR(INDEX(HORIZONTE,MATCH((HOY-Tabla_ArchivosBodegas[[#This Row],[HORIZONTE]]*7),HORIZONTE*1,0)),INDEX(HORIZONTE,MATCH((HOY-Tabla_ArchivosBodegas[[#This Row],[HORIZONTE]]*7),HORIZONTE*1,1)))</f>
        <v>16/04/2018</v>
      </c>
      <c r="X21" s="95">
        <f ca="1">IFERROR(Tabla_ArchivosBodegas[[#This Row],[INICIO_HORIZONTE]]*1,DATE(YEAR((HOY-Tabla_ArchivosBodegas[[#This Row],[HORIZONTE]]*7)),MONTH((HOY-Tabla_ArchivosBodegas[[#This Row],[HORIZONTE]]*7)),DAY((HOY-Tabla_ArchivosBodegas[[#This Row],[HORIZONTE]]*7))))</f>
        <v>43206</v>
      </c>
    </row>
    <row r="22" spans="1:24" x14ac:dyDescent="0.2">
      <c r="A22" t="s">
        <v>962</v>
      </c>
      <c r="B22" t="s">
        <v>958</v>
      </c>
      <c r="C22" t="s">
        <v>959</v>
      </c>
      <c r="D22">
        <v>44</v>
      </c>
      <c r="E22">
        <v>18</v>
      </c>
      <c r="F22">
        <v>20</v>
      </c>
      <c r="G22">
        <v>180</v>
      </c>
      <c r="H22" t="s">
        <v>5204</v>
      </c>
      <c r="I22">
        <v>0.33</v>
      </c>
      <c r="J22" t="s">
        <v>5205</v>
      </c>
      <c r="K22" t="s">
        <v>706</v>
      </c>
      <c r="L22">
        <v>0.4</v>
      </c>
      <c r="M22" t="s">
        <v>451</v>
      </c>
      <c r="N22">
        <v>0</v>
      </c>
      <c r="O22">
        <v>1</v>
      </c>
      <c r="P22">
        <v>1</v>
      </c>
      <c r="Q22">
        <v>1</v>
      </c>
      <c r="R22">
        <v>1</v>
      </c>
      <c r="S22" t="s">
        <v>965</v>
      </c>
      <c r="T22" t="s">
        <v>965</v>
      </c>
      <c r="U22" t="s">
        <v>965</v>
      </c>
      <c r="W22" s="13" t="str">
        <f t="array" aca="1" ref="W22" ca="1">IFERROR(INDEX(HORIZONTE,MATCH((HOY-Tabla_ArchivosBodegas[[#This Row],[HORIZONTE]]*7),HORIZONTE*1,0)),INDEX(HORIZONTE,MATCH((HOY-Tabla_ArchivosBodegas[[#This Row],[HORIZONTE]]*7),HORIZONTE*1,1)))</f>
        <v>16/04/2018</v>
      </c>
      <c r="X22" s="95">
        <f ca="1">IFERROR(Tabla_ArchivosBodegas[[#This Row],[INICIO_HORIZONTE]]*1,DATE(YEAR((HOY-Tabla_ArchivosBodegas[[#This Row],[HORIZONTE]]*7)),MONTH((HOY-Tabla_ArchivosBodegas[[#This Row],[HORIZONTE]]*7)),DAY((HOY-Tabla_ArchivosBodegas[[#This Row],[HORIZONTE]]*7))))</f>
        <v>43206</v>
      </c>
    </row>
    <row r="23" spans="1:24" x14ac:dyDescent="0.2">
      <c r="A23" t="s">
        <v>962</v>
      </c>
      <c r="B23" t="s">
        <v>958</v>
      </c>
      <c r="C23" t="s">
        <v>959</v>
      </c>
      <c r="D23">
        <v>48</v>
      </c>
      <c r="E23">
        <v>18</v>
      </c>
      <c r="F23">
        <v>20</v>
      </c>
      <c r="G23">
        <v>180</v>
      </c>
      <c r="H23" t="s">
        <v>5206</v>
      </c>
      <c r="I23">
        <v>0.33</v>
      </c>
      <c r="J23" t="s">
        <v>5207</v>
      </c>
      <c r="K23" t="s">
        <v>706</v>
      </c>
      <c r="L23">
        <v>0.4</v>
      </c>
      <c r="M23" t="s">
        <v>451</v>
      </c>
      <c r="N23">
        <v>0</v>
      </c>
      <c r="O23">
        <v>1</v>
      </c>
      <c r="P23">
        <v>1</v>
      </c>
      <c r="Q23">
        <v>1</v>
      </c>
      <c r="R23">
        <v>1</v>
      </c>
      <c r="S23" t="s">
        <v>965</v>
      </c>
      <c r="T23" t="s">
        <v>965</v>
      </c>
      <c r="U23" t="s">
        <v>965</v>
      </c>
      <c r="W23" s="13" t="str">
        <f t="array" aca="1" ref="W23" ca="1">IFERROR(INDEX(HORIZONTE,MATCH((HOY-Tabla_ArchivosBodegas[[#This Row],[HORIZONTE]]*7),HORIZONTE*1,0)),INDEX(HORIZONTE,MATCH((HOY-Tabla_ArchivosBodegas[[#This Row],[HORIZONTE]]*7),HORIZONTE*1,1)))</f>
        <v>16/04/2018</v>
      </c>
      <c r="X23" s="95">
        <f ca="1">IFERROR(Tabla_ArchivosBodegas[[#This Row],[INICIO_HORIZONTE]]*1,DATE(YEAR((HOY-Tabla_ArchivosBodegas[[#This Row],[HORIZONTE]]*7)),MONTH((HOY-Tabla_ArchivosBodegas[[#This Row],[HORIZONTE]]*7)),DAY((HOY-Tabla_ArchivosBodegas[[#This Row],[HORIZONTE]]*7))))</f>
        <v>43206</v>
      </c>
    </row>
    <row r="24" spans="1:24" x14ac:dyDescent="0.2">
      <c r="A24" t="s">
        <v>962</v>
      </c>
      <c r="B24" t="s">
        <v>958</v>
      </c>
      <c r="C24" t="s">
        <v>959</v>
      </c>
      <c r="D24">
        <v>12</v>
      </c>
      <c r="E24">
        <v>14</v>
      </c>
      <c r="F24">
        <v>16</v>
      </c>
      <c r="G24">
        <v>180</v>
      </c>
      <c r="H24" t="s">
        <v>5208</v>
      </c>
      <c r="I24">
        <v>0.33</v>
      </c>
      <c r="J24" t="s">
        <v>5209</v>
      </c>
      <c r="K24" t="s">
        <v>706</v>
      </c>
      <c r="L24">
        <v>0.4</v>
      </c>
      <c r="M24" t="s">
        <v>451</v>
      </c>
      <c r="N24">
        <v>0</v>
      </c>
      <c r="O24">
        <v>1</v>
      </c>
      <c r="P24">
        <v>1</v>
      </c>
      <c r="Q24">
        <v>0</v>
      </c>
      <c r="R24">
        <v>0</v>
      </c>
      <c r="S24" t="s">
        <v>965</v>
      </c>
      <c r="T24" t="s">
        <v>965</v>
      </c>
      <c r="U24" t="s">
        <v>965</v>
      </c>
      <c r="W24" s="13" t="str">
        <f t="array" aca="1" ref="W24" ca="1">IFERROR(INDEX(HORIZONTE,MATCH((HOY-Tabla_ArchivosBodegas[[#This Row],[HORIZONTE]]*7),HORIZONTE*1,0)),INDEX(HORIZONTE,MATCH((HOY-Tabla_ArchivosBodegas[[#This Row],[HORIZONTE]]*7),HORIZONTE*1,1)))</f>
        <v>14/05/2018</v>
      </c>
      <c r="X24" s="95">
        <f ca="1">IFERROR(Tabla_ArchivosBodegas[[#This Row],[INICIO_HORIZONTE]]*1,DATE(YEAR((HOY-Tabla_ArchivosBodegas[[#This Row],[HORIZONTE]]*7)),MONTH((HOY-Tabla_ArchivosBodegas[[#This Row],[HORIZONTE]]*7)),DAY((HOY-Tabla_ArchivosBodegas[[#This Row],[HORIZONTE]]*7))))</f>
        <v>43234</v>
      </c>
    </row>
    <row r="25" spans="1:24" x14ac:dyDescent="0.2">
      <c r="A25" t="s">
        <v>962</v>
      </c>
      <c r="B25" t="s">
        <v>958</v>
      </c>
      <c r="C25" t="s">
        <v>959</v>
      </c>
      <c r="D25">
        <v>8</v>
      </c>
      <c r="E25">
        <v>20</v>
      </c>
      <c r="F25">
        <v>21</v>
      </c>
      <c r="G25">
        <v>180</v>
      </c>
      <c r="H25" t="s">
        <v>5210</v>
      </c>
      <c r="I25">
        <v>0.33</v>
      </c>
      <c r="J25" t="s">
        <v>5211</v>
      </c>
      <c r="K25" t="s">
        <v>706</v>
      </c>
      <c r="L25">
        <v>0.4</v>
      </c>
      <c r="M25" t="s">
        <v>451</v>
      </c>
      <c r="N25">
        <v>0</v>
      </c>
      <c r="O25">
        <v>1</v>
      </c>
      <c r="P25">
        <v>1</v>
      </c>
      <c r="Q25">
        <v>1</v>
      </c>
      <c r="R25">
        <v>1</v>
      </c>
      <c r="S25" t="s">
        <v>965</v>
      </c>
      <c r="T25" t="s">
        <v>965</v>
      </c>
      <c r="U25" t="s">
        <v>965</v>
      </c>
      <c r="W25" s="13" t="str">
        <f t="array" aca="1" ref="W25" ca="1">IFERROR(INDEX(HORIZONTE,MATCH((HOY-Tabla_ArchivosBodegas[[#This Row],[HORIZONTE]]*7),HORIZONTE*1,0)),INDEX(HORIZONTE,MATCH((HOY-Tabla_ArchivosBodegas[[#This Row],[HORIZONTE]]*7),HORIZONTE*1,1)))</f>
        <v>09/04/2018</v>
      </c>
      <c r="X25" s="95">
        <f ca="1">IFERROR(Tabla_ArchivosBodegas[[#This Row],[INICIO_HORIZONTE]]*1,DATE(YEAR((HOY-Tabla_ArchivosBodegas[[#This Row],[HORIZONTE]]*7)),MONTH((HOY-Tabla_ArchivosBodegas[[#This Row],[HORIZONTE]]*7)),DAY((HOY-Tabla_ArchivosBodegas[[#This Row],[HORIZONTE]]*7))))</f>
        <v>43199</v>
      </c>
    </row>
    <row r="26" spans="1:24" x14ac:dyDescent="0.2">
      <c r="A26" t="s">
        <v>962</v>
      </c>
      <c r="B26" t="s">
        <v>958</v>
      </c>
      <c r="C26" t="s">
        <v>959</v>
      </c>
      <c r="D26">
        <v>8</v>
      </c>
      <c r="E26">
        <v>21</v>
      </c>
      <c r="F26">
        <v>22</v>
      </c>
      <c r="G26">
        <v>180</v>
      </c>
      <c r="H26" t="s">
        <v>5212</v>
      </c>
      <c r="I26">
        <v>0.33</v>
      </c>
      <c r="J26" t="s">
        <v>5213</v>
      </c>
      <c r="K26" t="s">
        <v>706</v>
      </c>
      <c r="L26">
        <v>0.4</v>
      </c>
      <c r="M26" t="s">
        <v>451</v>
      </c>
      <c r="N26">
        <v>0</v>
      </c>
      <c r="O26">
        <v>1</v>
      </c>
      <c r="P26">
        <v>1</v>
      </c>
      <c r="Q26">
        <v>1</v>
      </c>
      <c r="R26">
        <v>1</v>
      </c>
      <c r="S26" t="s">
        <v>965</v>
      </c>
      <c r="T26" t="s">
        <v>965</v>
      </c>
      <c r="U26" t="s">
        <v>965</v>
      </c>
      <c r="W26" s="13" t="str">
        <f t="array" aca="1" ref="W26" ca="1">IFERROR(INDEX(HORIZONTE,MATCH((HOY-Tabla_ArchivosBodegas[[#This Row],[HORIZONTE]]*7),HORIZONTE*1,0)),INDEX(HORIZONTE,MATCH((HOY-Tabla_ArchivosBodegas[[#This Row],[HORIZONTE]]*7),HORIZONTE*1,1)))</f>
        <v>02/04/2018</v>
      </c>
      <c r="X26" s="95">
        <f ca="1">IFERROR(Tabla_ArchivosBodegas[[#This Row],[INICIO_HORIZONTE]]*1,DATE(YEAR((HOY-Tabla_ArchivosBodegas[[#This Row],[HORIZONTE]]*7)),MONTH((HOY-Tabla_ArchivosBodegas[[#This Row],[HORIZONTE]]*7)),DAY((HOY-Tabla_ArchivosBodegas[[#This Row],[HORIZONTE]]*7))))</f>
        <v>43192</v>
      </c>
    </row>
    <row r="27" spans="1:24" x14ac:dyDescent="0.2">
      <c r="A27" t="s">
        <v>962</v>
      </c>
      <c r="B27" t="s">
        <v>958</v>
      </c>
      <c r="C27" t="s">
        <v>959</v>
      </c>
      <c r="D27">
        <v>8</v>
      </c>
      <c r="E27">
        <v>20</v>
      </c>
      <c r="F27">
        <v>21</v>
      </c>
      <c r="G27">
        <v>180</v>
      </c>
      <c r="H27" t="s">
        <v>5214</v>
      </c>
      <c r="I27">
        <v>0.33</v>
      </c>
      <c r="J27" t="s">
        <v>5215</v>
      </c>
      <c r="K27" t="s">
        <v>706</v>
      </c>
      <c r="L27">
        <v>0.4</v>
      </c>
      <c r="M27" t="s">
        <v>451</v>
      </c>
      <c r="N27">
        <v>0</v>
      </c>
      <c r="O27">
        <v>1</v>
      </c>
      <c r="P27">
        <v>1</v>
      </c>
      <c r="Q27">
        <v>1</v>
      </c>
      <c r="R27">
        <v>1</v>
      </c>
      <c r="S27" t="s">
        <v>965</v>
      </c>
      <c r="T27" t="s">
        <v>965</v>
      </c>
      <c r="U27" t="s">
        <v>965</v>
      </c>
      <c r="W27" s="13" t="str">
        <f t="array" aca="1" ref="W27" ca="1">IFERROR(INDEX(HORIZONTE,MATCH((HOY-Tabla_ArchivosBodegas[[#This Row],[HORIZONTE]]*7),HORIZONTE*1,0)),INDEX(HORIZONTE,MATCH((HOY-Tabla_ArchivosBodegas[[#This Row],[HORIZONTE]]*7),HORIZONTE*1,1)))</f>
        <v>09/04/2018</v>
      </c>
      <c r="X27" s="95">
        <f ca="1">IFERROR(Tabla_ArchivosBodegas[[#This Row],[INICIO_HORIZONTE]]*1,DATE(YEAR((HOY-Tabla_ArchivosBodegas[[#This Row],[HORIZONTE]]*7)),MONTH((HOY-Tabla_ArchivosBodegas[[#This Row],[HORIZONTE]]*7)),DAY((HOY-Tabla_ArchivosBodegas[[#This Row],[HORIZONTE]]*7))))</f>
        <v>43199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38"/>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6" t="s">
        <v>360</v>
      </c>
      <c r="G1" s="1" t="s">
        <v>553</v>
      </c>
    </row>
    <row r="2" spans="1:7" x14ac:dyDescent="0.2">
      <c r="A2" s="66" t="s">
        <v>962</v>
      </c>
      <c r="B2" s="66" t="s">
        <v>968</v>
      </c>
      <c r="C2">
        <v>5</v>
      </c>
      <c r="D2" s="13" t="s">
        <v>969</v>
      </c>
      <c r="E2" s="66" t="s">
        <v>706</v>
      </c>
      <c r="F2" s="1" t="s">
        <v>982</v>
      </c>
      <c r="G2" s="13" t="str">
        <f>Tabla_Proveedores[[#This Row],[BodegaProveedor]]&amp;Tabla_Proveedores[[#This Row],[Prioridad]]</f>
        <v>BP-MATRIZ1193 - 5</v>
      </c>
    </row>
    <row r="3" spans="1:7" x14ac:dyDescent="0.2">
      <c r="A3" t="s">
        <v>962</v>
      </c>
      <c r="B3" t="s">
        <v>983</v>
      </c>
      <c r="C3">
        <v>9</v>
      </c>
      <c r="D3" s="13" t="s">
        <v>984</v>
      </c>
      <c r="E3" t="s">
        <v>706</v>
      </c>
      <c r="F3" t="s">
        <v>985</v>
      </c>
      <c r="G3" s="13" t="str">
        <f>Tabla_Proveedores[[#This Row],[BodegaProveedor]]&amp;Tabla_Proveedores[[#This Row],[Prioridad]]</f>
        <v>BP-MATRIZ1500 - 9</v>
      </c>
    </row>
    <row r="4" spans="1:7" x14ac:dyDescent="0.2">
      <c r="A4" t="s">
        <v>962</v>
      </c>
      <c r="B4" t="s">
        <v>986</v>
      </c>
      <c r="C4">
        <v>13</v>
      </c>
      <c r="D4" s="13" t="s">
        <v>987</v>
      </c>
      <c r="E4" t="s">
        <v>706</v>
      </c>
      <c r="F4" t="s">
        <v>988</v>
      </c>
      <c r="G4" s="13" t="str">
        <f>Tabla_Proveedores[[#This Row],[BodegaProveedor]]&amp;Tabla_Proveedores[[#This Row],[Prioridad]]</f>
        <v>BP-MATRIZ1738 - 13</v>
      </c>
    </row>
    <row r="5" spans="1:7" x14ac:dyDescent="0.2">
      <c r="A5" t="s">
        <v>962</v>
      </c>
      <c r="B5" t="s">
        <v>989</v>
      </c>
      <c r="C5">
        <v>17</v>
      </c>
      <c r="D5" s="13" t="s">
        <v>990</v>
      </c>
      <c r="E5" t="s">
        <v>706</v>
      </c>
      <c r="F5" t="s">
        <v>991</v>
      </c>
      <c r="G5" s="13" t="str">
        <f>Tabla_Proveedores[[#This Row],[BodegaProveedor]]&amp;Tabla_Proveedores[[#This Row],[Prioridad]]</f>
        <v>BP-MATRIZ243 - 17</v>
      </c>
    </row>
    <row r="6" spans="1:7" x14ac:dyDescent="0.2">
      <c r="A6" t="s">
        <v>962</v>
      </c>
      <c r="B6" t="s">
        <v>992</v>
      </c>
      <c r="C6">
        <v>21</v>
      </c>
      <c r="D6" s="13" t="s">
        <v>993</v>
      </c>
      <c r="E6" t="s">
        <v>706</v>
      </c>
      <c r="F6" t="s">
        <v>994</v>
      </c>
      <c r="G6" s="13" t="str">
        <f>Tabla_Proveedores[[#This Row],[BodegaProveedor]]&amp;Tabla_Proveedores[[#This Row],[Prioridad]]</f>
        <v>BP-MATRIZ3934 - PI21</v>
      </c>
    </row>
    <row r="7" spans="1:7" x14ac:dyDescent="0.2">
      <c r="A7" t="s">
        <v>962</v>
      </c>
      <c r="B7" t="s">
        <v>995</v>
      </c>
      <c r="C7">
        <v>25</v>
      </c>
      <c r="D7" s="13" t="s">
        <v>996</v>
      </c>
      <c r="E7" t="s">
        <v>706</v>
      </c>
      <c r="F7" t="s">
        <v>997</v>
      </c>
      <c r="G7" s="13" t="str">
        <f>Tabla_Proveedores[[#This Row],[BodegaProveedor]]&amp;Tabla_Proveedores[[#This Row],[Prioridad]]</f>
        <v>BP-MATRIZ2095 - 25</v>
      </c>
    </row>
    <row r="8" spans="1:7" x14ac:dyDescent="0.2">
      <c r="A8" t="s">
        <v>962</v>
      </c>
      <c r="B8" t="s">
        <v>998</v>
      </c>
      <c r="C8">
        <v>100</v>
      </c>
      <c r="D8" s="13" t="s">
        <v>999</v>
      </c>
      <c r="E8" t="s">
        <v>706</v>
      </c>
      <c r="F8" t="s">
        <v>1000</v>
      </c>
      <c r="G8" s="13" t="str">
        <f>Tabla_Proveedores[[#This Row],[BodegaProveedor]]&amp;Tabla_Proveedores[[#This Row],[Prioridad]]</f>
        <v>BP-MATRIZ3106 - 100</v>
      </c>
    </row>
    <row r="9" spans="1:7" x14ac:dyDescent="0.2">
      <c r="A9" t="s">
        <v>962</v>
      </c>
      <c r="B9" t="s">
        <v>1001</v>
      </c>
      <c r="C9">
        <v>34</v>
      </c>
      <c r="D9" s="13" t="s">
        <v>1002</v>
      </c>
      <c r="E9" t="s">
        <v>706</v>
      </c>
      <c r="F9" t="s">
        <v>1003</v>
      </c>
      <c r="G9" s="13" t="str">
        <f>Tabla_Proveedores[[#This Row],[BodegaProveedor]]&amp;Tabla_Proveedores[[#This Row],[Prioridad]]</f>
        <v>BP-MATRIZ3558 - E34</v>
      </c>
    </row>
    <row r="10" spans="1:7" x14ac:dyDescent="0.2">
      <c r="A10" t="s">
        <v>962</v>
      </c>
      <c r="B10" t="s">
        <v>1004</v>
      </c>
      <c r="C10">
        <v>38</v>
      </c>
      <c r="D10" s="13" t="s">
        <v>1005</v>
      </c>
      <c r="E10" t="s">
        <v>706</v>
      </c>
      <c r="F10" t="s">
        <v>1004</v>
      </c>
      <c r="G10" s="13" t="str">
        <f>Tabla_Proveedores[[#This Row],[BodegaProveedor]]&amp;Tabla_Proveedores[[#This Row],[Prioridad]]</f>
        <v>BP-MATRIZ375938</v>
      </c>
    </row>
    <row r="11" spans="1:7" x14ac:dyDescent="0.2">
      <c r="A11" t="s">
        <v>962</v>
      </c>
      <c r="B11" t="s">
        <v>1006</v>
      </c>
      <c r="C11">
        <v>1</v>
      </c>
      <c r="D11" s="13" t="s">
        <v>1007</v>
      </c>
      <c r="E11" t="s">
        <v>706</v>
      </c>
      <c r="F11" t="s">
        <v>1008</v>
      </c>
      <c r="G11" s="13" t="str">
        <f>Tabla_Proveedores[[#This Row],[BodegaProveedor]]&amp;Tabla_Proveedores[[#This Row],[Prioridad]]</f>
        <v>BP-MATRIZ1159 - 1</v>
      </c>
    </row>
    <row r="12" spans="1:7" x14ac:dyDescent="0.2">
      <c r="A12" t="s">
        <v>962</v>
      </c>
      <c r="B12" t="s">
        <v>1009</v>
      </c>
      <c r="C12">
        <v>6</v>
      </c>
      <c r="D12" s="13" t="s">
        <v>1010</v>
      </c>
      <c r="E12" t="s">
        <v>706</v>
      </c>
      <c r="F12" t="s">
        <v>1011</v>
      </c>
      <c r="G12" s="13" t="str">
        <f>Tabla_Proveedores[[#This Row],[BodegaProveedor]]&amp;Tabla_Proveedores[[#This Row],[Prioridad]]</f>
        <v>BP-MATRIZ1297 - 6</v>
      </c>
    </row>
    <row r="13" spans="1:7" x14ac:dyDescent="0.2">
      <c r="A13" t="s">
        <v>962</v>
      </c>
      <c r="B13" t="s">
        <v>1012</v>
      </c>
      <c r="C13">
        <v>10</v>
      </c>
      <c r="D13" s="13" t="s">
        <v>1013</v>
      </c>
      <c r="E13" t="s">
        <v>706</v>
      </c>
      <c r="F13" t="s">
        <v>1014</v>
      </c>
      <c r="G13" s="13" t="str">
        <f>Tabla_Proveedores[[#This Row],[BodegaProveedor]]&amp;Tabla_Proveedores[[#This Row],[Prioridad]]</f>
        <v>BP-MATRIZ1503 - 10</v>
      </c>
    </row>
    <row r="14" spans="1:7" x14ac:dyDescent="0.2">
      <c r="A14" t="s">
        <v>962</v>
      </c>
      <c r="B14" t="s">
        <v>1015</v>
      </c>
      <c r="C14">
        <v>14</v>
      </c>
      <c r="D14" s="13" t="s">
        <v>1016</v>
      </c>
      <c r="E14" t="s">
        <v>706</v>
      </c>
      <c r="F14" t="s">
        <v>1017</v>
      </c>
      <c r="G14" s="13" t="str">
        <f>Tabla_Proveedores[[#This Row],[BodegaProveedor]]&amp;Tabla_Proveedores[[#This Row],[Prioridad]]</f>
        <v>BP-MATRIZ1838 - 14</v>
      </c>
    </row>
    <row r="15" spans="1:7" x14ac:dyDescent="0.2">
      <c r="A15" t="s">
        <v>962</v>
      </c>
      <c r="B15" t="s">
        <v>1018</v>
      </c>
      <c r="C15">
        <v>18</v>
      </c>
      <c r="D15" s="13" t="s">
        <v>1019</v>
      </c>
      <c r="E15" t="s">
        <v>706</v>
      </c>
      <c r="F15" t="s">
        <v>1020</v>
      </c>
      <c r="G15" s="13" t="str">
        <f>Tabla_Proveedores[[#This Row],[BodegaProveedor]]&amp;Tabla_Proveedores[[#This Row],[Prioridad]]</f>
        <v>BP-MATRIZ410 - 18</v>
      </c>
    </row>
    <row r="16" spans="1:7" x14ac:dyDescent="0.2">
      <c r="A16" t="s">
        <v>962</v>
      </c>
      <c r="B16" t="s">
        <v>1021</v>
      </c>
      <c r="C16">
        <v>22</v>
      </c>
      <c r="D16" s="13" t="s">
        <v>1022</v>
      </c>
      <c r="E16" t="s">
        <v>706</v>
      </c>
      <c r="F16" t="s">
        <v>1023</v>
      </c>
      <c r="G16" s="13" t="str">
        <f>Tabla_Proveedores[[#This Row],[BodegaProveedor]]&amp;Tabla_Proveedores[[#This Row],[Prioridad]]</f>
        <v>BP-MATRIZ847 - 22</v>
      </c>
    </row>
    <row r="17" spans="1:7" x14ac:dyDescent="0.2">
      <c r="A17" t="s">
        <v>962</v>
      </c>
      <c r="B17" t="s">
        <v>1024</v>
      </c>
      <c r="C17">
        <v>30</v>
      </c>
      <c r="D17" s="13" t="s">
        <v>1025</v>
      </c>
      <c r="E17" t="s">
        <v>706</v>
      </c>
      <c r="F17" t="s">
        <v>1026</v>
      </c>
      <c r="G17" s="13" t="str">
        <f>Tabla_Proveedores[[#This Row],[BodegaProveedor]]&amp;Tabla_Proveedores[[#This Row],[Prioridad]]</f>
        <v>BP-MATRIZ1253 - 30</v>
      </c>
    </row>
    <row r="18" spans="1:7" x14ac:dyDescent="0.2">
      <c r="A18" t="s">
        <v>962</v>
      </c>
      <c r="B18" t="s">
        <v>1027</v>
      </c>
      <c r="C18">
        <v>31</v>
      </c>
      <c r="D18" s="13" t="s">
        <v>1028</v>
      </c>
      <c r="E18" t="s">
        <v>706</v>
      </c>
      <c r="F18" t="s">
        <v>1029</v>
      </c>
      <c r="G18" s="13" t="str">
        <f>Tabla_Proveedores[[#This Row],[BodegaProveedor]]&amp;Tabla_Proveedores[[#This Row],[Prioridad]]</f>
        <v>BP-MATRIZ3272 - 31</v>
      </c>
    </row>
    <row r="19" spans="1:7" x14ac:dyDescent="0.2">
      <c r="A19" t="s">
        <v>962</v>
      </c>
      <c r="B19" t="s">
        <v>1030</v>
      </c>
      <c r="C19">
        <v>35</v>
      </c>
      <c r="D19" s="13" t="s">
        <v>1031</v>
      </c>
      <c r="E19" t="s">
        <v>706</v>
      </c>
      <c r="F19" t="s">
        <v>1032</v>
      </c>
      <c r="G19" s="13" t="str">
        <f>Tabla_Proveedores[[#This Row],[BodegaProveedor]]&amp;Tabla_Proveedores[[#This Row],[Prioridad]]</f>
        <v>BP-MATRIZ3469 -35</v>
      </c>
    </row>
    <row r="20" spans="1:7" x14ac:dyDescent="0.2">
      <c r="A20" t="s">
        <v>962</v>
      </c>
      <c r="B20" t="s">
        <v>1033</v>
      </c>
      <c r="C20">
        <v>101</v>
      </c>
      <c r="D20" s="13" t="s">
        <v>1034</v>
      </c>
      <c r="E20" t="s">
        <v>706</v>
      </c>
      <c r="F20" t="s">
        <v>1035</v>
      </c>
      <c r="G20" s="13" t="str">
        <f>Tabla_Proveedores[[#This Row],[BodegaProveedor]]&amp;Tabla_Proveedores[[#This Row],[Prioridad]]</f>
        <v>BP-MATRIZ3760 -101</v>
      </c>
    </row>
    <row r="21" spans="1:7" x14ac:dyDescent="0.2">
      <c r="A21" t="s">
        <v>962</v>
      </c>
      <c r="B21" t="s">
        <v>1036</v>
      </c>
      <c r="C21">
        <v>2</v>
      </c>
      <c r="D21" s="13" t="s">
        <v>1037</v>
      </c>
      <c r="E21" t="s">
        <v>706</v>
      </c>
      <c r="F21" t="s">
        <v>1038</v>
      </c>
      <c r="G21" s="13" t="str">
        <f>Tabla_Proveedores[[#This Row],[BodegaProveedor]]&amp;Tabla_Proveedores[[#This Row],[Prioridad]]</f>
        <v>BP-MATRIZ1103 - 2</v>
      </c>
    </row>
    <row r="22" spans="1:7" x14ac:dyDescent="0.2">
      <c r="A22" t="s">
        <v>962</v>
      </c>
      <c r="B22" t="s">
        <v>970</v>
      </c>
      <c r="C22">
        <v>7</v>
      </c>
      <c r="D22" s="13" t="s">
        <v>971</v>
      </c>
      <c r="E22" t="s">
        <v>706</v>
      </c>
      <c r="F22" t="s">
        <v>1039</v>
      </c>
      <c r="G22" s="13" t="str">
        <f>Tabla_Proveedores[[#This Row],[BodegaProveedor]]&amp;Tabla_Proveedores[[#This Row],[Prioridad]]</f>
        <v>BP-MATRIZ1367 - 7</v>
      </c>
    </row>
    <row r="23" spans="1:7" x14ac:dyDescent="0.2">
      <c r="A23" t="s">
        <v>962</v>
      </c>
      <c r="B23" t="s">
        <v>972</v>
      </c>
      <c r="C23">
        <v>11</v>
      </c>
      <c r="D23" s="13" t="s">
        <v>973</v>
      </c>
      <c r="E23" t="s">
        <v>706</v>
      </c>
      <c r="F23" t="s">
        <v>1040</v>
      </c>
      <c r="G23" s="13" t="str">
        <f>Tabla_Proveedores[[#This Row],[BodegaProveedor]]&amp;Tabla_Proveedores[[#This Row],[Prioridad]]</f>
        <v>BP-MATRIZ1554 - 11</v>
      </c>
    </row>
    <row r="24" spans="1:7" x14ac:dyDescent="0.2">
      <c r="A24" t="s">
        <v>962</v>
      </c>
      <c r="B24" t="s">
        <v>974</v>
      </c>
      <c r="C24">
        <v>15</v>
      </c>
      <c r="D24" s="13" t="s">
        <v>975</v>
      </c>
      <c r="E24" t="s">
        <v>706</v>
      </c>
      <c r="F24" t="s">
        <v>1041</v>
      </c>
      <c r="G24" s="13" t="str">
        <f>Tabla_Proveedores[[#This Row],[BodegaProveedor]]&amp;Tabla_Proveedores[[#This Row],[Prioridad]]</f>
        <v>BP-MATRIZ1897 - 15</v>
      </c>
    </row>
    <row r="25" spans="1:7" x14ac:dyDescent="0.2">
      <c r="A25" t="s">
        <v>962</v>
      </c>
      <c r="B25" t="s">
        <v>1042</v>
      </c>
      <c r="C25">
        <v>19</v>
      </c>
      <c r="D25" s="13" t="s">
        <v>1043</v>
      </c>
      <c r="E25" t="s">
        <v>706</v>
      </c>
      <c r="F25" t="s">
        <v>1044</v>
      </c>
      <c r="G25" s="13" t="str">
        <f>Tabla_Proveedores[[#This Row],[BodegaProveedor]]&amp;Tabla_Proveedores[[#This Row],[Prioridad]]</f>
        <v>BP-MATRIZ622 - 19</v>
      </c>
    </row>
    <row r="26" spans="1:7" x14ac:dyDescent="0.2">
      <c r="A26" t="s">
        <v>962</v>
      </c>
      <c r="B26" t="s">
        <v>1045</v>
      </c>
      <c r="C26">
        <v>23</v>
      </c>
      <c r="D26" s="13" t="s">
        <v>1046</v>
      </c>
      <c r="E26" t="s">
        <v>706</v>
      </c>
      <c r="F26" t="s">
        <v>1047</v>
      </c>
      <c r="G26" s="13" t="str">
        <f>Tabla_Proveedores[[#This Row],[BodegaProveedor]]&amp;Tabla_Proveedores[[#This Row],[Prioridad]]</f>
        <v>BP-MATRIZIMPORTACION23</v>
      </c>
    </row>
    <row r="27" spans="1:7" x14ac:dyDescent="0.2">
      <c r="A27" t="s">
        <v>962</v>
      </c>
      <c r="B27" t="s">
        <v>1048</v>
      </c>
      <c r="C27">
        <v>29</v>
      </c>
      <c r="D27" s="13" t="s">
        <v>1049</v>
      </c>
      <c r="E27" t="s">
        <v>706</v>
      </c>
      <c r="F27" t="s">
        <v>1050</v>
      </c>
      <c r="G27" s="13" t="str">
        <f>Tabla_Proveedores[[#This Row],[BodegaProveedor]]&amp;Tabla_Proveedores[[#This Row],[Prioridad]]</f>
        <v>BP-MATRIZ2201 - 29</v>
      </c>
    </row>
    <row r="28" spans="1:7" x14ac:dyDescent="0.2">
      <c r="A28" t="s">
        <v>962</v>
      </c>
      <c r="B28" t="s">
        <v>1051</v>
      </c>
      <c r="C28">
        <v>32</v>
      </c>
      <c r="D28" s="13" t="s">
        <v>1052</v>
      </c>
      <c r="E28" t="s">
        <v>706</v>
      </c>
      <c r="F28" t="s">
        <v>1053</v>
      </c>
      <c r="G28" s="13" t="str">
        <f>Tabla_Proveedores[[#This Row],[BodegaProveedor]]&amp;Tabla_Proveedores[[#This Row],[Prioridad]]</f>
        <v>BP-MATRIZ3552 - RI32</v>
      </c>
    </row>
    <row r="29" spans="1:7" x14ac:dyDescent="0.2">
      <c r="A29" t="s">
        <v>962</v>
      </c>
      <c r="B29" t="s">
        <v>1054</v>
      </c>
      <c r="C29">
        <v>36</v>
      </c>
      <c r="D29" s="13" t="s">
        <v>1055</v>
      </c>
      <c r="E29" t="s">
        <v>706</v>
      </c>
      <c r="F29" t="s">
        <v>1056</v>
      </c>
      <c r="G29" s="13" t="str">
        <f>Tabla_Proveedores[[#This Row],[BodegaProveedor]]&amp;Tabla_Proveedores[[#This Row],[Prioridad]]</f>
        <v>BP-MATRIZ3753 - 36</v>
      </c>
    </row>
    <row r="30" spans="1:7" x14ac:dyDescent="0.2">
      <c r="A30" t="s">
        <v>962</v>
      </c>
      <c r="B30" t="s">
        <v>1057</v>
      </c>
      <c r="C30">
        <v>3</v>
      </c>
      <c r="D30" s="13" t="s">
        <v>1058</v>
      </c>
      <c r="E30" t="s">
        <v>706</v>
      </c>
      <c r="F30" t="s">
        <v>1059</v>
      </c>
      <c r="G30" s="13" t="str">
        <f>Tabla_Proveedores[[#This Row],[BodegaProveedor]]&amp;Tabla_Proveedores[[#This Row],[Prioridad]]</f>
        <v>BP-MATRIZ3366 - DY3</v>
      </c>
    </row>
    <row r="31" spans="1:7" x14ac:dyDescent="0.2">
      <c r="A31" t="s">
        <v>962</v>
      </c>
      <c r="B31" t="s">
        <v>1060</v>
      </c>
      <c r="C31">
        <v>8</v>
      </c>
      <c r="D31" s="13" t="s">
        <v>1061</v>
      </c>
      <c r="E31" t="s">
        <v>706</v>
      </c>
      <c r="F31" t="s">
        <v>1062</v>
      </c>
      <c r="G31" s="13" t="str">
        <f>Tabla_Proveedores[[#This Row],[BodegaProveedor]]&amp;Tabla_Proveedores[[#This Row],[Prioridad]]</f>
        <v>BP-MATRIZ1415 - 8</v>
      </c>
    </row>
    <row r="32" spans="1:7" x14ac:dyDescent="0.2">
      <c r="A32" t="s">
        <v>962</v>
      </c>
      <c r="B32" t="s">
        <v>1063</v>
      </c>
      <c r="C32">
        <v>12</v>
      </c>
      <c r="D32" s="13" t="s">
        <v>1064</v>
      </c>
      <c r="E32" t="s">
        <v>706</v>
      </c>
      <c r="F32" t="s">
        <v>1065</v>
      </c>
      <c r="G32" s="13" t="str">
        <f>Tabla_Proveedores[[#This Row],[BodegaProveedor]]&amp;Tabla_Proveedores[[#This Row],[Prioridad]]</f>
        <v>BP-MATRIZ1706 - 12</v>
      </c>
    </row>
    <row r="33" spans="1:7" x14ac:dyDescent="0.2">
      <c r="A33" t="s">
        <v>962</v>
      </c>
      <c r="B33" t="s">
        <v>976</v>
      </c>
      <c r="C33">
        <v>16</v>
      </c>
      <c r="D33" s="13" t="s">
        <v>977</v>
      </c>
      <c r="E33" t="s">
        <v>706</v>
      </c>
      <c r="F33" t="s">
        <v>1066</v>
      </c>
      <c r="G33" s="13" t="str">
        <f>Tabla_Proveedores[[#This Row],[BodegaProveedor]]&amp;Tabla_Proveedores[[#This Row],[Prioridad]]</f>
        <v>BP-MATRIZ1942 - 16</v>
      </c>
    </row>
    <row r="34" spans="1:7" x14ac:dyDescent="0.2">
      <c r="A34" t="s">
        <v>962</v>
      </c>
      <c r="B34" t="s">
        <v>1067</v>
      </c>
      <c r="C34">
        <v>20</v>
      </c>
      <c r="D34" s="13" t="s">
        <v>1068</v>
      </c>
      <c r="E34" t="s">
        <v>706</v>
      </c>
      <c r="F34" t="s">
        <v>1069</v>
      </c>
      <c r="G34" s="13" t="str">
        <f>Tabla_Proveedores[[#This Row],[BodegaProveedor]]&amp;Tabla_Proveedores[[#This Row],[Prioridad]]</f>
        <v>BP-MATRIZ2961 - 20</v>
      </c>
    </row>
    <row r="35" spans="1:7" x14ac:dyDescent="0.2">
      <c r="A35" t="s">
        <v>962</v>
      </c>
      <c r="B35" t="s">
        <v>978</v>
      </c>
      <c r="C35">
        <v>24</v>
      </c>
      <c r="D35" s="13" t="s">
        <v>979</v>
      </c>
      <c r="E35" t="s">
        <v>706</v>
      </c>
      <c r="F35" t="s">
        <v>1070</v>
      </c>
      <c r="G35" s="13" t="str">
        <f>Tabla_Proveedores[[#This Row],[BodegaProveedor]]&amp;Tabla_Proveedores[[#This Row],[Prioridad]]</f>
        <v>BP-MATRIZ2078 - 24</v>
      </c>
    </row>
    <row r="36" spans="1:7" x14ac:dyDescent="0.2">
      <c r="A36" t="s">
        <v>962</v>
      </c>
      <c r="B36" t="s">
        <v>1071</v>
      </c>
      <c r="C36">
        <v>4</v>
      </c>
      <c r="D36" s="13" t="s">
        <v>1072</v>
      </c>
      <c r="E36" t="s">
        <v>706</v>
      </c>
      <c r="F36" t="s">
        <v>1073</v>
      </c>
      <c r="G36" s="13" t="str">
        <f>Tabla_Proveedores[[#This Row],[BodegaProveedor]]&amp;Tabla_Proveedores[[#This Row],[Prioridad]]</f>
        <v>BP-MATRIZ2679 - 4</v>
      </c>
    </row>
    <row r="37" spans="1:7" x14ac:dyDescent="0.2">
      <c r="A37" t="s">
        <v>962</v>
      </c>
      <c r="B37" t="s">
        <v>1074</v>
      </c>
      <c r="C37">
        <v>33</v>
      </c>
      <c r="D37" s="13" t="s">
        <v>1075</v>
      </c>
      <c r="E37" t="s">
        <v>706</v>
      </c>
      <c r="F37" t="s">
        <v>1076</v>
      </c>
      <c r="G37" s="13" t="str">
        <f>Tabla_Proveedores[[#This Row],[BodegaProveedor]]&amp;Tabla_Proveedores[[#This Row],[Prioridad]]</f>
        <v>BP-MATRIZ3557 - VA33</v>
      </c>
    </row>
    <row r="38" spans="1:7" x14ac:dyDescent="0.2">
      <c r="A38" t="s">
        <v>962</v>
      </c>
      <c r="B38" t="s">
        <v>1077</v>
      </c>
      <c r="C38">
        <v>37</v>
      </c>
      <c r="D38" s="13" t="s">
        <v>1078</v>
      </c>
      <c r="E38" t="s">
        <v>706</v>
      </c>
      <c r="F38" t="s">
        <v>1079</v>
      </c>
      <c r="G38" s="13" t="str">
        <f>Tabla_Proveedores[[#This Row],[BodegaProveedor]]&amp;Tabla_Proveedores[[#This Row],[Prioridad]]</f>
        <v>BP-MATRIZ462 -37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6" t="s">
        <v>360</v>
      </c>
    </row>
    <row r="2" spans="1:6" x14ac:dyDescent="0.2">
      <c r="A2" s="66" t="s">
        <v>706</v>
      </c>
      <c r="B2" s="66" t="s">
        <v>962</v>
      </c>
      <c r="C2" s="13" t="str">
        <f>IFERROR(INDEX(Tabla_Proveedores[COD_PROVEEDOR],MATCH(Tabla_Bodegas_Permitidas[[#This Row],[COD_BODEGA]],Tabla_Proveedores[COD_BODEGA],0)),0)</f>
        <v>1193</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38"/>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6" t="s">
        <v>1036</v>
      </c>
    </row>
    <row r="3" spans="1:1" x14ac:dyDescent="0.2">
      <c r="A3" t="s">
        <v>1006</v>
      </c>
    </row>
    <row r="4" spans="1:1" x14ac:dyDescent="0.2">
      <c r="A4" t="s">
        <v>968</v>
      </c>
    </row>
    <row r="5" spans="1:1" x14ac:dyDescent="0.2">
      <c r="A5" t="s">
        <v>1024</v>
      </c>
    </row>
    <row r="6" spans="1:1" x14ac:dyDescent="0.2">
      <c r="A6" t="s">
        <v>1009</v>
      </c>
    </row>
    <row r="7" spans="1:1" x14ac:dyDescent="0.2">
      <c r="A7" t="s">
        <v>970</v>
      </c>
    </row>
    <row r="8" spans="1:1" x14ac:dyDescent="0.2">
      <c r="A8" t="s">
        <v>1060</v>
      </c>
    </row>
    <row r="9" spans="1:1" x14ac:dyDescent="0.2">
      <c r="A9" t="s">
        <v>983</v>
      </c>
    </row>
    <row r="10" spans="1:1" x14ac:dyDescent="0.2">
      <c r="A10" t="s">
        <v>1012</v>
      </c>
    </row>
    <row r="11" spans="1:1" x14ac:dyDescent="0.2">
      <c r="A11" t="s">
        <v>972</v>
      </c>
    </row>
    <row r="12" spans="1:1" x14ac:dyDescent="0.2">
      <c r="A12" t="s">
        <v>1063</v>
      </c>
    </row>
    <row r="13" spans="1:1" x14ac:dyDescent="0.2">
      <c r="A13" t="s">
        <v>986</v>
      </c>
    </row>
    <row r="14" spans="1:1" x14ac:dyDescent="0.2">
      <c r="A14" t="s">
        <v>1015</v>
      </c>
    </row>
    <row r="15" spans="1:1" x14ac:dyDescent="0.2">
      <c r="A15" t="s">
        <v>974</v>
      </c>
    </row>
    <row r="16" spans="1:1" x14ac:dyDescent="0.2">
      <c r="A16" t="s">
        <v>976</v>
      </c>
    </row>
    <row r="17" spans="1:1" x14ac:dyDescent="0.2">
      <c r="A17" t="s">
        <v>978</v>
      </c>
    </row>
    <row r="18" spans="1:1" x14ac:dyDescent="0.2">
      <c r="A18" t="s">
        <v>995</v>
      </c>
    </row>
    <row r="19" spans="1:1" x14ac:dyDescent="0.2">
      <c r="A19" t="s">
        <v>1048</v>
      </c>
    </row>
    <row r="20" spans="1:1" x14ac:dyDescent="0.2">
      <c r="A20" t="s">
        <v>989</v>
      </c>
    </row>
    <row r="21" spans="1:1" x14ac:dyDescent="0.2">
      <c r="A21" t="s">
        <v>1071</v>
      </c>
    </row>
    <row r="22" spans="1:1" x14ac:dyDescent="0.2">
      <c r="A22" t="s">
        <v>1067</v>
      </c>
    </row>
    <row r="23" spans="1:1" x14ac:dyDescent="0.2">
      <c r="A23" t="s">
        <v>998</v>
      </c>
    </row>
    <row r="24" spans="1:1" x14ac:dyDescent="0.2">
      <c r="A24" t="s">
        <v>1027</v>
      </c>
    </row>
    <row r="25" spans="1:1" x14ac:dyDescent="0.2">
      <c r="A25" t="s">
        <v>1057</v>
      </c>
    </row>
    <row r="26" spans="1:1" x14ac:dyDescent="0.2">
      <c r="A26" t="s">
        <v>1030</v>
      </c>
    </row>
    <row r="27" spans="1:1" x14ac:dyDescent="0.2">
      <c r="A27" t="s">
        <v>1051</v>
      </c>
    </row>
    <row r="28" spans="1:1" x14ac:dyDescent="0.2">
      <c r="A28" t="s">
        <v>1074</v>
      </c>
    </row>
    <row r="29" spans="1:1" x14ac:dyDescent="0.2">
      <c r="A29" t="s">
        <v>1001</v>
      </c>
    </row>
    <row r="30" spans="1:1" x14ac:dyDescent="0.2">
      <c r="A30" t="s">
        <v>1054</v>
      </c>
    </row>
    <row r="31" spans="1:1" x14ac:dyDescent="0.2">
      <c r="A31" t="s">
        <v>1004</v>
      </c>
    </row>
    <row r="32" spans="1:1" x14ac:dyDescent="0.2">
      <c r="A32" t="s">
        <v>1033</v>
      </c>
    </row>
    <row r="33" spans="1:1" x14ac:dyDescent="0.2">
      <c r="A33" t="s">
        <v>992</v>
      </c>
    </row>
    <row r="34" spans="1:1" x14ac:dyDescent="0.2">
      <c r="A34" t="s">
        <v>1018</v>
      </c>
    </row>
    <row r="35" spans="1:1" x14ac:dyDescent="0.2">
      <c r="A35" t="s">
        <v>1077</v>
      </c>
    </row>
    <row r="36" spans="1:1" x14ac:dyDescent="0.2">
      <c r="A36" t="s">
        <v>1042</v>
      </c>
    </row>
    <row r="37" spans="1:1" x14ac:dyDescent="0.2">
      <c r="A37" t="s">
        <v>1021</v>
      </c>
    </row>
    <row r="38" spans="1:1" x14ac:dyDescent="0.2">
      <c r="A38" t="s">
        <v>1045</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27"/>
  <sheetViews>
    <sheetView showGridLines="0" workbookViewId="0">
      <selection activeCell="A2" sqref="A2:A3"/>
    </sheetView>
  </sheetViews>
  <sheetFormatPr baseColWidth="10" defaultColWidth="11.42578125" defaultRowHeight="12.75" x14ac:dyDescent="0.2"/>
  <cols>
    <col min="1" max="1" width="35" customWidth="1"/>
  </cols>
  <sheetData>
    <row r="1" spans="1:1" x14ac:dyDescent="0.2">
      <c r="A1" t="s">
        <v>234</v>
      </c>
    </row>
    <row r="2" spans="1:1" x14ac:dyDescent="0.2">
      <c r="A2" s="66" t="s">
        <v>968</v>
      </c>
    </row>
    <row r="3" spans="1:1" x14ac:dyDescent="0.2">
      <c r="A3" t="s">
        <v>970</v>
      </c>
    </row>
    <row r="4" spans="1:1" x14ac:dyDescent="0.2">
      <c r="A4" t="s">
        <v>972</v>
      </c>
    </row>
    <row r="5" spans="1:1" x14ac:dyDescent="0.2">
      <c r="A5" t="s">
        <v>974</v>
      </c>
    </row>
    <row r="6" spans="1:1" x14ac:dyDescent="0.2">
      <c r="A6" t="s">
        <v>976</v>
      </c>
    </row>
    <row r="7" spans="1:1" x14ac:dyDescent="0.2">
      <c r="A7" t="s">
        <v>978</v>
      </c>
    </row>
    <row r="8" spans="1:1" x14ac:dyDescent="0.2">
      <c r="A8" t="s">
        <v>995</v>
      </c>
    </row>
    <row r="9" spans="1:1" x14ac:dyDescent="0.2">
      <c r="A9" t="s">
        <v>5188</v>
      </c>
    </row>
    <row r="10" spans="1:1" x14ac:dyDescent="0.2">
      <c r="A10" t="s">
        <v>5190</v>
      </c>
    </row>
    <row r="11" spans="1:1" x14ac:dyDescent="0.2">
      <c r="A11" t="s">
        <v>5192</v>
      </c>
    </row>
    <row r="12" spans="1:1" x14ac:dyDescent="0.2">
      <c r="A12" t="s">
        <v>5194</v>
      </c>
    </row>
    <row r="13" spans="1:1" x14ac:dyDescent="0.2">
      <c r="A13" t="s">
        <v>5196</v>
      </c>
    </row>
    <row r="14" spans="1:1" x14ac:dyDescent="0.2">
      <c r="A14" t="s">
        <v>5198</v>
      </c>
    </row>
    <row r="15" spans="1:1" x14ac:dyDescent="0.2">
      <c r="A15" t="s">
        <v>5200</v>
      </c>
    </row>
    <row r="16" spans="1:1" x14ac:dyDescent="0.2">
      <c r="A16" t="s">
        <v>5202</v>
      </c>
    </row>
    <row r="17" spans="1:1" x14ac:dyDescent="0.2">
      <c r="A17" t="s">
        <v>966</v>
      </c>
    </row>
    <row r="18" spans="1:1" x14ac:dyDescent="0.2">
      <c r="A18" t="s">
        <v>5204</v>
      </c>
    </row>
    <row r="19" spans="1:1" x14ac:dyDescent="0.2">
      <c r="A19" t="s">
        <v>5206</v>
      </c>
    </row>
    <row r="20" spans="1:1" x14ac:dyDescent="0.2">
      <c r="A20" t="s">
        <v>963</v>
      </c>
    </row>
    <row r="21" spans="1:1" x14ac:dyDescent="0.2">
      <c r="A21" t="s">
        <v>980</v>
      </c>
    </row>
    <row r="22" spans="1:1" x14ac:dyDescent="0.2">
      <c r="A22" t="s">
        <v>5186</v>
      </c>
    </row>
    <row r="23" spans="1:1" x14ac:dyDescent="0.2">
      <c r="A23" t="s">
        <v>5208</v>
      </c>
    </row>
    <row r="24" spans="1:1" x14ac:dyDescent="0.2">
      <c r="A24" t="s">
        <v>5212</v>
      </c>
    </row>
    <row r="25" spans="1:1" x14ac:dyDescent="0.2">
      <c r="A25" t="s">
        <v>5214</v>
      </c>
    </row>
    <row r="26" spans="1:1" x14ac:dyDescent="0.2">
      <c r="A26" t="s">
        <v>5210</v>
      </c>
    </row>
    <row r="27" spans="1:1" x14ac:dyDescent="0.2">
      <c r="A27" t="s">
        <v>1021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6"/>
    <col min="58" max="58" width="16.42578125" customWidth="1"/>
    <col min="59" max="59" width="81.140625" customWidth="1"/>
    <col min="60" max="60" width="26.140625" customWidth="1"/>
    <col min="61" max="61" width="25" customWidth="1"/>
    <col min="62" max="62" width="10.28515625" style="66" customWidth="1"/>
    <col min="63" max="63" width="8" style="66" customWidth="1"/>
    <col min="64" max="64" width="8.42578125" style="66" customWidth="1"/>
    <col min="65" max="65" width="12.42578125" style="66" customWidth="1"/>
    <col min="66" max="66" width="10.28515625" style="66"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6" t="s">
        <v>291</v>
      </c>
      <c r="B1" s="66" t="s">
        <v>292</v>
      </c>
      <c r="C1" s="66" t="s">
        <v>293</v>
      </c>
      <c r="D1" s="66" t="s">
        <v>294</v>
      </c>
      <c r="E1" s="66" t="s">
        <v>295</v>
      </c>
      <c r="F1" s="66" t="s">
        <v>296</v>
      </c>
      <c r="G1" s="66" t="s">
        <v>297</v>
      </c>
      <c r="H1" s="66" t="s">
        <v>298</v>
      </c>
      <c r="I1" s="66" t="s">
        <v>299</v>
      </c>
      <c r="J1" s="66" t="s">
        <v>300</v>
      </c>
      <c r="K1" s="66" t="s">
        <v>301</v>
      </c>
      <c r="L1" s="66" t="s">
        <v>302</v>
      </c>
      <c r="M1" s="66" t="s">
        <v>303</v>
      </c>
      <c r="N1" s="66" t="s">
        <v>304</v>
      </c>
      <c r="O1" s="66" t="s">
        <v>486</v>
      </c>
      <c r="P1" s="66" t="s">
        <v>305</v>
      </c>
      <c r="Q1" s="66" t="s">
        <v>306</v>
      </c>
      <c r="R1" s="66" t="s">
        <v>307</v>
      </c>
      <c r="S1" s="66" t="s">
        <v>308</v>
      </c>
      <c r="T1" s="66" t="s">
        <v>309</v>
      </c>
      <c r="U1" s="66" t="s">
        <v>310</v>
      </c>
      <c r="V1" s="66" t="s">
        <v>311</v>
      </c>
      <c r="W1" s="66" t="s">
        <v>312</v>
      </c>
      <c r="X1" s="66" t="s">
        <v>313</v>
      </c>
      <c r="Y1" s="66" t="s">
        <v>314</v>
      </c>
      <c r="Z1" s="66" t="s">
        <v>315</v>
      </c>
      <c r="AA1" s="66" t="s">
        <v>316</v>
      </c>
      <c r="AB1" s="66" t="s">
        <v>317</v>
      </c>
      <c r="AC1" s="66" t="s">
        <v>318</v>
      </c>
      <c r="AD1" s="66" t="s">
        <v>319</v>
      </c>
      <c r="AE1" s="66" t="s">
        <v>320</v>
      </c>
      <c r="AF1" s="66" t="s">
        <v>321</v>
      </c>
      <c r="AG1" s="66" t="s">
        <v>322</v>
      </c>
      <c r="AH1" s="66" t="s">
        <v>323</v>
      </c>
      <c r="AI1" s="66" t="s">
        <v>324</v>
      </c>
      <c r="AJ1" s="66" t="s">
        <v>325</v>
      </c>
      <c r="AK1" s="66" t="s">
        <v>326</v>
      </c>
      <c r="AL1" s="66" t="s">
        <v>327</v>
      </c>
      <c r="AM1" s="66" t="s">
        <v>328</v>
      </c>
      <c r="AN1" s="66" t="s">
        <v>329</v>
      </c>
      <c r="AO1" s="66" t="s">
        <v>330</v>
      </c>
      <c r="AP1" s="66" t="s">
        <v>331</v>
      </c>
      <c r="AQ1" s="66" t="s">
        <v>332</v>
      </c>
      <c r="AR1" s="66" t="s">
        <v>333</v>
      </c>
      <c r="AS1" s="66" t="s">
        <v>334</v>
      </c>
      <c r="AT1" s="66" t="s">
        <v>335</v>
      </c>
      <c r="AU1" s="66" t="s">
        <v>336</v>
      </c>
      <c r="AV1" s="66" t="s">
        <v>337</v>
      </c>
      <c r="AW1" s="66" t="s">
        <v>408</v>
      </c>
      <c r="AX1" s="1" t="s">
        <v>494</v>
      </c>
      <c r="AY1" s="1" t="s">
        <v>495</v>
      </c>
      <c r="AZ1" s="1" t="s">
        <v>496</v>
      </c>
      <c r="BA1" s="1" t="s">
        <v>497</v>
      </c>
      <c r="BB1" s="1" t="s">
        <v>498</v>
      </c>
      <c r="BC1" s="66" t="s">
        <v>338</v>
      </c>
      <c r="BD1" s="66" t="s">
        <v>339</v>
      </c>
      <c r="BE1"/>
      <c r="BJ1"/>
      <c r="BK1"/>
      <c r="BL1"/>
      <c r="BM1"/>
      <c r="BN1"/>
    </row>
    <row r="2" spans="1:66" x14ac:dyDescent="0.2">
      <c r="AU2" s="110"/>
      <c r="BA2" s="83"/>
      <c r="BB2" s="83"/>
      <c r="BC2" s="83"/>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6"/>
      <c r="B1" s="66"/>
      <c r="C1" s="66"/>
      <c r="D1" s="66"/>
      <c r="E1" s="66"/>
      <c r="F1" s="66"/>
      <c r="G1" s="66"/>
      <c r="H1" s="66"/>
      <c r="I1" s="66"/>
      <c r="J1" s="66"/>
      <c r="K1" s="66"/>
      <c r="L1" s="66"/>
      <c r="M1" s="66"/>
      <c r="N1" s="66"/>
      <c r="O1" s="66"/>
      <c r="P1" s="66"/>
      <c r="Q1" s="66"/>
      <c r="R1" s="66"/>
      <c r="S1" s="66"/>
      <c r="T1" s="66"/>
      <c r="U1" s="66"/>
    </row>
    <row r="2" spans="1:21" x14ac:dyDescent="0.2">
      <c r="A2" s="66"/>
      <c r="B2" s="66"/>
      <c r="C2" s="66"/>
      <c r="D2" s="66"/>
      <c r="E2" s="66"/>
      <c r="F2" s="66"/>
      <c r="G2" s="66"/>
      <c r="H2" s="66"/>
      <c r="I2" s="66"/>
      <c r="J2" s="66"/>
      <c r="K2" s="66"/>
      <c r="L2" s="66"/>
      <c r="M2" s="66"/>
      <c r="N2" s="66"/>
      <c r="O2" s="66"/>
      <c r="P2" s="66"/>
      <c r="Q2" s="66"/>
      <c r="R2" s="66"/>
      <c r="S2" s="66"/>
      <c r="T2" s="66"/>
      <c r="U2" s="66"/>
    </row>
    <row r="3" spans="1:21" x14ac:dyDescent="0.2">
      <c r="A3" s="66"/>
      <c r="B3" s="66"/>
      <c r="C3" s="66"/>
      <c r="D3" s="66"/>
      <c r="E3" s="66"/>
      <c r="F3" s="66"/>
      <c r="G3" s="66"/>
      <c r="H3" s="66"/>
      <c r="I3" s="66"/>
      <c r="J3" s="66"/>
      <c r="K3" s="66"/>
      <c r="L3" s="66"/>
      <c r="M3" s="66"/>
      <c r="N3" s="66"/>
      <c r="O3" s="66"/>
      <c r="P3" s="66"/>
      <c r="Q3" s="66"/>
      <c r="R3" s="66"/>
      <c r="S3" s="66"/>
      <c r="T3" s="66"/>
      <c r="U3" s="66"/>
    </row>
    <row r="4" spans="1:21" x14ac:dyDescent="0.2">
      <c r="A4" s="66"/>
      <c r="B4" s="66"/>
      <c r="C4" s="66"/>
      <c r="D4" s="66"/>
      <c r="E4" s="66"/>
      <c r="F4" s="66"/>
      <c r="G4" s="66"/>
      <c r="H4" s="66"/>
      <c r="I4" s="66"/>
      <c r="J4" s="66"/>
      <c r="K4" s="66"/>
      <c r="L4" s="66"/>
      <c r="M4" s="66"/>
      <c r="N4" s="66"/>
      <c r="O4" s="66"/>
      <c r="P4" s="66"/>
      <c r="Q4" s="66"/>
      <c r="R4" s="66"/>
      <c r="S4" s="66"/>
      <c r="T4" s="66"/>
      <c r="U4" s="66"/>
    </row>
    <row r="5" spans="1:21" x14ac:dyDescent="0.2">
      <c r="A5" s="66"/>
      <c r="B5" s="66"/>
      <c r="C5" s="66"/>
      <c r="D5" s="66"/>
      <c r="E5" s="66"/>
      <c r="F5" s="66"/>
      <c r="G5" s="66"/>
      <c r="H5" s="66"/>
      <c r="I5" s="66"/>
      <c r="J5" s="66"/>
      <c r="K5" s="66"/>
      <c r="L5" s="66"/>
      <c r="M5" s="66"/>
      <c r="N5" s="66"/>
      <c r="O5" s="66"/>
      <c r="P5" s="66"/>
      <c r="Q5" s="66"/>
      <c r="R5" s="66"/>
      <c r="S5" s="66"/>
      <c r="T5" s="66"/>
      <c r="U5" s="66"/>
    </row>
    <row r="6" spans="1:21" x14ac:dyDescent="0.2">
      <c r="A6" s="66"/>
      <c r="B6" s="66"/>
      <c r="C6" s="66"/>
      <c r="D6" s="66"/>
      <c r="E6" s="66"/>
      <c r="F6" s="66"/>
      <c r="G6" s="66"/>
      <c r="H6" s="66"/>
      <c r="I6" s="66"/>
      <c r="J6" s="66"/>
      <c r="K6" s="66"/>
      <c r="L6" s="66"/>
      <c r="M6" s="66"/>
      <c r="N6" s="66"/>
      <c r="O6" s="66"/>
      <c r="P6" s="66"/>
      <c r="Q6" s="66"/>
      <c r="R6" s="66"/>
      <c r="S6" s="66"/>
      <c r="T6" s="66"/>
      <c r="U6" s="66"/>
    </row>
    <row r="7" spans="1:21" x14ac:dyDescent="0.2">
      <c r="A7" s="66"/>
      <c r="B7" s="66"/>
      <c r="C7" s="66"/>
      <c r="D7" s="66"/>
      <c r="E7" s="66"/>
      <c r="F7" s="66"/>
      <c r="G7" s="66"/>
      <c r="H7" s="66"/>
      <c r="I7" s="66"/>
      <c r="J7" s="66"/>
      <c r="K7" s="66"/>
      <c r="L7" s="66"/>
      <c r="M7" s="66"/>
      <c r="N7" s="66"/>
      <c r="O7" s="66"/>
      <c r="P7" s="66"/>
      <c r="Q7" s="66"/>
      <c r="R7" s="66"/>
      <c r="S7" s="66"/>
      <c r="T7" s="66"/>
      <c r="U7" s="66"/>
    </row>
    <row r="8" spans="1:21" x14ac:dyDescent="0.2">
      <c r="A8" s="66"/>
      <c r="B8" s="66"/>
      <c r="C8" s="66"/>
      <c r="D8" s="66"/>
      <c r="E8" s="66"/>
      <c r="F8" s="66"/>
      <c r="G8" s="66"/>
      <c r="H8" s="66"/>
      <c r="I8" s="66"/>
      <c r="J8" s="66"/>
      <c r="K8" s="66"/>
      <c r="L8" s="66"/>
      <c r="M8" s="66"/>
      <c r="N8" s="66"/>
      <c r="O8" s="66"/>
      <c r="P8" s="66"/>
      <c r="Q8" s="66"/>
      <c r="R8" s="66"/>
      <c r="S8" s="66"/>
      <c r="T8" s="66"/>
      <c r="U8" s="66"/>
    </row>
    <row r="9" spans="1:21" x14ac:dyDescent="0.2">
      <c r="A9" s="66"/>
      <c r="B9" s="66"/>
      <c r="C9" s="66"/>
      <c r="D9" s="66"/>
      <c r="E9" s="66"/>
      <c r="F9" s="66"/>
      <c r="G9" s="66"/>
      <c r="H9" s="66"/>
      <c r="I9" s="66"/>
      <c r="J9" s="66"/>
      <c r="K9" s="66"/>
      <c r="L9" s="66"/>
      <c r="M9" s="66"/>
      <c r="N9" s="66"/>
      <c r="O9" s="66"/>
      <c r="P9" s="66"/>
      <c r="Q9" s="66"/>
      <c r="R9" s="66"/>
      <c r="S9" s="66"/>
      <c r="T9" s="66"/>
      <c r="U9" s="66"/>
    </row>
    <row r="10" spans="1:21" x14ac:dyDescent="0.2">
      <c r="A10" s="66"/>
      <c r="B10" s="66"/>
      <c r="C10" s="66"/>
      <c r="D10" s="66"/>
      <c r="E10" s="66"/>
      <c r="F10" s="66"/>
      <c r="G10" s="66"/>
      <c r="H10" s="66"/>
      <c r="I10" s="66"/>
      <c r="J10" s="66"/>
      <c r="K10" s="66"/>
      <c r="L10" s="66"/>
      <c r="M10" s="66"/>
      <c r="N10" s="66"/>
      <c r="O10" s="66"/>
      <c r="P10" s="66"/>
      <c r="Q10" s="66"/>
      <c r="R10" s="66"/>
      <c r="S10" s="66"/>
      <c r="T10" s="66"/>
      <c r="U10" s="66"/>
    </row>
    <row r="11" spans="1:21" x14ac:dyDescent="0.2">
      <c r="A11" s="66"/>
      <c r="B11" s="66"/>
      <c r="C11" s="66"/>
      <c r="D11" s="66"/>
      <c r="E11" s="66"/>
      <c r="F11" s="66"/>
      <c r="G11" s="66"/>
      <c r="H11" s="66"/>
      <c r="I11" s="66"/>
      <c r="J11" s="66"/>
      <c r="K11" s="66"/>
      <c r="L11" s="66"/>
      <c r="M11" s="66"/>
      <c r="N11" s="66"/>
      <c r="O11" s="66"/>
      <c r="P11" s="66"/>
      <c r="Q11" s="66"/>
      <c r="R11" s="66"/>
      <c r="S11" s="66"/>
      <c r="T11" s="66"/>
      <c r="U11" s="66"/>
    </row>
    <row r="12" spans="1:21" x14ac:dyDescent="0.2">
      <c r="A12" s="66"/>
      <c r="B12" s="66"/>
      <c r="C12" s="66"/>
      <c r="D12" s="66"/>
      <c r="E12" s="66"/>
      <c r="F12" s="66"/>
      <c r="G12" s="66"/>
      <c r="H12" s="66"/>
      <c r="I12" s="66"/>
      <c r="J12" s="66"/>
      <c r="K12" s="66"/>
      <c r="L12" s="66"/>
      <c r="M12" s="66"/>
      <c r="N12" s="66"/>
      <c r="O12" s="66"/>
      <c r="P12" s="66"/>
      <c r="Q12" s="66"/>
      <c r="R12" s="66"/>
      <c r="S12" s="66"/>
      <c r="T12" s="66"/>
      <c r="U12" s="66"/>
    </row>
    <row r="13" spans="1:21" x14ac:dyDescent="0.2">
      <c r="A13" s="66"/>
      <c r="B13" s="66"/>
      <c r="C13" s="66"/>
      <c r="D13" s="66"/>
      <c r="E13" s="66"/>
      <c r="F13" s="66"/>
      <c r="G13" s="66"/>
      <c r="H13" s="66"/>
      <c r="I13" s="66"/>
      <c r="J13" s="66"/>
      <c r="K13" s="66"/>
      <c r="L13" s="66"/>
      <c r="M13" s="66"/>
      <c r="N13" s="66"/>
      <c r="O13" s="66"/>
      <c r="P13" s="66"/>
      <c r="Q13" s="66"/>
      <c r="R13" s="66"/>
      <c r="S13" s="66"/>
      <c r="T13" s="66"/>
      <c r="U13" s="66"/>
    </row>
    <row r="14" spans="1:21" x14ac:dyDescent="0.2">
      <c r="A14" s="66"/>
      <c r="B14" s="66"/>
      <c r="C14" s="66"/>
      <c r="D14" s="66"/>
      <c r="E14" s="66"/>
      <c r="F14" s="66"/>
      <c r="G14" s="66"/>
      <c r="H14" s="66"/>
      <c r="I14" s="66"/>
      <c r="J14" s="66"/>
      <c r="K14" s="66"/>
      <c r="L14" s="66"/>
      <c r="M14" s="66"/>
      <c r="N14" s="66"/>
      <c r="O14" s="66"/>
      <c r="P14" s="66"/>
      <c r="Q14" s="66"/>
      <c r="R14" s="66"/>
      <c r="S14" s="66"/>
      <c r="T14" s="66"/>
      <c r="U14" s="66"/>
    </row>
    <row r="15" spans="1:21" x14ac:dyDescent="0.2">
      <c r="A15" s="66"/>
      <c r="B15" s="66"/>
      <c r="C15" s="66"/>
      <c r="D15" s="66"/>
      <c r="E15" s="66"/>
      <c r="F15" s="66"/>
      <c r="G15" s="66"/>
      <c r="H15" s="66"/>
      <c r="I15" s="66"/>
      <c r="J15" s="66"/>
      <c r="K15" s="66"/>
      <c r="L15" s="66"/>
      <c r="M15" s="66"/>
      <c r="N15" s="66"/>
      <c r="O15" s="66"/>
      <c r="P15" s="66"/>
      <c r="Q15" s="66"/>
      <c r="R15" s="66"/>
      <c r="S15" s="66"/>
      <c r="T15" s="66"/>
      <c r="U15" s="66"/>
    </row>
    <row r="16" spans="1:21" x14ac:dyDescent="0.2">
      <c r="A16" s="66"/>
      <c r="B16" s="66"/>
      <c r="C16" s="66"/>
      <c r="D16" s="66"/>
      <c r="E16" s="66"/>
      <c r="F16" s="66"/>
      <c r="G16" s="66"/>
      <c r="H16" s="66"/>
      <c r="I16" s="66"/>
      <c r="J16" s="66"/>
      <c r="K16" s="66"/>
      <c r="L16" s="66"/>
      <c r="M16" s="66"/>
      <c r="N16" s="66"/>
      <c r="O16" s="66"/>
      <c r="P16" s="66"/>
      <c r="Q16" s="66"/>
      <c r="R16" s="66"/>
      <c r="S16" s="66"/>
      <c r="T16" s="66"/>
      <c r="U16" s="66"/>
    </row>
    <row r="17" spans="1:18" x14ac:dyDescent="0.2">
      <c r="A17" s="66"/>
      <c r="B17" s="66"/>
      <c r="C17" s="66"/>
      <c r="D17" s="66"/>
      <c r="E17" s="66"/>
      <c r="F17" s="66"/>
      <c r="G17" s="66"/>
      <c r="H17" s="66"/>
      <c r="I17" s="66"/>
      <c r="J17" s="66"/>
      <c r="K17" s="66"/>
      <c r="L17" s="66"/>
      <c r="M17" s="66"/>
      <c r="N17" s="66"/>
      <c r="O17" s="66"/>
      <c r="P17" s="66"/>
      <c r="Q17" s="66"/>
      <c r="R17" s="66"/>
    </row>
    <row r="18" spans="1:18" x14ac:dyDescent="0.2">
      <c r="A18" s="66"/>
      <c r="B18" s="66"/>
      <c r="C18" s="66"/>
      <c r="D18" s="66"/>
      <c r="E18" s="66"/>
      <c r="F18" s="66"/>
      <c r="G18" s="66"/>
      <c r="H18" s="66"/>
      <c r="I18" s="66"/>
      <c r="J18" s="66"/>
      <c r="K18" s="66"/>
      <c r="L18" s="66"/>
      <c r="M18" s="66"/>
      <c r="N18" s="66"/>
      <c r="O18" s="66"/>
      <c r="P18" s="66"/>
      <c r="Q18" s="66"/>
      <c r="R18" s="66"/>
    </row>
    <row r="19" spans="1:18" x14ac:dyDescent="0.2">
      <c r="A19" s="66"/>
      <c r="B19" s="66"/>
      <c r="C19" s="66"/>
      <c r="D19" s="66"/>
      <c r="E19" s="66"/>
      <c r="F19" s="66"/>
      <c r="G19" s="66"/>
      <c r="H19" s="66"/>
      <c r="I19" s="66"/>
      <c r="J19" s="66"/>
      <c r="K19" s="66"/>
      <c r="L19" s="66"/>
      <c r="M19" s="66"/>
      <c r="N19" s="66"/>
      <c r="O19" s="66"/>
      <c r="P19" s="66"/>
      <c r="Q19" s="66"/>
      <c r="R19" s="66"/>
    </row>
    <row r="20" spans="1:18" x14ac:dyDescent="0.2">
      <c r="A20" s="66"/>
      <c r="B20" s="66"/>
      <c r="C20" s="66"/>
      <c r="D20" s="66"/>
      <c r="E20" s="66"/>
      <c r="F20" s="66"/>
      <c r="G20" s="66"/>
      <c r="H20" s="66"/>
      <c r="I20" s="66"/>
      <c r="J20" s="66"/>
      <c r="K20" s="66"/>
      <c r="L20" s="66"/>
      <c r="M20" s="66"/>
      <c r="N20" s="66"/>
      <c r="O20" s="66"/>
      <c r="P20" s="66"/>
      <c r="Q20" s="66"/>
      <c r="R20" s="66"/>
    </row>
    <row r="21" spans="1:18" x14ac:dyDescent="0.2">
      <c r="A21" s="66"/>
      <c r="B21" s="66"/>
      <c r="C21" s="66"/>
      <c r="D21" s="66"/>
      <c r="E21" s="66"/>
      <c r="F21" s="66"/>
      <c r="G21" s="66"/>
      <c r="H21" s="66"/>
      <c r="I21" s="66"/>
      <c r="J21" s="66"/>
      <c r="K21" s="66"/>
      <c r="L21" s="66"/>
      <c r="M21" s="66"/>
      <c r="N21" s="66"/>
      <c r="O21" s="66"/>
      <c r="P21" s="66"/>
      <c r="Q21" s="66"/>
      <c r="R21" s="66"/>
    </row>
    <row r="22" spans="1:18" x14ac:dyDescent="0.2">
      <c r="A22" s="66"/>
      <c r="B22" s="66"/>
      <c r="C22" s="66"/>
      <c r="D22" s="66"/>
      <c r="E22" s="66"/>
      <c r="F22" s="66"/>
      <c r="G22" s="66"/>
      <c r="H22" s="66"/>
      <c r="I22" s="66"/>
      <c r="J22" s="66"/>
      <c r="K22" s="66"/>
      <c r="L22" s="66"/>
      <c r="M22" s="66"/>
      <c r="N22" s="66"/>
      <c r="O22" s="66"/>
      <c r="P22" s="66"/>
      <c r="Q22" s="66"/>
      <c r="R22" s="66"/>
    </row>
    <row r="23" spans="1:18" x14ac:dyDescent="0.2">
      <c r="A23" s="66"/>
      <c r="B23" s="66"/>
      <c r="C23" s="66"/>
      <c r="D23" s="66"/>
      <c r="E23" s="66"/>
      <c r="F23" s="66"/>
      <c r="G23" s="66"/>
      <c r="H23" s="66"/>
      <c r="I23" s="66"/>
      <c r="J23" s="66"/>
      <c r="K23" s="66"/>
      <c r="L23" s="66"/>
      <c r="M23" s="66"/>
      <c r="N23" s="66"/>
      <c r="O23" s="66"/>
      <c r="P23" s="66"/>
      <c r="Q23" s="66"/>
      <c r="R23" s="66"/>
    </row>
    <row r="24" spans="1:18" x14ac:dyDescent="0.2">
      <c r="A24" s="66"/>
      <c r="B24" s="66"/>
      <c r="C24" s="66"/>
      <c r="D24" s="66"/>
      <c r="E24" s="66"/>
      <c r="F24" s="66"/>
      <c r="G24" s="66"/>
      <c r="H24" s="66"/>
      <c r="I24" s="66"/>
      <c r="J24" s="66"/>
      <c r="K24" s="66"/>
      <c r="L24" s="66"/>
      <c r="M24" s="66"/>
      <c r="N24" s="66"/>
      <c r="O24" s="66"/>
      <c r="P24" s="66"/>
      <c r="Q24" s="66"/>
      <c r="R24" s="66"/>
    </row>
    <row r="25" spans="1:18" x14ac:dyDescent="0.2">
      <c r="A25" s="66"/>
      <c r="B25" s="66"/>
      <c r="C25" s="66"/>
      <c r="D25" s="66"/>
      <c r="E25" s="66"/>
      <c r="F25" s="66"/>
      <c r="G25" s="66"/>
      <c r="H25" s="66"/>
      <c r="I25" s="66"/>
      <c r="J25" s="66"/>
      <c r="K25" s="66"/>
      <c r="L25" s="66"/>
      <c r="M25" s="66"/>
      <c r="N25" s="66"/>
      <c r="O25" s="66"/>
      <c r="P25" s="66"/>
      <c r="Q25" s="66"/>
      <c r="R25" s="66"/>
    </row>
    <row r="26" spans="1:18" x14ac:dyDescent="0.2">
      <c r="A26" s="66"/>
      <c r="B26" s="66"/>
      <c r="C26" s="66"/>
      <c r="D26" s="66"/>
      <c r="E26" s="66"/>
      <c r="F26" s="66"/>
      <c r="G26" s="66"/>
      <c r="H26" s="66"/>
      <c r="I26" s="66"/>
      <c r="J26" s="66"/>
      <c r="K26" s="66"/>
      <c r="L26" s="66"/>
      <c r="M26" s="66"/>
      <c r="N26" s="66"/>
      <c r="O26" s="66"/>
      <c r="P26" s="66"/>
      <c r="Q26" s="66"/>
      <c r="R26" s="66"/>
    </row>
    <row r="27" spans="1:18" x14ac:dyDescent="0.2">
      <c r="A27" s="66"/>
      <c r="B27" s="66"/>
      <c r="C27" s="66"/>
      <c r="D27" s="66"/>
      <c r="E27" s="66"/>
      <c r="F27" s="66"/>
      <c r="G27" s="66"/>
      <c r="H27" s="66"/>
      <c r="I27" s="66"/>
      <c r="J27" s="66"/>
      <c r="K27" s="66"/>
      <c r="L27" s="66"/>
      <c r="M27" s="66"/>
      <c r="N27" s="66"/>
      <c r="O27" s="66"/>
      <c r="P27" s="66"/>
      <c r="Q27" s="66"/>
      <c r="R27" s="66"/>
    </row>
    <row r="28" spans="1:18" x14ac:dyDescent="0.2">
      <c r="A28" s="66"/>
      <c r="B28" s="66"/>
      <c r="C28" s="66"/>
      <c r="D28" s="66"/>
      <c r="E28" s="66"/>
      <c r="F28" s="66"/>
      <c r="G28" s="66"/>
      <c r="H28" s="66"/>
      <c r="I28" s="66"/>
      <c r="J28" s="66"/>
      <c r="K28" s="66"/>
      <c r="L28" s="66"/>
      <c r="M28" s="66"/>
      <c r="N28" s="66"/>
      <c r="O28" s="66"/>
      <c r="P28" s="66"/>
      <c r="Q28" s="66"/>
      <c r="R28" s="66"/>
    </row>
    <row r="29" spans="1:18" x14ac:dyDescent="0.2">
      <c r="A29" s="66"/>
      <c r="B29" s="66"/>
      <c r="C29" s="66"/>
      <c r="D29" s="66"/>
      <c r="E29" s="66"/>
      <c r="F29" s="66"/>
      <c r="G29" s="66"/>
      <c r="H29" s="66"/>
      <c r="I29" s="66"/>
      <c r="J29" s="66"/>
      <c r="K29" s="66"/>
      <c r="L29" s="66"/>
      <c r="M29" s="66"/>
      <c r="N29" s="66"/>
      <c r="O29" s="66"/>
      <c r="P29" s="66"/>
      <c r="Q29" s="66"/>
      <c r="R29" s="66"/>
    </row>
    <row r="30" spans="1:18" x14ac:dyDescent="0.2">
      <c r="A30" s="66"/>
      <c r="B30" s="66"/>
      <c r="C30" s="66"/>
      <c r="D30" s="66"/>
      <c r="E30" s="66"/>
      <c r="F30" s="66"/>
      <c r="G30" s="66"/>
      <c r="H30" s="66"/>
      <c r="I30" s="66"/>
      <c r="J30" s="66"/>
      <c r="K30" s="66"/>
      <c r="L30" s="66"/>
      <c r="M30" s="66"/>
      <c r="N30" s="66"/>
      <c r="O30" s="66"/>
      <c r="P30" s="66"/>
      <c r="Q30" s="66"/>
      <c r="R30" s="66"/>
    </row>
    <row r="31" spans="1:18" x14ac:dyDescent="0.2">
      <c r="A31" s="66"/>
      <c r="B31" s="66"/>
      <c r="C31" s="66"/>
      <c r="D31" s="66"/>
      <c r="E31" s="66"/>
      <c r="F31" s="66"/>
      <c r="G31" s="66"/>
      <c r="H31" s="66"/>
      <c r="I31" s="66"/>
      <c r="J31" s="66"/>
      <c r="K31" s="66"/>
      <c r="L31" s="66"/>
      <c r="M31" s="66"/>
      <c r="N31" s="66"/>
      <c r="O31" s="66"/>
      <c r="P31" s="66"/>
      <c r="Q31" s="66"/>
      <c r="R31" s="66"/>
    </row>
    <row r="32" spans="1:18" x14ac:dyDescent="0.2">
      <c r="A32" s="66"/>
      <c r="B32" s="66"/>
      <c r="C32" s="66"/>
      <c r="D32" s="66"/>
      <c r="E32" s="66"/>
      <c r="F32" s="66"/>
      <c r="G32" s="66"/>
      <c r="H32" s="66"/>
      <c r="I32" s="66"/>
      <c r="J32" s="66"/>
      <c r="K32" s="66"/>
      <c r="L32" s="66"/>
      <c r="M32" s="66"/>
      <c r="N32" s="66"/>
      <c r="O32" s="66"/>
      <c r="P32" s="66"/>
      <c r="Q32" s="66"/>
      <c r="R32" s="66"/>
    </row>
    <row r="33" spans="1:18" x14ac:dyDescent="0.2">
      <c r="A33" s="66"/>
      <c r="B33" s="66"/>
      <c r="C33" s="66"/>
      <c r="D33" s="66"/>
      <c r="E33" s="66"/>
      <c r="F33" s="66"/>
      <c r="G33" s="66"/>
      <c r="H33" s="66"/>
      <c r="I33" s="66"/>
      <c r="J33" s="66"/>
      <c r="K33" s="66"/>
      <c r="L33" s="66"/>
      <c r="M33" s="66"/>
      <c r="N33" s="66"/>
      <c r="O33" s="66"/>
      <c r="P33" s="66"/>
      <c r="Q33" s="66"/>
      <c r="R33" s="66"/>
    </row>
    <row r="34" spans="1:18" x14ac:dyDescent="0.2">
      <c r="A34" s="66"/>
      <c r="B34" s="66"/>
      <c r="C34" s="66"/>
      <c r="D34" s="66"/>
      <c r="E34" s="66"/>
      <c r="F34" s="66"/>
      <c r="G34" s="66"/>
      <c r="H34" s="66"/>
      <c r="I34" s="66"/>
      <c r="J34" s="66"/>
      <c r="K34" s="66"/>
      <c r="L34" s="66"/>
      <c r="M34" s="66"/>
      <c r="N34" s="66"/>
      <c r="O34" s="66"/>
      <c r="P34" s="66"/>
      <c r="Q34" s="66"/>
      <c r="R34" s="66"/>
    </row>
    <row r="35" spans="1:18" x14ac:dyDescent="0.2">
      <c r="A35" s="66"/>
      <c r="B35" s="66"/>
      <c r="C35" s="66"/>
      <c r="D35" s="66"/>
      <c r="E35" s="66"/>
      <c r="F35" s="66"/>
      <c r="G35" s="66"/>
      <c r="H35" s="66"/>
      <c r="I35" s="66"/>
      <c r="J35" s="66"/>
      <c r="K35" s="66"/>
      <c r="L35" s="66"/>
      <c r="M35" s="66"/>
      <c r="N35" s="66"/>
      <c r="O35" s="66"/>
      <c r="P35" s="66"/>
      <c r="Q35" s="66"/>
      <c r="R35" s="66"/>
    </row>
    <row r="36" spans="1:18" x14ac:dyDescent="0.2">
      <c r="A36" s="66"/>
      <c r="B36" s="66"/>
      <c r="C36" s="66"/>
      <c r="D36" s="66"/>
      <c r="E36" s="66"/>
      <c r="F36" s="66"/>
      <c r="G36" s="66"/>
      <c r="H36" s="66"/>
      <c r="I36" s="66"/>
      <c r="J36" s="66"/>
      <c r="K36" s="66"/>
      <c r="L36" s="66"/>
      <c r="M36" s="66"/>
      <c r="N36" s="66"/>
      <c r="O36" s="66"/>
      <c r="P36" s="66"/>
      <c r="Q36" s="66"/>
      <c r="R36" s="66"/>
    </row>
    <row r="37" spans="1:18" x14ac:dyDescent="0.2">
      <c r="A37" s="66"/>
      <c r="B37" s="66"/>
      <c r="C37" s="66"/>
      <c r="D37" s="66"/>
      <c r="E37" s="66"/>
      <c r="F37" s="66"/>
      <c r="G37" s="66"/>
      <c r="H37" s="66"/>
      <c r="I37" s="66"/>
      <c r="J37" s="66"/>
      <c r="K37" s="66"/>
      <c r="L37" s="66"/>
      <c r="M37" s="66"/>
      <c r="N37" s="66"/>
      <c r="O37" s="66"/>
      <c r="P37" s="66"/>
      <c r="Q37" s="66"/>
      <c r="R37" s="66"/>
    </row>
    <row r="38" spans="1:18" x14ac:dyDescent="0.2">
      <c r="A38" s="66"/>
      <c r="B38" s="66"/>
      <c r="C38" s="66"/>
      <c r="D38" s="66"/>
      <c r="E38" s="66"/>
      <c r="F38" s="66"/>
      <c r="G38" s="66"/>
      <c r="H38" s="66"/>
      <c r="I38" s="66"/>
      <c r="J38" s="66"/>
      <c r="K38" s="66"/>
      <c r="L38" s="66"/>
      <c r="M38" s="66"/>
      <c r="N38" s="66"/>
      <c r="O38" s="66"/>
      <c r="P38" s="66"/>
      <c r="Q38" s="66"/>
      <c r="R38" s="66"/>
    </row>
    <row r="39" spans="1:18" x14ac:dyDescent="0.2">
      <c r="A39" s="66"/>
      <c r="B39" s="66"/>
      <c r="C39" s="66"/>
      <c r="D39" s="66"/>
      <c r="E39" s="66"/>
      <c r="F39" s="66"/>
      <c r="G39" s="66"/>
      <c r="H39" s="66"/>
      <c r="I39" s="66"/>
      <c r="J39" s="66"/>
      <c r="K39" s="66"/>
      <c r="L39" s="66"/>
      <c r="M39" s="66"/>
      <c r="N39" s="66"/>
      <c r="O39" s="66"/>
      <c r="P39" s="66"/>
      <c r="Q39" s="66"/>
      <c r="R39" s="66"/>
    </row>
    <row r="40" spans="1:18" x14ac:dyDescent="0.2">
      <c r="A40" s="66"/>
      <c r="B40" s="66"/>
      <c r="C40" s="66"/>
      <c r="D40" s="66"/>
      <c r="E40" s="66"/>
      <c r="F40" s="66"/>
      <c r="G40" s="66"/>
      <c r="H40" s="66"/>
      <c r="I40" s="66"/>
      <c r="J40" s="66"/>
      <c r="K40" s="66"/>
      <c r="L40" s="66"/>
      <c r="M40" s="66"/>
      <c r="N40" s="66"/>
      <c r="O40" s="66"/>
      <c r="P40" s="66"/>
      <c r="Q40" s="66"/>
      <c r="R40" s="66"/>
    </row>
    <row r="41" spans="1:18" x14ac:dyDescent="0.2">
      <c r="A41" s="66"/>
      <c r="B41" s="66"/>
      <c r="C41" s="66"/>
      <c r="D41" s="66"/>
      <c r="E41" s="66"/>
      <c r="F41" s="66"/>
      <c r="G41" s="66"/>
      <c r="H41" s="66"/>
      <c r="I41" s="66"/>
      <c r="J41" s="66"/>
      <c r="K41" s="66"/>
      <c r="L41" s="66"/>
      <c r="M41" s="66"/>
      <c r="N41" s="66"/>
      <c r="O41" s="66"/>
      <c r="P41" s="66"/>
      <c r="Q41" s="66"/>
      <c r="R41" s="66"/>
    </row>
    <row r="42" spans="1:18" x14ac:dyDescent="0.2">
      <c r="A42" s="66"/>
      <c r="B42" s="66"/>
      <c r="C42" s="66"/>
      <c r="D42" s="66"/>
      <c r="E42" s="66"/>
      <c r="F42" s="66"/>
      <c r="G42" s="66"/>
      <c r="H42" s="66"/>
      <c r="I42" s="66"/>
      <c r="J42" s="66"/>
      <c r="K42" s="66"/>
      <c r="L42" s="66"/>
      <c r="M42" s="66"/>
      <c r="N42" s="66"/>
      <c r="O42" s="66"/>
      <c r="P42" s="66"/>
      <c r="Q42" s="66"/>
      <c r="R42" s="66"/>
    </row>
    <row r="43" spans="1:18" x14ac:dyDescent="0.2">
      <c r="A43" s="66"/>
      <c r="B43" s="66"/>
      <c r="C43" s="66"/>
      <c r="D43" s="66"/>
      <c r="E43" s="66"/>
      <c r="F43" s="66"/>
      <c r="G43" s="66"/>
      <c r="H43" s="66"/>
      <c r="I43" s="66"/>
      <c r="J43" s="66"/>
      <c r="K43" s="66"/>
      <c r="L43" s="66"/>
      <c r="M43" s="66"/>
      <c r="N43" s="66"/>
      <c r="O43" s="66"/>
      <c r="P43" s="66"/>
      <c r="Q43" s="66"/>
      <c r="R43" s="66"/>
    </row>
    <row r="44" spans="1:18" x14ac:dyDescent="0.2">
      <c r="A44" s="66"/>
      <c r="B44" s="66"/>
      <c r="C44" s="66"/>
      <c r="D44" s="66"/>
      <c r="E44" s="66"/>
      <c r="F44" s="66"/>
      <c r="G44" s="66"/>
      <c r="H44" s="66"/>
      <c r="I44" s="66"/>
      <c r="J44" s="66"/>
      <c r="K44" s="66"/>
      <c r="L44" s="66"/>
      <c r="M44" s="66"/>
      <c r="N44" s="66"/>
      <c r="O44" s="66"/>
      <c r="P44" s="66"/>
      <c r="Q44" s="66"/>
      <c r="R44" s="66"/>
    </row>
    <row r="45" spans="1:18" x14ac:dyDescent="0.2">
      <c r="A45" s="66"/>
      <c r="B45" s="66"/>
      <c r="C45" s="66"/>
      <c r="D45" s="66"/>
      <c r="E45" s="66"/>
      <c r="F45" s="66"/>
      <c r="G45" s="66"/>
      <c r="H45" s="66"/>
      <c r="I45" s="66"/>
      <c r="J45" s="66"/>
      <c r="K45" s="66"/>
      <c r="L45" s="66"/>
      <c r="M45" s="66"/>
      <c r="N45" s="66"/>
      <c r="O45" s="66"/>
      <c r="P45" s="66"/>
      <c r="Q45" s="66"/>
      <c r="R45" s="66"/>
    </row>
    <row r="46" spans="1:18" x14ac:dyDescent="0.2">
      <c r="A46" s="66"/>
      <c r="B46" s="66"/>
      <c r="C46" s="66"/>
      <c r="D46" s="66"/>
      <c r="E46" s="66"/>
      <c r="F46" s="66"/>
      <c r="G46" s="66"/>
      <c r="H46" s="66"/>
      <c r="I46" s="66"/>
      <c r="J46" s="66"/>
      <c r="K46" s="66"/>
      <c r="L46" s="66"/>
      <c r="M46" s="66"/>
      <c r="N46" s="66"/>
      <c r="O46" s="66"/>
      <c r="P46" s="66"/>
      <c r="Q46" s="66"/>
      <c r="R46" s="66"/>
    </row>
    <row r="47" spans="1:18" x14ac:dyDescent="0.2">
      <c r="A47" s="66"/>
      <c r="B47" s="66"/>
      <c r="C47" s="66"/>
      <c r="D47" s="66"/>
      <c r="E47" s="66"/>
      <c r="F47" s="66"/>
      <c r="G47" s="66"/>
      <c r="H47" s="66"/>
      <c r="I47" s="66"/>
      <c r="J47" s="66"/>
      <c r="K47" s="66"/>
      <c r="L47" s="66"/>
      <c r="M47" s="66"/>
      <c r="N47" s="66"/>
      <c r="O47" s="66"/>
      <c r="P47" s="66"/>
      <c r="Q47" s="66"/>
      <c r="R47" s="66"/>
    </row>
    <row r="48" spans="1:18" x14ac:dyDescent="0.2">
      <c r="A48" s="66"/>
      <c r="B48" s="66"/>
      <c r="C48" s="66"/>
      <c r="D48" s="66"/>
      <c r="E48" s="66"/>
      <c r="F48" s="66"/>
      <c r="G48" s="66"/>
      <c r="H48" s="66"/>
      <c r="I48" s="66"/>
      <c r="J48" s="66"/>
      <c r="K48" s="66"/>
      <c r="L48" s="66"/>
      <c r="M48" s="66"/>
      <c r="N48" s="66"/>
      <c r="O48" s="66"/>
      <c r="P48" s="66"/>
      <c r="Q48" s="66"/>
      <c r="R48" s="66"/>
    </row>
    <row r="49" spans="1:15" x14ac:dyDescent="0.2">
      <c r="A49" s="66"/>
      <c r="B49" s="66"/>
      <c r="C49" s="66"/>
      <c r="D49" s="66"/>
      <c r="E49" s="66"/>
      <c r="F49" s="66"/>
      <c r="G49" s="66"/>
      <c r="H49" s="66"/>
      <c r="I49" s="66"/>
      <c r="J49" s="66"/>
      <c r="K49" s="66"/>
      <c r="L49" s="66"/>
      <c r="M49" s="66"/>
      <c r="N49" s="66"/>
      <c r="O49" s="66"/>
    </row>
    <row r="50" spans="1:15" x14ac:dyDescent="0.2">
      <c r="A50" s="66"/>
      <c r="B50" s="66"/>
      <c r="C50" s="66"/>
      <c r="D50" s="66"/>
      <c r="E50" s="66"/>
      <c r="F50" s="66"/>
      <c r="G50" s="66"/>
      <c r="H50" s="66"/>
      <c r="I50" s="66"/>
      <c r="J50" s="66"/>
      <c r="K50" s="66"/>
      <c r="L50" s="66"/>
      <c r="M50" s="66"/>
      <c r="N50" s="66"/>
      <c r="O50" s="66"/>
    </row>
    <row r="51" spans="1:15" x14ac:dyDescent="0.2">
      <c r="A51" s="66"/>
      <c r="B51" s="66"/>
      <c r="C51" s="66"/>
      <c r="D51" s="66"/>
      <c r="E51" s="66"/>
      <c r="F51" s="66"/>
      <c r="G51" s="66"/>
      <c r="H51" s="66"/>
      <c r="I51" s="66"/>
      <c r="J51" s="66"/>
      <c r="K51" s="66"/>
      <c r="L51" s="66"/>
      <c r="M51" s="66"/>
      <c r="N51" s="66"/>
      <c r="O51" s="66"/>
    </row>
    <row r="52" spans="1:15" x14ac:dyDescent="0.2">
      <c r="A52" s="66"/>
      <c r="B52" s="66"/>
      <c r="C52" s="66"/>
      <c r="D52" s="66"/>
      <c r="E52" s="66"/>
      <c r="F52" s="66"/>
      <c r="G52" s="66"/>
      <c r="H52" s="66"/>
      <c r="I52" s="66"/>
      <c r="J52" s="66"/>
      <c r="K52" s="66"/>
      <c r="L52" s="66"/>
      <c r="M52" s="66"/>
      <c r="N52" s="66"/>
      <c r="O52" s="66"/>
    </row>
    <row r="53" spans="1:15" x14ac:dyDescent="0.2">
      <c r="A53" s="66"/>
      <c r="B53" s="66"/>
      <c r="C53" s="66"/>
      <c r="D53" s="66"/>
      <c r="E53" s="66"/>
      <c r="F53" s="66"/>
      <c r="G53" s="66"/>
      <c r="H53" s="66"/>
      <c r="I53" s="66"/>
      <c r="J53" s="66"/>
      <c r="K53" s="66"/>
      <c r="L53" s="66"/>
      <c r="M53" s="66"/>
      <c r="N53" s="66"/>
      <c r="O53" s="66"/>
    </row>
    <row r="54" spans="1:15" x14ac:dyDescent="0.2">
      <c r="A54" s="66"/>
      <c r="B54" s="66"/>
      <c r="C54" s="66"/>
      <c r="D54" s="66"/>
      <c r="E54" s="66"/>
      <c r="F54" s="66"/>
      <c r="G54" s="66"/>
      <c r="H54" s="66"/>
      <c r="I54" s="66"/>
      <c r="J54" s="66"/>
      <c r="K54" s="66"/>
      <c r="L54" s="66"/>
      <c r="M54" s="66"/>
      <c r="N54" s="66"/>
      <c r="O54" s="66"/>
    </row>
    <row r="55" spans="1:15" x14ac:dyDescent="0.2">
      <c r="A55" s="66"/>
      <c r="B55" s="66"/>
      <c r="C55" s="66"/>
      <c r="D55" s="66"/>
      <c r="E55" s="66"/>
      <c r="F55" s="66"/>
      <c r="G55" s="66"/>
      <c r="H55" s="66"/>
      <c r="I55" s="66"/>
      <c r="J55" s="66"/>
      <c r="K55" s="66"/>
      <c r="L55" s="66"/>
      <c r="M55" s="66"/>
      <c r="N55" s="66"/>
      <c r="O55" s="66"/>
    </row>
    <row r="56" spans="1:15" x14ac:dyDescent="0.2">
      <c r="A56" s="66"/>
      <c r="B56" s="66"/>
      <c r="C56" s="66"/>
      <c r="D56" s="66"/>
      <c r="E56" s="66"/>
      <c r="F56" s="66"/>
      <c r="G56" s="66"/>
      <c r="H56" s="66"/>
      <c r="I56" s="66"/>
      <c r="J56" s="66"/>
      <c r="K56" s="66"/>
      <c r="L56" s="66"/>
      <c r="M56" s="66"/>
      <c r="N56" s="66"/>
      <c r="O56" s="66"/>
    </row>
    <row r="57" spans="1:15" x14ac:dyDescent="0.2">
      <c r="A57" s="66"/>
      <c r="B57" s="66"/>
      <c r="C57" s="66"/>
      <c r="D57" s="66"/>
      <c r="E57" s="66"/>
      <c r="F57" s="66"/>
      <c r="G57" s="66"/>
      <c r="H57" s="66"/>
      <c r="I57" s="66"/>
      <c r="J57" s="66"/>
      <c r="K57" s="66"/>
      <c r="L57" s="66"/>
      <c r="M57" s="66"/>
      <c r="N57" s="66"/>
      <c r="O57" s="66"/>
    </row>
    <row r="58" spans="1:15" x14ac:dyDescent="0.2">
      <c r="A58" s="66"/>
      <c r="B58" s="66"/>
      <c r="C58" s="66"/>
      <c r="D58" s="66"/>
      <c r="E58" s="66"/>
      <c r="F58" s="66"/>
      <c r="G58" s="66"/>
      <c r="H58" s="66"/>
      <c r="I58" s="66"/>
      <c r="J58" s="66"/>
      <c r="K58" s="66"/>
      <c r="L58" s="66"/>
      <c r="M58" s="66"/>
      <c r="N58" s="66"/>
      <c r="O58" s="66"/>
    </row>
    <row r="59" spans="1:15" x14ac:dyDescent="0.2">
      <c r="A59" s="66"/>
      <c r="B59" s="66"/>
      <c r="C59" s="66"/>
      <c r="D59" s="66"/>
      <c r="E59" s="66"/>
      <c r="F59" s="66"/>
      <c r="G59" s="66"/>
      <c r="H59" s="66"/>
      <c r="I59" s="66"/>
      <c r="J59" s="66"/>
      <c r="K59" s="66"/>
      <c r="L59" s="66"/>
      <c r="M59" s="66"/>
      <c r="N59" s="66"/>
      <c r="O59" s="66"/>
    </row>
    <row r="60" spans="1:15" x14ac:dyDescent="0.2">
      <c r="A60" s="66"/>
      <c r="B60" s="66"/>
      <c r="C60" s="66"/>
      <c r="D60" s="66"/>
      <c r="E60" s="66"/>
      <c r="F60" s="66"/>
      <c r="G60" s="66"/>
      <c r="H60" s="66"/>
      <c r="I60" s="66"/>
      <c r="J60" s="66"/>
      <c r="K60" s="66"/>
      <c r="L60" s="66"/>
      <c r="M60" s="66"/>
      <c r="N60" s="66"/>
      <c r="O60" s="66"/>
    </row>
    <row r="61" spans="1:15" x14ac:dyDescent="0.2">
      <c r="A61" s="66"/>
      <c r="B61" s="66"/>
      <c r="C61" s="66"/>
      <c r="D61" s="66"/>
      <c r="E61" s="66"/>
      <c r="F61" s="66"/>
      <c r="G61" s="66"/>
      <c r="H61" s="66"/>
      <c r="I61" s="66"/>
      <c r="J61" s="66"/>
      <c r="K61" s="66"/>
      <c r="L61" s="66"/>
      <c r="M61" s="66"/>
      <c r="N61" s="66"/>
      <c r="O61" s="66"/>
    </row>
    <row r="62" spans="1:15" x14ac:dyDescent="0.2">
      <c r="A62" s="66"/>
      <c r="B62" s="66"/>
      <c r="C62" s="66"/>
      <c r="D62" s="66"/>
      <c r="E62" s="66"/>
      <c r="F62" s="66"/>
      <c r="G62" s="66"/>
      <c r="H62" s="66"/>
      <c r="I62" s="66"/>
      <c r="J62" s="66"/>
      <c r="K62" s="66"/>
      <c r="L62" s="66"/>
      <c r="M62" s="66"/>
      <c r="N62" s="66"/>
      <c r="O62" s="66"/>
    </row>
    <row r="63" spans="1:15" x14ac:dyDescent="0.2">
      <c r="A63" s="66"/>
      <c r="B63" s="66"/>
      <c r="C63" s="66"/>
      <c r="D63" s="66"/>
      <c r="E63" s="66"/>
      <c r="F63" s="66"/>
      <c r="G63" s="66"/>
      <c r="H63" s="66"/>
      <c r="I63" s="66"/>
      <c r="J63" s="66"/>
      <c r="K63" s="66"/>
      <c r="L63" s="66"/>
      <c r="M63" s="66"/>
      <c r="N63" s="66"/>
      <c r="O63" s="66"/>
    </row>
    <row r="64" spans="1:15" x14ac:dyDescent="0.2">
      <c r="A64" s="66"/>
      <c r="B64" s="66"/>
      <c r="C64" s="66"/>
      <c r="D64" s="66"/>
      <c r="E64" s="66"/>
      <c r="F64" s="66"/>
      <c r="G64" s="66"/>
      <c r="H64" s="66"/>
      <c r="I64" s="66"/>
      <c r="J64" s="66"/>
      <c r="K64" s="66"/>
      <c r="L64" s="66"/>
      <c r="M64" s="66"/>
      <c r="N64" s="66"/>
      <c r="O64" s="66"/>
    </row>
    <row r="65" spans="1:15" x14ac:dyDescent="0.2">
      <c r="A65" s="66"/>
      <c r="B65" s="66"/>
      <c r="C65" s="66"/>
      <c r="D65" s="66"/>
      <c r="E65" s="66"/>
      <c r="F65" s="66"/>
      <c r="G65" s="66"/>
      <c r="H65" s="66"/>
      <c r="I65" s="66"/>
      <c r="J65" s="66"/>
      <c r="K65" s="66"/>
      <c r="L65" s="66"/>
      <c r="M65" s="66"/>
      <c r="N65" s="66"/>
      <c r="O65" s="66"/>
    </row>
    <row r="66" spans="1:15" x14ac:dyDescent="0.2">
      <c r="A66" s="66"/>
      <c r="B66" s="66"/>
      <c r="C66" s="66"/>
      <c r="D66" s="66"/>
      <c r="E66" s="66"/>
      <c r="F66" s="66"/>
      <c r="G66" s="66"/>
      <c r="H66" s="66"/>
      <c r="I66" s="66"/>
      <c r="J66" s="66"/>
      <c r="K66" s="66"/>
      <c r="L66" s="66"/>
      <c r="M66" s="66"/>
      <c r="N66" s="66"/>
      <c r="O66" s="66"/>
    </row>
    <row r="67" spans="1:15" x14ac:dyDescent="0.2">
      <c r="A67" s="66"/>
      <c r="B67" s="66"/>
      <c r="C67" s="66"/>
      <c r="D67" s="66"/>
      <c r="E67" s="66"/>
      <c r="F67" s="66"/>
      <c r="G67" s="66"/>
      <c r="H67" s="66"/>
      <c r="I67" s="66"/>
      <c r="J67" s="66"/>
      <c r="K67" s="66"/>
      <c r="L67" s="66"/>
      <c r="M67" s="66"/>
      <c r="N67" s="66"/>
      <c r="O67" s="66"/>
    </row>
    <row r="68" spans="1:15" x14ac:dyDescent="0.2">
      <c r="A68" s="66"/>
      <c r="B68" s="66"/>
      <c r="C68" s="66"/>
      <c r="D68" s="66"/>
      <c r="E68" s="66"/>
      <c r="F68" s="66"/>
      <c r="G68" s="66"/>
      <c r="H68" s="66"/>
      <c r="I68" s="66"/>
      <c r="J68" s="66"/>
      <c r="K68" s="66"/>
      <c r="L68" s="66"/>
      <c r="M68" s="66"/>
      <c r="N68" s="66"/>
      <c r="O68" s="66"/>
    </row>
    <row r="69" spans="1:15" x14ac:dyDescent="0.2">
      <c r="A69" s="66"/>
      <c r="B69" s="66"/>
      <c r="C69" s="66"/>
      <c r="D69" s="66"/>
      <c r="E69" s="66"/>
      <c r="F69" s="66"/>
      <c r="G69" s="66"/>
      <c r="H69" s="66"/>
      <c r="I69" s="66"/>
      <c r="J69" s="66"/>
      <c r="K69" s="66"/>
      <c r="L69" s="66"/>
      <c r="M69" s="66"/>
      <c r="N69" s="66"/>
      <c r="O69" s="66"/>
    </row>
    <row r="70" spans="1:15" x14ac:dyDescent="0.2">
      <c r="A70" s="66"/>
      <c r="B70" s="66"/>
      <c r="C70" s="66"/>
      <c r="D70" s="66"/>
      <c r="E70" s="66"/>
      <c r="F70" s="66"/>
      <c r="G70" s="66"/>
      <c r="H70" s="66"/>
      <c r="I70" s="66"/>
      <c r="J70" s="66"/>
      <c r="K70" s="66"/>
      <c r="L70" s="66"/>
      <c r="M70" s="66"/>
      <c r="N70" s="66"/>
      <c r="O70" s="66"/>
    </row>
    <row r="71" spans="1:15" x14ac:dyDescent="0.2">
      <c r="A71" s="66"/>
      <c r="B71" s="66"/>
      <c r="C71" s="66"/>
      <c r="D71" s="66"/>
      <c r="E71" s="66"/>
      <c r="F71" s="66"/>
      <c r="G71" s="66"/>
      <c r="H71" s="66"/>
      <c r="I71" s="66"/>
      <c r="J71" s="66"/>
      <c r="K71" s="66"/>
      <c r="L71" s="66"/>
      <c r="M71" s="66"/>
      <c r="N71" s="66"/>
      <c r="O71" s="66"/>
    </row>
    <row r="72" spans="1:15" x14ac:dyDescent="0.2">
      <c r="A72" s="66"/>
      <c r="B72" s="66"/>
      <c r="C72" s="66"/>
      <c r="D72" s="66"/>
      <c r="E72" s="66"/>
      <c r="F72" s="66"/>
      <c r="G72" s="66"/>
      <c r="H72" s="66"/>
      <c r="I72" s="66"/>
      <c r="J72" s="66"/>
      <c r="K72" s="66"/>
      <c r="L72" s="66"/>
      <c r="M72" s="66"/>
      <c r="N72" s="66"/>
      <c r="O72" s="66"/>
    </row>
    <row r="73" spans="1:15" x14ac:dyDescent="0.2">
      <c r="A73" s="66"/>
      <c r="B73" s="66"/>
      <c r="C73" s="66"/>
      <c r="D73" s="66"/>
      <c r="E73" s="66"/>
      <c r="F73" s="66"/>
      <c r="G73" s="66"/>
      <c r="H73" s="66"/>
      <c r="I73" s="66"/>
      <c r="J73" s="66"/>
      <c r="K73" s="66"/>
      <c r="L73" s="66"/>
      <c r="M73" s="66"/>
      <c r="N73" s="66"/>
      <c r="O73" s="66"/>
    </row>
    <row r="74" spans="1:15" x14ac:dyDescent="0.2">
      <c r="A74" s="66"/>
      <c r="B74" s="66"/>
      <c r="C74" s="66"/>
      <c r="D74" s="66"/>
      <c r="E74" s="66"/>
      <c r="F74" s="66"/>
      <c r="G74" s="66"/>
      <c r="H74" s="66"/>
      <c r="I74" s="66"/>
      <c r="J74" s="66"/>
      <c r="K74" s="66"/>
      <c r="L74" s="66"/>
      <c r="M74" s="66"/>
      <c r="N74" s="66"/>
      <c r="O74" s="66"/>
    </row>
    <row r="75" spans="1:15" x14ac:dyDescent="0.2">
      <c r="A75" s="66"/>
      <c r="B75" s="66"/>
      <c r="C75" s="66"/>
      <c r="D75" s="66"/>
      <c r="E75" s="66"/>
      <c r="F75" s="66"/>
      <c r="G75" s="66"/>
      <c r="H75" s="66"/>
      <c r="I75" s="66"/>
      <c r="J75" s="66"/>
      <c r="K75" s="66"/>
      <c r="L75" s="66"/>
      <c r="M75" s="66"/>
      <c r="N75" s="66"/>
      <c r="O75" s="66"/>
    </row>
    <row r="76" spans="1:15" x14ac:dyDescent="0.2">
      <c r="A76" s="66"/>
      <c r="B76" s="66"/>
      <c r="C76" s="66"/>
      <c r="D76" s="66"/>
      <c r="E76" s="66"/>
      <c r="F76" s="66"/>
      <c r="G76" s="66"/>
      <c r="H76" s="66"/>
      <c r="I76" s="66"/>
      <c r="J76" s="66"/>
      <c r="K76" s="66"/>
      <c r="L76" s="66"/>
      <c r="M76" s="66"/>
      <c r="N76" s="66"/>
      <c r="O76" s="66"/>
    </row>
    <row r="77" spans="1:15" x14ac:dyDescent="0.2">
      <c r="A77" s="66"/>
      <c r="B77" s="66"/>
      <c r="C77" s="66"/>
      <c r="D77" s="66"/>
      <c r="E77" s="66"/>
      <c r="F77" s="66"/>
      <c r="G77" s="66"/>
      <c r="H77" s="66"/>
      <c r="I77" s="66"/>
      <c r="J77" s="66"/>
      <c r="K77" s="66"/>
      <c r="L77" s="66"/>
      <c r="M77" s="66"/>
      <c r="N77" s="66"/>
      <c r="O77" s="66"/>
    </row>
    <row r="78" spans="1:15" x14ac:dyDescent="0.2">
      <c r="A78" s="66"/>
      <c r="B78" s="66"/>
      <c r="C78" s="66"/>
      <c r="D78" s="66"/>
      <c r="E78" s="66"/>
      <c r="F78" s="66"/>
      <c r="G78" s="66"/>
      <c r="H78" s="66"/>
      <c r="I78" s="66"/>
      <c r="J78" s="66"/>
      <c r="K78" s="66"/>
      <c r="L78" s="66"/>
      <c r="M78" s="66"/>
      <c r="N78" s="66"/>
      <c r="O78" s="66"/>
    </row>
    <row r="79" spans="1:15" x14ac:dyDescent="0.2">
      <c r="A79" s="66"/>
      <c r="B79" s="66"/>
      <c r="C79" s="66"/>
      <c r="D79" s="66"/>
      <c r="E79" s="66"/>
      <c r="F79" s="66"/>
      <c r="G79" s="66"/>
      <c r="H79" s="66"/>
      <c r="I79" s="66"/>
      <c r="J79" s="66"/>
      <c r="K79" s="66"/>
      <c r="L79" s="66"/>
      <c r="M79" s="66"/>
      <c r="N79" s="66"/>
      <c r="O79" s="66"/>
    </row>
    <row r="80" spans="1:15" x14ac:dyDescent="0.2">
      <c r="A80" s="66"/>
      <c r="B80" s="66"/>
      <c r="C80" s="66"/>
      <c r="D80" s="66"/>
      <c r="E80" s="66"/>
      <c r="F80" s="66"/>
      <c r="G80" s="66"/>
      <c r="H80" s="66"/>
      <c r="I80" s="66"/>
      <c r="J80" s="66"/>
      <c r="K80" s="66"/>
      <c r="L80" s="66"/>
      <c r="M80" s="66"/>
      <c r="N80" s="66"/>
      <c r="O80" s="66"/>
    </row>
    <row r="81" spans="1:12" x14ac:dyDescent="0.2">
      <c r="A81" s="66"/>
      <c r="B81" s="66"/>
      <c r="C81" s="66"/>
      <c r="D81" s="66"/>
      <c r="E81" s="66"/>
      <c r="F81" s="66"/>
      <c r="G81" s="66"/>
      <c r="H81" s="66"/>
      <c r="I81" s="66"/>
      <c r="L81" s="66"/>
    </row>
    <row r="82" spans="1:12" x14ac:dyDescent="0.2">
      <c r="A82" s="66"/>
      <c r="B82" s="66"/>
      <c r="C82" s="66"/>
      <c r="D82" s="66"/>
      <c r="E82" s="66"/>
      <c r="F82" s="66"/>
      <c r="G82" s="66"/>
      <c r="H82" s="66"/>
      <c r="I82" s="66"/>
      <c r="L82" s="66"/>
    </row>
    <row r="83" spans="1:12" x14ac:dyDescent="0.2">
      <c r="A83" s="66"/>
      <c r="B83" s="66"/>
      <c r="C83" s="66"/>
      <c r="D83" s="66"/>
      <c r="E83" s="66"/>
      <c r="F83" s="66"/>
      <c r="G83" s="66"/>
      <c r="H83" s="66"/>
      <c r="I83" s="66"/>
      <c r="L83" s="66"/>
    </row>
    <row r="84" spans="1:12" x14ac:dyDescent="0.2">
      <c r="A84" s="66"/>
      <c r="B84" s="66"/>
      <c r="C84" s="66"/>
      <c r="D84" s="66"/>
      <c r="E84" s="66"/>
      <c r="F84" s="66"/>
      <c r="G84" s="66"/>
      <c r="H84" s="66"/>
      <c r="I84" s="66"/>
      <c r="L84" s="66"/>
    </row>
    <row r="85" spans="1:12" x14ac:dyDescent="0.2">
      <c r="A85" s="66"/>
      <c r="B85" s="66"/>
      <c r="C85" s="66"/>
      <c r="D85" s="66"/>
      <c r="E85" s="66"/>
      <c r="F85" s="66"/>
      <c r="G85" s="66"/>
      <c r="H85" s="66"/>
      <c r="I85" s="66"/>
      <c r="L85" s="66"/>
    </row>
    <row r="86" spans="1:12" x14ac:dyDescent="0.2">
      <c r="A86" s="66"/>
      <c r="B86" s="66"/>
      <c r="C86" s="66"/>
      <c r="D86" s="66"/>
      <c r="E86" s="66"/>
      <c r="F86" s="66"/>
      <c r="G86" s="66"/>
      <c r="H86" s="66"/>
      <c r="I86" s="66"/>
      <c r="L86" s="66"/>
    </row>
    <row r="87" spans="1:12" x14ac:dyDescent="0.2">
      <c r="A87" s="66"/>
      <c r="B87" s="66"/>
      <c r="C87" s="66"/>
      <c r="D87" s="66"/>
      <c r="E87" s="66"/>
      <c r="F87" s="66"/>
      <c r="G87" s="66"/>
      <c r="H87" s="66"/>
      <c r="I87" s="66"/>
      <c r="L87" s="66"/>
    </row>
    <row r="88" spans="1:12" x14ac:dyDescent="0.2">
      <c r="A88" s="66"/>
      <c r="B88" s="66"/>
      <c r="C88" s="66"/>
      <c r="D88" s="66"/>
      <c r="E88" s="66"/>
      <c r="F88" s="66"/>
      <c r="G88" s="66"/>
      <c r="H88" s="66"/>
      <c r="I88" s="66"/>
      <c r="L88" s="66"/>
    </row>
    <row r="89" spans="1:12" x14ac:dyDescent="0.2">
      <c r="A89" s="66"/>
      <c r="B89" s="66"/>
      <c r="C89" s="66"/>
      <c r="D89" s="66"/>
      <c r="E89" s="66"/>
      <c r="F89" s="66"/>
      <c r="G89" s="66"/>
      <c r="H89" s="66"/>
      <c r="I89" s="66"/>
      <c r="L89" s="66"/>
    </row>
    <row r="90" spans="1:12" x14ac:dyDescent="0.2">
      <c r="A90" s="66"/>
      <c r="B90" s="66"/>
      <c r="C90" s="66"/>
      <c r="D90" s="66"/>
      <c r="E90" s="66"/>
      <c r="F90" s="66"/>
      <c r="G90" s="66"/>
      <c r="H90" s="66"/>
      <c r="I90" s="66"/>
      <c r="L90" s="66"/>
    </row>
    <row r="91" spans="1:12" x14ac:dyDescent="0.2">
      <c r="A91" s="66"/>
      <c r="B91" s="66"/>
      <c r="C91" s="66"/>
      <c r="D91" s="66"/>
      <c r="E91" s="66"/>
      <c r="F91" s="66"/>
      <c r="G91" s="66"/>
      <c r="H91" s="66"/>
      <c r="I91" s="66"/>
      <c r="L91" s="66"/>
    </row>
    <row r="92" spans="1:12" x14ac:dyDescent="0.2">
      <c r="A92" s="66"/>
      <c r="B92" s="66"/>
      <c r="C92" s="66"/>
      <c r="D92" s="66"/>
      <c r="E92" s="66"/>
      <c r="F92" s="66"/>
      <c r="G92" s="66"/>
      <c r="H92" s="66"/>
      <c r="I92" s="66"/>
      <c r="L92" s="66"/>
    </row>
    <row r="93" spans="1:12" x14ac:dyDescent="0.2">
      <c r="A93" s="66"/>
      <c r="B93" s="66"/>
      <c r="C93" s="66"/>
      <c r="D93" s="66"/>
      <c r="E93" s="66"/>
      <c r="F93" s="66"/>
      <c r="G93" s="66"/>
      <c r="H93" s="66"/>
      <c r="I93" s="66"/>
      <c r="L93" s="66"/>
    </row>
    <row r="94" spans="1:12" x14ac:dyDescent="0.2">
      <c r="A94" s="66"/>
      <c r="B94" s="66"/>
      <c r="C94" s="66"/>
      <c r="D94" s="66"/>
      <c r="E94" s="66"/>
      <c r="F94" s="66"/>
      <c r="G94" s="66"/>
      <c r="H94" s="66"/>
      <c r="I94" s="66"/>
      <c r="L94" s="66"/>
    </row>
    <row r="95" spans="1:12" x14ac:dyDescent="0.2">
      <c r="A95" s="66"/>
      <c r="B95" s="66"/>
      <c r="C95" s="66"/>
      <c r="D95" s="66"/>
      <c r="E95" s="66"/>
      <c r="F95" s="66"/>
      <c r="G95" s="66"/>
      <c r="H95" s="66"/>
      <c r="I95" s="66"/>
      <c r="L95" s="66"/>
    </row>
    <row r="96" spans="1:12" x14ac:dyDescent="0.2">
      <c r="A96" s="66"/>
      <c r="B96" s="66"/>
      <c r="C96" s="66"/>
      <c r="D96" s="66"/>
      <c r="E96" s="66"/>
      <c r="F96" s="66"/>
      <c r="G96" s="66"/>
      <c r="H96" s="66"/>
      <c r="I96" s="66"/>
      <c r="L96" s="66"/>
    </row>
    <row r="97" spans="1:12" x14ac:dyDescent="0.2">
      <c r="A97" s="66"/>
      <c r="B97" s="66"/>
      <c r="C97" s="66"/>
      <c r="D97" s="66"/>
      <c r="E97" s="66"/>
      <c r="F97" s="66"/>
      <c r="G97" s="66"/>
      <c r="H97" s="66"/>
      <c r="I97" s="66"/>
      <c r="L97" s="66"/>
    </row>
    <row r="98" spans="1:12" x14ac:dyDescent="0.2">
      <c r="A98" s="66"/>
      <c r="B98" s="66"/>
      <c r="C98" s="66"/>
      <c r="D98" s="66"/>
      <c r="E98" s="66"/>
      <c r="F98" s="66"/>
      <c r="G98" s="66"/>
      <c r="H98" s="66"/>
      <c r="I98" s="66"/>
      <c r="L98" s="66"/>
    </row>
    <row r="99" spans="1:12" x14ac:dyDescent="0.2">
      <c r="A99" s="66"/>
      <c r="B99" s="66"/>
      <c r="C99" s="66"/>
      <c r="D99" s="66"/>
      <c r="E99" s="66"/>
      <c r="F99" s="66"/>
      <c r="G99" s="66"/>
      <c r="H99" s="66"/>
      <c r="I99" s="66"/>
      <c r="L99" s="66"/>
    </row>
    <row r="100" spans="1:12" x14ac:dyDescent="0.2">
      <c r="A100" s="66"/>
      <c r="B100" s="66"/>
      <c r="C100" s="66"/>
      <c r="D100" s="66"/>
      <c r="E100" s="66"/>
      <c r="F100" s="66"/>
      <c r="G100" s="66"/>
      <c r="H100" s="66"/>
      <c r="I100" s="66"/>
      <c r="L100" s="66"/>
    </row>
    <row r="101" spans="1:12" x14ac:dyDescent="0.2">
      <c r="A101" s="66"/>
      <c r="B101" s="66"/>
      <c r="C101" s="66"/>
      <c r="D101" s="66"/>
      <c r="E101" s="66"/>
      <c r="F101" s="66"/>
      <c r="G101" s="66"/>
      <c r="H101" s="66"/>
      <c r="I101" s="66"/>
      <c r="L101" s="66"/>
    </row>
    <row r="102" spans="1:12" x14ac:dyDescent="0.2">
      <c r="A102" s="66"/>
      <c r="B102" s="66"/>
      <c r="C102" s="66"/>
      <c r="D102" s="66"/>
      <c r="E102" s="66"/>
      <c r="F102" s="66"/>
      <c r="G102" s="66"/>
      <c r="H102" s="66"/>
      <c r="I102" s="66"/>
      <c r="L102" s="66"/>
    </row>
    <row r="103" spans="1:12" x14ac:dyDescent="0.2">
      <c r="A103" s="66"/>
      <c r="B103" s="66"/>
      <c r="C103" s="66"/>
      <c r="D103" s="66"/>
      <c r="E103" s="66"/>
      <c r="F103" s="66"/>
      <c r="G103" s="66"/>
      <c r="H103" s="66"/>
      <c r="I103" s="66"/>
      <c r="L103" s="66"/>
    </row>
    <row r="104" spans="1:12" x14ac:dyDescent="0.2">
      <c r="A104" s="66"/>
      <c r="B104" s="66"/>
      <c r="C104" s="66"/>
      <c r="D104" s="66"/>
      <c r="E104" s="66"/>
      <c r="F104" s="66"/>
      <c r="G104" s="66"/>
      <c r="H104" s="66"/>
      <c r="I104" s="66"/>
      <c r="L104" s="66"/>
    </row>
    <row r="105" spans="1:12" x14ac:dyDescent="0.2">
      <c r="A105" s="66"/>
      <c r="B105" s="66"/>
      <c r="C105" s="66"/>
      <c r="D105" s="66"/>
      <c r="E105" s="66"/>
      <c r="F105" s="66"/>
      <c r="G105" s="66"/>
      <c r="H105" s="66"/>
      <c r="I105" s="66"/>
      <c r="L105" s="66"/>
    </row>
    <row r="106" spans="1:12" x14ac:dyDescent="0.2">
      <c r="A106" s="66"/>
      <c r="B106" s="66"/>
      <c r="C106" s="66"/>
      <c r="D106" s="66"/>
      <c r="E106" s="66"/>
      <c r="F106" s="66"/>
      <c r="G106" s="66"/>
      <c r="H106" s="66"/>
      <c r="I106" s="66"/>
      <c r="L106" s="66"/>
    </row>
    <row r="107" spans="1:12" x14ac:dyDescent="0.2">
      <c r="A107" s="66"/>
      <c r="B107" s="66"/>
      <c r="C107" s="66"/>
      <c r="D107" s="66"/>
      <c r="E107" s="66"/>
      <c r="F107" s="66"/>
      <c r="G107" s="66"/>
      <c r="H107" s="66"/>
      <c r="I107" s="66"/>
      <c r="L107" s="66"/>
    </row>
    <row r="108" spans="1:12" x14ac:dyDescent="0.2">
      <c r="A108" s="66"/>
      <c r="B108" s="66"/>
      <c r="C108" s="66"/>
      <c r="D108" s="66"/>
      <c r="E108" s="66"/>
      <c r="F108" s="66"/>
      <c r="G108" s="66"/>
      <c r="H108" s="66"/>
      <c r="I108" s="66"/>
      <c r="L108" s="66"/>
    </row>
    <row r="109" spans="1:12" x14ac:dyDescent="0.2">
      <c r="A109" s="66"/>
      <c r="B109" s="66"/>
      <c r="C109" s="66"/>
      <c r="D109" s="66"/>
      <c r="E109" s="66"/>
      <c r="F109" s="66"/>
      <c r="G109" s="66"/>
      <c r="H109" s="66"/>
      <c r="I109" s="66"/>
      <c r="L109" s="66"/>
    </row>
    <row r="110" spans="1:12" x14ac:dyDescent="0.2">
      <c r="A110" s="66"/>
      <c r="B110" s="66"/>
      <c r="C110" s="66"/>
      <c r="D110" s="66"/>
      <c r="E110" s="66"/>
      <c r="F110" s="66"/>
      <c r="G110" s="66"/>
      <c r="H110" s="66"/>
      <c r="I110" s="66"/>
    </row>
    <row r="111" spans="1:12" x14ac:dyDescent="0.2">
      <c r="A111" s="66"/>
      <c r="B111" s="66"/>
      <c r="C111" s="66"/>
      <c r="D111" s="66"/>
      <c r="E111" s="66"/>
      <c r="F111" s="66"/>
      <c r="G111" s="66"/>
      <c r="H111" s="66"/>
      <c r="I111" s="66"/>
    </row>
    <row r="112" spans="1:12" x14ac:dyDescent="0.2">
      <c r="A112" s="66"/>
      <c r="B112" s="66"/>
      <c r="C112" s="66"/>
      <c r="D112" s="66"/>
      <c r="E112" s="66"/>
      <c r="F112" s="66"/>
      <c r="G112" s="66"/>
      <c r="H112" s="66"/>
      <c r="I112" s="66"/>
    </row>
    <row r="113" spans="1:9" x14ac:dyDescent="0.2">
      <c r="A113" s="66"/>
      <c r="B113" s="66"/>
      <c r="C113" s="66"/>
      <c r="D113" s="66"/>
      <c r="E113" s="66"/>
      <c r="F113" s="66"/>
      <c r="G113" s="66"/>
      <c r="H113" s="66"/>
      <c r="I113" s="66"/>
    </row>
    <row r="114" spans="1:9" x14ac:dyDescent="0.2">
      <c r="A114" s="66"/>
      <c r="B114" s="66"/>
      <c r="C114" s="66"/>
      <c r="D114" s="66"/>
      <c r="E114" s="66"/>
      <c r="F114" s="66"/>
      <c r="G114" s="66"/>
      <c r="H114" s="66"/>
      <c r="I114" s="66"/>
    </row>
    <row r="115" spans="1:9" x14ac:dyDescent="0.2">
      <c r="A115" s="66"/>
      <c r="B115" s="66"/>
      <c r="C115" s="66"/>
      <c r="D115" s="66"/>
      <c r="E115" s="66"/>
      <c r="F115" s="66"/>
      <c r="G115" s="66"/>
      <c r="H115" s="66"/>
      <c r="I115" s="66"/>
    </row>
    <row r="116" spans="1:9" x14ac:dyDescent="0.2">
      <c r="A116" s="66"/>
      <c r="B116" s="66"/>
      <c r="C116" s="66"/>
      <c r="D116" s="66"/>
      <c r="E116" s="66"/>
      <c r="F116" s="66"/>
      <c r="G116" s="66"/>
      <c r="H116" s="66"/>
      <c r="I116" s="66"/>
    </row>
    <row r="117" spans="1:9" x14ac:dyDescent="0.2">
      <c r="A117" s="66"/>
      <c r="B117" s="66"/>
      <c r="C117" s="66"/>
      <c r="D117" s="66"/>
      <c r="E117" s="66"/>
      <c r="F117" s="66"/>
      <c r="G117" s="66"/>
      <c r="H117" s="66"/>
      <c r="I117" s="66"/>
    </row>
    <row r="118" spans="1:9" x14ac:dyDescent="0.2">
      <c r="A118" s="66"/>
      <c r="B118" s="66"/>
      <c r="C118" s="66"/>
      <c r="D118" s="66"/>
      <c r="E118" s="66"/>
      <c r="F118" s="66"/>
      <c r="G118" s="66"/>
      <c r="H118" s="66"/>
      <c r="I118" s="66"/>
    </row>
    <row r="119" spans="1:9" x14ac:dyDescent="0.2">
      <c r="A119" s="66"/>
      <c r="B119" s="66"/>
      <c r="C119" s="66"/>
      <c r="D119" s="66"/>
      <c r="E119" s="66"/>
      <c r="F119" s="66"/>
      <c r="G119" s="66"/>
      <c r="H119" s="66"/>
      <c r="I119" s="66"/>
    </row>
    <row r="120" spans="1:9" x14ac:dyDescent="0.2">
      <c r="A120" s="66"/>
      <c r="B120" s="66"/>
      <c r="C120" s="66"/>
      <c r="D120" s="66"/>
      <c r="E120" s="66"/>
      <c r="F120" s="66"/>
      <c r="G120" s="66"/>
      <c r="H120" s="66"/>
      <c r="I120" s="66"/>
    </row>
    <row r="121" spans="1:9" x14ac:dyDescent="0.2">
      <c r="A121" s="66"/>
      <c r="B121" s="66"/>
      <c r="C121" s="66"/>
      <c r="D121" s="66"/>
      <c r="E121" s="66"/>
      <c r="F121" s="66"/>
      <c r="G121" s="66"/>
      <c r="H121" s="66"/>
      <c r="I121" s="66"/>
    </row>
    <row r="122" spans="1:9" x14ac:dyDescent="0.2">
      <c r="A122" s="66"/>
      <c r="B122" s="66"/>
      <c r="C122" s="66"/>
      <c r="D122" s="66"/>
      <c r="E122" s="66"/>
      <c r="F122" s="66"/>
      <c r="G122" s="66"/>
      <c r="H122" s="66"/>
      <c r="I122" s="66"/>
    </row>
    <row r="123" spans="1:9" x14ac:dyDescent="0.2">
      <c r="A123" s="66"/>
      <c r="B123" s="66"/>
      <c r="C123" s="66"/>
      <c r="D123" s="66"/>
      <c r="E123" s="66"/>
      <c r="F123" s="66"/>
      <c r="G123" s="66"/>
      <c r="H123" s="66"/>
      <c r="I123" s="66"/>
    </row>
    <row r="124" spans="1:9" x14ac:dyDescent="0.2">
      <c r="A124" s="66"/>
      <c r="B124" s="66"/>
      <c r="C124" s="66"/>
      <c r="D124" s="66"/>
      <c r="E124" s="66"/>
      <c r="F124" s="66"/>
      <c r="G124" s="66"/>
      <c r="H124" s="66"/>
      <c r="I124" s="66"/>
    </row>
    <row r="125" spans="1:9" x14ac:dyDescent="0.2">
      <c r="A125" s="66"/>
      <c r="B125" s="66"/>
      <c r="C125" s="66"/>
      <c r="D125" s="66"/>
      <c r="E125" s="66"/>
      <c r="F125" s="66"/>
      <c r="G125" s="66"/>
      <c r="H125" s="66"/>
      <c r="I125" s="66"/>
    </row>
    <row r="126" spans="1:9" x14ac:dyDescent="0.2">
      <c r="A126" s="66"/>
      <c r="B126" s="66"/>
      <c r="C126" s="66"/>
      <c r="D126" s="66"/>
      <c r="E126" s="66"/>
      <c r="F126" s="66"/>
      <c r="G126" s="66"/>
      <c r="H126" s="66"/>
      <c r="I126" s="66"/>
    </row>
    <row r="127" spans="1:9" x14ac:dyDescent="0.2">
      <c r="A127" s="66"/>
      <c r="B127" s="66"/>
      <c r="C127" s="66"/>
      <c r="D127" s="66"/>
      <c r="E127" s="66"/>
      <c r="F127" s="66"/>
      <c r="G127" s="66"/>
      <c r="H127" s="66"/>
      <c r="I127" s="66"/>
    </row>
    <row r="128" spans="1:9" x14ac:dyDescent="0.2">
      <c r="A128" s="66"/>
      <c r="B128" s="66"/>
      <c r="C128" s="66"/>
      <c r="D128" s="66"/>
      <c r="E128" s="66"/>
      <c r="F128" s="66"/>
      <c r="G128" s="66"/>
      <c r="H128" s="66"/>
      <c r="I128" s="66"/>
    </row>
    <row r="129" spans="1:9" x14ac:dyDescent="0.2">
      <c r="A129" s="66"/>
      <c r="B129" s="66"/>
      <c r="C129" s="66"/>
      <c r="D129" s="66"/>
      <c r="E129" s="66"/>
      <c r="F129" s="66"/>
      <c r="G129" s="66"/>
      <c r="H129" s="66"/>
      <c r="I129" s="66"/>
    </row>
    <row r="130" spans="1:9" x14ac:dyDescent="0.2">
      <c r="A130" s="66"/>
      <c r="B130" s="66"/>
      <c r="C130" s="66"/>
      <c r="D130" s="66"/>
      <c r="E130" s="66"/>
      <c r="F130" s="66"/>
      <c r="G130" s="66"/>
      <c r="H130" s="66"/>
      <c r="I130" s="66"/>
    </row>
    <row r="131" spans="1:9" x14ac:dyDescent="0.2">
      <c r="A131" s="66"/>
      <c r="B131" s="66"/>
      <c r="C131" s="66"/>
      <c r="D131" s="66"/>
      <c r="E131" s="66"/>
      <c r="F131" s="66"/>
      <c r="G131" s="66"/>
      <c r="H131" s="66"/>
      <c r="I131" s="66"/>
    </row>
    <row r="132" spans="1:9" x14ac:dyDescent="0.2">
      <c r="A132" s="66"/>
      <c r="B132" s="66"/>
      <c r="C132" s="66"/>
      <c r="D132" s="66"/>
      <c r="E132" s="66"/>
      <c r="F132" s="66"/>
      <c r="G132" s="66"/>
      <c r="H132" s="66"/>
      <c r="I132" s="66"/>
    </row>
    <row r="133" spans="1:9" x14ac:dyDescent="0.2">
      <c r="A133" s="66"/>
      <c r="B133" s="66"/>
      <c r="C133" s="66"/>
      <c r="D133" s="66"/>
      <c r="E133" s="66"/>
      <c r="F133" s="66"/>
      <c r="G133" s="66"/>
      <c r="H133" s="66"/>
      <c r="I133" s="66"/>
    </row>
    <row r="134" spans="1:9" x14ac:dyDescent="0.2">
      <c r="A134" s="66"/>
      <c r="B134" s="66"/>
      <c r="C134" s="66"/>
      <c r="D134" s="66"/>
      <c r="E134" s="66"/>
      <c r="F134" s="66"/>
      <c r="G134" s="66"/>
      <c r="H134" s="66"/>
      <c r="I134" s="66"/>
    </row>
    <row r="135" spans="1:9" x14ac:dyDescent="0.2">
      <c r="A135" s="66"/>
      <c r="B135" s="66"/>
      <c r="C135" s="66"/>
      <c r="D135" s="66"/>
      <c r="E135" s="66"/>
      <c r="F135" s="66"/>
      <c r="G135" s="66"/>
      <c r="H135" s="66"/>
      <c r="I135" s="66"/>
    </row>
    <row r="136" spans="1:9" x14ac:dyDescent="0.2">
      <c r="A136" s="66"/>
      <c r="B136" s="66"/>
      <c r="C136" s="66"/>
      <c r="D136" s="66"/>
      <c r="E136" s="66"/>
      <c r="F136" s="66"/>
      <c r="G136" s="66"/>
      <c r="H136" s="66"/>
      <c r="I136" s="66"/>
    </row>
    <row r="137" spans="1:9" x14ac:dyDescent="0.2">
      <c r="A137" s="66"/>
      <c r="B137" s="66"/>
      <c r="C137" s="66"/>
      <c r="D137" s="66"/>
      <c r="E137" s="66"/>
      <c r="F137" s="66"/>
      <c r="G137" s="66"/>
      <c r="H137" s="66"/>
      <c r="I137" s="66"/>
    </row>
    <row r="138" spans="1:9" x14ac:dyDescent="0.2">
      <c r="A138" s="66"/>
      <c r="B138" s="66"/>
      <c r="C138" s="66"/>
      <c r="D138" s="66"/>
      <c r="E138" s="66"/>
      <c r="F138" s="66"/>
      <c r="G138" s="66"/>
      <c r="H138" s="66"/>
      <c r="I138" s="66"/>
    </row>
    <row r="139" spans="1:9" x14ac:dyDescent="0.2">
      <c r="A139" s="66"/>
      <c r="B139" s="66"/>
      <c r="C139" s="66"/>
      <c r="D139" s="66"/>
      <c r="E139" s="66"/>
      <c r="F139" s="66"/>
      <c r="G139" s="66"/>
      <c r="H139" s="66"/>
      <c r="I139" s="66"/>
    </row>
    <row r="140" spans="1:9" x14ac:dyDescent="0.2">
      <c r="A140" s="66"/>
      <c r="B140" s="66"/>
      <c r="C140" s="66"/>
      <c r="D140" s="66"/>
      <c r="E140" s="66"/>
      <c r="F140" s="66"/>
      <c r="G140" s="66"/>
      <c r="H140" s="66"/>
      <c r="I140" s="66"/>
    </row>
    <row r="141" spans="1:9" x14ac:dyDescent="0.2">
      <c r="A141" s="66"/>
      <c r="B141" s="66"/>
      <c r="C141" s="66"/>
      <c r="D141" s="66"/>
      <c r="E141" s="66"/>
      <c r="F141" s="66"/>
      <c r="G141" s="66"/>
      <c r="H141" s="66"/>
      <c r="I141" s="66"/>
    </row>
    <row r="142" spans="1:9" x14ac:dyDescent="0.2">
      <c r="A142" s="66"/>
      <c r="B142" s="66"/>
      <c r="C142" s="66"/>
      <c r="D142" s="66"/>
      <c r="E142" s="66"/>
      <c r="F142" s="66"/>
      <c r="G142" s="66"/>
      <c r="H142" s="66"/>
      <c r="I142" s="66"/>
    </row>
    <row r="143" spans="1:9" x14ac:dyDescent="0.2">
      <c r="A143" s="66"/>
      <c r="B143" s="66"/>
      <c r="C143" s="66"/>
      <c r="D143" s="66"/>
      <c r="E143" s="66"/>
      <c r="F143" s="66"/>
      <c r="G143" s="66"/>
      <c r="H143" s="66"/>
      <c r="I143" s="66"/>
    </row>
    <row r="144" spans="1:9" x14ac:dyDescent="0.2">
      <c r="A144" s="66"/>
      <c r="B144" s="66"/>
      <c r="C144" s="66"/>
      <c r="D144" s="66"/>
      <c r="E144" s="66"/>
      <c r="F144" s="66"/>
      <c r="G144" s="66"/>
      <c r="H144" s="66"/>
      <c r="I144" s="66"/>
    </row>
    <row r="145" spans="1:6" x14ac:dyDescent="0.2">
      <c r="A145" s="66"/>
      <c r="B145" s="66"/>
      <c r="C145" s="66"/>
      <c r="D145" s="66"/>
      <c r="F145" s="66"/>
    </row>
    <row r="146" spans="1:6" x14ac:dyDescent="0.2">
      <c r="A146" s="66"/>
      <c r="B146" s="66"/>
      <c r="C146" s="66"/>
      <c r="D146" s="66"/>
      <c r="F146" s="66"/>
    </row>
    <row r="147" spans="1:6" x14ac:dyDescent="0.2">
      <c r="A147" s="66"/>
      <c r="B147" s="66"/>
      <c r="C147" s="66"/>
      <c r="D147" s="66"/>
      <c r="F147" s="66"/>
    </row>
    <row r="148" spans="1:6" x14ac:dyDescent="0.2">
      <c r="A148" s="66"/>
      <c r="B148" s="66"/>
      <c r="C148" s="66"/>
      <c r="D148" s="66"/>
      <c r="F148" s="66"/>
    </row>
    <row r="149" spans="1:6" x14ac:dyDescent="0.2">
      <c r="A149" s="66"/>
      <c r="B149" s="66"/>
      <c r="C149" s="66"/>
      <c r="D149" s="66"/>
      <c r="F149" s="66"/>
    </row>
    <row r="150" spans="1:6" x14ac:dyDescent="0.2">
      <c r="A150" s="66"/>
      <c r="B150" s="66"/>
      <c r="C150" s="66"/>
      <c r="D150" s="66"/>
      <c r="F150" s="66"/>
    </row>
    <row r="151" spans="1:6" x14ac:dyDescent="0.2">
      <c r="A151" s="66"/>
      <c r="B151" s="66"/>
      <c r="C151" s="66"/>
      <c r="D151" s="66"/>
      <c r="F151" s="66"/>
    </row>
    <row r="152" spans="1:6" x14ac:dyDescent="0.2">
      <c r="A152" s="66"/>
      <c r="B152" s="66"/>
      <c r="C152" s="66"/>
      <c r="D152" s="66"/>
      <c r="F152" s="66"/>
    </row>
    <row r="153" spans="1:6" x14ac:dyDescent="0.2">
      <c r="A153" s="66"/>
      <c r="B153" s="66"/>
      <c r="C153" s="66"/>
      <c r="D153" s="66"/>
      <c r="F153" s="66"/>
    </row>
    <row r="154" spans="1:6" x14ac:dyDescent="0.2">
      <c r="A154" s="66"/>
      <c r="B154" s="66"/>
      <c r="C154" s="66"/>
      <c r="D154" s="66"/>
      <c r="F154" s="66"/>
    </row>
    <row r="155" spans="1:6" x14ac:dyDescent="0.2">
      <c r="A155" s="66"/>
      <c r="B155" s="66"/>
      <c r="C155" s="66"/>
      <c r="D155" s="66"/>
      <c r="F155" s="66"/>
    </row>
    <row r="156" spans="1:6" x14ac:dyDescent="0.2">
      <c r="A156" s="66"/>
      <c r="B156" s="66"/>
      <c r="C156" s="66"/>
      <c r="D156" s="66"/>
      <c r="F156" s="66"/>
    </row>
    <row r="157" spans="1:6" x14ac:dyDescent="0.2">
      <c r="A157" s="66"/>
      <c r="B157" s="66"/>
      <c r="C157" s="66"/>
      <c r="D157" s="66"/>
      <c r="F157" s="66"/>
    </row>
    <row r="158" spans="1:6" x14ac:dyDescent="0.2">
      <c r="A158" s="66"/>
      <c r="B158" s="66"/>
      <c r="C158" s="66"/>
      <c r="D158" s="66"/>
      <c r="F158" s="66"/>
    </row>
    <row r="159" spans="1:6" x14ac:dyDescent="0.2">
      <c r="A159" s="66"/>
      <c r="B159" s="66"/>
      <c r="C159" s="66"/>
      <c r="D159" s="66"/>
      <c r="F159" s="66"/>
    </row>
    <row r="160" spans="1:6" x14ac:dyDescent="0.2">
      <c r="A160" s="66"/>
      <c r="B160" s="66"/>
      <c r="C160" s="66"/>
      <c r="D160" s="66"/>
      <c r="F160" s="66"/>
    </row>
    <row r="161" spans="1:6" x14ac:dyDescent="0.2">
      <c r="A161" s="66"/>
      <c r="B161" s="66"/>
      <c r="C161" s="66"/>
      <c r="D161" s="66"/>
      <c r="F161" s="66"/>
    </row>
    <row r="162" spans="1:6" x14ac:dyDescent="0.2">
      <c r="A162" s="66"/>
      <c r="B162" s="66"/>
      <c r="C162" s="66"/>
      <c r="D162" s="66"/>
      <c r="F162" s="66"/>
    </row>
    <row r="163" spans="1:6" x14ac:dyDescent="0.2">
      <c r="A163" s="66"/>
      <c r="B163" s="66"/>
      <c r="C163" s="66"/>
      <c r="D163" s="66"/>
      <c r="F163" s="66"/>
    </row>
    <row r="164" spans="1:6" x14ac:dyDescent="0.2">
      <c r="A164" s="66"/>
      <c r="B164" s="66"/>
      <c r="C164" s="66"/>
      <c r="D164" s="66"/>
      <c r="F164" s="66"/>
    </row>
    <row r="165" spans="1:6" x14ac:dyDescent="0.2">
      <c r="A165" s="66"/>
      <c r="B165" s="66"/>
      <c r="C165" s="66"/>
      <c r="D165" s="66"/>
      <c r="F165" s="66"/>
    </row>
    <row r="166" spans="1:6" x14ac:dyDescent="0.2">
      <c r="A166" s="66"/>
      <c r="B166" s="66"/>
      <c r="C166" s="66"/>
      <c r="D166" s="66"/>
      <c r="F166" s="66"/>
    </row>
    <row r="167" spans="1:6" x14ac:dyDescent="0.2">
      <c r="A167" s="66"/>
      <c r="B167" s="66"/>
      <c r="C167" s="66"/>
      <c r="D167" s="66"/>
      <c r="F167" s="66"/>
    </row>
    <row r="168" spans="1:6" x14ac:dyDescent="0.2">
      <c r="A168" s="66"/>
      <c r="B168" s="66"/>
      <c r="C168" s="66"/>
      <c r="D168" s="66"/>
      <c r="F168" s="66"/>
    </row>
    <row r="169" spans="1:6" x14ac:dyDescent="0.2">
      <c r="A169" s="66"/>
      <c r="B169" s="66"/>
      <c r="C169" s="66"/>
      <c r="D169" s="66"/>
      <c r="F169" s="66"/>
    </row>
    <row r="170" spans="1:6" x14ac:dyDescent="0.2">
      <c r="A170" s="66"/>
      <c r="B170" s="66"/>
      <c r="C170" s="66"/>
      <c r="D170" s="66"/>
      <c r="F170" s="66"/>
    </row>
    <row r="171" spans="1:6" x14ac:dyDescent="0.2">
      <c r="A171" s="66"/>
      <c r="B171" s="66"/>
      <c r="C171" s="66"/>
      <c r="D171" s="66"/>
      <c r="F171" s="66"/>
    </row>
    <row r="172" spans="1:6" x14ac:dyDescent="0.2">
      <c r="A172" s="66"/>
      <c r="B172" s="66"/>
      <c r="C172" s="66"/>
      <c r="D172" s="66"/>
      <c r="F172" s="66"/>
    </row>
    <row r="173" spans="1:6" x14ac:dyDescent="0.2">
      <c r="A173" s="66"/>
      <c r="B173" s="66"/>
      <c r="C173" s="66"/>
      <c r="D173" s="66"/>
      <c r="F173" s="66"/>
    </row>
    <row r="174" spans="1:6" x14ac:dyDescent="0.2">
      <c r="A174" s="66"/>
      <c r="B174" s="66"/>
      <c r="C174" s="66"/>
      <c r="D174" s="66"/>
      <c r="F174" s="66"/>
    </row>
    <row r="175" spans="1:6" x14ac:dyDescent="0.2">
      <c r="A175" s="66"/>
      <c r="B175" s="66"/>
      <c r="C175" s="66"/>
      <c r="D175" s="66"/>
      <c r="F175" s="66"/>
    </row>
    <row r="176" spans="1:6" x14ac:dyDescent="0.2">
      <c r="A176" s="66"/>
      <c r="B176" s="66"/>
      <c r="C176" s="66"/>
      <c r="D176" s="66"/>
      <c r="F176" s="66"/>
    </row>
    <row r="177" spans="1:6" x14ac:dyDescent="0.2">
      <c r="A177" s="66"/>
      <c r="B177" s="66"/>
      <c r="C177" s="66"/>
      <c r="D177" s="66"/>
      <c r="F177" s="66"/>
    </row>
    <row r="178" spans="1:6" x14ac:dyDescent="0.2">
      <c r="A178" s="66"/>
      <c r="B178" s="66"/>
      <c r="C178" s="66"/>
      <c r="D178" s="66"/>
      <c r="F178" s="66"/>
    </row>
    <row r="179" spans="1:6" x14ac:dyDescent="0.2">
      <c r="A179" s="66"/>
      <c r="B179" s="66"/>
      <c r="C179" s="66"/>
      <c r="D179" s="66"/>
      <c r="F179" s="66"/>
    </row>
    <row r="180" spans="1:6" x14ac:dyDescent="0.2">
      <c r="A180" s="66"/>
      <c r="B180" s="66"/>
      <c r="C180" s="66"/>
      <c r="D180" s="66"/>
      <c r="F180" s="66"/>
    </row>
    <row r="181" spans="1:6" x14ac:dyDescent="0.2">
      <c r="A181" s="66"/>
      <c r="B181" s="66"/>
      <c r="C181" s="66"/>
      <c r="D181" s="66"/>
      <c r="F181" s="66"/>
    </row>
    <row r="182" spans="1:6" x14ac:dyDescent="0.2">
      <c r="A182" s="66"/>
      <c r="B182" s="66"/>
      <c r="C182" s="66"/>
      <c r="D182" s="66"/>
      <c r="F182" s="66"/>
    </row>
    <row r="183" spans="1:6" x14ac:dyDescent="0.2">
      <c r="A183" s="66"/>
      <c r="B183" s="66"/>
      <c r="C183" s="66"/>
      <c r="D183" s="66"/>
      <c r="F183" s="66"/>
    </row>
    <row r="184" spans="1:6" x14ac:dyDescent="0.2">
      <c r="A184" s="66"/>
      <c r="B184" s="66"/>
      <c r="C184" s="66"/>
      <c r="D184" s="66"/>
      <c r="F184" s="66"/>
    </row>
    <row r="185" spans="1:6" x14ac:dyDescent="0.2">
      <c r="A185" s="66"/>
      <c r="B185" s="66"/>
      <c r="C185" s="66"/>
      <c r="D185" s="66"/>
      <c r="F185" s="66"/>
    </row>
    <row r="186" spans="1:6" x14ac:dyDescent="0.2">
      <c r="A186" s="66"/>
      <c r="B186" s="66"/>
      <c r="C186" s="66"/>
      <c r="D186" s="66"/>
      <c r="F186" s="66"/>
    </row>
    <row r="187" spans="1:6" x14ac:dyDescent="0.2">
      <c r="A187" s="66"/>
      <c r="B187" s="66"/>
      <c r="C187" s="66"/>
      <c r="D187" s="66"/>
      <c r="F187" s="66"/>
    </row>
    <row r="188" spans="1:6" x14ac:dyDescent="0.2">
      <c r="A188" s="66"/>
      <c r="B188" s="66"/>
      <c r="C188" s="66"/>
      <c r="D188" s="66"/>
      <c r="F188" s="66"/>
    </row>
    <row r="189" spans="1:6" x14ac:dyDescent="0.2">
      <c r="A189" s="66"/>
      <c r="B189" s="66"/>
      <c r="C189" s="66"/>
      <c r="D189" s="66"/>
      <c r="F189" s="66"/>
    </row>
    <row r="190" spans="1:6" x14ac:dyDescent="0.2">
      <c r="A190" s="66"/>
      <c r="B190" s="66"/>
      <c r="C190" s="66"/>
      <c r="D190" s="66"/>
      <c r="F190" s="66"/>
    </row>
    <row r="191" spans="1:6" x14ac:dyDescent="0.2">
      <c r="A191" s="66"/>
      <c r="B191" s="66"/>
      <c r="C191" s="66"/>
      <c r="D191" s="66"/>
      <c r="F191" s="66"/>
    </row>
    <row r="192" spans="1:6" x14ac:dyDescent="0.2">
      <c r="A192" s="66"/>
      <c r="B192" s="66"/>
      <c r="C192" s="66"/>
      <c r="D192" s="66"/>
      <c r="F192" s="66"/>
    </row>
    <row r="193" spans="1:4" x14ac:dyDescent="0.2">
      <c r="A193" s="66"/>
      <c r="B193" s="66"/>
      <c r="C193" s="66"/>
      <c r="D193" s="66"/>
    </row>
    <row r="194" spans="1:4" x14ac:dyDescent="0.2">
      <c r="A194" s="66"/>
      <c r="B194" s="66"/>
      <c r="C194" s="66"/>
      <c r="D194" s="66"/>
    </row>
    <row r="195" spans="1:4" x14ac:dyDescent="0.2">
      <c r="A195" s="66"/>
      <c r="B195" s="66"/>
      <c r="C195" s="66"/>
      <c r="D195" s="66"/>
    </row>
    <row r="196" spans="1:4" x14ac:dyDescent="0.2">
      <c r="A196" s="66"/>
      <c r="B196" s="66"/>
      <c r="C196" s="66"/>
      <c r="D196" s="66"/>
    </row>
    <row r="197" spans="1:4" x14ac:dyDescent="0.2">
      <c r="A197" s="66"/>
      <c r="B197" s="66"/>
      <c r="C197" s="66"/>
      <c r="D197" s="66"/>
    </row>
    <row r="198" spans="1:4" x14ac:dyDescent="0.2">
      <c r="A198" s="66"/>
      <c r="B198" s="66"/>
      <c r="C198" s="66"/>
      <c r="D198" s="66"/>
    </row>
    <row r="199" spans="1:4" x14ac:dyDescent="0.2">
      <c r="A199" s="66"/>
      <c r="B199" s="66"/>
      <c r="C199" s="66"/>
      <c r="D199" s="66"/>
    </row>
    <row r="200" spans="1:4" x14ac:dyDescent="0.2">
      <c r="A200" s="66"/>
      <c r="B200" s="66"/>
      <c r="C200" s="66"/>
      <c r="D200" s="66"/>
    </row>
    <row r="201" spans="1:4" x14ac:dyDescent="0.2">
      <c r="A201" s="66"/>
      <c r="B201" s="66"/>
      <c r="C201" s="66"/>
      <c r="D201" s="66"/>
    </row>
    <row r="202" spans="1:4" x14ac:dyDescent="0.2">
      <c r="A202" s="66"/>
      <c r="B202" s="66"/>
      <c r="C202" s="66"/>
      <c r="D202" s="66"/>
    </row>
    <row r="203" spans="1:4" x14ac:dyDescent="0.2">
      <c r="A203" s="66"/>
      <c r="B203" s="66"/>
      <c r="C203" s="66"/>
      <c r="D203" s="66"/>
    </row>
    <row r="204" spans="1:4" x14ac:dyDescent="0.2">
      <c r="A204" s="66"/>
      <c r="B204" s="66"/>
      <c r="C204" s="66"/>
      <c r="D204" s="66"/>
    </row>
    <row r="205" spans="1:4" x14ac:dyDescent="0.2">
      <c r="A205" s="66"/>
      <c r="B205" s="66"/>
      <c r="C205" s="66"/>
      <c r="D205" s="66"/>
    </row>
    <row r="206" spans="1:4" x14ac:dyDescent="0.2">
      <c r="A206" s="66"/>
      <c r="B206" s="66"/>
      <c r="C206" s="66"/>
      <c r="D206" s="66"/>
    </row>
    <row r="207" spans="1:4" x14ac:dyDescent="0.2">
      <c r="A207" s="66"/>
      <c r="B207" s="66"/>
      <c r="C207" s="66"/>
      <c r="D207" s="66"/>
    </row>
    <row r="208" spans="1:4" x14ac:dyDescent="0.2">
      <c r="A208" s="66"/>
      <c r="B208" s="66"/>
      <c r="C208" s="66"/>
      <c r="D208" s="66"/>
    </row>
    <row r="209" spans="1:4" x14ac:dyDescent="0.2">
      <c r="A209" s="66"/>
      <c r="B209" s="66"/>
      <c r="C209" s="66"/>
      <c r="D209" s="66"/>
    </row>
    <row r="210" spans="1:4" x14ac:dyDescent="0.2">
      <c r="A210" s="66"/>
      <c r="B210" s="66"/>
      <c r="C210" s="66"/>
      <c r="D210" s="66"/>
    </row>
    <row r="211" spans="1:4" x14ac:dyDescent="0.2">
      <c r="A211" s="66"/>
      <c r="B211" s="66"/>
      <c r="C211" s="66"/>
      <c r="D211" s="66"/>
    </row>
    <row r="212" spans="1:4" x14ac:dyDescent="0.2">
      <c r="A212" s="66"/>
      <c r="B212" s="66"/>
      <c r="C212" s="66"/>
      <c r="D212" s="66"/>
    </row>
    <row r="213" spans="1:4" x14ac:dyDescent="0.2">
      <c r="A213" s="66"/>
      <c r="B213" s="66"/>
      <c r="C213" s="66"/>
      <c r="D213" s="66"/>
    </row>
    <row r="214" spans="1:4" x14ac:dyDescent="0.2">
      <c r="A214" s="66"/>
      <c r="B214" s="66"/>
      <c r="C214" s="66"/>
      <c r="D214" s="66"/>
    </row>
    <row r="215" spans="1:4" x14ac:dyDescent="0.2">
      <c r="A215" s="66"/>
      <c r="B215" s="66"/>
      <c r="C215" s="66"/>
      <c r="D215" s="66"/>
    </row>
    <row r="216" spans="1:4" x14ac:dyDescent="0.2">
      <c r="A216" s="66"/>
      <c r="B216" s="66"/>
      <c r="C216" s="66"/>
      <c r="D216" s="66"/>
    </row>
    <row r="217" spans="1:4" x14ac:dyDescent="0.2">
      <c r="A217" s="66"/>
      <c r="B217" s="66"/>
      <c r="C217" s="66"/>
      <c r="D217" s="66"/>
    </row>
    <row r="218" spans="1:4" x14ac:dyDescent="0.2">
      <c r="A218" s="66"/>
      <c r="B218" s="66"/>
      <c r="C218" s="66"/>
      <c r="D218" s="66"/>
    </row>
    <row r="219" spans="1:4" x14ac:dyDescent="0.2">
      <c r="A219" s="66"/>
      <c r="B219" s="66"/>
      <c r="C219" s="66"/>
      <c r="D219" s="66"/>
    </row>
    <row r="220" spans="1:4" x14ac:dyDescent="0.2">
      <c r="A220" s="66"/>
      <c r="B220" s="66"/>
      <c r="C220" s="66"/>
      <c r="D220" s="66"/>
    </row>
    <row r="221" spans="1:4" x14ac:dyDescent="0.2">
      <c r="A221" s="66"/>
      <c r="B221" s="66"/>
      <c r="C221" s="66"/>
      <c r="D221" s="66"/>
    </row>
    <row r="222" spans="1:4" x14ac:dyDescent="0.2">
      <c r="A222" s="66"/>
      <c r="B222" s="66"/>
      <c r="C222" s="66"/>
      <c r="D222" s="66"/>
    </row>
    <row r="223" spans="1:4" x14ac:dyDescent="0.2">
      <c r="A223" s="66"/>
      <c r="B223" s="66"/>
      <c r="C223" s="66"/>
      <c r="D223" s="66"/>
    </row>
    <row r="224" spans="1:4" x14ac:dyDescent="0.2">
      <c r="A224" s="66"/>
      <c r="B224" s="66"/>
      <c r="C224" s="66"/>
      <c r="D224" s="66"/>
    </row>
    <row r="225" spans="1:4" x14ac:dyDescent="0.2">
      <c r="A225" s="66"/>
      <c r="B225" s="66"/>
      <c r="C225" s="66"/>
      <c r="D225" s="66"/>
    </row>
    <row r="226" spans="1:4" x14ac:dyDescent="0.2">
      <c r="A226" s="66"/>
      <c r="B226" s="66"/>
      <c r="C226" s="66"/>
      <c r="D226" s="66"/>
    </row>
    <row r="227" spans="1:4" x14ac:dyDescent="0.2">
      <c r="A227" s="66"/>
      <c r="B227" s="66"/>
      <c r="C227" s="66"/>
      <c r="D227" s="66"/>
    </row>
    <row r="228" spans="1:4" x14ac:dyDescent="0.2">
      <c r="A228" s="66"/>
      <c r="B228" s="66"/>
      <c r="C228" s="66"/>
      <c r="D228" s="66"/>
    </row>
    <row r="229" spans="1:4" x14ac:dyDescent="0.2">
      <c r="A229" s="66"/>
      <c r="B229" s="66"/>
      <c r="C229" s="66"/>
      <c r="D229" s="66"/>
    </row>
    <row r="230" spans="1:4" x14ac:dyDescent="0.2">
      <c r="A230" s="66"/>
      <c r="B230" s="66"/>
      <c r="C230" s="66"/>
      <c r="D230" s="66"/>
    </row>
    <row r="231" spans="1:4" x14ac:dyDescent="0.2">
      <c r="A231" s="66"/>
      <c r="B231" s="66"/>
      <c r="C231" s="66"/>
      <c r="D231" s="66"/>
    </row>
    <row r="232" spans="1:4" x14ac:dyDescent="0.2">
      <c r="A232" s="66"/>
      <c r="B232" s="66"/>
      <c r="C232" s="66"/>
      <c r="D232" s="66"/>
    </row>
    <row r="233" spans="1:4" x14ac:dyDescent="0.2">
      <c r="A233" s="66"/>
      <c r="B233" s="66"/>
      <c r="C233" s="66"/>
      <c r="D233" s="66"/>
    </row>
    <row r="234" spans="1:4" x14ac:dyDescent="0.2">
      <c r="A234" s="66"/>
      <c r="B234" s="66"/>
      <c r="C234" s="66"/>
      <c r="D234" s="66"/>
    </row>
    <row r="235" spans="1:4" x14ac:dyDescent="0.2">
      <c r="A235" s="66"/>
      <c r="B235" s="66"/>
      <c r="C235" s="66"/>
      <c r="D235" s="66"/>
    </row>
    <row r="236" spans="1:4" x14ac:dyDescent="0.2">
      <c r="A236" s="66"/>
      <c r="B236" s="66"/>
      <c r="C236" s="66"/>
      <c r="D236" s="66"/>
    </row>
    <row r="237" spans="1:4" x14ac:dyDescent="0.2">
      <c r="A237" s="66"/>
      <c r="B237" s="66"/>
      <c r="C237" s="66"/>
      <c r="D237" s="66"/>
    </row>
    <row r="238" spans="1:4" x14ac:dyDescent="0.2">
      <c r="A238" s="66"/>
      <c r="B238" s="66"/>
      <c r="C238" s="66"/>
      <c r="D238" s="66"/>
    </row>
    <row r="239" spans="1:4" x14ac:dyDescent="0.2">
      <c r="A239" s="66"/>
      <c r="B239" s="66"/>
      <c r="C239" s="66"/>
      <c r="D239" s="66"/>
    </row>
    <row r="240" spans="1:4" x14ac:dyDescent="0.2">
      <c r="A240" s="66"/>
      <c r="B240" s="66"/>
      <c r="C240" s="66"/>
      <c r="D240" s="66"/>
    </row>
    <row r="241" spans="1:4" x14ac:dyDescent="0.2">
      <c r="A241" s="66"/>
      <c r="B241" s="66"/>
      <c r="C241" s="66"/>
      <c r="D241" s="66"/>
    </row>
    <row r="242" spans="1:4" x14ac:dyDescent="0.2">
      <c r="A242" s="66"/>
      <c r="B242" s="66"/>
      <c r="C242" s="66"/>
      <c r="D242" s="66"/>
    </row>
    <row r="243" spans="1:4" x14ac:dyDescent="0.2">
      <c r="A243" s="66"/>
      <c r="B243" s="66"/>
      <c r="C243" s="66"/>
      <c r="D243" s="66"/>
    </row>
    <row r="244" spans="1:4" x14ac:dyDescent="0.2">
      <c r="A244" s="66"/>
      <c r="B244" s="66"/>
      <c r="C244" s="66"/>
      <c r="D244" s="66"/>
    </row>
    <row r="245" spans="1:4" x14ac:dyDescent="0.2">
      <c r="A245" s="66"/>
      <c r="B245" s="66"/>
      <c r="C245" s="66"/>
      <c r="D245" s="66"/>
    </row>
    <row r="246" spans="1:4" x14ac:dyDescent="0.2">
      <c r="A246" s="66"/>
      <c r="B246" s="66"/>
      <c r="C246" s="66"/>
      <c r="D246" s="66"/>
    </row>
    <row r="247" spans="1:4" x14ac:dyDescent="0.2">
      <c r="A247" s="66"/>
      <c r="B247" s="66"/>
      <c r="C247" s="66"/>
      <c r="D247" s="66"/>
    </row>
    <row r="248" spans="1:4" x14ac:dyDescent="0.2">
      <c r="A248" s="66"/>
      <c r="B248" s="66"/>
      <c r="C248" s="66"/>
      <c r="D248" s="66"/>
    </row>
    <row r="249" spans="1:4" x14ac:dyDescent="0.2">
      <c r="A249" s="66"/>
      <c r="B249" s="66"/>
      <c r="C249" s="66"/>
      <c r="D249" s="66"/>
    </row>
    <row r="250" spans="1:4" x14ac:dyDescent="0.2">
      <c r="A250" s="66"/>
      <c r="B250" s="66"/>
      <c r="C250" s="66"/>
      <c r="D250" s="66"/>
    </row>
    <row r="251" spans="1:4" x14ac:dyDescent="0.2">
      <c r="A251" s="66"/>
      <c r="B251" s="66"/>
      <c r="C251" s="66"/>
      <c r="D251" s="66"/>
    </row>
    <row r="252" spans="1:4" x14ac:dyDescent="0.2">
      <c r="A252" s="66"/>
      <c r="B252" s="66"/>
      <c r="C252" s="66"/>
      <c r="D252" s="66"/>
    </row>
    <row r="253" spans="1:4" x14ac:dyDescent="0.2">
      <c r="A253" s="66"/>
      <c r="B253" s="66"/>
      <c r="C253" s="66"/>
      <c r="D253" s="66"/>
    </row>
    <row r="254" spans="1:4" x14ac:dyDescent="0.2">
      <c r="A254" s="66"/>
      <c r="B254" s="66"/>
      <c r="C254" s="66"/>
      <c r="D254" s="66"/>
    </row>
    <row r="255" spans="1:4" x14ac:dyDescent="0.2">
      <c r="A255" s="66"/>
      <c r="B255" s="66"/>
      <c r="C255" s="66"/>
      <c r="D255" s="66"/>
    </row>
    <row r="256" spans="1:4" x14ac:dyDescent="0.2">
      <c r="A256" s="66"/>
      <c r="B256" s="66"/>
      <c r="C256" s="66"/>
      <c r="D256" s="66"/>
    </row>
    <row r="257" spans="1:4" x14ac:dyDescent="0.2">
      <c r="A257" s="66"/>
      <c r="B257" s="66"/>
      <c r="C257" s="66"/>
      <c r="D257" s="66"/>
    </row>
    <row r="258" spans="1:4" x14ac:dyDescent="0.2">
      <c r="A258" s="66"/>
      <c r="B258" s="66"/>
      <c r="C258" s="66"/>
      <c r="D258" s="66"/>
    </row>
    <row r="259" spans="1:4" x14ac:dyDescent="0.2">
      <c r="A259" s="66"/>
      <c r="B259" s="66"/>
      <c r="C259" s="66"/>
      <c r="D259" s="66"/>
    </row>
    <row r="260" spans="1:4" x14ac:dyDescent="0.2">
      <c r="A260" s="66"/>
      <c r="B260" s="66"/>
      <c r="C260" s="66"/>
      <c r="D260" s="66"/>
    </row>
    <row r="261" spans="1:4" x14ac:dyDescent="0.2">
      <c r="A261" s="66"/>
    </row>
    <row r="262" spans="1:4" x14ac:dyDescent="0.2">
      <c r="A262" s="66"/>
    </row>
    <row r="263" spans="1:4" x14ac:dyDescent="0.2">
      <c r="A263" s="66"/>
    </row>
    <row r="264" spans="1:4" x14ac:dyDescent="0.2">
      <c r="A264" s="66"/>
    </row>
    <row r="265" spans="1:4" x14ac:dyDescent="0.2">
      <c r="A265" s="66"/>
    </row>
    <row r="266" spans="1:4" x14ac:dyDescent="0.2">
      <c r="A266" s="66"/>
    </row>
    <row r="267" spans="1:4" x14ac:dyDescent="0.2">
      <c r="A267" s="66"/>
    </row>
    <row r="268" spans="1:4" x14ac:dyDescent="0.2">
      <c r="A268" s="66"/>
    </row>
    <row r="269" spans="1:4" x14ac:dyDescent="0.2">
      <c r="A269" s="66"/>
    </row>
    <row r="270" spans="1:4" x14ac:dyDescent="0.2">
      <c r="A270" s="66"/>
    </row>
    <row r="271" spans="1:4" x14ac:dyDescent="0.2">
      <c r="A271" s="66"/>
    </row>
    <row r="272" spans="1:4" x14ac:dyDescent="0.2">
      <c r="A272" s="66"/>
    </row>
    <row r="273" spans="1:1" x14ac:dyDescent="0.2">
      <c r="A273" s="66"/>
    </row>
    <row r="274" spans="1:1" x14ac:dyDescent="0.2">
      <c r="A274" s="66"/>
    </row>
    <row r="275" spans="1:1" x14ac:dyDescent="0.2">
      <c r="A275" s="66"/>
    </row>
    <row r="276" spans="1:1" x14ac:dyDescent="0.2">
      <c r="A276" s="66"/>
    </row>
    <row r="277" spans="1:1" x14ac:dyDescent="0.2">
      <c r="A277" s="66"/>
    </row>
    <row r="278" spans="1:1" x14ac:dyDescent="0.2">
      <c r="A278" s="66"/>
    </row>
    <row r="279" spans="1:1" x14ac:dyDescent="0.2">
      <c r="A279" s="66"/>
    </row>
    <row r="280" spans="1:1" x14ac:dyDescent="0.2">
      <c r="A280" s="66"/>
    </row>
    <row r="281" spans="1:1" x14ac:dyDescent="0.2">
      <c r="A281" s="66"/>
    </row>
    <row r="282" spans="1:1" x14ac:dyDescent="0.2">
      <c r="A282" s="66"/>
    </row>
    <row r="283" spans="1:1" x14ac:dyDescent="0.2">
      <c r="A283" s="66"/>
    </row>
    <row r="284" spans="1:1" x14ac:dyDescent="0.2">
      <c r="A284" s="66"/>
    </row>
    <row r="285" spans="1:1" x14ac:dyDescent="0.2">
      <c r="A285" s="66"/>
    </row>
    <row r="286" spans="1:1" x14ac:dyDescent="0.2">
      <c r="A286" s="66"/>
    </row>
    <row r="287" spans="1:1" x14ac:dyDescent="0.2">
      <c r="A287" s="66"/>
    </row>
    <row r="288" spans="1:1" x14ac:dyDescent="0.2">
      <c r="A288" s="66"/>
    </row>
    <row r="289" spans="1:1" x14ac:dyDescent="0.2">
      <c r="A289" s="66"/>
    </row>
    <row r="290" spans="1:1" x14ac:dyDescent="0.2">
      <c r="A290" s="66"/>
    </row>
    <row r="291" spans="1:1" x14ac:dyDescent="0.2">
      <c r="A291" s="66"/>
    </row>
    <row r="292" spans="1:1" x14ac:dyDescent="0.2">
      <c r="A292" s="66"/>
    </row>
    <row r="293" spans="1:1" x14ac:dyDescent="0.2">
      <c r="A293" s="66"/>
    </row>
    <row r="294" spans="1:1" x14ac:dyDescent="0.2">
      <c r="A294" s="66"/>
    </row>
    <row r="295" spans="1:1" x14ac:dyDescent="0.2">
      <c r="A295" s="66"/>
    </row>
    <row r="296" spans="1:1" x14ac:dyDescent="0.2">
      <c r="A296" s="66"/>
    </row>
    <row r="297" spans="1:1" x14ac:dyDescent="0.2">
      <c r="A297" s="66"/>
    </row>
    <row r="298" spans="1:1" x14ac:dyDescent="0.2">
      <c r="A298" s="66"/>
    </row>
    <row r="299" spans="1:1" x14ac:dyDescent="0.2">
      <c r="A299" s="66"/>
    </row>
    <row r="300" spans="1:1" x14ac:dyDescent="0.2">
      <c r="A300" s="66"/>
    </row>
    <row r="301" spans="1:1" x14ac:dyDescent="0.2">
      <c r="A301" s="66"/>
    </row>
    <row r="302" spans="1:1" x14ac:dyDescent="0.2">
      <c r="A302" s="66"/>
    </row>
    <row r="303" spans="1:1" x14ac:dyDescent="0.2">
      <c r="A303" s="66"/>
    </row>
    <row r="304" spans="1:1" x14ac:dyDescent="0.2">
      <c r="A304" s="66"/>
    </row>
    <row r="305" spans="1:1" x14ac:dyDescent="0.2">
      <c r="A305" s="66"/>
    </row>
    <row r="306" spans="1:1" x14ac:dyDescent="0.2">
      <c r="A306" s="66"/>
    </row>
    <row r="307" spans="1:1" x14ac:dyDescent="0.2">
      <c r="A307" s="66"/>
    </row>
    <row r="308" spans="1:1" x14ac:dyDescent="0.2">
      <c r="A308" s="66"/>
    </row>
    <row r="309" spans="1:1" x14ac:dyDescent="0.2">
      <c r="A309" s="66"/>
    </row>
    <row r="310" spans="1:1" x14ac:dyDescent="0.2">
      <c r="A310" s="66"/>
    </row>
    <row r="311" spans="1:1" x14ac:dyDescent="0.2">
      <c r="A311" s="66"/>
    </row>
    <row r="312" spans="1:1" x14ac:dyDescent="0.2">
      <c r="A312" s="66"/>
    </row>
    <row r="313" spans="1:1" x14ac:dyDescent="0.2">
      <c r="A313" s="66"/>
    </row>
    <row r="314" spans="1:1" x14ac:dyDescent="0.2">
      <c r="A314" s="66"/>
    </row>
    <row r="315" spans="1:1" x14ac:dyDescent="0.2">
      <c r="A315" s="66"/>
    </row>
    <row r="316" spans="1:1" x14ac:dyDescent="0.2">
      <c r="A316" s="66"/>
    </row>
    <row r="317" spans="1:1" x14ac:dyDescent="0.2">
      <c r="A317" s="66"/>
    </row>
    <row r="318" spans="1:1" x14ac:dyDescent="0.2">
      <c r="A318" s="66"/>
    </row>
    <row r="319" spans="1:1" x14ac:dyDescent="0.2">
      <c r="A319" s="66"/>
    </row>
    <row r="320" spans="1:1" x14ac:dyDescent="0.2">
      <c r="A320" s="66"/>
    </row>
    <row r="321" spans="1:1" x14ac:dyDescent="0.2">
      <c r="A321" s="66"/>
    </row>
    <row r="322" spans="1:1" x14ac:dyDescent="0.2">
      <c r="A322" s="66"/>
    </row>
    <row r="323" spans="1:1" x14ac:dyDescent="0.2">
      <c r="A323" s="66"/>
    </row>
    <row r="324" spans="1:1" x14ac:dyDescent="0.2">
      <c r="A324" s="66"/>
    </row>
    <row r="325" spans="1:1" x14ac:dyDescent="0.2">
      <c r="A325" s="66"/>
    </row>
    <row r="326" spans="1:1" x14ac:dyDescent="0.2">
      <c r="A326" s="66"/>
    </row>
    <row r="327" spans="1:1" x14ac:dyDescent="0.2">
      <c r="A327" s="66"/>
    </row>
    <row r="328" spans="1:1" x14ac:dyDescent="0.2">
      <c r="A328" s="66"/>
    </row>
    <row r="329" spans="1:1" x14ac:dyDescent="0.2">
      <c r="A329" s="66"/>
    </row>
    <row r="330" spans="1:1" x14ac:dyDescent="0.2">
      <c r="A330" s="66"/>
    </row>
    <row r="331" spans="1:1" x14ac:dyDescent="0.2">
      <c r="A331" s="66"/>
    </row>
    <row r="332" spans="1:1" x14ac:dyDescent="0.2">
      <c r="A332" s="66"/>
    </row>
    <row r="333" spans="1:1" x14ac:dyDescent="0.2">
      <c r="A333" s="66"/>
    </row>
    <row r="334" spans="1:1" x14ac:dyDescent="0.2">
      <c r="A334" s="66"/>
    </row>
    <row r="335" spans="1:1" x14ac:dyDescent="0.2">
      <c r="A335" s="66"/>
    </row>
    <row r="336" spans="1:1" x14ac:dyDescent="0.2">
      <c r="A336" s="66"/>
    </row>
    <row r="337" spans="1:1" x14ac:dyDescent="0.2">
      <c r="A337" s="66"/>
    </row>
    <row r="338" spans="1:1" x14ac:dyDescent="0.2">
      <c r="A338" s="66"/>
    </row>
    <row r="339" spans="1:1" x14ac:dyDescent="0.2">
      <c r="A339" s="66"/>
    </row>
    <row r="340" spans="1:1" x14ac:dyDescent="0.2">
      <c r="A340" s="66"/>
    </row>
    <row r="341" spans="1:1" x14ac:dyDescent="0.2">
      <c r="A341" s="66"/>
    </row>
    <row r="342" spans="1:1" x14ac:dyDescent="0.2">
      <c r="A342" s="66"/>
    </row>
    <row r="343" spans="1:1" x14ac:dyDescent="0.2">
      <c r="A343" s="66"/>
    </row>
    <row r="344" spans="1:1" x14ac:dyDescent="0.2">
      <c r="A344" s="66"/>
    </row>
    <row r="345" spans="1:1" x14ac:dyDescent="0.2">
      <c r="A345" s="66"/>
    </row>
    <row r="346" spans="1:1" x14ac:dyDescent="0.2">
      <c r="A346" s="66"/>
    </row>
    <row r="347" spans="1:1" x14ac:dyDescent="0.2">
      <c r="A347" s="66"/>
    </row>
    <row r="348" spans="1:1" x14ac:dyDescent="0.2">
      <c r="A348" s="66"/>
    </row>
    <row r="349" spans="1:1" x14ac:dyDescent="0.2">
      <c r="A349" s="66"/>
    </row>
    <row r="350" spans="1:1" x14ac:dyDescent="0.2">
      <c r="A350" s="66"/>
    </row>
    <row r="351" spans="1:1" x14ac:dyDescent="0.2">
      <c r="A351" s="66"/>
    </row>
    <row r="352" spans="1:1" x14ac:dyDescent="0.2">
      <c r="A352" s="66"/>
    </row>
    <row r="353" spans="1:1" x14ac:dyDescent="0.2">
      <c r="A353" s="66"/>
    </row>
    <row r="354" spans="1:1" x14ac:dyDescent="0.2">
      <c r="A354" s="66"/>
    </row>
    <row r="355" spans="1:1" x14ac:dyDescent="0.2">
      <c r="A355" s="66"/>
    </row>
    <row r="356" spans="1:1" x14ac:dyDescent="0.2">
      <c r="A356" s="66"/>
    </row>
    <row r="357" spans="1:1" x14ac:dyDescent="0.2">
      <c r="A357" s="66"/>
    </row>
    <row r="358" spans="1:1" x14ac:dyDescent="0.2">
      <c r="A358" s="66"/>
    </row>
    <row r="359" spans="1:1" x14ac:dyDescent="0.2">
      <c r="A359" s="66"/>
    </row>
    <row r="360" spans="1:1" x14ac:dyDescent="0.2">
      <c r="A360" s="66"/>
    </row>
    <row r="361" spans="1:1" x14ac:dyDescent="0.2">
      <c r="A361" s="66"/>
    </row>
    <row r="362" spans="1:1" x14ac:dyDescent="0.2">
      <c r="A362" s="66"/>
    </row>
    <row r="363" spans="1:1" x14ac:dyDescent="0.2">
      <c r="A363" s="66"/>
    </row>
    <row r="364" spans="1:1" x14ac:dyDescent="0.2">
      <c r="A364" s="66"/>
    </row>
    <row r="365" spans="1:1" x14ac:dyDescent="0.2">
      <c r="A365" s="66"/>
    </row>
    <row r="366" spans="1:1" x14ac:dyDescent="0.2">
      <c r="A366" s="66"/>
    </row>
    <row r="367" spans="1:1" x14ac:dyDescent="0.2">
      <c r="A367" s="66"/>
    </row>
    <row r="368" spans="1:1" x14ac:dyDescent="0.2">
      <c r="A368" s="66"/>
    </row>
    <row r="369" spans="1:1" x14ac:dyDescent="0.2">
      <c r="A369" s="66"/>
    </row>
    <row r="370" spans="1:1" x14ac:dyDescent="0.2">
      <c r="A370" s="66"/>
    </row>
    <row r="371" spans="1:1" x14ac:dyDescent="0.2">
      <c r="A371" s="66"/>
    </row>
    <row r="372" spans="1:1" x14ac:dyDescent="0.2">
      <c r="A372" s="66"/>
    </row>
    <row r="373" spans="1:1" x14ac:dyDescent="0.2">
      <c r="A373" s="66"/>
    </row>
    <row r="374" spans="1:1" x14ac:dyDescent="0.2">
      <c r="A374" s="66"/>
    </row>
    <row r="375" spans="1:1" x14ac:dyDescent="0.2">
      <c r="A375" s="66"/>
    </row>
    <row r="376" spans="1:1" x14ac:dyDescent="0.2">
      <c r="A376" s="66"/>
    </row>
    <row r="377" spans="1:1" x14ac:dyDescent="0.2">
      <c r="A377" s="66"/>
    </row>
    <row r="378" spans="1:1" x14ac:dyDescent="0.2">
      <c r="A378" s="66"/>
    </row>
    <row r="379" spans="1:1" x14ac:dyDescent="0.2">
      <c r="A379" s="66"/>
    </row>
    <row r="380" spans="1:1" x14ac:dyDescent="0.2">
      <c r="A380" s="66"/>
    </row>
    <row r="381" spans="1:1" x14ac:dyDescent="0.2">
      <c r="A381" s="66"/>
    </row>
    <row r="382" spans="1:1" x14ac:dyDescent="0.2">
      <c r="A382" s="66"/>
    </row>
    <row r="383" spans="1:1" x14ac:dyDescent="0.2">
      <c r="A383" s="66"/>
    </row>
    <row r="384" spans="1:1" x14ac:dyDescent="0.2">
      <c r="A384" s="66"/>
    </row>
    <row r="385" spans="1:1" x14ac:dyDescent="0.2">
      <c r="A385" s="66"/>
    </row>
    <row r="386" spans="1:1" x14ac:dyDescent="0.2">
      <c r="A386" s="66"/>
    </row>
    <row r="387" spans="1:1" x14ac:dyDescent="0.2">
      <c r="A387" s="66"/>
    </row>
    <row r="388" spans="1:1" x14ac:dyDescent="0.2">
      <c r="A388" s="66"/>
    </row>
    <row r="389" spans="1:1" x14ac:dyDescent="0.2">
      <c r="A389" s="66"/>
    </row>
    <row r="390" spans="1:1" x14ac:dyDescent="0.2">
      <c r="A390" s="66"/>
    </row>
    <row r="391" spans="1:1" x14ac:dyDescent="0.2">
      <c r="A391" s="66"/>
    </row>
    <row r="392" spans="1:1" x14ac:dyDescent="0.2">
      <c r="A392" s="66"/>
    </row>
    <row r="393" spans="1:1" x14ac:dyDescent="0.2">
      <c r="A393" s="66"/>
    </row>
    <row r="394" spans="1:1" x14ac:dyDescent="0.2">
      <c r="A394" s="66"/>
    </row>
    <row r="395" spans="1:1" x14ac:dyDescent="0.2">
      <c r="A395" s="66"/>
    </row>
    <row r="396" spans="1:1" x14ac:dyDescent="0.2">
      <c r="A396" s="66"/>
    </row>
    <row r="397" spans="1:1" x14ac:dyDescent="0.2">
      <c r="A397" s="66"/>
    </row>
    <row r="398" spans="1:1" x14ac:dyDescent="0.2">
      <c r="A398" s="66"/>
    </row>
    <row r="399" spans="1:1" x14ac:dyDescent="0.2">
      <c r="A399" s="66"/>
    </row>
    <row r="400" spans="1:1" x14ac:dyDescent="0.2">
      <c r="A400" s="66"/>
    </row>
    <row r="401" spans="1:1" x14ac:dyDescent="0.2">
      <c r="A401" s="66"/>
    </row>
    <row r="402" spans="1:1" x14ac:dyDescent="0.2">
      <c r="A402" s="66"/>
    </row>
    <row r="403" spans="1:1" x14ac:dyDescent="0.2">
      <c r="A403" s="66"/>
    </row>
    <row r="404" spans="1:1" x14ac:dyDescent="0.2">
      <c r="A404" s="66"/>
    </row>
    <row r="405" spans="1:1" x14ac:dyDescent="0.2">
      <c r="A405" s="66"/>
    </row>
    <row r="406" spans="1:1" x14ac:dyDescent="0.2">
      <c r="A406" s="66"/>
    </row>
    <row r="407" spans="1:1" x14ac:dyDescent="0.2">
      <c r="A407" s="66"/>
    </row>
    <row r="408" spans="1:1" x14ac:dyDescent="0.2">
      <c r="A408" s="66"/>
    </row>
    <row r="409" spans="1:1" x14ac:dyDescent="0.2">
      <c r="A409" s="66"/>
    </row>
    <row r="410" spans="1:1" x14ac:dyDescent="0.2">
      <c r="A410" s="66"/>
    </row>
    <row r="411" spans="1:1" x14ac:dyDescent="0.2">
      <c r="A411" s="66"/>
    </row>
    <row r="412" spans="1:1" x14ac:dyDescent="0.2">
      <c r="A412" s="66"/>
    </row>
    <row r="413" spans="1:1" x14ac:dyDescent="0.2">
      <c r="A413" s="66"/>
    </row>
    <row r="414" spans="1:1" x14ac:dyDescent="0.2">
      <c r="A414" s="66"/>
    </row>
    <row r="415" spans="1:1" x14ac:dyDescent="0.2">
      <c r="A415" s="66"/>
    </row>
    <row r="416" spans="1:1" x14ac:dyDescent="0.2">
      <c r="A416" s="66"/>
    </row>
    <row r="417" spans="1:1" x14ac:dyDescent="0.2">
      <c r="A417" s="66"/>
    </row>
    <row r="418" spans="1:1" x14ac:dyDescent="0.2">
      <c r="A418" s="66"/>
    </row>
    <row r="419" spans="1:1" x14ac:dyDescent="0.2">
      <c r="A419" s="66"/>
    </row>
    <row r="420" spans="1:1" x14ac:dyDescent="0.2">
      <c r="A420" s="66"/>
    </row>
    <row r="421" spans="1:1" x14ac:dyDescent="0.2">
      <c r="A421" s="66"/>
    </row>
    <row r="422" spans="1:1" x14ac:dyDescent="0.2">
      <c r="A422" s="66"/>
    </row>
    <row r="423" spans="1:1" x14ac:dyDescent="0.2">
      <c r="A423" s="66"/>
    </row>
    <row r="424" spans="1:1" x14ac:dyDescent="0.2">
      <c r="A424" s="66"/>
    </row>
    <row r="425" spans="1:1" x14ac:dyDescent="0.2">
      <c r="A425" s="66"/>
    </row>
    <row r="426" spans="1:1" x14ac:dyDescent="0.2">
      <c r="A426" s="66"/>
    </row>
    <row r="427" spans="1:1" x14ac:dyDescent="0.2">
      <c r="A427" s="66"/>
    </row>
    <row r="428" spans="1:1" x14ac:dyDescent="0.2">
      <c r="A428" s="66"/>
    </row>
    <row r="429" spans="1:1" x14ac:dyDescent="0.2">
      <c r="A429" s="66"/>
    </row>
    <row r="430" spans="1:1" x14ac:dyDescent="0.2">
      <c r="A430" s="66"/>
    </row>
    <row r="431" spans="1:1" x14ac:dyDescent="0.2">
      <c r="A431" s="66"/>
    </row>
    <row r="432" spans="1:1" x14ac:dyDescent="0.2">
      <c r="A432" s="66"/>
    </row>
    <row r="433" spans="1:1" x14ac:dyDescent="0.2">
      <c r="A433" s="66"/>
    </row>
    <row r="434" spans="1:1" x14ac:dyDescent="0.2">
      <c r="A434" s="66"/>
    </row>
    <row r="435" spans="1:1" x14ac:dyDescent="0.2">
      <c r="A435" s="66"/>
    </row>
    <row r="436" spans="1:1" x14ac:dyDescent="0.2">
      <c r="A436" s="66"/>
    </row>
    <row r="437" spans="1:1" x14ac:dyDescent="0.2">
      <c r="A437" s="66"/>
    </row>
    <row r="438" spans="1:1" x14ac:dyDescent="0.2">
      <c r="A438" s="66"/>
    </row>
    <row r="439" spans="1:1" x14ac:dyDescent="0.2">
      <c r="A439" s="66"/>
    </row>
    <row r="440" spans="1:1" x14ac:dyDescent="0.2">
      <c r="A440" s="66"/>
    </row>
    <row r="441" spans="1:1" x14ac:dyDescent="0.2">
      <c r="A441" s="66"/>
    </row>
    <row r="442" spans="1:1" x14ac:dyDescent="0.2">
      <c r="A442" s="66"/>
    </row>
    <row r="443" spans="1:1" x14ac:dyDescent="0.2">
      <c r="A443" s="66"/>
    </row>
    <row r="444" spans="1:1" x14ac:dyDescent="0.2">
      <c r="A444" s="66"/>
    </row>
    <row r="445" spans="1:1" x14ac:dyDescent="0.2">
      <c r="A445" s="66"/>
    </row>
    <row r="446" spans="1:1" x14ac:dyDescent="0.2">
      <c r="A446" s="66"/>
    </row>
    <row r="447" spans="1:1" x14ac:dyDescent="0.2">
      <c r="A447" s="66"/>
    </row>
    <row r="448" spans="1:1" x14ac:dyDescent="0.2">
      <c r="A448" s="66"/>
    </row>
    <row r="449" spans="1:1" x14ac:dyDescent="0.2">
      <c r="A449" s="66"/>
    </row>
    <row r="450" spans="1:1" x14ac:dyDescent="0.2">
      <c r="A450" s="66"/>
    </row>
    <row r="451" spans="1:1" x14ac:dyDescent="0.2">
      <c r="A451" s="66"/>
    </row>
    <row r="452" spans="1:1" x14ac:dyDescent="0.2">
      <c r="A452" s="66"/>
    </row>
    <row r="453" spans="1:1" x14ac:dyDescent="0.2">
      <c r="A453" s="66"/>
    </row>
    <row r="454" spans="1:1" x14ac:dyDescent="0.2">
      <c r="A454" s="66"/>
    </row>
    <row r="455" spans="1:1" x14ac:dyDescent="0.2">
      <c r="A455" s="66"/>
    </row>
    <row r="456" spans="1:1" x14ac:dyDescent="0.2">
      <c r="A456" s="66"/>
    </row>
    <row r="457" spans="1:1" x14ac:dyDescent="0.2">
      <c r="A457" s="66"/>
    </row>
    <row r="458" spans="1:1" x14ac:dyDescent="0.2">
      <c r="A458" s="66"/>
    </row>
    <row r="459" spans="1:1" x14ac:dyDescent="0.2">
      <c r="A459" s="66"/>
    </row>
    <row r="460" spans="1:1" x14ac:dyDescent="0.2">
      <c r="A460" s="66"/>
    </row>
    <row r="461" spans="1:1" x14ac:dyDescent="0.2">
      <c r="A461" s="66"/>
    </row>
    <row r="462" spans="1:1" x14ac:dyDescent="0.2">
      <c r="A462" s="66"/>
    </row>
    <row r="463" spans="1:1" x14ac:dyDescent="0.2">
      <c r="A463" s="66"/>
    </row>
    <row r="464" spans="1:1" x14ac:dyDescent="0.2">
      <c r="A464" s="66"/>
    </row>
    <row r="465" spans="1:1" x14ac:dyDescent="0.2">
      <c r="A465" s="66"/>
    </row>
    <row r="466" spans="1:1" x14ac:dyDescent="0.2">
      <c r="A466" s="66"/>
    </row>
    <row r="467" spans="1:1" x14ac:dyDescent="0.2">
      <c r="A467" s="66"/>
    </row>
    <row r="468" spans="1:1" x14ac:dyDescent="0.2">
      <c r="A468" s="66"/>
    </row>
    <row r="469" spans="1:1" x14ac:dyDescent="0.2">
      <c r="A469" s="66"/>
    </row>
    <row r="470" spans="1:1" x14ac:dyDescent="0.2">
      <c r="A470" s="66"/>
    </row>
    <row r="471" spans="1:1" x14ac:dyDescent="0.2">
      <c r="A471" s="66"/>
    </row>
    <row r="472" spans="1:1" x14ac:dyDescent="0.2">
      <c r="A472" s="66"/>
    </row>
    <row r="473" spans="1:1" x14ac:dyDescent="0.2">
      <c r="A473" s="66"/>
    </row>
    <row r="474" spans="1:1" x14ac:dyDescent="0.2">
      <c r="A474" s="66"/>
    </row>
    <row r="475" spans="1:1" x14ac:dyDescent="0.2">
      <c r="A475" s="66"/>
    </row>
    <row r="476" spans="1:1" x14ac:dyDescent="0.2">
      <c r="A476" s="66"/>
    </row>
    <row r="477" spans="1:1" x14ac:dyDescent="0.2">
      <c r="A477" s="66"/>
    </row>
    <row r="478" spans="1:1" x14ac:dyDescent="0.2">
      <c r="A478" s="66"/>
    </row>
    <row r="479" spans="1:1" x14ac:dyDescent="0.2">
      <c r="A479" s="66"/>
    </row>
    <row r="480" spans="1:1" x14ac:dyDescent="0.2">
      <c r="A480" s="66"/>
    </row>
    <row r="481" spans="1:1" x14ac:dyDescent="0.2">
      <c r="A481" s="66"/>
    </row>
    <row r="482" spans="1:1" x14ac:dyDescent="0.2">
      <c r="A482" s="66"/>
    </row>
    <row r="483" spans="1:1" x14ac:dyDescent="0.2">
      <c r="A483" s="66"/>
    </row>
    <row r="484" spans="1:1" x14ac:dyDescent="0.2">
      <c r="A484" s="66"/>
    </row>
    <row r="485" spans="1:1" x14ac:dyDescent="0.2">
      <c r="A485" s="66"/>
    </row>
    <row r="486" spans="1:1" x14ac:dyDescent="0.2">
      <c r="A486" s="66"/>
    </row>
    <row r="487" spans="1:1" x14ac:dyDescent="0.2">
      <c r="A487" s="66"/>
    </row>
    <row r="488" spans="1:1" x14ac:dyDescent="0.2">
      <c r="A488" s="66"/>
    </row>
    <row r="489" spans="1:1" x14ac:dyDescent="0.2">
      <c r="A489" s="66"/>
    </row>
    <row r="490" spans="1:1" x14ac:dyDescent="0.2">
      <c r="A490" s="66"/>
    </row>
    <row r="491" spans="1:1" x14ac:dyDescent="0.2">
      <c r="A491" s="66"/>
    </row>
    <row r="492" spans="1:1" x14ac:dyDescent="0.2">
      <c r="A492" s="66"/>
    </row>
    <row r="493" spans="1:1" x14ac:dyDescent="0.2">
      <c r="A493" s="66"/>
    </row>
    <row r="494" spans="1:1" x14ac:dyDescent="0.2">
      <c r="A494" s="66"/>
    </row>
    <row r="495" spans="1:1" x14ac:dyDescent="0.2">
      <c r="A495" s="66"/>
    </row>
    <row r="496" spans="1:1" x14ac:dyDescent="0.2">
      <c r="A496" s="66"/>
    </row>
    <row r="497" spans="1:1" x14ac:dyDescent="0.2">
      <c r="A497" s="66"/>
    </row>
    <row r="498" spans="1:1" x14ac:dyDescent="0.2">
      <c r="A498" s="66"/>
    </row>
    <row r="499" spans="1:1" x14ac:dyDescent="0.2">
      <c r="A499" s="66"/>
    </row>
    <row r="500" spans="1:1" x14ac:dyDescent="0.2">
      <c r="A500" s="66"/>
    </row>
    <row r="501" spans="1:1" x14ac:dyDescent="0.2">
      <c r="A501" s="66"/>
    </row>
    <row r="502" spans="1:1" x14ac:dyDescent="0.2">
      <c r="A502" s="66"/>
    </row>
    <row r="503" spans="1:1" x14ac:dyDescent="0.2">
      <c r="A503" s="66"/>
    </row>
    <row r="504" spans="1:1" x14ac:dyDescent="0.2">
      <c r="A504" s="66"/>
    </row>
    <row r="505" spans="1:1" x14ac:dyDescent="0.2">
      <c r="A505" s="66"/>
    </row>
    <row r="506" spans="1:1" x14ac:dyDescent="0.2">
      <c r="A506" s="66"/>
    </row>
    <row r="507" spans="1:1" x14ac:dyDescent="0.2">
      <c r="A507" s="66"/>
    </row>
    <row r="508" spans="1:1" x14ac:dyDescent="0.2">
      <c r="A508" s="66"/>
    </row>
    <row r="509" spans="1:1" x14ac:dyDescent="0.2">
      <c r="A509" s="66"/>
    </row>
    <row r="510" spans="1:1" x14ac:dyDescent="0.2">
      <c r="A510" s="66"/>
    </row>
    <row r="511" spans="1:1" x14ac:dyDescent="0.2">
      <c r="A511" s="66"/>
    </row>
    <row r="512" spans="1:1" x14ac:dyDescent="0.2">
      <c r="A512" s="66"/>
    </row>
    <row r="513" spans="1:1" x14ac:dyDescent="0.2">
      <c r="A513" s="66"/>
    </row>
    <row r="514" spans="1:1" x14ac:dyDescent="0.2">
      <c r="A514" s="66"/>
    </row>
    <row r="515" spans="1:1" x14ac:dyDescent="0.2">
      <c r="A515" s="66"/>
    </row>
    <row r="516" spans="1:1" x14ac:dyDescent="0.2">
      <c r="A516" s="66"/>
    </row>
    <row r="517" spans="1:1" x14ac:dyDescent="0.2">
      <c r="A517" s="66"/>
    </row>
    <row r="518" spans="1:1" x14ac:dyDescent="0.2">
      <c r="A518" s="66"/>
    </row>
    <row r="519" spans="1:1" x14ac:dyDescent="0.2">
      <c r="A519" s="66"/>
    </row>
    <row r="520" spans="1:1" x14ac:dyDescent="0.2">
      <c r="A520" s="66"/>
    </row>
    <row r="521" spans="1:1" x14ac:dyDescent="0.2">
      <c r="A521" s="66"/>
    </row>
    <row r="522" spans="1:1" x14ac:dyDescent="0.2">
      <c r="A522" s="66"/>
    </row>
    <row r="523" spans="1:1" x14ac:dyDescent="0.2">
      <c r="A523" s="66"/>
    </row>
    <row r="524" spans="1:1" x14ac:dyDescent="0.2">
      <c r="A524" s="66"/>
    </row>
    <row r="525" spans="1:1" x14ac:dyDescent="0.2">
      <c r="A525" s="66"/>
    </row>
    <row r="526" spans="1:1" x14ac:dyDescent="0.2">
      <c r="A526" s="66"/>
    </row>
    <row r="527" spans="1:1" x14ac:dyDescent="0.2">
      <c r="A527" s="66"/>
    </row>
    <row r="528" spans="1:1" x14ac:dyDescent="0.2">
      <c r="A528" s="66"/>
    </row>
    <row r="529" spans="1:1" x14ac:dyDescent="0.2">
      <c r="A529" s="66"/>
    </row>
    <row r="530" spans="1:1" x14ac:dyDescent="0.2">
      <c r="A530" s="66"/>
    </row>
    <row r="531" spans="1:1" x14ac:dyDescent="0.2">
      <c r="A531" s="66"/>
    </row>
    <row r="532" spans="1:1" x14ac:dyDescent="0.2">
      <c r="A532" s="66"/>
    </row>
    <row r="533" spans="1:1" x14ac:dyDescent="0.2">
      <c r="A533" s="66"/>
    </row>
    <row r="534" spans="1:1" x14ac:dyDescent="0.2">
      <c r="A534" s="66"/>
    </row>
    <row r="535" spans="1:1" x14ac:dyDescent="0.2">
      <c r="A535" s="66"/>
    </row>
    <row r="536" spans="1:1" x14ac:dyDescent="0.2">
      <c r="A536" s="66"/>
    </row>
    <row r="537" spans="1:1" x14ac:dyDescent="0.2">
      <c r="A537" s="66"/>
    </row>
    <row r="538" spans="1:1" x14ac:dyDescent="0.2">
      <c r="A538" s="66"/>
    </row>
    <row r="539" spans="1:1" x14ac:dyDescent="0.2">
      <c r="A539" s="66"/>
    </row>
    <row r="540" spans="1:1" x14ac:dyDescent="0.2">
      <c r="A540" s="66"/>
    </row>
    <row r="541" spans="1:1" x14ac:dyDescent="0.2">
      <c r="A541" s="66"/>
    </row>
    <row r="542" spans="1:1" x14ac:dyDescent="0.2">
      <c r="A542" s="66"/>
    </row>
    <row r="543" spans="1:1" x14ac:dyDescent="0.2">
      <c r="A543" s="66"/>
    </row>
    <row r="544" spans="1:1" x14ac:dyDescent="0.2">
      <c r="A544" s="66"/>
    </row>
    <row r="545" spans="1:1" x14ac:dyDescent="0.2">
      <c r="A545" s="66"/>
    </row>
    <row r="546" spans="1:1" x14ac:dyDescent="0.2">
      <c r="A546" s="66"/>
    </row>
    <row r="547" spans="1:1" x14ac:dyDescent="0.2">
      <c r="A547" s="66"/>
    </row>
    <row r="548" spans="1:1" x14ac:dyDescent="0.2">
      <c r="A548" s="66"/>
    </row>
    <row r="549" spans="1:1" x14ac:dyDescent="0.2">
      <c r="A549" s="66"/>
    </row>
    <row r="550" spans="1:1" x14ac:dyDescent="0.2">
      <c r="A550" s="66"/>
    </row>
    <row r="551" spans="1:1" x14ac:dyDescent="0.2">
      <c r="A551" s="66"/>
    </row>
    <row r="552" spans="1:1" x14ac:dyDescent="0.2">
      <c r="A552" s="66"/>
    </row>
    <row r="553" spans="1:1" x14ac:dyDescent="0.2">
      <c r="A553" s="66"/>
    </row>
    <row r="554" spans="1:1" x14ac:dyDescent="0.2">
      <c r="A554" s="66"/>
    </row>
    <row r="555" spans="1:1" x14ac:dyDescent="0.2">
      <c r="A555" s="66"/>
    </row>
    <row r="556" spans="1:1" x14ac:dyDescent="0.2">
      <c r="A556" s="66"/>
    </row>
    <row r="557" spans="1:1" x14ac:dyDescent="0.2">
      <c r="A557" s="66"/>
    </row>
    <row r="558" spans="1:1" x14ac:dyDescent="0.2">
      <c r="A558" s="66"/>
    </row>
    <row r="559" spans="1:1" x14ac:dyDescent="0.2">
      <c r="A559" s="66"/>
    </row>
    <row r="560" spans="1:1" x14ac:dyDescent="0.2">
      <c r="A560" s="66"/>
    </row>
    <row r="561" spans="1:1" x14ac:dyDescent="0.2">
      <c r="A561" s="66"/>
    </row>
    <row r="562" spans="1:1" x14ac:dyDescent="0.2">
      <c r="A562" s="66"/>
    </row>
    <row r="563" spans="1:1" x14ac:dyDescent="0.2">
      <c r="A563" s="66"/>
    </row>
    <row r="564" spans="1:1" x14ac:dyDescent="0.2">
      <c r="A564" s="66"/>
    </row>
    <row r="565" spans="1:1" x14ac:dyDescent="0.2">
      <c r="A565" s="66"/>
    </row>
    <row r="566" spans="1:1" x14ac:dyDescent="0.2">
      <c r="A566" s="66"/>
    </row>
    <row r="567" spans="1:1" x14ac:dyDescent="0.2">
      <c r="A567" s="66"/>
    </row>
    <row r="568" spans="1:1" x14ac:dyDescent="0.2">
      <c r="A568" s="66"/>
    </row>
    <row r="569" spans="1:1" x14ac:dyDescent="0.2">
      <c r="A569" s="66"/>
    </row>
    <row r="570" spans="1:1" x14ac:dyDescent="0.2">
      <c r="A570" s="66"/>
    </row>
    <row r="571" spans="1:1" x14ac:dyDescent="0.2">
      <c r="A571" s="66"/>
    </row>
    <row r="572" spans="1:1" x14ac:dyDescent="0.2">
      <c r="A572" s="66"/>
    </row>
    <row r="573" spans="1:1" x14ac:dyDescent="0.2">
      <c r="A573" s="66"/>
    </row>
    <row r="574" spans="1:1" x14ac:dyDescent="0.2">
      <c r="A574" s="66"/>
    </row>
    <row r="575" spans="1:1" x14ac:dyDescent="0.2">
      <c r="A575" s="66"/>
    </row>
    <row r="576" spans="1:1" x14ac:dyDescent="0.2">
      <c r="A576" s="66"/>
    </row>
    <row r="577" spans="1:1" x14ac:dyDescent="0.2">
      <c r="A577" s="66"/>
    </row>
    <row r="578" spans="1:1" x14ac:dyDescent="0.2">
      <c r="A578" s="66"/>
    </row>
    <row r="579" spans="1:1" x14ac:dyDescent="0.2">
      <c r="A579" s="66"/>
    </row>
    <row r="580" spans="1:1" x14ac:dyDescent="0.2">
      <c r="A580" s="66"/>
    </row>
    <row r="581" spans="1:1" x14ac:dyDescent="0.2">
      <c r="A581" s="66"/>
    </row>
    <row r="582" spans="1:1" x14ac:dyDescent="0.2">
      <c r="A582" s="66"/>
    </row>
    <row r="583" spans="1:1" x14ac:dyDescent="0.2">
      <c r="A583" s="66"/>
    </row>
    <row r="584" spans="1:1" x14ac:dyDescent="0.2">
      <c r="A584" s="66"/>
    </row>
    <row r="585" spans="1:1" x14ac:dyDescent="0.2">
      <c r="A585" s="66"/>
    </row>
    <row r="586" spans="1:1" x14ac:dyDescent="0.2">
      <c r="A586" s="66"/>
    </row>
    <row r="587" spans="1:1" x14ac:dyDescent="0.2">
      <c r="A587" s="66"/>
    </row>
    <row r="588" spans="1:1" x14ac:dyDescent="0.2">
      <c r="A588" s="66"/>
    </row>
    <row r="589" spans="1:1" x14ac:dyDescent="0.2">
      <c r="A589" s="66"/>
    </row>
    <row r="590" spans="1:1" x14ac:dyDescent="0.2">
      <c r="A590" s="66"/>
    </row>
    <row r="591" spans="1:1" x14ac:dyDescent="0.2">
      <c r="A591" s="66"/>
    </row>
    <row r="592" spans="1:1" x14ac:dyDescent="0.2">
      <c r="A592" s="66"/>
    </row>
    <row r="593" spans="1:1" x14ac:dyDescent="0.2">
      <c r="A593" s="66"/>
    </row>
    <row r="594" spans="1:1" x14ac:dyDescent="0.2">
      <c r="A594" s="66"/>
    </row>
    <row r="595" spans="1:1" x14ac:dyDescent="0.2">
      <c r="A595" s="66"/>
    </row>
    <row r="596" spans="1:1" x14ac:dyDescent="0.2">
      <c r="A596" s="66"/>
    </row>
    <row r="597" spans="1:1" x14ac:dyDescent="0.2">
      <c r="A597" s="66"/>
    </row>
    <row r="598" spans="1:1" x14ac:dyDescent="0.2">
      <c r="A598" s="66"/>
    </row>
    <row r="599" spans="1:1" x14ac:dyDescent="0.2">
      <c r="A599" s="66"/>
    </row>
    <row r="600" spans="1:1" x14ac:dyDescent="0.2">
      <c r="A600" s="66"/>
    </row>
    <row r="601" spans="1:1" x14ac:dyDescent="0.2">
      <c r="A601" s="66"/>
    </row>
    <row r="602" spans="1:1" x14ac:dyDescent="0.2">
      <c r="A602" s="66"/>
    </row>
    <row r="603" spans="1:1" x14ac:dyDescent="0.2">
      <c r="A603" s="66"/>
    </row>
    <row r="604" spans="1:1" x14ac:dyDescent="0.2">
      <c r="A604" s="66"/>
    </row>
    <row r="605" spans="1:1" x14ac:dyDescent="0.2">
      <c r="A605" s="66"/>
    </row>
    <row r="606" spans="1:1" x14ac:dyDescent="0.2">
      <c r="A606" s="66"/>
    </row>
    <row r="607" spans="1:1" x14ac:dyDescent="0.2">
      <c r="A607" s="66"/>
    </row>
    <row r="608" spans="1:1" x14ac:dyDescent="0.2">
      <c r="A608" s="66"/>
    </row>
    <row r="609" spans="1:1" x14ac:dyDescent="0.2">
      <c r="A609" s="66"/>
    </row>
    <row r="610" spans="1:1" x14ac:dyDescent="0.2">
      <c r="A610" s="66"/>
    </row>
    <row r="611" spans="1:1" x14ac:dyDescent="0.2">
      <c r="A611" s="66"/>
    </row>
    <row r="612" spans="1:1" x14ac:dyDescent="0.2">
      <c r="A612" s="66"/>
    </row>
    <row r="613" spans="1:1" x14ac:dyDescent="0.2">
      <c r="A613" s="66"/>
    </row>
    <row r="614" spans="1:1" x14ac:dyDescent="0.2">
      <c r="A614" s="66"/>
    </row>
    <row r="615" spans="1:1" x14ac:dyDescent="0.2">
      <c r="A615" s="66"/>
    </row>
    <row r="616" spans="1:1" x14ac:dyDescent="0.2">
      <c r="A616" s="66"/>
    </row>
    <row r="617" spans="1:1" x14ac:dyDescent="0.2">
      <c r="A617" s="66"/>
    </row>
    <row r="618" spans="1:1" x14ac:dyDescent="0.2">
      <c r="A618" s="66"/>
    </row>
    <row r="619" spans="1:1" x14ac:dyDescent="0.2">
      <c r="A619" s="66"/>
    </row>
    <row r="620" spans="1:1" x14ac:dyDescent="0.2">
      <c r="A620" s="66"/>
    </row>
    <row r="621" spans="1:1" x14ac:dyDescent="0.2">
      <c r="A621" s="66"/>
    </row>
    <row r="622" spans="1:1" x14ac:dyDescent="0.2">
      <c r="A622" s="66"/>
    </row>
    <row r="623" spans="1:1" x14ac:dyDescent="0.2">
      <c r="A623" s="66"/>
    </row>
    <row r="624" spans="1:1" x14ac:dyDescent="0.2">
      <c r="A624" s="66"/>
    </row>
    <row r="625" spans="1:1" x14ac:dyDescent="0.2">
      <c r="A625" s="66"/>
    </row>
    <row r="626" spans="1:1" x14ac:dyDescent="0.2">
      <c r="A626" s="66"/>
    </row>
    <row r="627" spans="1:1" x14ac:dyDescent="0.2">
      <c r="A627" s="66"/>
    </row>
    <row r="628" spans="1:1" x14ac:dyDescent="0.2">
      <c r="A628" s="66"/>
    </row>
    <row r="629" spans="1:1" x14ac:dyDescent="0.2">
      <c r="A629" s="66"/>
    </row>
    <row r="630" spans="1:1" x14ac:dyDescent="0.2">
      <c r="A630" s="66"/>
    </row>
    <row r="631" spans="1:1" x14ac:dyDescent="0.2">
      <c r="A631" s="66"/>
    </row>
    <row r="632" spans="1:1" x14ac:dyDescent="0.2">
      <c r="A632" s="66"/>
    </row>
    <row r="633" spans="1:1" x14ac:dyDescent="0.2">
      <c r="A633" s="66"/>
    </row>
    <row r="634" spans="1:1" x14ac:dyDescent="0.2">
      <c r="A634" s="66"/>
    </row>
    <row r="635" spans="1:1" x14ac:dyDescent="0.2">
      <c r="A635" s="66"/>
    </row>
    <row r="636" spans="1:1" x14ac:dyDescent="0.2">
      <c r="A636" s="66"/>
    </row>
    <row r="637" spans="1:1" x14ac:dyDescent="0.2">
      <c r="A637" s="66"/>
    </row>
    <row r="638" spans="1:1" x14ac:dyDescent="0.2">
      <c r="A638" s="66"/>
    </row>
    <row r="639" spans="1:1" x14ac:dyDescent="0.2">
      <c r="A639" s="66"/>
    </row>
    <row r="640" spans="1:1" x14ac:dyDescent="0.2">
      <c r="A640" s="66"/>
    </row>
    <row r="641" spans="1:1" x14ac:dyDescent="0.2">
      <c r="A641" s="66"/>
    </row>
    <row r="642" spans="1:1" x14ac:dyDescent="0.2">
      <c r="A642" s="66"/>
    </row>
    <row r="643" spans="1:1" x14ac:dyDescent="0.2">
      <c r="A643" s="66"/>
    </row>
    <row r="644" spans="1:1" x14ac:dyDescent="0.2">
      <c r="A644" s="66"/>
    </row>
    <row r="645" spans="1:1" x14ac:dyDescent="0.2">
      <c r="A645" s="66"/>
    </row>
    <row r="646" spans="1:1" x14ac:dyDescent="0.2">
      <c r="A646" s="66"/>
    </row>
    <row r="647" spans="1:1" x14ac:dyDescent="0.2">
      <c r="A647" s="66"/>
    </row>
    <row r="648" spans="1:1" x14ac:dyDescent="0.2">
      <c r="A648" s="66"/>
    </row>
    <row r="649" spans="1:1" x14ac:dyDescent="0.2">
      <c r="A649" s="66"/>
    </row>
    <row r="650" spans="1:1" x14ac:dyDescent="0.2">
      <c r="A650" s="66"/>
    </row>
    <row r="651" spans="1:1" x14ac:dyDescent="0.2">
      <c r="A651" s="66"/>
    </row>
    <row r="652" spans="1:1" x14ac:dyDescent="0.2">
      <c r="A652" s="66"/>
    </row>
    <row r="653" spans="1:1" x14ac:dyDescent="0.2">
      <c r="A653" s="66"/>
    </row>
    <row r="654" spans="1:1" x14ac:dyDescent="0.2">
      <c r="A654" s="66"/>
    </row>
    <row r="655" spans="1:1" x14ac:dyDescent="0.2">
      <c r="A655" s="66"/>
    </row>
    <row r="656" spans="1:1" x14ac:dyDescent="0.2">
      <c r="A656" s="66"/>
    </row>
    <row r="657" spans="1:1" x14ac:dyDescent="0.2">
      <c r="A657" s="66"/>
    </row>
    <row r="658" spans="1:1" x14ac:dyDescent="0.2">
      <c r="A658" s="66"/>
    </row>
    <row r="659" spans="1:1" x14ac:dyDescent="0.2">
      <c r="A659" s="66"/>
    </row>
    <row r="660" spans="1:1" x14ac:dyDescent="0.2">
      <c r="A660" s="66"/>
    </row>
    <row r="661" spans="1:1" x14ac:dyDescent="0.2">
      <c r="A661" s="66"/>
    </row>
    <row r="662" spans="1:1" x14ac:dyDescent="0.2">
      <c r="A662" s="66"/>
    </row>
    <row r="663" spans="1:1" x14ac:dyDescent="0.2">
      <c r="A663" s="66"/>
    </row>
    <row r="664" spans="1:1" x14ac:dyDescent="0.2">
      <c r="A664" s="66"/>
    </row>
    <row r="665" spans="1:1" x14ac:dyDescent="0.2">
      <c r="A665" s="66"/>
    </row>
    <row r="666" spans="1:1" x14ac:dyDescent="0.2">
      <c r="A666" s="66"/>
    </row>
    <row r="667" spans="1:1" x14ac:dyDescent="0.2">
      <c r="A667" s="66"/>
    </row>
    <row r="668" spans="1:1" x14ac:dyDescent="0.2">
      <c r="A668" s="66"/>
    </row>
    <row r="669" spans="1:1" x14ac:dyDescent="0.2">
      <c r="A669" s="66"/>
    </row>
    <row r="670" spans="1:1" x14ac:dyDescent="0.2">
      <c r="A670" s="66"/>
    </row>
    <row r="671" spans="1:1" x14ac:dyDescent="0.2">
      <c r="A671" s="66"/>
    </row>
    <row r="672" spans="1:1" x14ac:dyDescent="0.2">
      <c r="A672" s="66"/>
    </row>
    <row r="673" spans="1:1" x14ac:dyDescent="0.2">
      <c r="A673" s="66"/>
    </row>
    <row r="674" spans="1:1" x14ac:dyDescent="0.2">
      <c r="A674" s="66"/>
    </row>
    <row r="675" spans="1:1" x14ac:dyDescent="0.2">
      <c r="A675" s="66"/>
    </row>
    <row r="676" spans="1:1" x14ac:dyDescent="0.2">
      <c r="A676" s="66"/>
    </row>
    <row r="677" spans="1:1" x14ac:dyDescent="0.2">
      <c r="A677" s="66"/>
    </row>
    <row r="678" spans="1:1" x14ac:dyDescent="0.2">
      <c r="A678" s="66"/>
    </row>
    <row r="679" spans="1:1" x14ac:dyDescent="0.2">
      <c r="A679" s="66"/>
    </row>
    <row r="680" spans="1:1" x14ac:dyDescent="0.2">
      <c r="A680" s="66"/>
    </row>
    <row r="681" spans="1:1" x14ac:dyDescent="0.2">
      <c r="A681" s="66"/>
    </row>
    <row r="682" spans="1:1" x14ac:dyDescent="0.2">
      <c r="A682" s="66"/>
    </row>
    <row r="683" spans="1:1" x14ac:dyDescent="0.2">
      <c r="A683" s="66"/>
    </row>
    <row r="684" spans="1:1" x14ac:dyDescent="0.2">
      <c r="A684" s="66"/>
    </row>
    <row r="685" spans="1:1" x14ac:dyDescent="0.2">
      <c r="A685" s="66"/>
    </row>
    <row r="686" spans="1:1" x14ac:dyDescent="0.2">
      <c r="A686" s="66"/>
    </row>
    <row r="687" spans="1:1" x14ac:dyDescent="0.2">
      <c r="A687" s="66"/>
    </row>
    <row r="688" spans="1:1" x14ac:dyDescent="0.2">
      <c r="A688" s="66"/>
    </row>
    <row r="689" spans="1:1" x14ac:dyDescent="0.2">
      <c r="A689" s="66"/>
    </row>
    <row r="690" spans="1:1" x14ac:dyDescent="0.2">
      <c r="A690" s="66"/>
    </row>
    <row r="691" spans="1:1" x14ac:dyDescent="0.2">
      <c r="A691" s="66"/>
    </row>
    <row r="692" spans="1:1" x14ac:dyDescent="0.2">
      <c r="A692" s="66"/>
    </row>
    <row r="693" spans="1:1" x14ac:dyDescent="0.2">
      <c r="A693" s="66"/>
    </row>
    <row r="694" spans="1:1" x14ac:dyDescent="0.2">
      <c r="A694" s="66"/>
    </row>
    <row r="695" spans="1:1" x14ac:dyDescent="0.2">
      <c r="A695" s="66"/>
    </row>
    <row r="696" spans="1:1" x14ac:dyDescent="0.2">
      <c r="A696" s="66"/>
    </row>
    <row r="697" spans="1:1" x14ac:dyDescent="0.2">
      <c r="A697" s="66"/>
    </row>
    <row r="698" spans="1:1" x14ac:dyDescent="0.2">
      <c r="A698" s="66"/>
    </row>
    <row r="699" spans="1:1" x14ac:dyDescent="0.2">
      <c r="A699" s="66"/>
    </row>
    <row r="700" spans="1:1" x14ac:dyDescent="0.2">
      <c r="A700" s="66"/>
    </row>
    <row r="701" spans="1:1" x14ac:dyDescent="0.2">
      <c r="A701" s="66"/>
    </row>
    <row r="702" spans="1:1" x14ac:dyDescent="0.2">
      <c r="A702" s="66"/>
    </row>
    <row r="703" spans="1:1" x14ac:dyDescent="0.2">
      <c r="A703" s="66"/>
    </row>
    <row r="704" spans="1:1" x14ac:dyDescent="0.2">
      <c r="A704" s="66"/>
    </row>
    <row r="705" spans="1:1" x14ac:dyDescent="0.2">
      <c r="A705" s="66"/>
    </row>
    <row r="706" spans="1:1" x14ac:dyDescent="0.2">
      <c r="A706" s="66"/>
    </row>
    <row r="707" spans="1:1" x14ac:dyDescent="0.2">
      <c r="A707" s="66"/>
    </row>
    <row r="708" spans="1:1" x14ac:dyDescent="0.2">
      <c r="A708" s="66"/>
    </row>
    <row r="709" spans="1:1" x14ac:dyDescent="0.2">
      <c r="A709" s="66"/>
    </row>
    <row r="710" spans="1:1" x14ac:dyDescent="0.2">
      <c r="A710" s="66"/>
    </row>
    <row r="711" spans="1:1" x14ac:dyDescent="0.2">
      <c r="A711" s="66"/>
    </row>
    <row r="712" spans="1:1" x14ac:dyDescent="0.2">
      <c r="A712" s="66"/>
    </row>
    <row r="713" spans="1:1" x14ac:dyDescent="0.2">
      <c r="A713" s="66"/>
    </row>
    <row r="714" spans="1:1" x14ac:dyDescent="0.2">
      <c r="A714" s="66"/>
    </row>
    <row r="715" spans="1:1" x14ac:dyDescent="0.2">
      <c r="A715" s="66"/>
    </row>
    <row r="716" spans="1:1" x14ac:dyDescent="0.2">
      <c r="A716" s="66"/>
    </row>
    <row r="717" spans="1:1" x14ac:dyDescent="0.2">
      <c r="A717" s="66"/>
    </row>
    <row r="718" spans="1:1" x14ac:dyDescent="0.2">
      <c r="A718" s="66"/>
    </row>
    <row r="719" spans="1:1" x14ac:dyDescent="0.2">
      <c r="A719" s="66"/>
    </row>
    <row r="720" spans="1:1" x14ac:dyDescent="0.2">
      <c r="A720" s="66"/>
    </row>
    <row r="721" spans="1:1" x14ac:dyDescent="0.2">
      <c r="A721" s="66"/>
    </row>
    <row r="722" spans="1:1" x14ac:dyDescent="0.2">
      <c r="A722" s="66"/>
    </row>
    <row r="723" spans="1:1" x14ac:dyDescent="0.2">
      <c r="A723" s="66"/>
    </row>
    <row r="724" spans="1:1" x14ac:dyDescent="0.2">
      <c r="A724" s="66"/>
    </row>
    <row r="725" spans="1:1" x14ac:dyDescent="0.2">
      <c r="A725" s="66"/>
    </row>
    <row r="726" spans="1:1" x14ac:dyDescent="0.2">
      <c r="A726" s="66"/>
    </row>
    <row r="727" spans="1:1" x14ac:dyDescent="0.2">
      <c r="A727" s="66"/>
    </row>
    <row r="728" spans="1:1" x14ac:dyDescent="0.2">
      <c r="A728" s="66"/>
    </row>
    <row r="729" spans="1:1" x14ac:dyDescent="0.2">
      <c r="A729" s="66"/>
    </row>
    <row r="730" spans="1:1" x14ac:dyDescent="0.2">
      <c r="A730" s="66"/>
    </row>
    <row r="731" spans="1:1" x14ac:dyDescent="0.2">
      <c r="A731" s="66"/>
    </row>
    <row r="732" spans="1:1" x14ac:dyDescent="0.2">
      <c r="A732" s="66"/>
    </row>
    <row r="733" spans="1:1" x14ac:dyDescent="0.2">
      <c r="A733" s="66"/>
    </row>
    <row r="734" spans="1:1" x14ac:dyDescent="0.2">
      <c r="A734" s="66"/>
    </row>
    <row r="735" spans="1:1" x14ac:dyDescent="0.2">
      <c r="A735" s="66"/>
    </row>
    <row r="736" spans="1:1" x14ac:dyDescent="0.2">
      <c r="A736" s="66"/>
    </row>
    <row r="737" spans="1:1" x14ac:dyDescent="0.2">
      <c r="A737" s="66"/>
    </row>
    <row r="738" spans="1:1" x14ac:dyDescent="0.2">
      <c r="A738" s="66"/>
    </row>
    <row r="739" spans="1:1" x14ac:dyDescent="0.2">
      <c r="A739" s="66"/>
    </row>
    <row r="740" spans="1:1" x14ac:dyDescent="0.2">
      <c r="A740" s="66"/>
    </row>
    <row r="741" spans="1:1" x14ac:dyDescent="0.2">
      <c r="A741" s="66"/>
    </row>
    <row r="742" spans="1:1" x14ac:dyDescent="0.2">
      <c r="A742" s="66"/>
    </row>
    <row r="743" spans="1:1" x14ac:dyDescent="0.2">
      <c r="A743" s="66"/>
    </row>
    <row r="744" spans="1:1" x14ac:dyDescent="0.2">
      <c r="A744" s="66"/>
    </row>
    <row r="745" spans="1:1" x14ac:dyDescent="0.2">
      <c r="A745" s="66"/>
    </row>
    <row r="746" spans="1:1" x14ac:dyDescent="0.2">
      <c r="A746" s="66"/>
    </row>
    <row r="747" spans="1:1" x14ac:dyDescent="0.2">
      <c r="A747" s="66"/>
    </row>
    <row r="748" spans="1:1" x14ac:dyDescent="0.2">
      <c r="A748" s="66"/>
    </row>
    <row r="749" spans="1:1" x14ac:dyDescent="0.2">
      <c r="A749" s="66"/>
    </row>
    <row r="750" spans="1:1" x14ac:dyDescent="0.2">
      <c r="A750" s="66"/>
    </row>
    <row r="751" spans="1:1" x14ac:dyDescent="0.2">
      <c r="A751" s="66"/>
    </row>
    <row r="752" spans="1:1" x14ac:dyDescent="0.2">
      <c r="A752" s="66"/>
    </row>
    <row r="753" spans="1:1" x14ac:dyDescent="0.2">
      <c r="A753" s="66"/>
    </row>
    <row r="754" spans="1:1" x14ac:dyDescent="0.2">
      <c r="A754" s="66"/>
    </row>
    <row r="755" spans="1:1" x14ac:dyDescent="0.2">
      <c r="A755" s="66"/>
    </row>
    <row r="756" spans="1:1" x14ac:dyDescent="0.2">
      <c r="A756" s="66"/>
    </row>
    <row r="757" spans="1:1" x14ac:dyDescent="0.2">
      <c r="A757" s="66"/>
    </row>
    <row r="758" spans="1:1" x14ac:dyDescent="0.2">
      <c r="A758" s="66"/>
    </row>
    <row r="759" spans="1:1" x14ac:dyDescent="0.2">
      <c r="A759" s="66"/>
    </row>
    <row r="760" spans="1:1" x14ac:dyDescent="0.2">
      <c r="A760" s="66"/>
    </row>
    <row r="761" spans="1:1" x14ac:dyDescent="0.2">
      <c r="A761" s="66"/>
    </row>
    <row r="762" spans="1:1" x14ac:dyDescent="0.2">
      <c r="A762" s="66"/>
    </row>
    <row r="763" spans="1:1" x14ac:dyDescent="0.2">
      <c r="A763" s="66"/>
    </row>
    <row r="764" spans="1:1" x14ac:dyDescent="0.2">
      <c r="A764" s="66"/>
    </row>
    <row r="765" spans="1:1" x14ac:dyDescent="0.2">
      <c r="A765" s="66"/>
    </row>
    <row r="766" spans="1:1" x14ac:dyDescent="0.2">
      <c r="A766" s="66"/>
    </row>
    <row r="767" spans="1:1" x14ac:dyDescent="0.2">
      <c r="A767" s="66"/>
    </row>
    <row r="768" spans="1:1" x14ac:dyDescent="0.2">
      <c r="A768" s="66"/>
    </row>
    <row r="769" spans="1:1" x14ac:dyDescent="0.2">
      <c r="A769" s="66"/>
    </row>
    <row r="770" spans="1:1" x14ac:dyDescent="0.2">
      <c r="A770" s="66"/>
    </row>
    <row r="771" spans="1:1" x14ac:dyDescent="0.2">
      <c r="A771" s="66"/>
    </row>
    <row r="772" spans="1:1" x14ac:dyDescent="0.2">
      <c r="A772" s="66"/>
    </row>
    <row r="773" spans="1:1" x14ac:dyDescent="0.2">
      <c r="A773" s="66"/>
    </row>
    <row r="774" spans="1:1" x14ac:dyDescent="0.2">
      <c r="A774" s="66"/>
    </row>
    <row r="775" spans="1:1" x14ac:dyDescent="0.2">
      <c r="A775" s="66"/>
    </row>
    <row r="776" spans="1:1" x14ac:dyDescent="0.2">
      <c r="A776" s="66"/>
    </row>
    <row r="777" spans="1:1" x14ac:dyDescent="0.2">
      <c r="A777" s="66"/>
    </row>
    <row r="778" spans="1:1" x14ac:dyDescent="0.2">
      <c r="A778" s="66"/>
    </row>
    <row r="779" spans="1:1" x14ac:dyDescent="0.2">
      <c r="A779" s="66"/>
    </row>
    <row r="780" spans="1:1" x14ac:dyDescent="0.2">
      <c r="A780" s="66"/>
    </row>
    <row r="781" spans="1:1" x14ac:dyDescent="0.2">
      <c r="A781" s="66"/>
    </row>
    <row r="782" spans="1:1" x14ac:dyDescent="0.2">
      <c r="A782" s="66"/>
    </row>
    <row r="783" spans="1:1" x14ac:dyDescent="0.2">
      <c r="A783" s="66"/>
    </row>
    <row r="784" spans="1:1" x14ac:dyDescent="0.2">
      <c r="A784" s="66"/>
    </row>
    <row r="785" spans="1:1" x14ac:dyDescent="0.2">
      <c r="A785" s="66"/>
    </row>
    <row r="786" spans="1:1" x14ac:dyDescent="0.2">
      <c r="A786" s="66"/>
    </row>
    <row r="787" spans="1:1" x14ac:dyDescent="0.2">
      <c r="A787" s="66"/>
    </row>
    <row r="788" spans="1:1" x14ac:dyDescent="0.2">
      <c r="A788" s="66"/>
    </row>
    <row r="789" spans="1:1" x14ac:dyDescent="0.2">
      <c r="A789" s="66"/>
    </row>
    <row r="790" spans="1:1" x14ac:dyDescent="0.2">
      <c r="A790" s="66"/>
    </row>
    <row r="791" spans="1:1" x14ac:dyDescent="0.2">
      <c r="A791" s="66"/>
    </row>
    <row r="792" spans="1:1" x14ac:dyDescent="0.2">
      <c r="A792" s="66"/>
    </row>
    <row r="793" spans="1:1" x14ac:dyDescent="0.2">
      <c r="A793" s="66"/>
    </row>
    <row r="794" spans="1:1" x14ac:dyDescent="0.2">
      <c r="A794" s="66"/>
    </row>
    <row r="795" spans="1:1" x14ac:dyDescent="0.2">
      <c r="A795" s="66"/>
    </row>
    <row r="796" spans="1:1" x14ac:dyDescent="0.2">
      <c r="A796" s="66"/>
    </row>
    <row r="797" spans="1:1" x14ac:dyDescent="0.2">
      <c r="A797" s="66"/>
    </row>
    <row r="798" spans="1:1" x14ac:dyDescent="0.2">
      <c r="A798" s="66"/>
    </row>
    <row r="799" spans="1:1" x14ac:dyDescent="0.2">
      <c r="A799" s="66"/>
    </row>
    <row r="800" spans="1:1" x14ac:dyDescent="0.2">
      <c r="A800" s="66"/>
    </row>
    <row r="801" spans="1:1" x14ac:dyDescent="0.2">
      <c r="A801" s="66"/>
    </row>
    <row r="802" spans="1:1" x14ac:dyDescent="0.2">
      <c r="A802" s="66"/>
    </row>
    <row r="803" spans="1:1" x14ac:dyDescent="0.2">
      <c r="A803" s="66"/>
    </row>
    <row r="804" spans="1:1" x14ac:dyDescent="0.2">
      <c r="A804" s="66"/>
    </row>
    <row r="805" spans="1:1" x14ac:dyDescent="0.2">
      <c r="A805" s="66"/>
    </row>
    <row r="806" spans="1:1" x14ac:dyDescent="0.2">
      <c r="A806" s="66"/>
    </row>
    <row r="807" spans="1:1" x14ac:dyDescent="0.2">
      <c r="A807" s="66"/>
    </row>
    <row r="808" spans="1:1" x14ac:dyDescent="0.2">
      <c r="A808" s="66"/>
    </row>
    <row r="809" spans="1:1" x14ac:dyDescent="0.2">
      <c r="A809" s="66"/>
    </row>
    <row r="810" spans="1:1" x14ac:dyDescent="0.2">
      <c r="A810" s="66"/>
    </row>
    <row r="811" spans="1:1" x14ac:dyDescent="0.2">
      <c r="A811" s="66"/>
    </row>
    <row r="812" spans="1:1" x14ac:dyDescent="0.2">
      <c r="A812" s="66"/>
    </row>
    <row r="813" spans="1:1" x14ac:dyDescent="0.2">
      <c r="A813" s="66"/>
    </row>
    <row r="814" spans="1:1" x14ac:dyDescent="0.2">
      <c r="A814" s="66"/>
    </row>
    <row r="815" spans="1:1" x14ac:dyDescent="0.2">
      <c r="A815" s="66"/>
    </row>
    <row r="816" spans="1:1" x14ac:dyDescent="0.2">
      <c r="A816" s="66"/>
    </row>
    <row r="817" spans="1:1" x14ac:dyDescent="0.2">
      <c r="A817" s="66"/>
    </row>
    <row r="818" spans="1:1" x14ac:dyDescent="0.2">
      <c r="A818" s="66"/>
    </row>
    <row r="819" spans="1:1" x14ac:dyDescent="0.2">
      <c r="A819" s="66"/>
    </row>
    <row r="820" spans="1:1" x14ac:dyDescent="0.2">
      <c r="A820" s="66"/>
    </row>
    <row r="821" spans="1:1" x14ac:dyDescent="0.2">
      <c r="A821" s="66"/>
    </row>
    <row r="822" spans="1:1" x14ac:dyDescent="0.2">
      <c r="A822" s="66"/>
    </row>
    <row r="823" spans="1:1" x14ac:dyDescent="0.2">
      <c r="A823" s="66"/>
    </row>
    <row r="824" spans="1:1" x14ac:dyDescent="0.2">
      <c r="A824" s="66"/>
    </row>
    <row r="825" spans="1:1" x14ac:dyDescent="0.2">
      <c r="A825" s="66"/>
    </row>
    <row r="826" spans="1:1" x14ac:dyDescent="0.2">
      <c r="A826" s="66"/>
    </row>
    <row r="827" spans="1:1" x14ac:dyDescent="0.2">
      <c r="A827" s="66"/>
    </row>
    <row r="828" spans="1:1" x14ac:dyDescent="0.2">
      <c r="A828" s="66"/>
    </row>
    <row r="829" spans="1:1" x14ac:dyDescent="0.2">
      <c r="A829" s="66"/>
    </row>
    <row r="830" spans="1:1" x14ac:dyDescent="0.2">
      <c r="A830" s="66"/>
    </row>
    <row r="831" spans="1:1" x14ac:dyDescent="0.2">
      <c r="A831" s="66"/>
    </row>
    <row r="832" spans="1:1"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848" spans="1:1" x14ac:dyDescent="0.2">
      <c r="A848" s="66"/>
    </row>
    <row r="849" spans="1:1" x14ac:dyDescent="0.2">
      <c r="A849" s="66"/>
    </row>
    <row r="850" spans="1:1" x14ac:dyDescent="0.2">
      <c r="A850" s="66"/>
    </row>
    <row r="851" spans="1:1" x14ac:dyDescent="0.2">
      <c r="A851" s="66"/>
    </row>
    <row r="852" spans="1:1" x14ac:dyDescent="0.2">
      <c r="A852" s="66"/>
    </row>
    <row r="853" spans="1:1" x14ac:dyDescent="0.2">
      <c r="A853" s="66"/>
    </row>
    <row r="854" spans="1:1" x14ac:dyDescent="0.2">
      <c r="A854" s="66"/>
    </row>
    <row r="855" spans="1:1" x14ac:dyDescent="0.2">
      <c r="A855" s="66"/>
    </row>
    <row r="856" spans="1:1" x14ac:dyDescent="0.2">
      <c r="A856" s="66"/>
    </row>
    <row r="857" spans="1:1" x14ac:dyDescent="0.2">
      <c r="A857" s="66"/>
    </row>
    <row r="858" spans="1:1" x14ac:dyDescent="0.2">
      <c r="A858" s="66"/>
    </row>
    <row r="859" spans="1:1" x14ac:dyDescent="0.2">
      <c r="A859" s="66"/>
    </row>
    <row r="860" spans="1:1" x14ac:dyDescent="0.2">
      <c r="A860" s="66"/>
    </row>
    <row r="861" spans="1:1" x14ac:dyDescent="0.2">
      <c r="A861" s="66"/>
    </row>
    <row r="862" spans="1:1" x14ac:dyDescent="0.2">
      <c r="A862" s="66"/>
    </row>
    <row r="863" spans="1:1" x14ac:dyDescent="0.2">
      <c r="A863" s="66"/>
    </row>
    <row r="864" spans="1:1" x14ac:dyDescent="0.2">
      <c r="A864" s="66"/>
    </row>
    <row r="865" spans="1:1" x14ac:dyDescent="0.2">
      <c r="A865" s="66"/>
    </row>
    <row r="866" spans="1:1" x14ac:dyDescent="0.2">
      <c r="A866" s="66"/>
    </row>
    <row r="867" spans="1:1" x14ac:dyDescent="0.2">
      <c r="A867" s="66"/>
    </row>
    <row r="868" spans="1:1" x14ac:dyDescent="0.2">
      <c r="A868" s="66"/>
    </row>
    <row r="869" spans="1:1" x14ac:dyDescent="0.2">
      <c r="A869" s="66"/>
    </row>
    <row r="870" spans="1:1" x14ac:dyDescent="0.2">
      <c r="A870" s="66"/>
    </row>
    <row r="871" spans="1:1" x14ac:dyDescent="0.2">
      <c r="A871" s="66"/>
    </row>
    <row r="872" spans="1:1" x14ac:dyDescent="0.2">
      <c r="A872" s="66"/>
    </row>
    <row r="873" spans="1:1" x14ac:dyDescent="0.2">
      <c r="A873" s="66"/>
    </row>
    <row r="874" spans="1:1" x14ac:dyDescent="0.2">
      <c r="A874" s="66"/>
    </row>
    <row r="875" spans="1:1" x14ac:dyDescent="0.2">
      <c r="A875" s="66"/>
    </row>
    <row r="876" spans="1:1" x14ac:dyDescent="0.2">
      <c r="A876" s="66"/>
    </row>
    <row r="877" spans="1:1" x14ac:dyDescent="0.2">
      <c r="A877" s="66"/>
    </row>
    <row r="878" spans="1:1" x14ac:dyDescent="0.2">
      <c r="A878" s="66"/>
    </row>
    <row r="879" spans="1:1" x14ac:dyDescent="0.2">
      <c r="A879" s="66"/>
    </row>
    <row r="880" spans="1:1" x14ac:dyDescent="0.2">
      <c r="A880" s="66"/>
    </row>
    <row r="881" spans="1:1" x14ac:dyDescent="0.2">
      <c r="A881" s="66"/>
    </row>
    <row r="882" spans="1:1" x14ac:dyDescent="0.2">
      <c r="A882" s="66"/>
    </row>
    <row r="883" spans="1:1" x14ac:dyDescent="0.2">
      <c r="A883" s="66"/>
    </row>
    <row r="884" spans="1:1" x14ac:dyDescent="0.2">
      <c r="A884" s="66"/>
    </row>
    <row r="885" spans="1:1" x14ac:dyDescent="0.2">
      <c r="A885" s="66"/>
    </row>
    <row r="886" spans="1:1" x14ac:dyDescent="0.2">
      <c r="A886" s="66"/>
    </row>
    <row r="887" spans="1:1" x14ac:dyDescent="0.2">
      <c r="A887" s="66"/>
    </row>
    <row r="888" spans="1:1" x14ac:dyDescent="0.2">
      <c r="A888" s="66"/>
    </row>
    <row r="889" spans="1:1" x14ac:dyDescent="0.2">
      <c r="A889" s="66"/>
    </row>
    <row r="890" spans="1:1" x14ac:dyDescent="0.2">
      <c r="A890" s="66"/>
    </row>
    <row r="891" spans="1:1" x14ac:dyDescent="0.2">
      <c r="A891" s="66"/>
    </row>
    <row r="892" spans="1:1" x14ac:dyDescent="0.2">
      <c r="A892" s="66"/>
    </row>
    <row r="893" spans="1:1" x14ac:dyDescent="0.2">
      <c r="A893" s="66"/>
    </row>
    <row r="894" spans="1:1" x14ac:dyDescent="0.2">
      <c r="A894" s="66"/>
    </row>
    <row r="895" spans="1:1" x14ac:dyDescent="0.2">
      <c r="A895" s="66"/>
    </row>
    <row r="896" spans="1:1" x14ac:dyDescent="0.2">
      <c r="A896" s="66"/>
    </row>
    <row r="897" spans="1:1" x14ac:dyDescent="0.2">
      <c r="A897" s="66"/>
    </row>
    <row r="898" spans="1:1" x14ac:dyDescent="0.2">
      <c r="A898" s="66"/>
    </row>
    <row r="899" spans="1:1" x14ac:dyDescent="0.2">
      <c r="A899" s="66"/>
    </row>
    <row r="900" spans="1:1" x14ac:dyDescent="0.2">
      <c r="A900" s="66"/>
    </row>
    <row r="901" spans="1:1" x14ac:dyDescent="0.2">
      <c r="A901" s="66"/>
    </row>
    <row r="902" spans="1:1" x14ac:dyDescent="0.2">
      <c r="A902" s="66"/>
    </row>
    <row r="903" spans="1:1" x14ac:dyDescent="0.2">
      <c r="A903" s="66"/>
    </row>
    <row r="904" spans="1:1" x14ac:dyDescent="0.2">
      <c r="A904" s="66"/>
    </row>
    <row r="905" spans="1:1" x14ac:dyDescent="0.2">
      <c r="A905" s="66"/>
    </row>
    <row r="906" spans="1:1" x14ac:dyDescent="0.2">
      <c r="A906" s="66"/>
    </row>
    <row r="907" spans="1:1" x14ac:dyDescent="0.2">
      <c r="A907" s="66"/>
    </row>
    <row r="908" spans="1:1" x14ac:dyDescent="0.2">
      <c r="A908" s="66"/>
    </row>
    <row r="909" spans="1:1" x14ac:dyDescent="0.2">
      <c r="A909" s="66"/>
    </row>
    <row r="910" spans="1:1" x14ac:dyDescent="0.2">
      <c r="A910" s="66"/>
    </row>
    <row r="911" spans="1:1" x14ac:dyDescent="0.2">
      <c r="A911" s="66"/>
    </row>
    <row r="912" spans="1:1" x14ac:dyDescent="0.2">
      <c r="A912" s="66"/>
    </row>
    <row r="913" spans="1:1" x14ac:dyDescent="0.2">
      <c r="A913" s="66"/>
    </row>
    <row r="914" spans="1:1" x14ac:dyDescent="0.2">
      <c r="A914" s="66"/>
    </row>
    <row r="915" spans="1:1" x14ac:dyDescent="0.2">
      <c r="A915" s="66"/>
    </row>
    <row r="916" spans="1:1" x14ac:dyDescent="0.2">
      <c r="A916" s="66"/>
    </row>
    <row r="917" spans="1:1" x14ac:dyDescent="0.2">
      <c r="A917" s="66"/>
    </row>
    <row r="918" spans="1:1" x14ac:dyDescent="0.2">
      <c r="A918" s="66"/>
    </row>
    <row r="919" spans="1:1" x14ac:dyDescent="0.2">
      <c r="A919" s="66"/>
    </row>
    <row r="920" spans="1:1" x14ac:dyDescent="0.2">
      <c r="A920" s="66"/>
    </row>
    <row r="921" spans="1:1" x14ac:dyDescent="0.2">
      <c r="A921" s="66"/>
    </row>
    <row r="922" spans="1:1" x14ac:dyDescent="0.2">
      <c r="A922" s="66"/>
    </row>
    <row r="923" spans="1:1" x14ac:dyDescent="0.2">
      <c r="A923" s="66"/>
    </row>
    <row r="924" spans="1:1" x14ac:dyDescent="0.2">
      <c r="A924" s="66"/>
    </row>
    <row r="925" spans="1:1" x14ac:dyDescent="0.2">
      <c r="A925" s="66"/>
    </row>
    <row r="926" spans="1:1" x14ac:dyDescent="0.2">
      <c r="A926" s="66"/>
    </row>
    <row r="927" spans="1:1" x14ac:dyDescent="0.2">
      <c r="A927" s="66"/>
    </row>
    <row r="928" spans="1:1" x14ac:dyDescent="0.2">
      <c r="A928" s="66"/>
    </row>
    <row r="929" spans="1:1" x14ac:dyDescent="0.2">
      <c r="A929" s="66"/>
    </row>
    <row r="930" spans="1:1" x14ac:dyDescent="0.2">
      <c r="A930" s="66"/>
    </row>
    <row r="931" spans="1:1" x14ac:dyDescent="0.2">
      <c r="A931" s="66"/>
    </row>
    <row r="932" spans="1:1" x14ac:dyDescent="0.2">
      <c r="A932" s="66"/>
    </row>
    <row r="933" spans="1:1" x14ac:dyDescent="0.2">
      <c r="A933" s="66"/>
    </row>
    <row r="934" spans="1:1" x14ac:dyDescent="0.2">
      <c r="A934" s="66"/>
    </row>
    <row r="935" spans="1:1" x14ac:dyDescent="0.2">
      <c r="A935" s="66"/>
    </row>
    <row r="936" spans="1:1" x14ac:dyDescent="0.2">
      <c r="A936" s="66"/>
    </row>
    <row r="937" spans="1:1" x14ac:dyDescent="0.2">
      <c r="A937" s="66"/>
    </row>
    <row r="938" spans="1:1" x14ac:dyDescent="0.2">
      <c r="A938" s="66"/>
    </row>
    <row r="939" spans="1:1" x14ac:dyDescent="0.2">
      <c r="A939" s="66"/>
    </row>
    <row r="940" spans="1:1" x14ac:dyDescent="0.2">
      <c r="A940" s="66"/>
    </row>
    <row r="941" spans="1:1" x14ac:dyDescent="0.2">
      <c r="A941" s="66"/>
    </row>
    <row r="942" spans="1:1" x14ac:dyDescent="0.2">
      <c r="A942" s="66"/>
    </row>
    <row r="943" spans="1:1" x14ac:dyDescent="0.2">
      <c r="A943" s="66"/>
    </row>
    <row r="944" spans="1:1" x14ac:dyDescent="0.2">
      <c r="A944" s="66"/>
    </row>
    <row r="945" spans="1:1" x14ac:dyDescent="0.2">
      <c r="A945" s="66"/>
    </row>
    <row r="946" spans="1:1" x14ac:dyDescent="0.2">
      <c r="A946" s="66"/>
    </row>
    <row r="947" spans="1:1" x14ac:dyDescent="0.2">
      <c r="A947" s="66"/>
    </row>
    <row r="948" spans="1:1" x14ac:dyDescent="0.2">
      <c r="A948" s="66"/>
    </row>
    <row r="949" spans="1:1" x14ac:dyDescent="0.2">
      <c r="A949" s="66"/>
    </row>
    <row r="950" spans="1:1" x14ac:dyDescent="0.2">
      <c r="A950" s="66"/>
    </row>
    <row r="951" spans="1:1" x14ac:dyDescent="0.2">
      <c r="A951" s="66"/>
    </row>
    <row r="952" spans="1:1" x14ac:dyDescent="0.2">
      <c r="A952" s="66"/>
    </row>
    <row r="953" spans="1:1" x14ac:dyDescent="0.2">
      <c r="A953" s="66"/>
    </row>
    <row r="954" spans="1:1" x14ac:dyDescent="0.2">
      <c r="A954" s="66"/>
    </row>
    <row r="955" spans="1:1" x14ac:dyDescent="0.2">
      <c r="A955" s="66"/>
    </row>
    <row r="956" spans="1:1" x14ac:dyDescent="0.2">
      <c r="A956" s="66"/>
    </row>
    <row r="957" spans="1:1" x14ac:dyDescent="0.2">
      <c r="A957" s="66"/>
    </row>
    <row r="958" spans="1:1" x14ac:dyDescent="0.2">
      <c r="A958" s="66"/>
    </row>
    <row r="959" spans="1:1" x14ac:dyDescent="0.2">
      <c r="A959" s="66"/>
    </row>
    <row r="960" spans="1:1" x14ac:dyDescent="0.2">
      <c r="A960" s="66"/>
    </row>
    <row r="961" spans="1:1" x14ac:dyDescent="0.2">
      <c r="A961" s="66"/>
    </row>
    <row r="962" spans="1:1" x14ac:dyDescent="0.2">
      <c r="A962" s="66"/>
    </row>
    <row r="963" spans="1:1" x14ac:dyDescent="0.2">
      <c r="A963" s="66"/>
    </row>
    <row r="964" spans="1:1" x14ac:dyDescent="0.2">
      <c r="A964" s="66"/>
    </row>
    <row r="965" spans="1:1" x14ac:dyDescent="0.2">
      <c r="A965" s="66"/>
    </row>
    <row r="966" spans="1:1" x14ac:dyDescent="0.2">
      <c r="A966" s="66"/>
    </row>
    <row r="967" spans="1:1" x14ac:dyDescent="0.2">
      <c r="A967" s="66"/>
    </row>
    <row r="968" spans="1:1" x14ac:dyDescent="0.2">
      <c r="A968" s="66"/>
    </row>
    <row r="969" spans="1:1" x14ac:dyDescent="0.2">
      <c r="A969" s="66"/>
    </row>
    <row r="970" spans="1:1" x14ac:dyDescent="0.2">
      <c r="A970" s="66"/>
    </row>
    <row r="971" spans="1:1" x14ac:dyDescent="0.2">
      <c r="A971" s="66"/>
    </row>
    <row r="972" spans="1:1" x14ac:dyDescent="0.2">
      <c r="A972" s="66"/>
    </row>
    <row r="973" spans="1:1" x14ac:dyDescent="0.2">
      <c r="A973" s="66"/>
    </row>
    <row r="974" spans="1:1" x14ac:dyDescent="0.2">
      <c r="A974" s="66"/>
    </row>
    <row r="975" spans="1:1" x14ac:dyDescent="0.2">
      <c r="A975" s="66"/>
    </row>
    <row r="976" spans="1:1" x14ac:dyDescent="0.2">
      <c r="A976" s="66"/>
    </row>
    <row r="977" spans="1:1" x14ac:dyDescent="0.2">
      <c r="A977" s="66"/>
    </row>
    <row r="978" spans="1:1" x14ac:dyDescent="0.2">
      <c r="A978" s="66"/>
    </row>
    <row r="979" spans="1:1" x14ac:dyDescent="0.2">
      <c r="A979" s="66"/>
    </row>
    <row r="980" spans="1:1" x14ac:dyDescent="0.2">
      <c r="A980" s="66"/>
    </row>
    <row r="981" spans="1:1" x14ac:dyDescent="0.2">
      <c r="A981" s="66"/>
    </row>
    <row r="982" spans="1:1" x14ac:dyDescent="0.2">
      <c r="A982" s="66"/>
    </row>
    <row r="983" spans="1:1" x14ac:dyDescent="0.2">
      <c r="A983" s="66"/>
    </row>
    <row r="984" spans="1:1" x14ac:dyDescent="0.2">
      <c r="A984" s="66"/>
    </row>
    <row r="985" spans="1:1" x14ac:dyDescent="0.2">
      <c r="A985" s="66"/>
    </row>
    <row r="986" spans="1:1" x14ac:dyDescent="0.2">
      <c r="A986" s="66"/>
    </row>
    <row r="987" spans="1:1" x14ac:dyDescent="0.2">
      <c r="A987" s="66"/>
    </row>
    <row r="988" spans="1:1" x14ac:dyDescent="0.2">
      <c r="A988" s="66"/>
    </row>
    <row r="989" spans="1:1" x14ac:dyDescent="0.2">
      <c r="A989" s="66"/>
    </row>
    <row r="990" spans="1:1" x14ac:dyDescent="0.2">
      <c r="A990" s="66"/>
    </row>
    <row r="991" spans="1:1" x14ac:dyDescent="0.2">
      <c r="A991" s="66"/>
    </row>
    <row r="992" spans="1:1" x14ac:dyDescent="0.2">
      <c r="A992" s="66"/>
    </row>
    <row r="993" spans="1:1" x14ac:dyDescent="0.2">
      <c r="A993" s="66"/>
    </row>
    <row r="994" spans="1:1" x14ac:dyDescent="0.2">
      <c r="A994" s="66"/>
    </row>
    <row r="995" spans="1:1" x14ac:dyDescent="0.2">
      <c r="A995" s="66"/>
    </row>
    <row r="996" spans="1:1" x14ac:dyDescent="0.2">
      <c r="A996" s="66"/>
    </row>
    <row r="997" spans="1:1" x14ac:dyDescent="0.2">
      <c r="A997" s="66"/>
    </row>
    <row r="998" spans="1:1" x14ac:dyDescent="0.2">
      <c r="A998" s="66"/>
    </row>
    <row r="999" spans="1:1" x14ac:dyDescent="0.2">
      <c r="A999" s="66"/>
    </row>
    <row r="1000" spans="1:1" x14ac:dyDescent="0.2">
      <c r="A1000" s="66"/>
    </row>
    <row r="1001" spans="1:1" x14ac:dyDescent="0.2">
      <c r="A1001" s="66"/>
    </row>
    <row r="1002" spans="1:1" x14ac:dyDescent="0.2">
      <c r="A1002" s="66"/>
    </row>
    <row r="1003" spans="1:1" x14ac:dyDescent="0.2">
      <c r="A1003" s="66"/>
    </row>
    <row r="1004" spans="1:1" x14ac:dyDescent="0.2">
      <c r="A1004" s="66"/>
    </row>
    <row r="1005" spans="1:1" x14ac:dyDescent="0.2">
      <c r="A1005" s="66"/>
    </row>
    <row r="1006" spans="1:1" x14ac:dyDescent="0.2">
      <c r="A1006" s="66"/>
    </row>
    <row r="1007" spans="1:1" x14ac:dyDescent="0.2">
      <c r="A1007" s="66"/>
    </row>
    <row r="1008" spans="1:1" x14ac:dyDescent="0.2">
      <c r="A1008" s="66"/>
    </row>
    <row r="1009" spans="1:1" x14ac:dyDescent="0.2">
      <c r="A1009" s="66"/>
    </row>
    <row r="1010" spans="1:1" x14ac:dyDescent="0.2">
      <c r="A1010" s="66"/>
    </row>
    <row r="1011" spans="1:1" x14ac:dyDescent="0.2">
      <c r="A1011" s="66"/>
    </row>
    <row r="1012" spans="1:1" x14ac:dyDescent="0.2">
      <c r="A1012" s="66"/>
    </row>
    <row r="1013" spans="1:1" x14ac:dyDescent="0.2">
      <c r="A1013" s="66"/>
    </row>
    <row r="1014" spans="1:1" x14ac:dyDescent="0.2">
      <c r="A1014" s="66"/>
    </row>
    <row r="1015" spans="1:1" x14ac:dyDescent="0.2">
      <c r="A1015" s="66"/>
    </row>
    <row r="1016" spans="1:1" x14ac:dyDescent="0.2">
      <c r="A1016" s="66"/>
    </row>
    <row r="1017" spans="1:1" x14ac:dyDescent="0.2">
      <c r="A1017" s="66"/>
    </row>
    <row r="1018" spans="1:1" x14ac:dyDescent="0.2">
      <c r="A1018" s="66"/>
    </row>
    <row r="1019" spans="1:1" x14ac:dyDescent="0.2">
      <c r="A1019" s="66"/>
    </row>
    <row r="1020" spans="1:1" x14ac:dyDescent="0.2">
      <c r="A1020" s="66"/>
    </row>
    <row r="1021" spans="1:1" x14ac:dyDescent="0.2">
      <c r="A1021" s="66"/>
    </row>
    <row r="1022" spans="1:1" x14ac:dyDescent="0.2">
      <c r="A1022" s="66"/>
    </row>
    <row r="1023" spans="1:1" x14ac:dyDescent="0.2">
      <c r="A1023" s="66"/>
    </row>
    <row r="1024" spans="1:1" x14ac:dyDescent="0.2">
      <c r="A1024" s="66"/>
    </row>
    <row r="1025" spans="1:1" x14ac:dyDescent="0.2">
      <c r="A1025" s="66"/>
    </row>
    <row r="1026" spans="1:1" x14ac:dyDescent="0.2">
      <c r="A1026" s="66"/>
    </row>
    <row r="1027" spans="1:1" x14ac:dyDescent="0.2">
      <c r="A1027" s="66"/>
    </row>
    <row r="1028" spans="1:1" x14ac:dyDescent="0.2">
      <c r="A1028" s="66"/>
    </row>
    <row r="1029" spans="1:1" x14ac:dyDescent="0.2">
      <c r="A1029" s="66"/>
    </row>
    <row r="1030" spans="1:1" x14ac:dyDescent="0.2">
      <c r="A1030" s="66"/>
    </row>
    <row r="1031" spans="1:1" x14ac:dyDescent="0.2">
      <c r="A1031" s="66"/>
    </row>
    <row r="1032" spans="1:1" x14ac:dyDescent="0.2">
      <c r="A1032" s="66"/>
    </row>
    <row r="1033" spans="1:1" x14ac:dyDescent="0.2">
      <c r="A1033" s="66"/>
    </row>
    <row r="1034" spans="1:1" x14ac:dyDescent="0.2">
      <c r="A1034" s="66"/>
    </row>
    <row r="1035" spans="1:1" x14ac:dyDescent="0.2">
      <c r="A1035" s="66"/>
    </row>
    <row r="1036" spans="1:1" x14ac:dyDescent="0.2">
      <c r="A1036" s="66"/>
    </row>
    <row r="1037" spans="1:1" x14ac:dyDescent="0.2">
      <c r="A1037" s="66"/>
    </row>
    <row r="1038" spans="1:1" x14ac:dyDescent="0.2">
      <c r="A1038" s="66"/>
    </row>
    <row r="1039" spans="1:1" x14ac:dyDescent="0.2">
      <c r="A1039" s="66"/>
    </row>
    <row r="1040" spans="1:1" x14ac:dyDescent="0.2">
      <c r="A1040" s="66"/>
    </row>
    <row r="1041" spans="1:1" x14ac:dyDescent="0.2">
      <c r="A1041" s="66"/>
    </row>
    <row r="1042" spans="1:1" x14ac:dyDescent="0.2">
      <c r="A1042" s="66"/>
    </row>
    <row r="1043" spans="1:1" x14ac:dyDescent="0.2">
      <c r="A1043" s="66"/>
    </row>
    <row r="1044" spans="1:1" x14ac:dyDescent="0.2">
      <c r="A1044" s="66"/>
    </row>
    <row r="1045" spans="1:1" x14ac:dyDescent="0.2">
      <c r="A1045" s="66"/>
    </row>
    <row r="1046" spans="1:1" x14ac:dyDescent="0.2">
      <c r="A1046" s="66"/>
    </row>
    <row r="1047" spans="1:1" x14ac:dyDescent="0.2">
      <c r="A1047" s="66"/>
    </row>
    <row r="1048" spans="1:1" x14ac:dyDescent="0.2">
      <c r="A1048" s="66"/>
    </row>
    <row r="1049" spans="1:1" x14ac:dyDescent="0.2">
      <c r="A1049" s="66"/>
    </row>
    <row r="1050" spans="1:1" x14ac:dyDescent="0.2">
      <c r="A1050" s="66"/>
    </row>
    <row r="1051" spans="1:1" x14ac:dyDescent="0.2">
      <c r="A1051" s="66"/>
    </row>
    <row r="1052" spans="1:1" x14ac:dyDescent="0.2">
      <c r="A1052" s="66"/>
    </row>
    <row r="1053" spans="1:1" x14ac:dyDescent="0.2">
      <c r="A1053" s="66"/>
    </row>
    <row r="1054" spans="1:1" x14ac:dyDescent="0.2">
      <c r="A1054" s="66"/>
    </row>
    <row r="1055" spans="1:1" x14ac:dyDescent="0.2">
      <c r="A1055" s="66"/>
    </row>
    <row r="1056" spans="1:1" x14ac:dyDescent="0.2">
      <c r="A1056" s="66"/>
    </row>
    <row r="1057" spans="1:1" x14ac:dyDescent="0.2">
      <c r="A1057" s="66"/>
    </row>
    <row r="1058" spans="1:1" x14ac:dyDescent="0.2">
      <c r="A1058" s="66"/>
    </row>
    <row r="1059" spans="1:1" x14ac:dyDescent="0.2">
      <c r="A1059" s="66"/>
    </row>
    <row r="1060" spans="1:1" x14ac:dyDescent="0.2">
      <c r="A1060" s="66"/>
    </row>
    <row r="1061" spans="1:1" x14ac:dyDescent="0.2">
      <c r="A1061" s="66"/>
    </row>
    <row r="1062" spans="1:1" x14ac:dyDescent="0.2">
      <c r="A1062" s="66"/>
    </row>
    <row r="1063" spans="1:1" x14ac:dyDescent="0.2">
      <c r="A1063" s="66"/>
    </row>
    <row r="1064" spans="1:1" x14ac:dyDescent="0.2">
      <c r="A1064" s="66"/>
    </row>
    <row r="1065" spans="1:1" x14ac:dyDescent="0.2">
      <c r="A1065" s="66"/>
    </row>
    <row r="1066" spans="1:1" x14ac:dyDescent="0.2">
      <c r="A1066" s="66"/>
    </row>
    <row r="1067" spans="1:1" x14ac:dyDescent="0.2">
      <c r="A1067" s="66"/>
    </row>
    <row r="1068" spans="1:1" x14ac:dyDescent="0.2">
      <c r="A1068" s="66"/>
    </row>
    <row r="1069" spans="1:1" x14ac:dyDescent="0.2">
      <c r="A1069" s="66"/>
    </row>
    <row r="1070" spans="1:1" x14ac:dyDescent="0.2">
      <c r="A1070" s="66"/>
    </row>
    <row r="1071" spans="1:1" x14ac:dyDescent="0.2">
      <c r="A1071" s="66"/>
    </row>
    <row r="1072" spans="1:1" x14ac:dyDescent="0.2">
      <c r="A1072" s="66"/>
    </row>
    <row r="1073" spans="1:1" x14ac:dyDescent="0.2">
      <c r="A1073" s="66"/>
    </row>
    <row r="1074" spans="1:1" x14ac:dyDescent="0.2">
      <c r="A1074" s="66"/>
    </row>
    <row r="1075" spans="1:1" x14ac:dyDescent="0.2">
      <c r="A1075" s="66"/>
    </row>
    <row r="1076" spans="1:1" x14ac:dyDescent="0.2">
      <c r="A1076" s="66"/>
    </row>
    <row r="1077" spans="1:1" x14ac:dyDescent="0.2">
      <c r="A1077" s="66"/>
    </row>
    <row r="1078" spans="1:1" x14ac:dyDescent="0.2">
      <c r="A1078" s="66"/>
    </row>
    <row r="1079" spans="1:1" x14ac:dyDescent="0.2">
      <c r="A1079" s="66"/>
    </row>
    <row r="1080" spans="1:1" x14ac:dyDescent="0.2">
      <c r="A1080" s="66"/>
    </row>
    <row r="1081" spans="1:1" x14ac:dyDescent="0.2">
      <c r="A1081" s="66"/>
    </row>
    <row r="1082" spans="1:1" x14ac:dyDescent="0.2">
      <c r="A1082" s="66"/>
    </row>
    <row r="1083" spans="1:1" x14ac:dyDescent="0.2">
      <c r="A1083" s="66"/>
    </row>
    <row r="1084" spans="1:1" x14ac:dyDescent="0.2">
      <c r="A1084" s="66"/>
    </row>
    <row r="1085" spans="1:1" x14ac:dyDescent="0.2">
      <c r="A1085" s="66"/>
    </row>
    <row r="1086" spans="1:1" x14ac:dyDescent="0.2">
      <c r="A1086" s="66"/>
    </row>
    <row r="1087" spans="1:1" x14ac:dyDescent="0.2">
      <c r="A1087" s="66"/>
    </row>
    <row r="1088" spans="1:1" x14ac:dyDescent="0.2">
      <c r="A1088" s="66"/>
    </row>
    <row r="1089" spans="1:1" x14ac:dyDescent="0.2">
      <c r="A1089" s="66"/>
    </row>
    <row r="1090" spans="1:1" x14ac:dyDescent="0.2">
      <c r="A1090" s="66"/>
    </row>
    <row r="1091" spans="1:1" x14ac:dyDescent="0.2">
      <c r="A1091" s="66"/>
    </row>
    <row r="1092" spans="1:1" x14ac:dyDescent="0.2">
      <c r="A1092" s="66"/>
    </row>
    <row r="1093" spans="1:1" x14ac:dyDescent="0.2">
      <c r="A1093" s="66"/>
    </row>
    <row r="1094" spans="1:1" x14ac:dyDescent="0.2">
      <c r="A1094" s="66"/>
    </row>
    <row r="1095" spans="1:1" x14ac:dyDescent="0.2">
      <c r="A1095" s="66"/>
    </row>
    <row r="1096" spans="1:1" x14ac:dyDescent="0.2">
      <c r="A1096" s="66"/>
    </row>
    <row r="1097" spans="1:1" x14ac:dyDescent="0.2">
      <c r="A1097" s="66"/>
    </row>
    <row r="1098" spans="1:1" x14ac:dyDescent="0.2">
      <c r="A1098" s="66"/>
    </row>
    <row r="1099" spans="1:1" x14ac:dyDescent="0.2">
      <c r="A1099" s="66"/>
    </row>
    <row r="1100" spans="1:1" x14ac:dyDescent="0.2">
      <c r="A1100" s="66"/>
    </row>
    <row r="1101" spans="1:1" x14ac:dyDescent="0.2">
      <c r="A1101" s="66"/>
    </row>
    <row r="1102" spans="1:1" x14ac:dyDescent="0.2">
      <c r="A1102" s="66"/>
    </row>
    <row r="1103" spans="1:1" x14ac:dyDescent="0.2">
      <c r="A1103" s="66"/>
    </row>
    <row r="1104" spans="1:1" x14ac:dyDescent="0.2">
      <c r="A1104" s="66"/>
    </row>
    <row r="1105" spans="1:1" x14ac:dyDescent="0.2">
      <c r="A1105" s="66"/>
    </row>
    <row r="1106" spans="1:1" x14ac:dyDescent="0.2">
      <c r="A1106" s="66"/>
    </row>
    <row r="1107" spans="1:1" x14ac:dyDescent="0.2">
      <c r="A1107" s="66"/>
    </row>
    <row r="1108" spans="1:1" x14ac:dyDescent="0.2">
      <c r="A1108" s="66"/>
    </row>
    <row r="1109" spans="1:1" x14ac:dyDescent="0.2">
      <c r="A1109" s="66"/>
    </row>
    <row r="1110" spans="1:1" x14ac:dyDescent="0.2">
      <c r="A1110" s="66"/>
    </row>
    <row r="1111" spans="1:1" x14ac:dyDescent="0.2">
      <c r="A1111" s="66"/>
    </row>
    <row r="1112" spans="1:1" x14ac:dyDescent="0.2">
      <c r="A1112" s="66"/>
    </row>
    <row r="1113" spans="1:1" x14ac:dyDescent="0.2">
      <c r="A1113" s="66"/>
    </row>
    <row r="1114" spans="1:1" x14ac:dyDescent="0.2">
      <c r="A1114" s="66"/>
    </row>
    <row r="1115" spans="1:1" x14ac:dyDescent="0.2">
      <c r="A1115" s="66"/>
    </row>
    <row r="1116" spans="1:1" x14ac:dyDescent="0.2">
      <c r="A1116" s="66"/>
    </row>
    <row r="1117" spans="1:1" x14ac:dyDescent="0.2">
      <c r="A1117" s="66"/>
    </row>
    <row r="1118" spans="1:1" x14ac:dyDescent="0.2">
      <c r="A1118" s="66"/>
    </row>
    <row r="1119" spans="1:1" x14ac:dyDescent="0.2">
      <c r="A1119" s="66"/>
    </row>
    <row r="1120" spans="1:1" x14ac:dyDescent="0.2">
      <c r="A1120" s="66"/>
    </row>
    <row r="1121" spans="1:1" x14ac:dyDescent="0.2">
      <c r="A1121" s="66"/>
    </row>
    <row r="1122" spans="1:1" x14ac:dyDescent="0.2">
      <c r="A1122" s="66"/>
    </row>
    <row r="1123" spans="1:1" x14ac:dyDescent="0.2">
      <c r="A1123" s="66"/>
    </row>
    <row r="1124" spans="1:1" x14ac:dyDescent="0.2">
      <c r="A1124" s="66"/>
    </row>
    <row r="1125" spans="1:1" x14ac:dyDescent="0.2">
      <c r="A1125" s="66"/>
    </row>
    <row r="1126" spans="1:1" x14ac:dyDescent="0.2">
      <c r="A1126" s="66"/>
    </row>
    <row r="1127" spans="1:1" x14ac:dyDescent="0.2">
      <c r="A1127" s="66"/>
    </row>
    <row r="1128" spans="1:1" x14ac:dyDescent="0.2">
      <c r="A1128" s="66"/>
    </row>
    <row r="1129" spans="1:1" x14ac:dyDescent="0.2">
      <c r="A1129" s="66"/>
    </row>
    <row r="1130" spans="1:1" x14ac:dyDescent="0.2">
      <c r="A1130" s="66"/>
    </row>
    <row r="1131" spans="1:1" x14ac:dyDescent="0.2">
      <c r="A1131" s="66"/>
    </row>
    <row r="1132" spans="1:1" x14ac:dyDescent="0.2">
      <c r="A1132" s="66"/>
    </row>
    <row r="1133" spans="1:1" x14ac:dyDescent="0.2">
      <c r="A1133" s="66"/>
    </row>
    <row r="1134" spans="1:1" x14ac:dyDescent="0.2">
      <c r="A1134" s="66"/>
    </row>
    <row r="1135" spans="1:1" x14ac:dyDescent="0.2">
      <c r="A1135" s="66"/>
    </row>
    <row r="1136" spans="1:1" x14ac:dyDescent="0.2">
      <c r="A1136" s="66"/>
    </row>
    <row r="1137" spans="1:1" x14ac:dyDescent="0.2">
      <c r="A1137" s="66"/>
    </row>
    <row r="1138" spans="1:1" x14ac:dyDescent="0.2">
      <c r="A1138" s="66"/>
    </row>
    <row r="1139" spans="1:1" x14ac:dyDescent="0.2">
      <c r="A1139" s="66"/>
    </row>
    <row r="1140" spans="1:1" x14ac:dyDescent="0.2">
      <c r="A1140" s="66"/>
    </row>
    <row r="1141" spans="1:1" x14ac:dyDescent="0.2">
      <c r="A1141" s="66"/>
    </row>
    <row r="1142" spans="1:1" x14ac:dyDescent="0.2">
      <c r="A1142" s="66"/>
    </row>
    <row r="1143" spans="1:1" x14ac:dyDescent="0.2">
      <c r="A1143" s="66"/>
    </row>
    <row r="1144" spans="1:1" x14ac:dyDescent="0.2">
      <c r="A1144" s="66"/>
    </row>
    <row r="1145" spans="1:1" x14ac:dyDescent="0.2">
      <c r="A1145" s="66"/>
    </row>
    <row r="1146" spans="1:1" x14ac:dyDescent="0.2">
      <c r="A1146" s="66"/>
    </row>
    <row r="1147" spans="1:1" x14ac:dyDescent="0.2">
      <c r="A1147" s="66"/>
    </row>
    <row r="1148" spans="1:1" x14ac:dyDescent="0.2">
      <c r="A1148" s="66"/>
    </row>
    <row r="1149" spans="1:1" x14ac:dyDescent="0.2">
      <c r="A1149" s="66"/>
    </row>
    <row r="1150" spans="1:1" x14ac:dyDescent="0.2">
      <c r="A1150" s="66"/>
    </row>
    <row r="1151" spans="1:1" x14ac:dyDescent="0.2">
      <c r="A1151" s="66"/>
    </row>
    <row r="1152" spans="1:1" x14ac:dyDescent="0.2">
      <c r="A1152" s="66"/>
    </row>
    <row r="1153" spans="1:1" x14ac:dyDescent="0.2">
      <c r="A1153" s="66"/>
    </row>
    <row r="1154" spans="1:1" x14ac:dyDescent="0.2">
      <c r="A1154" s="66"/>
    </row>
    <row r="1155" spans="1:1" x14ac:dyDescent="0.2">
      <c r="A1155" s="66"/>
    </row>
    <row r="1156" spans="1:1" x14ac:dyDescent="0.2">
      <c r="A1156" s="66"/>
    </row>
    <row r="1157" spans="1:1" x14ac:dyDescent="0.2">
      <c r="A1157" s="66"/>
    </row>
    <row r="1158" spans="1:1" x14ac:dyDescent="0.2">
      <c r="A1158" s="66"/>
    </row>
    <row r="1159" spans="1:1" x14ac:dyDescent="0.2">
      <c r="A1159" s="66"/>
    </row>
    <row r="1160" spans="1:1" x14ac:dyDescent="0.2">
      <c r="A1160" s="66"/>
    </row>
    <row r="1161" spans="1:1" x14ac:dyDescent="0.2">
      <c r="A1161" s="66"/>
    </row>
    <row r="1162" spans="1:1" x14ac:dyDescent="0.2">
      <c r="A1162" s="66"/>
    </row>
    <row r="1163" spans="1:1" x14ac:dyDescent="0.2">
      <c r="A1163" s="66"/>
    </row>
    <row r="1164" spans="1:1" x14ac:dyDescent="0.2">
      <c r="A1164" s="66"/>
    </row>
    <row r="1165" spans="1:1" x14ac:dyDescent="0.2">
      <c r="A1165" s="66"/>
    </row>
    <row r="1166" spans="1:1" x14ac:dyDescent="0.2">
      <c r="A1166" s="66"/>
    </row>
    <row r="1167" spans="1:1" x14ac:dyDescent="0.2">
      <c r="A1167" s="66"/>
    </row>
    <row r="1168" spans="1:1" x14ac:dyDescent="0.2">
      <c r="A1168" s="66"/>
    </row>
    <row r="1169" spans="1:1" x14ac:dyDescent="0.2">
      <c r="A1169" s="66"/>
    </row>
    <row r="1170" spans="1:1" x14ac:dyDescent="0.2">
      <c r="A1170" s="66"/>
    </row>
    <row r="1171" spans="1:1" x14ac:dyDescent="0.2">
      <c r="A1171" s="66"/>
    </row>
    <row r="1172" spans="1:1" x14ac:dyDescent="0.2">
      <c r="A1172" s="66"/>
    </row>
    <row r="1173" spans="1:1" x14ac:dyDescent="0.2">
      <c r="A1173" s="66"/>
    </row>
    <row r="1174" spans="1:1" x14ac:dyDescent="0.2">
      <c r="A1174" s="66"/>
    </row>
    <row r="1175" spans="1:1" x14ac:dyDescent="0.2">
      <c r="A1175" s="66"/>
    </row>
    <row r="1176" spans="1:1" x14ac:dyDescent="0.2">
      <c r="A1176" s="66"/>
    </row>
    <row r="1177" spans="1:1" x14ac:dyDescent="0.2">
      <c r="A1177" s="66"/>
    </row>
    <row r="1178" spans="1:1" x14ac:dyDescent="0.2">
      <c r="A1178" s="66"/>
    </row>
    <row r="1179" spans="1:1" x14ac:dyDescent="0.2">
      <c r="A1179" s="66"/>
    </row>
    <row r="1180" spans="1:1" x14ac:dyDescent="0.2">
      <c r="A1180" s="66"/>
    </row>
    <row r="1181" spans="1:1" x14ac:dyDescent="0.2">
      <c r="A1181" s="66"/>
    </row>
    <row r="1182" spans="1:1" x14ac:dyDescent="0.2">
      <c r="A1182" s="66"/>
    </row>
    <row r="1183" spans="1:1" x14ac:dyDescent="0.2">
      <c r="A1183" s="66"/>
    </row>
    <row r="1184" spans="1:1" x14ac:dyDescent="0.2">
      <c r="A1184" s="66"/>
    </row>
    <row r="1185" spans="1:1" x14ac:dyDescent="0.2">
      <c r="A1185" s="66"/>
    </row>
    <row r="1186" spans="1:1" x14ac:dyDescent="0.2">
      <c r="A1186" s="66"/>
    </row>
    <row r="1187" spans="1:1" x14ac:dyDescent="0.2">
      <c r="A1187" s="66"/>
    </row>
    <row r="1188" spans="1:1" x14ac:dyDescent="0.2">
      <c r="A1188" s="66"/>
    </row>
    <row r="1189" spans="1:1" x14ac:dyDescent="0.2">
      <c r="A1189" s="66"/>
    </row>
    <row r="1190" spans="1:1" x14ac:dyDescent="0.2">
      <c r="A1190" s="66"/>
    </row>
    <row r="1191" spans="1:1" x14ac:dyDescent="0.2">
      <c r="A1191" s="66"/>
    </row>
    <row r="1192" spans="1:1" x14ac:dyDescent="0.2">
      <c r="A1192" s="66"/>
    </row>
    <row r="1193" spans="1:1" x14ac:dyDescent="0.2">
      <c r="A1193" s="66"/>
    </row>
    <row r="1194" spans="1:1" x14ac:dyDescent="0.2">
      <c r="A1194" s="66"/>
    </row>
    <row r="1195" spans="1:1" x14ac:dyDescent="0.2">
      <c r="A1195" s="66"/>
    </row>
    <row r="1196" spans="1:1" x14ac:dyDescent="0.2">
      <c r="A1196" s="66"/>
    </row>
    <row r="1197" spans="1:1" x14ac:dyDescent="0.2">
      <c r="A1197" s="66"/>
    </row>
    <row r="1198" spans="1:1" x14ac:dyDescent="0.2">
      <c r="A1198" s="66"/>
    </row>
    <row r="1199" spans="1:1" x14ac:dyDescent="0.2">
      <c r="A1199" s="66"/>
    </row>
    <row r="1200" spans="1:1" x14ac:dyDescent="0.2">
      <c r="A1200" s="66"/>
    </row>
    <row r="1201" spans="1:1" x14ac:dyDescent="0.2">
      <c r="A1201" s="66"/>
    </row>
    <row r="1202" spans="1:1" x14ac:dyDescent="0.2">
      <c r="A1202" s="66"/>
    </row>
    <row r="1203" spans="1:1" x14ac:dyDescent="0.2">
      <c r="A1203" s="66"/>
    </row>
    <row r="1204" spans="1:1" x14ac:dyDescent="0.2">
      <c r="A1204" s="66"/>
    </row>
    <row r="1205" spans="1:1" x14ac:dyDescent="0.2">
      <c r="A1205" s="66"/>
    </row>
    <row r="1206" spans="1:1" x14ac:dyDescent="0.2">
      <c r="A1206" s="66"/>
    </row>
    <row r="1207" spans="1:1" x14ac:dyDescent="0.2">
      <c r="A1207" s="66"/>
    </row>
    <row r="1208" spans="1:1" x14ac:dyDescent="0.2">
      <c r="A1208" s="66"/>
    </row>
    <row r="1209" spans="1:1" x14ac:dyDescent="0.2">
      <c r="A1209" s="66"/>
    </row>
    <row r="1210" spans="1:1" x14ac:dyDescent="0.2">
      <c r="A1210" s="66"/>
    </row>
    <row r="1211" spans="1:1" x14ac:dyDescent="0.2">
      <c r="A1211" s="66"/>
    </row>
    <row r="1212" spans="1:1" x14ac:dyDescent="0.2">
      <c r="A1212" s="66"/>
    </row>
    <row r="1213" spans="1:1" x14ac:dyDescent="0.2">
      <c r="A1213" s="66"/>
    </row>
    <row r="1214" spans="1:1" x14ac:dyDescent="0.2">
      <c r="A1214" s="66"/>
    </row>
    <row r="1215" spans="1:1" x14ac:dyDescent="0.2">
      <c r="A1215" s="66"/>
    </row>
    <row r="1216" spans="1:1" x14ac:dyDescent="0.2">
      <c r="A1216" s="66"/>
    </row>
    <row r="1217" spans="1:1" x14ac:dyDescent="0.2">
      <c r="A1217" s="66"/>
    </row>
    <row r="1218" spans="1:1" x14ac:dyDescent="0.2">
      <c r="A1218" s="66"/>
    </row>
    <row r="1219" spans="1:1" x14ac:dyDescent="0.2">
      <c r="A1219" s="66"/>
    </row>
    <row r="1220" spans="1:1" x14ac:dyDescent="0.2">
      <c r="A1220" s="66"/>
    </row>
    <row r="1221" spans="1:1" x14ac:dyDescent="0.2">
      <c r="A1221" s="66"/>
    </row>
    <row r="1222" spans="1:1" x14ac:dyDescent="0.2">
      <c r="A1222" s="66"/>
    </row>
    <row r="1223" spans="1:1" x14ac:dyDescent="0.2">
      <c r="A1223" s="66"/>
    </row>
    <row r="1224" spans="1:1" x14ac:dyDescent="0.2">
      <c r="A1224" s="66"/>
    </row>
    <row r="1225" spans="1:1" x14ac:dyDescent="0.2">
      <c r="A1225" s="66"/>
    </row>
    <row r="1226" spans="1:1" x14ac:dyDescent="0.2">
      <c r="A1226" s="66"/>
    </row>
    <row r="1227" spans="1:1" x14ac:dyDescent="0.2">
      <c r="A1227" s="66"/>
    </row>
    <row r="1228" spans="1:1" x14ac:dyDescent="0.2">
      <c r="A1228" s="66"/>
    </row>
    <row r="1229" spans="1:1" x14ac:dyDescent="0.2">
      <c r="A1229" s="66"/>
    </row>
    <row r="1230" spans="1:1" x14ac:dyDescent="0.2">
      <c r="A1230" s="66"/>
    </row>
    <row r="1231" spans="1:1" x14ac:dyDescent="0.2">
      <c r="A1231" s="66"/>
    </row>
    <row r="1232" spans="1:1" x14ac:dyDescent="0.2">
      <c r="A1232" s="66"/>
    </row>
    <row r="1233" spans="1:1" x14ac:dyDescent="0.2">
      <c r="A1233" s="66"/>
    </row>
    <row r="1234" spans="1:1" x14ac:dyDescent="0.2">
      <c r="A1234" s="66"/>
    </row>
    <row r="1235" spans="1:1" x14ac:dyDescent="0.2">
      <c r="A1235" s="66"/>
    </row>
    <row r="1236" spans="1:1" x14ac:dyDescent="0.2">
      <c r="A1236" s="66"/>
    </row>
    <row r="1237" spans="1:1" x14ac:dyDescent="0.2">
      <c r="A1237" s="66"/>
    </row>
    <row r="1238" spans="1:1" x14ac:dyDescent="0.2">
      <c r="A1238" s="66"/>
    </row>
    <row r="1239" spans="1:1" x14ac:dyDescent="0.2">
      <c r="A1239" s="66"/>
    </row>
    <row r="1240" spans="1:1" x14ac:dyDescent="0.2">
      <c r="A1240" s="66"/>
    </row>
    <row r="1241" spans="1:1" x14ac:dyDescent="0.2">
      <c r="A1241" s="66"/>
    </row>
    <row r="1242" spans="1:1" x14ac:dyDescent="0.2">
      <c r="A1242" s="66"/>
    </row>
    <row r="1243" spans="1:1" x14ac:dyDescent="0.2">
      <c r="A1243" s="66"/>
    </row>
    <row r="1244" spans="1:1" x14ac:dyDescent="0.2">
      <c r="A1244" s="66"/>
    </row>
    <row r="1245" spans="1:1" x14ac:dyDescent="0.2">
      <c r="A1245" s="66"/>
    </row>
    <row r="1246" spans="1:1" x14ac:dyDescent="0.2">
      <c r="A1246" s="66"/>
    </row>
    <row r="1247" spans="1:1" x14ac:dyDescent="0.2">
      <c r="A1247" s="66"/>
    </row>
    <row r="1248" spans="1:1" x14ac:dyDescent="0.2">
      <c r="A1248" s="66"/>
    </row>
    <row r="1249" spans="1:1" x14ac:dyDescent="0.2">
      <c r="A1249" s="66"/>
    </row>
    <row r="1250" spans="1:1" x14ac:dyDescent="0.2">
      <c r="A1250" s="66"/>
    </row>
    <row r="1251" spans="1:1" x14ac:dyDescent="0.2">
      <c r="A1251" s="66"/>
    </row>
    <row r="1252" spans="1:1" x14ac:dyDescent="0.2">
      <c r="A1252" s="66"/>
    </row>
    <row r="1253" spans="1:1" x14ac:dyDescent="0.2">
      <c r="A1253" s="66"/>
    </row>
    <row r="1254" spans="1:1" x14ac:dyDescent="0.2">
      <c r="A1254" s="66"/>
    </row>
    <row r="1255" spans="1:1" x14ac:dyDescent="0.2">
      <c r="A1255" s="66"/>
    </row>
    <row r="1256" spans="1:1" x14ac:dyDescent="0.2">
      <c r="A1256" s="66"/>
    </row>
    <row r="1257" spans="1:1" x14ac:dyDescent="0.2">
      <c r="A1257" s="66"/>
    </row>
    <row r="1258" spans="1:1" x14ac:dyDescent="0.2">
      <c r="A1258" s="66"/>
    </row>
    <row r="1259" spans="1:1" x14ac:dyDescent="0.2">
      <c r="A1259" s="66"/>
    </row>
    <row r="1260" spans="1:1" x14ac:dyDescent="0.2">
      <c r="A1260" s="66"/>
    </row>
    <row r="1261" spans="1:1" x14ac:dyDescent="0.2">
      <c r="A1261" s="66"/>
    </row>
    <row r="1262" spans="1:1" x14ac:dyDescent="0.2">
      <c r="A1262" s="66"/>
    </row>
    <row r="1263" spans="1:1" x14ac:dyDescent="0.2">
      <c r="A1263" s="66"/>
    </row>
    <row r="1264" spans="1:1" x14ac:dyDescent="0.2">
      <c r="A1264" s="66"/>
    </row>
    <row r="1265" spans="1:1" x14ac:dyDescent="0.2">
      <c r="A1265" s="66"/>
    </row>
    <row r="1266" spans="1:1" x14ac:dyDescent="0.2">
      <c r="A1266" s="66"/>
    </row>
    <row r="1267" spans="1:1" x14ac:dyDescent="0.2">
      <c r="A1267" s="66"/>
    </row>
    <row r="1268" spans="1:1" x14ac:dyDescent="0.2">
      <c r="A1268" s="66"/>
    </row>
    <row r="1269" spans="1:1" x14ac:dyDescent="0.2">
      <c r="A1269" s="66"/>
    </row>
    <row r="1270" spans="1:1" x14ac:dyDescent="0.2">
      <c r="A1270" s="66"/>
    </row>
    <row r="1271" spans="1:1" x14ac:dyDescent="0.2">
      <c r="A1271" s="66"/>
    </row>
    <row r="1272" spans="1:1" x14ac:dyDescent="0.2">
      <c r="A1272" s="66"/>
    </row>
    <row r="1273" spans="1:1" x14ac:dyDescent="0.2">
      <c r="A1273" s="66"/>
    </row>
    <row r="1274" spans="1:1" x14ac:dyDescent="0.2">
      <c r="A1274" s="66"/>
    </row>
    <row r="1275" spans="1:1" x14ac:dyDescent="0.2">
      <c r="A1275" s="66"/>
    </row>
    <row r="1276" spans="1:1" x14ac:dyDescent="0.2">
      <c r="A1276" s="66"/>
    </row>
    <row r="1277" spans="1:1" x14ac:dyDescent="0.2">
      <c r="A1277" s="66"/>
    </row>
    <row r="1278" spans="1:1" x14ac:dyDescent="0.2">
      <c r="A1278" s="66"/>
    </row>
    <row r="1279" spans="1:1" x14ac:dyDescent="0.2">
      <c r="A1279" s="66"/>
    </row>
    <row r="1280" spans="1:1" x14ac:dyDescent="0.2">
      <c r="A1280" s="66"/>
    </row>
    <row r="1281" spans="1:1" x14ac:dyDescent="0.2">
      <c r="A1281" s="66"/>
    </row>
    <row r="1282" spans="1:1" x14ac:dyDescent="0.2">
      <c r="A1282" s="66"/>
    </row>
    <row r="1283" spans="1:1" x14ac:dyDescent="0.2">
      <c r="A1283" s="66"/>
    </row>
    <row r="1284" spans="1:1" x14ac:dyDescent="0.2">
      <c r="A1284" s="66"/>
    </row>
    <row r="1285" spans="1:1" x14ac:dyDescent="0.2">
      <c r="A1285" s="66"/>
    </row>
    <row r="1286" spans="1:1" x14ac:dyDescent="0.2">
      <c r="A1286" s="66"/>
    </row>
    <row r="1287" spans="1:1" x14ac:dyDescent="0.2">
      <c r="A1287" s="66"/>
    </row>
    <row r="1288" spans="1:1" x14ac:dyDescent="0.2">
      <c r="A1288" s="66"/>
    </row>
    <row r="1289" spans="1:1" x14ac:dyDescent="0.2">
      <c r="A1289" s="66"/>
    </row>
    <row r="1290" spans="1:1" x14ac:dyDescent="0.2">
      <c r="A1290" s="66"/>
    </row>
    <row r="1291" spans="1:1" x14ac:dyDescent="0.2">
      <c r="A1291" s="66"/>
    </row>
    <row r="1292" spans="1:1" x14ac:dyDescent="0.2">
      <c r="A1292" s="66"/>
    </row>
    <row r="1293" spans="1:1" x14ac:dyDescent="0.2">
      <c r="A1293" s="66"/>
    </row>
    <row r="1294" spans="1:1" x14ac:dyDescent="0.2">
      <c r="A1294" s="66"/>
    </row>
    <row r="1295" spans="1:1" x14ac:dyDescent="0.2">
      <c r="A1295" s="66"/>
    </row>
    <row r="1296" spans="1:1" x14ac:dyDescent="0.2">
      <c r="A1296" s="66"/>
    </row>
    <row r="1297" spans="1:1" x14ac:dyDescent="0.2">
      <c r="A1297" s="66"/>
    </row>
    <row r="1298" spans="1:1" x14ac:dyDescent="0.2">
      <c r="A1298" s="66"/>
    </row>
    <row r="1299" spans="1:1" x14ac:dyDescent="0.2">
      <c r="A1299" s="66"/>
    </row>
    <row r="1300" spans="1:1" x14ac:dyDescent="0.2">
      <c r="A1300" s="66"/>
    </row>
    <row r="1301" spans="1:1" x14ac:dyDescent="0.2">
      <c r="A1301" s="66"/>
    </row>
    <row r="1302" spans="1:1" x14ac:dyDescent="0.2">
      <c r="A1302" s="66"/>
    </row>
    <row r="1303" spans="1:1" x14ac:dyDescent="0.2">
      <c r="A1303" s="66"/>
    </row>
    <row r="1304" spans="1:1" x14ac:dyDescent="0.2">
      <c r="A1304" s="66"/>
    </row>
    <row r="1305" spans="1:1" x14ac:dyDescent="0.2">
      <c r="A1305" s="66"/>
    </row>
    <row r="1306" spans="1:1" x14ac:dyDescent="0.2">
      <c r="A1306" s="66"/>
    </row>
    <row r="1307" spans="1:1" x14ac:dyDescent="0.2">
      <c r="A1307" s="66"/>
    </row>
    <row r="1308" spans="1:1" x14ac:dyDescent="0.2">
      <c r="A1308" s="66"/>
    </row>
    <row r="1309" spans="1:1" x14ac:dyDescent="0.2">
      <c r="A1309" s="66"/>
    </row>
    <row r="1310" spans="1:1" x14ac:dyDescent="0.2">
      <c r="A1310" s="66"/>
    </row>
    <row r="1311" spans="1:1" x14ac:dyDescent="0.2">
      <c r="A1311" s="66"/>
    </row>
    <row r="1312" spans="1:1" x14ac:dyDescent="0.2">
      <c r="A1312" s="66"/>
    </row>
    <row r="1313" spans="1:1" x14ac:dyDescent="0.2">
      <c r="A1313" s="66"/>
    </row>
    <row r="1314" spans="1:1" x14ac:dyDescent="0.2">
      <c r="A1314" s="66"/>
    </row>
    <row r="1315" spans="1:1" x14ac:dyDescent="0.2">
      <c r="A1315" s="66"/>
    </row>
    <row r="1316" spans="1:1" x14ac:dyDescent="0.2">
      <c r="A1316" s="66"/>
    </row>
    <row r="1317" spans="1:1" x14ac:dyDescent="0.2">
      <c r="A1317" s="66"/>
    </row>
    <row r="1318" spans="1:1" x14ac:dyDescent="0.2">
      <c r="A1318" s="66"/>
    </row>
    <row r="1319" spans="1:1" x14ac:dyDescent="0.2">
      <c r="A1319" s="66"/>
    </row>
    <row r="1320" spans="1:1" x14ac:dyDescent="0.2">
      <c r="A1320" s="66"/>
    </row>
    <row r="1321" spans="1:1" x14ac:dyDescent="0.2">
      <c r="A1321" s="66"/>
    </row>
    <row r="1322" spans="1:1" x14ac:dyDescent="0.2">
      <c r="A1322" s="66"/>
    </row>
    <row r="1323" spans="1:1" x14ac:dyDescent="0.2">
      <c r="A1323" s="66"/>
    </row>
    <row r="1324" spans="1:1" x14ac:dyDescent="0.2">
      <c r="A1324" s="66"/>
    </row>
    <row r="1325" spans="1:1" x14ac:dyDescent="0.2">
      <c r="A1325" s="66"/>
    </row>
    <row r="1326" spans="1:1" x14ac:dyDescent="0.2">
      <c r="A1326" s="66"/>
    </row>
    <row r="1327" spans="1:1" x14ac:dyDescent="0.2">
      <c r="A1327" s="66"/>
    </row>
    <row r="1328" spans="1:1" x14ac:dyDescent="0.2">
      <c r="A1328" s="66"/>
    </row>
    <row r="1329" spans="1:1" x14ac:dyDescent="0.2">
      <c r="A1329" s="66"/>
    </row>
    <row r="1330" spans="1:1" x14ac:dyDescent="0.2">
      <c r="A1330" s="66"/>
    </row>
    <row r="1331" spans="1:1" x14ac:dyDescent="0.2">
      <c r="A1331" s="66"/>
    </row>
    <row r="1332" spans="1:1" x14ac:dyDescent="0.2">
      <c r="A1332" s="66"/>
    </row>
    <row r="1333" spans="1:1" x14ac:dyDescent="0.2">
      <c r="A1333" s="66"/>
    </row>
    <row r="1334" spans="1:1" x14ac:dyDescent="0.2">
      <c r="A1334" s="66"/>
    </row>
    <row r="1335" spans="1:1" x14ac:dyDescent="0.2">
      <c r="A1335" s="66"/>
    </row>
    <row r="1336" spans="1:1" x14ac:dyDescent="0.2">
      <c r="A1336" s="66"/>
    </row>
    <row r="1337" spans="1:1" x14ac:dyDescent="0.2">
      <c r="A1337" s="66"/>
    </row>
    <row r="1338" spans="1:1" x14ac:dyDescent="0.2">
      <c r="A1338" s="66"/>
    </row>
    <row r="1339" spans="1:1" x14ac:dyDescent="0.2">
      <c r="A1339" s="66"/>
    </row>
    <row r="1340" spans="1:1" x14ac:dyDescent="0.2">
      <c r="A1340" s="66"/>
    </row>
    <row r="1341" spans="1:1" x14ac:dyDescent="0.2">
      <c r="A1341" s="66"/>
    </row>
    <row r="1342" spans="1:1" x14ac:dyDescent="0.2">
      <c r="A1342" s="66"/>
    </row>
    <row r="1343" spans="1:1" x14ac:dyDescent="0.2">
      <c r="A1343" s="66"/>
    </row>
    <row r="1344" spans="1:1" x14ac:dyDescent="0.2">
      <c r="A1344" s="66"/>
    </row>
    <row r="1345" spans="1:1" x14ac:dyDescent="0.2">
      <c r="A1345" s="66"/>
    </row>
    <row r="1346" spans="1:1" x14ac:dyDescent="0.2">
      <c r="A1346" s="66"/>
    </row>
    <row r="1347" spans="1:1" x14ac:dyDescent="0.2">
      <c r="A1347" s="66"/>
    </row>
    <row r="1348" spans="1:1" x14ac:dyDescent="0.2">
      <c r="A1348" s="66"/>
    </row>
    <row r="1349" spans="1:1" x14ac:dyDescent="0.2">
      <c r="A1349" s="66"/>
    </row>
    <row r="1350" spans="1:1" x14ac:dyDescent="0.2">
      <c r="A1350" s="66"/>
    </row>
    <row r="1351" spans="1:1" x14ac:dyDescent="0.2">
      <c r="A1351" s="66"/>
    </row>
    <row r="1352" spans="1:1" x14ac:dyDescent="0.2">
      <c r="A1352" s="66"/>
    </row>
    <row r="1353" spans="1:1" x14ac:dyDescent="0.2">
      <c r="A1353" s="66"/>
    </row>
    <row r="1354" spans="1:1" x14ac:dyDescent="0.2">
      <c r="A1354" s="66"/>
    </row>
    <row r="1355" spans="1:1" x14ac:dyDescent="0.2">
      <c r="A1355" s="66"/>
    </row>
    <row r="1356" spans="1:1" x14ac:dyDescent="0.2">
      <c r="A1356" s="66"/>
    </row>
    <row r="1357" spans="1:1" x14ac:dyDescent="0.2">
      <c r="A1357" s="66"/>
    </row>
    <row r="1358" spans="1:1" x14ac:dyDescent="0.2">
      <c r="A1358" s="66"/>
    </row>
    <row r="1359" spans="1:1" x14ac:dyDescent="0.2">
      <c r="A1359" s="66"/>
    </row>
    <row r="1360" spans="1:1" x14ac:dyDescent="0.2">
      <c r="A1360" s="66"/>
    </row>
    <row r="1361" spans="1:1" x14ac:dyDescent="0.2">
      <c r="A1361" s="66"/>
    </row>
    <row r="1362" spans="1:1" x14ac:dyDescent="0.2">
      <c r="A1362" s="66"/>
    </row>
    <row r="1363" spans="1:1" x14ac:dyDescent="0.2">
      <c r="A1363" s="66"/>
    </row>
    <row r="1364" spans="1:1" x14ac:dyDescent="0.2">
      <c r="A1364" s="66"/>
    </row>
    <row r="1365" spans="1:1" x14ac:dyDescent="0.2">
      <c r="A1365" s="66"/>
    </row>
    <row r="1366" spans="1:1" x14ac:dyDescent="0.2">
      <c r="A1366" s="66"/>
    </row>
    <row r="1367" spans="1:1" x14ac:dyDescent="0.2">
      <c r="A1367" s="66"/>
    </row>
    <row r="1368" spans="1:1" x14ac:dyDescent="0.2">
      <c r="A1368" s="66"/>
    </row>
    <row r="1369" spans="1:1" x14ac:dyDescent="0.2">
      <c r="A1369" s="66"/>
    </row>
    <row r="1370" spans="1:1" x14ac:dyDescent="0.2">
      <c r="A1370" s="66"/>
    </row>
    <row r="1371" spans="1:1" x14ac:dyDescent="0.2">
      <c r="A1371" s="66"/>
    </row>
    <row r="1372" spans="1:1" x14ac:dyDescent="0.2">
      <c r="A1372" s="66"/>
    </row>
    <row r="1373" spans="1:1" x14ac:dyDescent="0.2">
      <c r="A1373" s="66"/>
    </row>
    <row r="1374" spans="1:1" x14ac:dyDescent="0.2">
      <c r="A1374" s="66"/>
    </row>
    <row r="1375" spans="1:1" x14ac:dyDescent="0.2">
      <c r="A1375" s="66"/>
    </row>
    <row r="1376" spans="1:1" x14ac:dyDescent="0.2">
      <c r="A1376" s="66"/>
    </row>
    <row r="1377" spans="1:1" x14ac:dyDescent="0.2">
      <c r="A1377" s="66"/>
    </row>
    <row r="1378" spans="1:1" x14ac:dyDescent="0.2">
      <c r="A1378" s="66"/>
    </row>
    <row r="1379" spans="1:1" x14ac:dyDescent="0.2">
      <c r="A1379" s="66"/>
    </row>
    <row r="1380" spans="1:1" x14ac:dyDescent="0.2">
      <c r="A1380" s="66"/>
    </row>
    <row r="1381" spans="1:1" x14ac:dyDescent="0.2">
      <c r="A1381" s="66"/>
    </row>
    <row r="1382" spans="1:1" x14ac:dyDescent="0.2">
      <c r="A1382" s="66"/>
    </row>
    <row r="1383" spans="1:1" x14ac:dyDescent="0.2">
      <c r="A1383" s="66"/>
    </row>
    <row r="1384" spans="1:1" x14ac:dyDescent="0.2">
      <c r="A1384" s="66"/>
    </row>
    <row r="1385" spans="1:1" x14ac:dyDescent="0.2">
      <c r="A1385" s="66"/>
    </row>
    <row r="1386" spans="1:1" x14ac:dyDescent="0.2">
      <c r="A1386" s="66"/>
    </row>
    <row r="1387" spans="1:1" x14ac:dyDescent="0.2">
      <c r="A1387" s="66"/>
    </row>
    <row r="1388" spans="1:1" x14ac:dyDescent="0.2">
      <c r="A1388" s="66"/>
    </row>
    <row r="1389" spans="1:1" x14ac:dyDescent="0.2">
      <c r="A1389" s="66"/>
    </row>
    <row r="1390" spans="1:1" x14ac:dyDescent="0.2">
      <c r="A1390" s="66"/>
    </row>
    <row r="1391" spans="1:1" x14ac:dyDescent="0.2">
      <c r="A1391" s="66"/>
    </row>
    <row r="1392" spans="1:1" x14ac:dyDescent="0.2">
      <c r="A1392" s="66"/>
    </row>
    <row r="1393" spans="1:1" x14ac:dyDescent="0.2">
      <c r="A1393" s="66"/>
    </row>
    <row r="1394" spans="1:1" x14ac:dyDescent="0.2">
      <c r="A1394" s="66"/>
    </row>
    <row r="1395" spans="1:1" x14ac:dyDescent="0.2">
      <c r="A1395" s="66"/>
    </row>
    <row r="1396" spans="1:1" x14ac:dyDescent="0.2">
      <c r="A1396" s="66"/>
    </row>
    <row r="1397" spans="1:1" x14ac:dyDescent="0.2">
      <c r="A1397" s="66"/>
    </row>
    <row r="1398" spans="1:1" x14ac:dyDescent="0.2">
      <c r="A1398" s="66"/>
    </row>
    <row r="1399" spans="1:1" x14ac:dyDescent="0.2">
      <c r="A1399" s="66"/>
    </row>
    <row r="1400" spans="1:1" x14ac:dyDescent="0.2">
      <c r="A1400" s="66"/>
    </row>
    <row r="1401" spans="1:1" x14ac:dyDescent="0.2">
      <c r="A1401" s="66"/>
    </row>
    <row r="1402" spans="1:1" x14ac:dyDescent="0.2">
      <c r="A1402" s="66"/>
    </row>
    <row r="1403" spans="1:1" x14ac:dyDescent="0.2">
      <c r="A1403" s="66"/>
    </row>
    <row r="1404" spans="1:1" x14ac:dyDescent="0.2">
      <c r="A1404" s="66"/>
    </row>
    <row r="1405" spans="1:1" x14ac:dyDescent="0.2">
      <c r="A1405" s="66"/>
    </row>
    <row r="1406" spans="1:1" x14ac:dyDescent="0.2">
      <c r="A1406" s="66"/>
    </row>
    <row r="1407" spans="1:1" x14ac:dyDescent="0.2">
      <c r="A1407" s="66"/>
    </row>
    <row r="1408" spans="1:1" x14ac:dyDescent="0.2">
      <c r="A1408" s="66"/>
    </row>
    <row r="1409" spans="1:1" x14ac:dyDescent="0.2">
      <c r="A1409" s="66"/>
    </row>
    <row r="1410" spans="1:1" x14ac:dyDescent="0.2">
      <c r="A1410" s="66"/>
    </row>
    <row r="1411" spans="1:1" x14ac:dyDescent="0.2">
      <c r="A1411" s="66"/>
    </row>
    <row r="1412" spans="1:1" x14ac:dyDescent="0.2">
      <c r="A1412" s="66"/>
    </row>
    <row r="1413" spans="1:1" x14ac:dyDescent="0.2">
      <c r="A1413" s="66"/>
    </row>
    <row r="1414" spans="1:1" x14ac:dyDescent="0.2">
      <c r="A1414" s="66"/>
    </row>
    <row r="1415" spans="1:1" x14ac:dyDescent="0.2">
      <c r="A1415" s="66"/>
    </row>
    <row r="1416" spans="1:1" x14ac:dyDescent="0.2">
      <c r="A1416" s="66"/>
    </row>
    <row r="1417" spans="1:1" x14ac:dyDescent="0.2">
      <c r="A1417" s="66"/>
    </row>
    <row r="1418" spans="1:1" x14ac:dyDescent="0.2">
      <c r="A1418" s="66"/>
    </row>
    <row r="1419" spans="1:1" x14ac:dyDescent="0.2">
      <c r="A1419" s="66"/>
    </row>
    <row r="1420" spans="1:1" x14ac:dyDescent="0.2">
      <c r="A1420" s="66"/>
    </row>
    <row r="1421" spans="1:1" x14ac:dyDescent="0.2">
      <c r="A1421" s="66"/>
    </row>
    <row r="1422" spans="1:1" x14ac:dyDescent="0.2">
      <c r="A1422" s="66"/>
    </row>
    <row r="1423" spans="1:1" x14ac:dyDescent="0.2">
      <c r="A1423" s="66"/>
    </row>
    <row r="1424" spans="1:1" x14ac:dyDescent="0.2">
      <c r="A1424" s="66"/>
    </row>
    <row r="1425" spans="1:1" x14ac:dyDescent="0.2">
      <c r="A1425" s="66"/>
    </row>
    <row r="1426" spans="1:1" x14ac:dyDescent="0.2">
      <c r="A1426" s="66"/>
    </row>
    <row r="1427" spans="1:1" x14ac:dyDescent="0.2">
      <c r="A1427" s="66"/>
    </row>
    <row r="1428" spans="1:1" x14ac:dyDescent="0.2">
      <c r="A1428" s="66"/>
    </row>
    <row r="1429" spans="1:1" x14ac:dyDescent="0.2">
      <c r="A1429" s="66"/>
    </row>
    <row r="1430" spans="1:1" x14ac:dyDescent="0.2">
      <c r="A1430" s="66"/>
    </row>
    <row r="1431" spans="1:1" x14ac:dyDescent="0.2">
      <c r="A1431" s="66"/>
    </row>
    <row r="1432" spans="1:1" x14ac:dyDescent="0.2">
      <c r="A1432" s="66"/>
    </row>
    <row r="1433" spans="1:1" x14ac:dyDescent="0.2">
      <c r="A1433" s="66"/>
    </row>
    <row r="1434" spans="1:1" x14ac:dyDescent="0.2">
      <c r="A1434" s="66"/>
    </row>
    <row r="1435" spans="1:1" x14ac:dyDescent="0.2">
      <c r="A1435" s="66"/>
    </row>
    <row r="1436" spans="1:1" x14ac:dyDescent="0.2">
      <c r="A1436" s="66"/>
    </row>
    <row r="1437" spans="1:1" x14ac:dyDescent="0.2">
      <c r="A1437" s="66"/>
    </row>
    <row r="1438" spans="1:1" x14ac:dyDescent="0.2">
      <c r="A1438" s="66"/>
    </row>
    <row r="1439" spans="1:1" x14ac:dyDescent="0.2">
      <c r="A1439" s="66"/>
    </row>
    <row r="1440" spans="1:1" x14ac:dyDescent="0.2">
      <c r="A1440" s="66"/>
    </row>
    <row r="1441" spans="1:1" x14ac:dyDescent="0.2">
      <c r="A1441" s="66"/>
    </row>
    <row r="1442" spans="1:1" x14ac:dyDescent="0.2">
      <c r="A1442" s="66"/>
    </row>
    <row r="1443" spans="1:1" x14ac:dyDescent="0.2">
      <c r="A1443" s="66"/>
    </row>
    <row r="1444" spans="1:1" x14ac:dyDescent="0.2">
      <c r="A1444" s="66"/>
    </row>
    <row r="1445" spans="1:1" x14ac:dyDescent="0.2">
      <c r="A1445" s="66"/>
    </row>
    <row r="1446" spans="1:1" x14ac:dyDescent="0.2">
      <c r="A1446" s="66"/>
    </row>
    <row r="1447" spans="1:1" x14ac:dyDescent="0.2">
      <c r="A1447" s="66"/>
    </row>
    <row r="1448" spans="1:1" x14ac:dyDescent="0.2">
      <c r="A1448" s="66"/>
    </row>
    <row r="1449" spans="1:1" x14ac:dyDescent="0.2">
      <c r="A1449" s="66"/>
    </row>
    <row r="1450" spans="1:1" x14ac:dyDescent="0.2">
      <c r="A1450" s="66"/>
    </row>
    <row r="1451" spans="1:1" x14ac:dyDescent="0.2">
      <c r="A1451" s="66"/>
    </row>
    <row r="1452" spans="1:1" x14ac:dyDescent="0.2">
      <c r="A1452" s="66"/>
    </row>
    <row r="1453" spans="1:1" x14ac:dyDescent="0.2">
      <c r="A1453" s="66"/>
    </row>
    <row r="1454" spans="1:1" x14ac:dyDescent="0.2">
      <c r="A1454" s="66"/>
    </row>
    <row r="1455" spans="1:1" x14ac:dyDescent="0.2">
      <c r="A1455" s="66"/>
    </row>
    <row r="1456" spans="1:1" x14ac:dyDescent="0.2">
      <c r="A1456" s="66"/>
    </row>
    <row r="1457" spans="1:1" x14ac:dyDescent="0.2">
      <c r="A1457" s="66"/>
    </row>
    <row r="1458" spans="1:1" x14ac:dyDescent="0.2">
      <c r="A1458" s="66"/>
    </row>
    <row r="1459" spans="1:1" x14ac:dyDescent="0.2">
      <c r="A1459" s="66"/>
    </row>
    <row r="1460" spans="1:1" x14ac:dyDescent="0.2">
      <c r="A1460" s="66"/>
    </row>
    <row r="1461" spans="1:1" x14ac:dyDescent="0.2">
      <c r="A1461" s="66"/>
    </row>
    <row r="1462" spans="1:1" x14ac:dyDescent="0.2">
      <c r="A1462" s="66"/>
    </row>
    <row r="1463" spans="1:1" x14ac:dyDescent="0.2">
      <c r="A1463" s="66"/>
    </row>
    <row r="1464" spans="1:1" x14ac:dyDescent="0.2">
      <c r="A1464" s="66"/>
    </row>
    <row r="1465" spans="1:1" x14ac:dyDescent="0.2">
      <c r="A1465" s="66"/>
    </row>
    <row r="1466" spans="1:1" x14ac:dyDescent="0.2">
      <c r="A1466" s="66"/>
    </row>
    <row r="1467" spans="1:1" x14ac:dyDescent="0.2">
      <c r="A1467" s="66"/>
    </row>
    <row r="1468" spans="1:1" x14ac:dyDescent="0.2">
      <c r="A1468" s="66"/>
    </row>
    <row r="1469" spans="1:1" x14ac:dyDescent="0.2">
      <c r="A1469" s="66"/>
    </row>
    <row r="1470" spans="1:1" x14ac:dyDescent="0.2">
      <c r="A1470" s="66"/>
    </row>
    <row r="1471" spans="1:1" x14ac:dyDescent="0.2">
      <c r="A1471" s="66"/>
    </row>
    <row r="1472" spans="1:1" x14ac:dyDescent="0.2">
      <c r="A1472" s="66"/>
    </row>
    <row r="1473" spans="1:1" x14ac:dyDescent="0.2">
      <c r="A1473" s="66"/>
    </row>
    <row r="1474" spans="1:1" x14ac:dyDescent="0.2">
      <c r="A1474" s="66"/>
    </row>
    <row r="1475" spans="1:1" x14ac:dyDescent="0.2">
      <c r="A1475" s="66"/>
    </row>
    <row r="1476" spans="1:1" x14ac:dyDescent="0.2">
      <c r="A1476" s="66"/>
    </row>
    <row r="1477" spans="1:1" x14ac:dyDescent="0.2">
      <c r="A1477" s="66"/>
    </row>
    <row r="1478" spans="1:1" x14ac:dyDescent="0.2">
      <c r="A1478" s="66"/>
    </row>
    <row r="1479" spans="1:1" x14ac:dyDescent="0.2">
      <c r="A1479" s="66"/>
    </row>
    <row r="1480" spans="1:1" x14ac:dyDescent="0.2">
      <c r="A1480" s="66"/>
    </row>
    <row r="1481" spans="1:1" x14ac:dyDescent="0.2">
      <c r="A1481" s="66"/>
    </row>
    <row r="1482" spans="1:1" x14ac:dyDescent="0.2">
      <c r="A1482" s="66"/>
    </row>
    <row r="1483" spans="1:1" x14ac:dyDescent="0.2">
      <c r="A1483" s="66"/>
    </row>
    <row r="1484" spans="1:1" x14ac:dyDescent="0.2">
      <c r="A1484" s="66"/>
    </row>
    <row r="1485" spans="1:1" x14ac:dyDescent="0.2">
      <c r="A1485" s="66"/>
    </row>
    <row r="1486" spans="1:1" x14ac:dyDescent="0.2">
      <c r="A1486" s="66"/>
    </row>
    <row r="1487" spans="1:1" x14ac:dyDescent="0.2">
      <c r="A1487" s="66"/>
    </row>
    <row r="1488" spans="1:1" x14ac:dyDescent="0.2">
      <c r="A1488" s="66"/>
    </row>
    <row r="1489" spans="1:1" x14ac:dyDescent="0.2">
      <c r="A1489" s="66"/>
    </row>
    <row r="1490" spans="1:1" x14ac:dyDescent="0.2">
      <c r="A1490" s="66"/>
    </row>
    <row r="1491" spans="1:1" x14ac:dyDescent="0.2">
      <c r="A1491" s="66"/>
    </row>
    <row r="1492" spans="1:1" x14ac:dyDescent="0.2">
      <c r="A1492" s="66"/>
    </row>
    <row r="1493" spans="1:1" x14ac:dyDescent="0.2">
      <c r="A1493" s="66"/>
    </row>
    <row r="1494" spans="1:1" x14ac:dyDescent="0.2">
      <c r="A1494" s="66"/>
    </row>
    <row r="1495" spans="1:1" x14ac:dyDescent="0.2">
      <c r="A1495" s="66"/>
    </row>
    <row r="1496" spans="1:1" x14ac:dyDescent="0.2">
      <c r="A1496" s="66"/>
    </row>
    <row r="1497" spans="1:1" x14ac:dyDescent="0.2">
      <c r="A1497" s="66"/>
    </row>
    <row r="1498" spans="1:1" x14ac:dyDescent="0.2">
      <c r="A1498" s="66"/>
    </row>
    <row r="1499" spans="1:1" x14ac:dyDescent="0.2">
      <c r="A1499" s="66"/>
    </row>
    <row r="1500" spans="1:1" x14ac:dyDescent="0.2">
      <c r="A1500" s="66"/>
    </row>
    <row r="1501" spans="1:1" x14ac:dyDescent="0.2">
      <c r="A1501" s="66"/>
    </row>
    <row r="1502" spans="1:1" x14ac:dyDescent="0.2">
      <c r="A1502" s="66"/>
    </row>
    <row r="1503" spans="1:1" x14ac:dyDescent="0.2">
      <c r="A1503" s="66"/>
    </row>
    <row r="1504" spans="1:1" x14ac:dyDescent="0.2">
      <c r="A1504" s="66"/>
    </row>
    <row r="1505" spans="1:1" x14ac:dyDescent="0.2">
      <c r="A1505" s="66"/>
    </row>
    <row r="1506" spans="1:1" x14ac:dyDescent="0.2">
      <c r="A1506" s="66"/>
    </row>
    <row r="1507" spans="1:1" x14ac:dyDescent="0.2">
      <c r="A1507" s="66"/>
    </row>
    <row r="1508" spans="1:1" x14ac:dyDescent="0.2">
      <c r="A1508" s="66"/>
    </row>
    <row r="1509" spans="1:1" x14ac:dyDescent="0.2">
      <c r="A1509" s="66"/>
    </row>
    <row r="1510" spans="1:1" x14ac:dyDescent="0.2">
      <c r="A1510" s="66"/>
    </row>
    <row r="1511" spans="1:1" x14ac:dyDescent="0.2">
      <c r="A1511" s="66"/>
    </row>
    <row r="1512" spans="1:1" x14ac:dyDescent="0.2">
      <c r="A1512" s="66"/>
    </row>
    <row r="1513" spans="1:1" x14ac:dyDescent="0.2">
      <c r="A1513" s="66"/>
    </row>
    <row r="1514" spans="1:1" x14ac:dyDescent="0.2">
      <c r="A1514" s="66"/>
    </row>
    <row r="1515" spans="1:1" x14ac:dyDescent="0.2">
      <c r="A1515" s="66"/>
    </row>
    <row r="1516" spans="1:1" x14ac:dyDescent="0.2">
      <c r="A1516" s="66"/>
    </row>
    <row r="1517" spans="1:1" x14ac:dyDescent="0.2">
      <c r="A1517" s="66"/>
    </row>
    <row r="1518" spans="1:1" x14ac:dyDescent="0.2">
      <c r="A1518" s="66"/>
    </row>
    <row r="1519" spans="1:1" x14ac:dyDescent="0.2">
      <c r="A1519" s="66"/>
    </row>
    <row r="1520" spans="1:1" x14ac:dyDescent="0.2">
      <c r="A1520" s="66"/>
    </row>
    <row r="1521" spans="1:1" x14ac:dyDescent="0.2">
      <c r="A1521" s="66"/>
    </row>
    <row r="1522" spans="1:1" x14ac:dyDescent="0.2">
      <c r="A1522" s="66"/>
    </row>
    <row r="1523" spans="1:1" x14ac:dyDescent="0.2">
      <c r="A1523" s="66"/>
    </row>
    <row r="1524" spans="1:1" x14ac:dyDescent="0.2">
      <c r="A1524" s="66"/>
    </row>
    <row r="1525" spans="1:1" x14ac:dyDescent="0.2">
      <c r="A1525" s="66"/>
    </row>
    <row r="1526" spans="1:1" x14ac:dyDescent="0.2">
      <c r="A1526" s="66"/>
    </row>
    <row r="1527" spans="1:1" x14ac:dyDescent="0.2">
      <c r="A1527" s="66"/>
    </row>
    <row r="1528" spans="1:1" x14ac:dyDescent="0.2">
      <c r="A1528" s="66"/>
    </row>
    <row r="1529" spans="1:1" x14ac:dyDescent="0.2">
      <c r="A1529" s="66"/>
    </row>
    <row r="1530" spans="1:1" x14ac:dyDescent="0.2">
      <c r="A1530" s="66"/>
    </row>
    <row r="1531" spans="1:1" x14ac:dyDescent="0.2">
      <c r="A1531" s="66"/>
    </row>
    <row r="1532" spans="1:1" x14ac:dyDescent="0.2">
      <c r="A1532" s="66"/>
    </row>
    <row r="1533" spans="1:1" x14ac:dyDescent="0.2">
      <c r="A1533" s="66"/>
    </row>
    <row r="1534" spans="1:1" x14ac:dyDescent="0.2">
      <c r="A1534" s="66"/>
    </row>
    <row r="1535" spans="1:1" x14ac:dyDescent="0.2">
      <c r="A1535" s="66"/>
    </row>
    <row r="1536" spans="1:1" x14ac:dyDescent="0.2">
      <c r="A1536" s="66"/>
    </row>
    <row r="1537" spans="1:1" x14ac:dyDescent="0.2">
      <c r="A1537" s="66"/>
    </row>
    <row r="1538" spans="1:1" x14ac:dyDescent="0.2">
      <c r="A1538" s="66"/>
    </row>
    <row r="1539" spans="1:1" x14ac:dyDescent="0.2">
      <c r="A1539" s="66"/>
    </row>
    <row r="1540" spans="1:1" x14ac:dyDescent="0.2">
      <c r="A1540" s="66"/>
    </row>
    <row r="1541" spans="1:1" x14ac:dyDescent="0.2">
      <c r="A1541" s="66"/>
    </row>
    <row r="1542" spans="1:1" x14ac:dyDescent="0.2">
      <c r="A1542" s="66"/>
    </row>
    <row r="1543" spans="1:1" x14ac:dyDescent="0.2">
      <c r="A1543" s="66"/>
    </row>
    <row r="1544" spans="1:1" x14ac:dyDescent="0.2">
      <c r="A1544" s="66"/>
    </row>
    <row r="1545" spans="1:1" x14ac:dyDescent="0.2">
      <c r="A1545" s="66"/>
    </row>
    <row r="1546" spans="1:1" x14ac:dyDescent="0.2">
      <c r="A1546" s="66"/>
    </row>
    <row r="1547" spans="1:1" x14ac:dyDescent="0.2">
      <c r="A1547" s="66"/>
    </row>
    <row r="1548" spans="1:1" x14ac:dyDescent="0.2">
      <c r="A1548" s="66"/>
    </row>
    <row r="1549" spans="1:1" x14ac:dyDescent="0.2">
      <c r="A1549" s="66"/>
    </row>
    <row r="1550" spans="1:1" x14ac:dyDescent="0.2">
      <c r="A1550" s="66"/>
    </row>
    <row r="1551" spans="1:1" x14ac:dyDescent="0.2">
      <c r="A1551" s="66"/>
    </row>
    <row r="1552" spans="1:1" x14ac:dyDescent="0.2">
      <c r="A1552" s="66"/>
    </row>
    <row r="1553" spans="1:1" x14ac:dyDescent="0.2">
      <c r="A1553" s="66"/>
    </row>
    <row r="1554" spans="1:1" x14ac:dyDescent="0.2">
      <c r="A1554" s="66"/>
    </row>
    <row r="1555" spans="1:1" x14ac:dyDescent="0.2">
      <c r="A1555" s="66"/>
    </row>
    <row r="1556" spans="1:1" x14ac:dyDescent="0.2">
      <c r="A1556" s="66"/>
    </row>
    <row r="1557" spans="1:1" x14ac:dyDescent="0.2">
      <c r="A1557" s="66"/>
    </row>
    <row r="1558" spans="1:1" x14ac:dyDescent="0.2">
      <c r="A1558" s="66"/>
    </row>
    <row r="1559" spans="1:1" x14ac:dyDescent="0.2">
      <c r="A1559" s="66"/>
    </row>
    <row r="1560" spans="1:1" x14ac:dyDescent="0.2">
      <c r="A1560" s="66"/>
    </row>
    <row r="1561" spans="1:1" x14ac:dyDescent="0.2">
      <c r="A1561" s="66"/>
    </row>
    <row r="1562" spans="1:1" x14ac:dyDescent="0.2">
      <c r="A1562" s="66"/>
    </row>
    <row r="1563" spans="1:1" x14ac:dyDescent="0.2">
      <c r="A1563" s="66"/>
    </row>
    <row r="1564" spans="1:1" x14ac:dyDescent="0.2">
      <c r="A1564" s="66"/>
    </row>
    <row r="1565" spans="1:1" x14ac:dyDescent="0.2">
      <c r="A1565" s="66"/>
    </row>
    <row r="1566" spans="1:1" x14ac:dyDescent="0.2">
      <c r="A1566" s="66"/>
    </row>
    <row r="1567" spans="1:1" x14ac:dyDescent="0.2">
      <c r="A1567" s="66"/>
    </row>
    <row r="1568" spans="1:1" x14ac:dyDescent="0.2">
      <c r="A1568" s="66"/>
    </row>
    <row r="1569" spans="1:1" x14ac:dyDescent="0.2">
      <c r="A1569" s="66"/>
    </row>
    <row r="1570" spans="1:1" x14ac:dyDescent="0.2">
      <c r="A1570" s="66"/>
    </row>
    <row r="1571" spans="1:1" x14ac:dyDescent="0.2">
      <c r="A1571" s="66"/>
    </row>
    <row r="1572" spans="1:1" x14ac:dyDescent="0.2">
      <c r="A1572" s="66"/>
    </row>
    <row r="1573" spans="1:1" x14ac:dyDescent="0.2">
      <c r="A1573" s="66"/>
    </row>
    <row r="1574" spans="1:1" x14ac:dyDescent="0.2">
      <c r="A1574" s="66"/>
    </row>
    <row r="1575" spans="1:1" x14ac:dyDescent="0.2">
      <c r="A1575" s="66"/>
    </row>
    <row r="1576" spans="1:1" x14ac:dyDescent="0.2">
      <c r="A1576" s="66"/>
    </row>
    <row r="1577" spans="1:1" x14ac:dyDescent="0.2">
      <c r="A1577" s="66"/>
    </row>
    <row r="1578" spans="1:1" x14ac:dyDescent="0.2">
      <c r="A1578" s="66"/>
    </row>
    <row r="1579" spans="1:1" x14ac:dyDescent="0.2">
      <c r="A1579" s="66"/>
    </row>
    <row r="1580" spans="1:1" x14ac:dyDescent="0.2">
      <c r="A1580" s="66"/>
    </row>
    <row r="1581" spans="1:1" x14ac:dyDescent="0.2">
      <c r="A1581" s="66"/>
    </row>
    <row r="1582" spans="1:1" x14ac:dyDescent="0.2">
      <c r="A1582" s="66"/>
    </row>
    <row r="1583" spans="1:1" x14ac:dyDescent="0.2">
      <c r="A1583" s="66"/>
    </row>
    <row r="1584" spans="1:1" x14ac:dyDescent="0.2">
      <c r="A1584" s="66"/>
    </row>
    <row r="1585" spans="1:1" x14ac:dyDescent="0.2">
      <c r="A1585" s="66"/>
    </row>
    <row r="1586" spans="1:1" x14ac:dyDescent="0.2">
      <c r="A1586" s="66"/>
    </row>
    <row r="1587" spans="1:1" x14ac:dyDescent="0.2">
      <c r="A1587" s="66"/>
    </row>
    <row r="1588" spans="1:1" x14ac:dyDescent="0.2">
      <c r="A1588" s="66"/>
    </row>
    <row r="1589" spans="1:1" x14ac:dyDescent="0.2">
      <c r="A1589" s="66"/>
    </row>
    <row r="1590" spans="1:1" x14ac:dyDescent="0.2">
      <c r="A1590" s="66"/>
    </row>
    <row r="1591" spans="1:1" x14ac:dyDescent="0.2">
      <c r="A1591" s="66"/>
    </row>
    <row r="1592" spans="1:1" x14ac:dyDescent="0.2">
      <c r="A1592" s="66"/>
    </row>
    <row r="1593" spans="1:1" x14ac:dyDescent="0.2">
      <c r="A1593" s="66"/>
    </row>
    <row r="1594" spans="1:1" x14ac:dyDescent="0.2">
      <c r="A1594" s="66"/>
    </row>
    <row r="1595" spans="1:1" x14ac:dyDescent="0.2">
      <c r="A1595" s="66"/>
    </row>
    <row r="1596" spans="1:1" x14ac:dyDescent="0.2">
      <c r="A1596" s="66"/>
    </row>
    <row r="1597" spans="1:1" x14ac:dyDescent="0.2">
      <c r="A1597" s="66"/>
    </row>
    <row r="1598" spans="1:1" x14ac:dyDescent="0.2">
      <c r="A1598" s="66"/>
    </row>
    <row r="1599" spans="1:1" x14ac:dyDescent="0.2">
      <c r="A1599" s="66"/>
    </row>
    <row r="1600" spans="1:1" x14ac:dyDescent="0.2">
      <c r="A1600" s="66"/>
    </row>
    <row r="1601" spans="1:1" x14ac:dyDescent="0.2">
      <c r="A1601" s="66"/>
    </row>
    <row r="1602" spans="1:1" x14ac:dyDescent="0.2">
      <c r="A1602" s="66"/>
    </row>
    <row r="1603" spans="1:1" x14ac:dyDescent="0.2">
      <c r="A1603" s="66"/>
    </row>
    <row r="1604" spans="1:1" x14ac:dyDescent="0.2">
      <c r="A1604" s="66"/>
    </row>
    <row r="1605" spans="1:1" x14ac:dyDescent="0.2">
      <c r="A1605" s="66"/>
    </row>
    <row r="1606" spans="1:1" x14ac:dyDescent="0.2">
      <c r="A1606" s="66"/>
    </row>
    <row r="1607" spans="1:1" x14ac:dyDescent="0.2">
      <c r="A1607" s="66"/>
    </row>
    <row r="1608" spans="1:1" x14ac:dyDescent="0.2">
      <c r="A1608" s="66"/>
    </row>
    <row r="1609" spans="1:1" x14ac:dyDescent="0.2">
      <c r="A1609" s="66"/>
    </row>
    <row r="1610" spans="1:1" x14ac:dyDescent="0.2">
      <c r="A1610" s="66"/>
    </row>
    <row r="1611" spans="1:1" x14ac:dyDescent="0.2">
      <c r="A1611" s="66"/>
    </row>
    <row r="1612" spans="1:1" x14ac:dyDescent="0.2">
      <c r="A1612" s="66"/>
    </row>
    <row r="1613" spans="1:1" x14ac:dyDescent="0.2">
      <c r="A1613" s="66"/>
    </row>
    <row r="1614" spans="1:1" x14ac:dyDescent="0.2">
      <c r="A1614" s="66"/>
    </row>
    <row r="1615" spans="1:1" x14ac:dyDescent="0.2">
      <c r="A1615" s="66"/>
    </row>
    <row r="1616" spans="1:1" x14ac:dyDescent="0.2">
      <c r="A1616" s="66"/>
    </row>
    <row r="1617" spans="1:1" x14ac:dyDescent="0.2">
      <c r="A1617" s="66"/>
    </row>
    <row r="1618" spans="1:1" x14ac:dyDescent="0.2">
      <c r="A1618" s="66"/>
    </row>
    <row r="1619" spans="1:1" x14ac:dyDescent="0.2">
      <c r="A1619" s="66"/>
    </row>
    <row r="1620" spans="1:1" x14ac:dyDescent="0.2">
      <c r="A1620" s="66"/>
    </row>
    <row r="1621" spans="1:1" x14ac:dyDescent="0.2">
      <c r="A1621" s="66"/>
    </row>
    <row r="1622" spans="1:1" x14ac:dyDescent="0.2">
      <c r="A1622" s="66"/>
    </row>
    <row r="1623" spans="1:1" x14ac:dyDescent="0.2">
      <c r="A1623" s="66"/>
    </row>
    <row r="1624" spans="1:1" x14ac:dyDescent="0.2">
      <c r="A1624" s="66"/>
    </row>
    <row r="1625" spans="1:1" x14ac:dyDescent="0.2">
      <c r="A1625" s="66"/>
    </row>
    <row r="1626" spans="1:1" x14ac:dyDescent="0.2">
      <c r="A1626" s="66"/>
    </row>
    <row r="1627" spans="1:1" x14ac:dyDescent="0.2">
      <c r="A1627" s="66"/>
    </row>
    <row r="1628" spans="1:1" x14ac:dyDescent="0.2">
      <c r="A1628" s="66"/>
    </row>
    <row r="1629" spans="1:1" x14ac:dyDescent="0.2">
      <c r="A1629" s="66"/>
    </row>
    <row r="1630" spans="1:1" x14ac:dyDescent="0.2">
      <c r="A1630" s="66"/>
    </row>
    <row r="1631" spans="1:1" x14ac:dyDescent="0.2">
      <c r="A1631" s="66"/>
    </row>
    <row r="1632" spans="1:1" x14ac:dyDescent="0.2">
      <c r="A1632" s="66"/>
    </row>
    <row r="1633" spans="1:1" x14ac:dyDescent="0.2">
      <c r="A1633" s="66"/>
    </row>
    <row r="1634" spans="1:1" x14ac:dyDescent="0.2">
      <c r="A1634" s="66"/>
    </row>
    <row r="1635" spans="1:1" x14ac:dyDescent="0.2">
      <c r="A1635" s="66"/>
    </row>
    <row r="1636" spans="1:1" x14ac:dyDescent="0.2">
      <c r="A1636" s="66"/>
    </row>
    <row r="1637" spans="1:1" x14ac:dyDescent="0.2">
      <c r="A1637" s="66"/>
    </row>
    <row r="1638" spans="1:1" x14ac:dyDescent="0.2">
      <c r="A1638" s="66"/>
    </row>
    <row r="1639" spans="1:1" x14ac:dyDescent="0.2">
      <c r="A1639" s="66"/>
    </row>
    <row r="1640" spans="1:1" x14ac:dyDescent="0.2">
      <c r="A1640" s="66"/>
    </row>
    <row r="1641" spans="1:1" x14ac:dyDescent="0.2">
      <c r="A1641" s="66"/>
    </row>
    <row r="1642" spans="1:1" x14ac:dyDescent="0.2">
      <c r="A1642" s="66"/>
    </row>
    <row r="1643" spans="1:1" x14ac:dyDescent="0.2">
      <c r="A1643" s="66"/>
    </row>
    <row r="1644" spans="1:1" x14ac:dyDescent="0.2">
      <c r="A1644" s="66"/>
    </row>
    <row r="1645" spans="1:1" x14ac:dyDescent="0.2">
      <c r="A1645" s="66"/>
    </row>
    <row r="1646" spans="1:1" x14ac:dyDescent="0.2">
      <c r="A1646" s="66"/>
    </row>
    <row r="1647" spans="1:1" x14ac:dyDescent="0.2">
      <c r="A1647" s="66"/>
    </row>
    <row r="1648" spans="1:1" x14ac:dyDescent="0.2">
      <c r="A1648" s="66"/>
    </row>
    <row r="1649" spans="1:1" x14ac:dyDescent="0.2">
      <c r="A1649" s="66"/>
    </row>
    <row r="1650" spans="1:1" x14ac:dyDescent="0.2">
      <c r="A1650" s="66"/>
    </row>
    <row r="1651" spans="1:1" x14ac:dyDescent="0.2">
      <c r="A1651" s="66"/>
    </row>
    <row r="1652" spans="1:1" x14ac:dyDescent="0.2">
      <c r="A1652" s="66"/>
    </row>
    <row r="1653" spans="1:1" x14ac:dyDescent="0.2">
      <c r="A1653" s="66"/>
    </row>
    <row r="1654" spans="1:1" x14ac:dyDescent="0.2">
      <c r="A1654" s="66"/>
    </row>
    <row r="1655" spans="1:1" x14ac:dyDescent="0.2">
      <c r="A1655" s="66"/>
    </row>
    <row r="1656" spans="1:1" x14ac:dyDescent="0.2">
      <c r="A1656" s="66"/>
    </row>
    <row r="1657" spans="1:1" x14ac:dyDescent="0.2">
      <c r="A1657" s="66"/>
    </row>
    <row r="1658" spans="1:1" x14ac:dyDescent="0.2">
      <c r="A1658" s="66"/>
    </row>
    <row r="1659" spans="1:1" x14ac:dyDescent="0.2">
      <c r="A1659" s="66"/>
    </row>
    <row r="1660" spans="1:1" x14ac:dyDescent="0.2">
      <c r="A1660" s="66"/>
    </row>
    <row r="1661" spans="1:1" x14ac:dyDescent="0.2">
      <c r="A1661" s="66"/>
    </row>
    <row r="1662" spans="1:1" x14ac:dyDescent="0.2">
      <c r="A1662" s="66"/>
    </row>
    <row r="1663" spans="1:1" x14ac:dyDescent="0.2">
      <c r="A1663" s="66"/>
    </row>
    <row r="1664" spans="1:1" x14ac:dyDescent="0.2">
      <c r="A1664" s="66"/>
    </row>
    <row r="1665" spans="1:1" x14ac:dyDescent="0.2">
      <c r="A1665" s="66"/>
    </row>
    <row r="1666" spans="1:1" x14ac:dyDescent="0.2">
      <c r="A1666" s="66"/>
    </row>
    <row r="1667" spans="1:1" x14ac:dyDescent="0.2">
      <c r="A1667" s="66"/>
    </row>
    <row r="1668" spans="1:1" x14ac:dyDescent="0.2">
      <c r="A1668" s="66"/>
    </row>
    <row r="1669" spans="1:1" x14ac:dyDescent="0.2">
      <c r="A1669" s="66"/>
    </row>
    <row r="1670" spans="1:1" x14ac:dyDescent="0.2">
      <c r="A1670" s="66"/>
    </row>
    <row r="1671" spans="1:1" x14ac:dyDescent="0.2">
      <c r="A1671" s="66"/>
    </row>
    <row r="1672" spans="1:1" x14ac:dyDescent="0.2">
      <c r="A1672" s="66"/>
    </row>
    <row r="1673" spans="1:1" x14ac:dyDescent="0.2">
      <c r="A1673" s="66"/>
    </row>
    <row r="1674" spans="1:1" x14ac:dyDescent="0.2">
      <c r="A1674" s="66"/>
    </row>
    <row r="1675" spans="1:1" x14ac:dyDescent="0.2">
      <c r="A1675" s="66"/>
    </row>
    <row r="1676" spans="1:1" x14ac:dyDescent="0.2">
      <c r="A1676" s="66"/>
    </row>
    <row r="1677" spans="1:1" x14ac:dyDescent="0.2">
      <c r="A1677" s="66"/>
    </row>
    <row r="1678" spans="1:1" x14ac:dyDescent="0.2">
      <c r="A1678" s="66"/>
    </row>
    <row r="1679" spans="1:1" x14ac:dyDescent="0.2">
      <c r="A1679" s="66"/>
    </row>
    <row r="1680" spans="1:1" x14ac:dyDescent="0.2">
      <c r="A1680" s="66"/>
    </row>
    <row r="1681" spans="1:1" x14ac:dyDescent="0.2">
      <c r="A1681" s="66"/>
    </row>
    <row r="1682" spans="1:1" x14ac:dyDescent="0.2">
      <c r="A1682" s="66"/>
    </row>
    <row r="1683" spans="1:1" x14ac:dyDescent="0.2">
      <c r="A1683" s="66"/>
    </row>
    <row r="1684" spans="1:1" x14ac:dyDescent="0.2">
      <c r="A1684" s="66"/>
    </row>
    <row r="1685" spans="1:1" x14ac:dyDescent="0.2">
      <c r="A1685" s="66"/>
    </row>
    <row r="1686" spans="1:1" x14ac:dyDescent="0.2">
      <c r="A1686" s="66"/>
    </row>
    <row r="1687" spans="1:1" x14ac:dyDescent="0.2">
      <c r="A1687" s="66"/>
    </row>
    <row r="1688" spans="1:1" x14ac:dyDescent="0.2">
      <c r="A1688" s="66"/>
    </row>
    <row r="1689" spans="1:1" x14ac:dyDescent="0.2">
      <c r="A1689" s="66"/>
    </row>
    <row r="1690" spans="1:1" x14ac:dyDescent="0.2">
      <c r="A1690" s="66"/>
    </row>
    <row r="1691" spans="1:1" x14ac:dyDescent="0.2">
      <c r="A1691" s="66"/>
    </row>
    <row r="1692" spans="1:1" x14ac:dyDescent="0.2">
      <c r="A1692" s="66"/>
    </row>
    <row r="1693" spans="1:1" x14ac:dyDescent="0.2">
      <c r="A1693" s="66"/>
    </row>
    <row r="1694" spans="1:1" x14ac:dyDescent="0.2">
      <c r="A1694" s="66"/>
    </row>
    <row r="1695" spans="1:1" x14ac:dyDescent="0.2">
      <c r="A1695" s="66"/>
    </row>
    <row r="1696" spans="1:1" x14ac:dyDescent="0.2">
      <c r="A1696" s="66"/>
    </row>
    <row r="1697" spans="1:1" x14ac:dyDescent="0.2">
      <c r="A1697" s="66"/>
    </row>
    <row r="1698" spans="1:1" x14ac:dyDescent="0.2">
      <c r="A1698" s="66"/>
    </row>
    <row r="1699" spans="1:1" x14ac:dyDescent="0.2">
      <c r="A1699" s="66"/>
    </row>
    <row r="1700" spans="1:1" x14ac:dyDescent="0.2">
      <c r="A1700" s="66"/>
    </row>
    <row r="1701" spans="1:1" x14ac:dyDescent="0.2">
      <c r="A1701" s="66"/>
    </row>
    <row r="1702" spans="1:1" x14ac:dyDescent="0.2">
      <c r="A1702" s="66"/>
    </row>
    <row r="1703" spans="1:1" x14ac:dyDescent="0.2">
      <c r="A1703" s="66"/>
    </row>
    <row r="1704" spans="1:1" x14ac:dyDescent="0.2">
      <c r="A1704" s="66"/>
    </row>
    <row r="1705" spans="1:1" x14ac:dyDescent="0.2">
      <c r="A1705" s="66"/>
    </row>
    <row r="1706" spans="1:1" x14ac:dyDescent="0.2">
      <c r="A1706" s="66"/>
    </row>
    <row r="1707" spans="1:1" x14ac:dyDescent="0.2">
      <c r="A1707" s="66"/>
    </row>
    <row r="1708" spans="1:1" x14ac:dyDescent="0.2">
      <c r="A1708" s="66"/>
    </row>
    <row r="1709" spans="1:1" x14ac:dyDescent="0.2">
      <c r="A1709" s="66"/>
    </row>
    <row r="1710" spans="1:1" x14ac:dyDescent="0.2">
      <c r="A1710" s="66"/>
    </row>
    <row r="1711" spans="1:1" x14ac:dyDescent="0.2">
      <c r="A1711" s="66"/>
    </row>
    <row r="1712" spans="1:1" x14ac:dyDescent="0.2">
      <c r="A1712" s="66"/>
    </row>
    <row r="1713" spans="1:1" x14ac:dyDescent="0.2">
      <c r="A1713" s="66"/>
    </row>
    <row r="1714" spans="1:1" x14ac:dyDescent="0.2">
      <c r="A1714" s="66"/>
    </row>
    <row r="1715" spans="1:1" x14ac:dyDescent="0.2">
      <c r="A1715" s="66"/>
    </row>
    <row r="1716" spans="1:1" x14ac:dyDescent="0.2">
      <c r="A1716" s="66"/>
    </row>
    <row r="1717" spans="1:1" x14ac:dyDescent="0.2">
      <c r="A1717" s="66"/>
    </row>
    <row r="1718" spans="1:1" x14ac:dyDescent="0.2">
      <c r="A1718" s="66"/>
    </row>
    <row r="1719" spans="1:1" x14ac:dyDescent="0.2">
      <c r="A1719" s="66"/>
    </row>
    <row r="1720" spans="1:1" x14ac:dyDescent="0.2">
      <c r="A1720" s="66"/>
    </row>
    <row r="1721" spans="1:1" x14ac:dyDescent="0.2">
      <c r="A1721" s="66"/>
    </row>
    <row r="1722" spans="1:1" x14ac:dyDescent="0.2">
      <c r="A1722" s="66"/>
    </row>
    <row r="1723" spans="1:1" x14ac:dyDescent="0.2">
      <c r="A1723" s="66"/>
    </row>
    <row r="1724" spans="1:1" x14ac:dyDescent="0.2">
      <c r="A1724" s="66"/>
    </row>
    <row r="1725" spans="1:1" x14ac:dyDescent="0.2">
      <c r="A1725" s="66"/>
    </row>
    <row r="1726" spans="1:1" x14ac:dyDescent="0.2">
      <c r="A1726" s="66"/>
    </row>
    <row r="1727" spans="1:1" x14ac:dyDescent="0.2">
      <c r="A1727" s="66"/>
    </row>
    <row r="1728" spans="1:1" x14ac:dyDescent="0.2">
      <c r="A1728" s="66"/>
    </row>
    <row r="1729" spans="1:1" x14ac:dyDescent="0.2">
      <c r="A1729" s="66"/>
    </row>
    <row r="1730" spans="1:1" x14ac:dyDescent="0.2">
      <c r="A1730" s="66"/>
    </row>
    <row r="1731" spans="1:1" x14ac:dyDescent="0.2">
      <c r="A1731" s="66"/>
    </row>
    <row r="1732" spans="1:1" x14ac:dyDescent="0.2">
      <c r="A1732" s="66"/>
    </row>
    <row r="1733" spans="1:1" x14ac:dyDescent="0.2">
      <c r="A1733" s="66"/>
    </row>
    <row r="1734" spans="1:1" x14ac:dyDescent="0.2">
      <c r="A1734" s="66"/>
    </row>
    <row r="1735" spans="1:1" x14ac:dyDescent="0.2">
      <c r="A1735" s="66"/>
    </row>
    <row r="1736" spans="1:1" x14ac:dyDescent="0.2">
      <c r="A1736" s="66"/>
    </row>
    <row r="1737" spans="1:1" x14ac:dyDescent="0.2">
      <c r="A1737" s="66"/>
    </row>
    <row r="1738" spans="1:1" x14ac:dyDescent="0.2">
      <c r="A1738" s="66"/>
    </row>
    <row r="1739" spans="1:1" x14ac:dyDescent="0.2">
      <c r="A1739" s="66"/>
    </row>
    <row r="1740" spans="1:1" x14ac:dyDescent="0.2">
      <c r="A1740" s="66"/>
    </row>
    <row r="1741" spans="1:1" x14ac:dyDescent="0.2">
      <c r="A1741" s="66"/>
    </row>
    <row r="1742" spans="1:1" x14ac:dyDescent="0.2">
      <c r="A1742" s="66"/>
    </row>
    <row r="1743" spans="1:1" x14ac:dyDescent="0.2">
      <c r="A1743" s="66"/>
    </row>
    <row r="1744" spans="1:1" x14ac:dyDescent="0.2">
      <c r="A1744" s="66"/>
    </row>
    <row r="1745" spans="1:1" x14ac:dyDescent="0.2">
      <c r="A1745" s="66"/>
    </row>
    <row r="1746" spans="1:1" x14ac:dyDescent="0.2">
      <c r="A1746" s="66"/>
    </row>
    <row r="1747" spans="1:1" x14ac:dyDescent="0.2">
      <c r="A1747" s="66"/>
    </row>
    <row r="1748" spans="1:1" x14ac:dyDescent="0.2">
      <c r="A1748" s="66"/>
    </row>
    <row r="1749" spans="1:1" x14ac:dyDescent="0.2">
      <c r="A1749" s="66"/>
    </row>
    <row r="1750" spans="1:1" x14ac:dyDescent="0.2">
      <c r="A1750" s="66"/>
    </row>
    <row r="1751" spans="1:1" x14ac:dyDescent="0.2">
      <c r="A1751" s="66"/>
    </row>
    <row r="1752" spans="1:1" x14ac:dyDescent="0.2">
      <c r="A1752" s="66"/>
    </row>
    <row r="1753" spans="1:1" x14ac:dyDescent="0.2">
      <c r="A1753" s="66"/>
    </row>
    <row r="1754" spans="1:1" x14ac:dyDescent="0.2">
      <c r="A1754" s="66"/>
    </row>
    <row r="1755" spans="1:1" x14ac:dyDescent="0.2">
      <c r="A1755" s="66"/>
    </row>
    <row r="1756" spans="1:1" x14ac:dyDescent="0.2">
      <c r="A1756" s="66"/>
    </row>
    <row r="1757" spans="1:1" x14ac:dyDescent="0.2">
      <c r="A1757" s="66"/>
    </row>
    <row r="1758" spans="1:1" x14ac:dyDescent="0.2">
      <c r="A1758" s="66"/>
    </row>
    <row r="1759" spans="1:1" x14ac:dyDescent="0.2">
      <c r="A1759" s="66"/>
    </row>
    <row r="1760" spans="1:1" x14ac:dyDescent="0.2">
      <c r="A1760" s="66"/>
    </row>
    <row r="1761" spans="1:1" x14ac:dyDescent="0.2">
      <c r="A1761" s="66"/>
    </row>
    <row r="1762" spans="1:1" x14ac:dyDescent="0.2">
      <c r="A1762" s="66"/>
    </row>
    <row r="1763" spans="1:1" x14ac:dyDescent="0.2">
      <c r="A1763" s="66"/>
    </row>
    <row r="1764" spans="1:1" x14ac:dyDescent="0.2">
      <c r="A1764" s="66"/>
    </row>
    <row r="1765" spans="1:1" x14ac:dyDescent="0.2">
      <c r="A1765" s="66"/>
    </row>
    <row r="1766" spans="1:1" x14ac:dyDescent="0.2">
      <c r="A1766" s="66"/>
    </row>
    <row r="1767" spans="1:1" x14ac:dyDescent="0.2">
      <c r="A1767" s="66"/>
    </row>
    <row r="1768" spans="1:1" x14ac:dyDescent="0.2">
      <c r="A1768" s="66"/>
    </row>
    <row r="1769" spans="1:1" x14ac:dyDescent="0.2">
      <c r="A1769" s="66"/>
    </row>
    <row r="1770" spans="1:1" x14ac:dyDescent="0.2">
      <c r="A1770" s="66"/>
    </row>
    <row r="1771" spans="1:1" x14ac:dyDescent="0.2">
      <c r="A1771" s="66"/>
    </row>
    <row r="1772" spans="1:1" x14ac:dyDescent="0.2">
      <c r="A1772" s="66"/>
    </row>
    <row r="1773" spans="1:1" x14ac:dyDescent="0.2">
      <c r="A1773" s="66"/>
    </row>
    <row r="1774" spans="1:1" x14ac:dyDescent="0.2">
      <c r="A1774" s="66"/>
    </row>
    <row r="1775" spans="1:1" x14ac:dyDescent="0.2">
      <c r="A1775" s="66"/>
    </row>
    <row r="1776" spans="1:1" x14ac:dyDescent="0.2">
      <c r="A1776" s="66"/>
    </row>
    <row r="1777" spans="1:1" x14ac:dyDescent="0.2">
      <c r="A1777" s="66"/>
    </row>
    <row r="1778" spans="1:1" x14ac:dyDescent="0.2">
      <c r="A1778" s="66"/>
    </row>
    <row r="1779" spans="1:1" x14ac:dyDescent="0.2">
      <c r="A1779" s="66"/>
    </row>
    <row r="1780" spans="1:1" x14ac:dyDescent="0.2">
      <c r="A1780" s="66"/>
    </row>
    <row r="1781" spans="1:1" x14ac:dyDescent="0.2">
      <c r="A1781" s="66"/>
    </row>
    <row r="1782" spans="1:1" x14ac:dyDescent="0.2">
      <c r="A1782" s="66"/>
    </row>
    <row r="1783" spans="1:1" x14ac:dyDescent="0.2">
      <c r="A1783" s="66"/>
    </row>
    <row r="1784" spans="1:1" x14ac:dyDescent="0.2">
      <c r="A1784" s="66"/>
    </row>
    <row r="1785" spans="1:1" x14ac:dyDescent="0.2">
      <c r="A1785" s="66"/>
    </row>
    <row r="1786" spans="1:1" x14ac:dyDescent="0.2">
      <c r="A1786" s="66"/>
    </row>
    <row r="1787" spans="1:1" x14ac:dyDescent="0.2">
      <c r="A1787" s="66"/>
    </row>
    <row r="1788" spans="1:1" x14ac:dyDescent="0.2">
      <c r="A1788" s="66"/>
    </row>
    <row r="1789" spans="1:1" x14ac:dyDescent="0.2">
      <c r="A1789" s="66"/>
    </row>
    <row r="1790" spans="1:1" x14ac:dyDescent="0.2">
      <c r="A1790" s="66"/>
    </row>
    <row r="1791" spans="1:1" x14ac:dyDescent="0.2">
      <c r="A1791" s="66"/>
    </row>
    <row r="1792" spans="1:1" x14ac:dyDescent="0.2">
      <c r="A1792" s="66"/>
    </row>
    <row r="1793" spans="1:1" x14ac:dyDescent="0.2">
      <c r="A1793" s="66"/>
    </row>
    <row r="1794" spans="1:1" x14ac:dyDescent="0.2">
      <c r="A1794" s="66"/>
    </row>
    <row r="1795" spans="1:1" x14ac:dyDescent="0.2">
      <c r="A1795" s="66"/>
    </row>
    <row r="1796" spans="1:1" x14ac:dyDescent="0.2">
      <c r="A1796" s="66"/>
    </row>
    <row r="1797" spans="1:1" x14ac:dyDescent="0.2">
      <c r="A1797" s="66"/>
    </row>
    <row r="1798" spans="1:1" x14ac:dyDescent="0.2">
      <c r="A1798" s="66"/>
    </row>
    <row r="1799" spans="1:1" x14ac:dyDescent="0.2">
      <c r="A1799" s="66"/>
    </row>
    <row r="1800" spans="1:1" x14ac:dyDescent="0.2">
      <c r="A1800" s="66"/>
    </row>
    <row r="1801" spans="1:1" x14ac:dyDescent="0.2">
      <c r="A1801" s="66"/>
    </row>
    <row r="1802" spans="1:1" x14ac:dyDescent="0.2">
      <c r="A1802" s="66"/>
    </row>
    <row r="1803" spans="1:1" x14ac:dyDescent="0.2">
      <c r="A1803" s="66"/>
    </row>
    <row r="1804" spans="1:1" x14ac:dyDescent="0.2">
      <c r="A1804" s="66"/>
    </row>
    <row r="1805" spans="1:1" x14ac:dyDescent="0.2">
      <c r="A1805" s="66"/>
    </row>
    <row r="1806" spans="1:1" x14ac:dyDescent="0.2">
      <c r="A1806" s="66"/>
    </row>
    <row r="1807" spans="1:1" x14ac:dyDescent="0.2">
      <c r="A1807" s="66"/>
    </row>
    <row r="1808" spans="1:1" x14ac:dyDescent="0.2">
      <c r="A1808" s="66"/>
    </row>
    <row r="1809" spans="1:1" x14ac:dyDescent="0.2">
      <c r="A1809" s="66"/>
    </row>
    <row r="1810" spans="1:1" x14ac:dyDescent="0.2">
      <c r="A1810" s="66"/>
    </row>
    <row r="1811" spans="1:1" x14ac:dyDescent="0.2">
      <c r="A1811" s="66"/>
    </row>
    <row r="1812" spans="1:1" x14ac:dyDescent="0.2">
      <c r="A1812" s="66"/>
    </row>
    <row r="1813" spans="1:1" x14ac:dyDescent="0.2">
      <c r="A1813" s="66"/>
    </row>
    <row r="1814" spans="1:1" x14ac:dyDescent="0.2">
      <c r="A1814" s="66"/>
    </row>
    <row r="1815" spans="1:1" x14ac:dyDescent="0.2">
      <c r="A1815" s="66"/>
    </row>
    <row r="1816" spans="1:1" x14ac:dyDescent="0.2">
      <c r="A1816" s="66"/>
    </row>
    <row r="1817" spans="1:1" x14ac:dyDescent="0.2">
      <c r="A1817" s="66"/>
    </row>
    <row r="1818" spans="1:1" x14ac:dyDescent="0.2">
      <c r="A1818" s="66"/>
    </row>
    <row r="1819" spans="1:1" x14ac:dyDescent="0.2">
      <c r="A1819" s="66"/>
    </row>
    <row r="1820" spans="1:1" x14ac:dyDescent="0.2">
      <c r="A1820" s="66"/>
    </row>
    <row r="1821" spans="1:1" x14ac:dyDescent="0.2">
      <c r="A1821" s="66"/>
    </row>
    <row r="1822" spans="1:1" x14ac:dyDescent="0.2">
      <c r="A1822" s="66"/>
    </row>
    <row r="1823" spans="1:1" x14ac:dyDescent="0.2">
      <c r="A1823" s="66"/>
    </row>
    <row r="1824" spans="1:1" x14ac:dyDescent="0.2">
      <c r="A1824" s="66"/>
    </row>
    <row r="1825" spans="1:1" x14ac:dyDescent="0.2">
      <c r="A1825" s="66"/>
    </row>
    <row r="1826" spans="1:1" x14ac:dyDescent="0.2">
      <c r="A1826" s="66"/>
    </row>
    <row r="1827" spans="1:1" x14ac:dyDescent="0.2">
      <c r="A1827" s="66"/>
    </row>
    <row r="1828" spans="1:1" x14ac:dyDescent="0.2">
      <c r="A1828" s="66"/>
    </row>
    <row r="1829" spans="1:1" x14ac:dyDescent="0.2">
      <c r="A1829" s="66"/>
    </row>
    <row r="1830" spans="1:1" x14ac:dyDescent="0.2">
      <c r="A1830" s="66"/>
    </row>
    <row r="1831" spans="1:1" x14ac:dyDescent="0.2">
      <c r="A1831" s="66"/>
    </row>
    <row r="1832" spans="1:1" x14ac:dyDescent="0.2">
      <c r="A1832" s="66"/>
    </row>
    <row r="1833" spans="1:1" x14ac:dyDescent="0.2">
      <c r="A1833" s="66"/>
    </row>
    <row r="1834" spans="1:1" x14ac:dyDescent="0.2">
      <c r="A1834" s="66"/>
    </row>
    <row r="1835" spans="1:1" x14ac:dyDescent="0.2">
      <c r="A1835" s="66"/>
    </row>
    <row r="1836" spans="1:1" x14ac:dyDescent="0.2">
      <c r="A1836" s="66"/>
    </row>
    <row r="1837" spans="1:1" x14ac:dyDescent="0.2">
      <c r="A1837" s="66"/>
    </row>
    <row r="1838" spans="1:1" x14ac:dyDescent="0.2">
      <c r="A1838" s="66"/>
    </row>
    <row r="1839" spans="1:1" x14ac:dyDescent="0.2">
      <c r="A1839" s="66"/>
    </row>
    <row r="1840" spans="1:1" x14ac:dyDescent="0.2">
      <c r="A1840" s="66"/>
    </row>
    <row r="1841" spans="1:1" x14ac:dyDescent="0.2">
      <c r="A1841" s="66"/>
    </row>
    <row r="1842" spans="1:1" x14ac:dyDescent="0.2">
      <c r="A1842" s="66"/>
    </row>
    <row r="1843" spans="1:1" x14ac:dyDescent="0.2">
      <c r="A1843" s="66"/>
    </row>
    <row r="1844" spans="1:1" x14ac:dyDescent="0.2">
      <c r="A1844" s="66"/>
    </row>
    <row r="1845" spans="1:1" x14ac:dyDescent="0.2">
      <c r="A1845" s="66"/>
    </row>
    <row r="1846" spans="1:1" x14ac:dyDescent="0.2">
      <c r="A1846" s="66"/>
    </row>
    <row r="1847" spans="1:1" x14ac:dyDescent="0.2">
      <c r="A1847" s="66"/>
    </row>
    <row r="1848" spans="1:1" x14ac:dyDescent="0.2">
      <c r="A1848" s="66"/>
    </row>
    <row r="1849" spans="1:1" x14ac:dyDescent="0.2">
      <c r="A1849" s="66"/>
    </row>
    <row r="1850" spans="1:1" x14ac:dyDescent="0.2">
      <c r="A1850" s="66"/>
    </row>
    <row r="1851" spans="1:1" x14ac:dyDescent="0.2">
      <c r="A1851" s="66"/>
    </row>
    <row r="1852" spans="1:1" x14ac:dyDescent="0.2">
      <c r="A1852" s="66"/>
    </row>
    <row r="1853" spans="1:1" x14ac:dyDescent="0.2">
      <c r="A1853" s="66"/>
    </row>
    <row r="1854" spans="1:1" x14ac:dyDescent="0.2">
      <c r="A1854" s="66"/>
    </row>
    <row r="1855" spans="1:1" x14ac:dyDescent="0.2">
      <c r="A1855" s="66"/>
    </row>
    <row r="1856" spans="1:1" x14ac:dyDescent="0.2">
      <c r="A1856" s="66"/>
    </row>
    <row r="1857" spans="1:1" x14ac:dyDescent="0.2">
      <c r="A1857" s="66"/>
    </row>
    <row r="1858" spans="1:1" x14ac:dyDescent="0.2">
      <c r="A1858" s="66"/>
    </row>
    <row r="1859" spans="1:1" x14ac:dyDescent="0.2">
      <c r="A1859" s="66"/>
    </row>
    <row r="1860" spans="1:1" x14ac:dyDescent="0.2">
      <c r="A1860" s="66"/>
    </row>
    <row r="1861" spans="1:1" x14ac:dyDescent="0.2">
      <c r="A1861" s="66"/>
    </row>
    <row r="1862" spans="1:1" x14ac:dyDescent="0.2">
      <c r="A1862" s="66"/>
    </row>
    <row r="1863" spans="1:1" x14ac:dyDescent="0.2">
      <c r="A1863" s="66"/>
    </row>
    <row r="1864" spans="1:1" x14ac:dyDescent="0.2">
      <c r="A1864" s="66"/>
    </row>
    <row r="1865" spans="1:1" x14ac:dyDescent="0.2">
      <c r="A1865" s="66"/>
    </row>
    <row r="1866" spans="1:1" x14ac:dyDescent="0.2">
      <c r="A1866" s="66"/>
    </row>
    <row r="1867" spans="1:1" x14ac:dyDescent="0.2">
      <c r="A1867" s="66"/>
    </row>
    <row r="1868" spans="1:1" x14ac:dyDescent="0.2">
      <c r="A1868" s="66"/>
    </row>
    <row r="1869" spans="1:1" x14ac:dyDescent="0.2">
      <c r="A1869" s="66"/>
    </row>
    <row r="1870" spans="1:1" x14ac:dyDescent="0.2">
      <c r="A1870" s="66"/>
    </row>
    <row r="1871" spans="1:1" x14ac:dyDescent="0.2">
      <c r="A1871" s="66"/>
    </row>
    <row r="1872" spans="1:1" x14ac:dyDescent="0.2">
      <c r="A1872" s="66"/>
    </row>
    <row r="1873" spans="1:1" x14ac:dyDescent="0.2">
      <c r="A1873" s="66"/>
    </row>
    <row r="1874" spans="1:1" x14ac:dyDescent="0.2">
      <c r="A1874" s="66"/>
    </row>
    <row r="1875" spans="1:1" x14ac:dyDescent="0.2">
      <c r="A1875" s="66"/>
    </row>
    <row r="1876" spans="1:1" x14ac:dyDescent="0.2">
      <c r="A1876" s="66"/>
    </row>
    <row r="1877" spans="1:1" x14ac:dyDescent="0.2">
      <c r="A1877" s="66"/>
    </row>
    <row r="1878" spans="1:1" x14ac:dyDescent="0.2">
      <c r="A1878" s="66"/>
    </row>
    <row r="1879" spans="1:1" x14ac:dyDescent="0.2">
      <c r="A1879" s="66"/>
    </row>
    <row r="1880" spans="1:1" x14ac:dyDescent="0.2">
      <c r="A1880" s="66"/>
    </row>
    <row r="1881" spans="1:1" x14ac:dyDescent="0.2">
      <c r="A1881" s="66"/>
    </row>
    <row r="1882" spans="1:1" x14ac:dyDescent="0.2">
      <c r="A1882" s="66"/>
    </row>
    <row r="1883" spans="1:1" x14ac:dyDescent="0.2">
      <c r="A1883" s="66"/>
    </row>
    <row r="1884" spans="1:1" x14ac:dyDescent="0.2">
      <c r="A1884" s="66"/>
    </row>
    <row r="1885" spans="1:1" x14ac:dyDescent="0.2">
      <c r="A1885" s="66"/>
    </row>
    <row r="1886" spans="1:1" x14ac:dyDescent="0.2">
      <c r="A1886" s="66"/>
    </row>
    <row r="1887" spans="1:1" x14ac:dyDescent="0.2">
      <c r="A1887" s="66"/>
    </row>
    <row r="1888" spans="1:1" x14ac:dyDescent="0.2">
      <c r="A1888" s="66"/>
    </row>
    <row r="1889" spans="1:1" x14ac:dyDescent="0.2">
      <c r="A1889" s="66"/>
    </row>
    <row r="1890" spans="1:1" x14ac:dyDescent="0.2">
      <c r="A1890" s="66"/>
    </row>
    <row r="1891" spans="1:1" x14ac:dyDescent="0.2">
      <c r="A1891" s="66"/>
    </row>
    <row r="1892" spans="1:1" x14ac:dyDescent="0.2">
      <c r="A1892" s="66"/>
    </row>
    <row r="1893" spans="1:1" x14ac:dyDescent="0.2">
      <c r="A1893" s="66"/>
    </row>
    <row r="1894" spans="1:1" x14ac:dyDescent="0.2">
      <c r="A1894" s="66"/>
    </row>
    <row r="1895" spans="1:1" x14ac:dyDescent="0.2">
      <c r="A1895" s="66"/>
    </row>
    <row r="1896" spans="1:1" x14ac:dyDescent="0.2">
      <c r="A1896" s="66"/>
    </row>
    <row r="1897" spans="1:1" x14ac:dyDescent="0.2">
      <c r="A1897" s="66"/>
    </row>
    <row r="1898" spans="1:1" x14ac:dyDescent="0.2">
      <c r="A1898" s="66"/>
    </row>
    <row r="1899" spans="1:1" x14ac:dyDescent="0.2">
      <c r="A1899" s="66"/>
    </row>
    <row r="1900" spans="1:1" x14ac:dyDescent="0.2">
      <c r="A1900" s="66"/>
    </row>
    <row r="1901" spans="1:1" x14ac:dyDescent="0.2">
      <c r="A1901" s="66"/>
    </row>
    <row r="1902" spans="1:1" x14ac:dyDescent="0.2">
      <c r="A1902" s="66"/>
    </row>
    <row r="1903" spans="1:1" x14ac:dyDescent="0.2">
      <c r="A1903" s="66"/>
    </row>
    <row r="1904" spans="1:1" x14ac:dyDescent="0.2">
      <c r="A1904" s="66"/>
    </row>
    <row r="1905" spans="1:1" x14ac:dyDescent="0.2">
      <c r="A1905" s="66"/>
    </row>
    <row r="1906" spans="1:1" x14ac:dyDescent="0.2">
      <c r="A1906" s="66"/>
    </row>
    <row r="1907" spans="1:1" x14ac:dyDescent="0.2">
      <c r="A1907" s="66"/>
    </row>
    <row r="1908" spans="1:1" x14ac:dyDescent="0.2">
      <c r="A1908" s="66"/>
    </row>
    <row r="1909" spans="1:1" x14ac:dyDescent="0.2">
      <c r="A1909" s="66"/>
    </row>
    <row r="1910" spans="1:1" x14ac:dyDescent="0.2">
      <c r="A1910" s="66"/>
    </row>
    <row r="1911" spans="1:1" x14ac:dyDescent="0.2">
      <c r="A1911" s="66"/>
    </row>
    <row r="1912" spans="1:1" x14ac:dyDescent="0.2">
      <c r="A1912" s="66"/>
    </row>
    <row r="1913" spans="1:1" x14ac:dyDescent="0.2">
      <c r="A1913" s="66"/>
    </row>
    <row r="1914" spans="1:1" x14ac:dyDescent="0.2">
      <c r="A1914" s="66"/>
    </row>
    <row r="1915" spans="1:1" x14ac:dyDescent="0.2">
      <c r="A1915" s="66"/>
    </row>
    <row r="1916" spans="1:1" x14ac:dyDescent="0.2">
      <c r="A1916" s="66"/>
    </row>
    <row r="1917" spans="1:1" x14ac:dyDescent="0.2">
      <c r="A1917" s="66"/>
    </row>
    <row r="1918" spans="1:1" x14ac:dyDescent="0.2">
      <c r="A1918" s="66"/>
    </row>
    <row r="1919" spans="1:1" x14ac:dyDescent="0.2">
      <c r="A1919" s="66"/>
    </row>
    <row r="1920" spans="1:1" x14ac:dyDescent="0.2">
      <c r="A1920" s="66"/>
    </row>
    <row r="1921" spans="1:1" x14ac:dyDescent="0.2">
      <c r="A1921" s="66"/>
    </row>
    <row r="1922" spans="1:1" x14ac:dyDescent="0.2">
      <c r="A1922" s="66"/>
    </row>
    <row r="1923" spans="1:1" x14ac:dyDescent="0.2">
      <c r="A1923" s="66"/>
    </row>
    <row r="1924" spans="1:1" x14ac:dyDescent="0.2">
      <c r="A1924" s="66"/>
    </row>
    <row r="1925" spans="1:1" x14ac:dyDescent="0.2">
      <c r="A1925" s="66"/>
    </row>
    <row r="1926" spans="1:1" x14ac:dyDescent="0.2">
      <c r="A1926" s="66"/>
    </row>
    <row r="1927" spans="1:1" x14ac:dyDescent="0.2">
      <c r="A1927" s="66"/>
    </row>
    <row r="1928" spans="1:1" x14ac:dyDescent="0.2">
      <c r="A1928" s="66"/>
    </row>
    <row r="1929" spans="1:1" x14ac:dyDescent="0.2">
      <c r="A1929" s="66"/>
    </row>
    <row r="1930" spans="1:1" x14ac:dyDescent="0.2">
      <c r="A1930" s="66"/>
    </row>
    <row r="1931" spans="1:1" x14ac:dyDescent="0.2">
      <c r="A1931" s="66"/>
    </row>
    <row r="1932" spans="1:1" x14ac:dyDescent="0.2">
      <c r="A1932" s="66"/>
    </row>
    <row r="1933" spans="1:1" x14ac:dyDescent="0.2">
      <c r="A1933" s="66"/>
    </row>
    <row r="1934" spans="1:1" x14ac:dyDescent="0.2">
      <c r="A1934" s="66"/>
    </row>
    <row r="1935" spans="1:1" x14ac:dyDescent="0.2">
      <c r="A1935" s="66"/>
    </row>
    <row r="1936" spans="1:1" x14ac:dyDescent="0.2">
      <c r="A1936" s="66"/>
    </row>
    <row r="1937" spans="1:1" x14ac:dyDescent="0.2">
      <c r="A1937" s="66"/>
    </row>
    <row r="1938" spans="1:1" x14ac:dyDescent="0.2">
      <c r="A1938" s="66"/>
    </row>
    <row r="1939" spans="1:1" x14ac:dyDescent="0.2">
      <c r="A1939" s="66"/>
    </row>
    <row r="1940" spans="1:1" x14ac:dyDescent="0.2">
      <c r="A1940" s="66"/>
    </row>
    <row r="1941" spans="1:1" x14ac:dyDescent="0.2">
      <c r="A1941" s="66"/>
    </row>
    <row r="1942" spans="1:1" x14ac:dyDescent="0.2">
      <c r="A1942" s="66"/>
    </row>
    <row r="1943" spans="1:1" x14ac:dyDescent="0.2">
      <c r="A1943" s="66"/>
    </row>
    <row r="1944" spans="1:1" x14ac:dyDescent="0.2">
      <c r="A1944" s="66"/>
    </row>
    <row r="1945" spans="1:1" x14ac:dyDescent="0.2">
      <c r="A1945" s="66"/>
    </row>
    <row r="1946" spans="1:1" x14ac:dyDescent="0.2">
      <c r="A1946" s="66"/>
    </row>
    <row r="1947" spans="1:1" x14ac:dyDescent="0.2">
      <c r="A1947" s="66"/>
    </row>
    <row r="1948" spans="1:1" x14ac:dyDescent="0.2">
      <c r="A1948" s="66"/>
    </row>
    <row r="1949" spans="1:1" x14ac:dyDescent="0.2">
      <c r="A1949" s="66"/>
    </row>
    <row r="1950" spans="1:1" x14ac:dyDescent="0.2">
      <c r="A1950" s="66"/>
    </row>
    <row r="1951" spans="1:1" x14ac:dyDescent="0.2">
      <c r="A1951" s="66"/>
    </row>
    <row r="1952" spans="1:1" x14ac:dyDescent="0.2">
      <c r="A1952" s="66"/>
    </row>
    <row r="1953" spans="1:1" x14ac:dyDescent="0.2">
      <c r="A1953" s="66"/>
    </row>
    <row r="1954" spans="1:1" x14ac:dyDescent="0.2">
      <c r="A1954" s="66"/>
    </row>
    <row r="1955" spans="1:1" x14ac:dyDescent="0.2">
      <c r="A1955" s="66"/>
    </row>
    <row r="1956" spans="1:1" x14ac:dyDescent="0.2">
      <c r="A1956" s="66"/>
    </row>
    <row r="1957" spans="1:1" x14ac:dyDescent="0.2">
      <c r="A1957" s="66"/>
    </row>
    <row r="1958" spans="1:1" x14ac:dyDescent="0.2">
      <c r="A1958" s="66"/>
    </row>
    <row r="1959" spans="1:1" x14ac:dyDescent="0.2">
      <c r="A1959" s="66"/>
    </row>
    <row r="1960" spans="1:1" x14ac:dyDescent="0.2">
      <c r="A1960" s="66"/>
    </row>
    <row r="1961" spans="1:1" x14ac:dyDescent="0.2">
      <c r="A1961" s="66"/>
    </row>
    <row r="1962" spans="1:1" x14ac:dyDescent="0.2">
      <c r="A1962" s="66"/>
    </row>
    <row r="1963" spans="1:1" x14ac:dyDescent="0.2">
      <c r="A1963" s="66"/>
    </row>
    <row r="1964" spans="1:1" x14ac:dyDescent="0.2">
      <c r="A1964" s="66"/>
    </row>
    <row r="1965" spans="1:1" x14ac:dyDescent="0.2">
      <c r="A1965" s="66"/>
    </row>
    <row r="1966" spans="1:1" x14ac:dyDescent="0.2">
      <c r="A1966" s="66"/>
    </row>
    <row r="1967" spans="1:1" x14ac:dyDescent="0.2">
      <c r="A1967" s="66"/>
    </row>
    <row r="1968" spans="1:1" x14ac:dyDescent="0.2">
      <c r="A1968" s="66"/>
    </row>
    <row r="1969" spans="1:1" x14ac:dyDescent="0.2">
      <c r="A1969" s="66"/>
    </row>
    <row r="1970" spans="1:1" x14ac:dyDescent="0.2">
      <c r="A1970" s="66"/>
    </row>
    <row r="1971" spans="1:1" x14ac:dyDescent="0.2">
      <c r="A1971" s="66"/>
    </row>
    <row r="1972" spans="1:1" x14ac:dyDescent="0.2">
      <c r="A1972" s="66"/>
    </row>
    <row r="1973" spans="1:1" x14ac:dyDescent="0.2">
      <c r="A1973" s="66"/>
    </row>
    <row r="1974" spans="1:1" x14ac:dyDescent="0.2">
      <c r="A1974" s="66"/>
    </row>
    <row r="1975" spans="1:1" x14ac:dyDescent="0.2">
      <c r="A1975" s="66"/>
    </row>
    <row r="1976" spans="1:1" x14ac:dyDescent="0.2">
      <c r="A1976" s="66"/>
    </row>
    <row r="1977" spans="1:1" x14ac:dyDescent="0.2">
      <c r="A1977" s="66"/>
    </row>
    <row r="1978" spans="1:1" x14ac:dyDescent="0.2">
      <c r="A1978" s="66"/>
    </row>
    <row r="1979" spans="1:1" x14ac:dyDescent="0.2">
      <c r="A1979" s="66"/>
    </row>
    <row r="1980" spans="1:1" x14ac:dyDescent="0.2">
      <c r="A1980" s="66"/>
    </row>
    <row r="1981" spans="1:1" x14ac:dyDescent="0.2">
      <c r="A1981" s="66"/>
    </row>
    <row r="1982" spans="1:1" x14ac:dyDescent="0.2">
      <c r="A1982" s="66"/>
    </row>
    <row r="1983" spans="1:1" x14ac:dyDescent="0.2">
      <c r="A1983" s="66"/>
    </row>
    <row r="1984" spans="1:1" x14ac:dyDescent="0.2">
      <c r="A1984" s="66"/>
    </row>
    <row r="1985" spans="1:1" x14ac:dyDescent="0.2">
      <c r="A1985" s="66"/>
    </row>
    <row r="1986" spans="1:1" x14ac:dyDescent="0.2">
      <c r="A1986" s="66"/>
    </row>
    <row r="1987" spans="1:1" x14ac:dyDescent="0.2">
      <c r="A1987" s="66"/>
    </row>
    <row r="1988" spans="1:1" x14ac:dyDescent="0.2">
      <c r="A1988" s="66"/>
    </row>
    <row r="1989" spans="1:1" x14ac:dyDescent="0.2">
      <c r="A1989" s="66"/>
    </row>
    <row r="1990" spans="1:1" x14ac:dyDescent="0.2">
      <c r="A1990" s="66"/>
    </row>
    <row r="1991" spans="1:1" x14ac:dyDescent="0.2">
      <c r="A1991" s="66"/>
    </row>
    <row r="1992" spans="1:1" x14ac:dyDescent="0.2">
      <c r="A1992" s="66"/>
    </row>
    <row r="1993" spans="1:1" x14ac:dyDescent="0.2">
      <c r="A1993" s="66"/>
    </row>
    <row r="1994" spans="1:1" x14ac:dyDescent="0.2">
      <c r="A1994" s="66"/>
    </row>
    <row r="1995" spans="1:1" x14ac:dyDescent="0.2">
      <c r="A1995" s="66"/>
    </row>
    <row r="1996" spans="1:1" x14ac:dyDescent="0.2">
      <c r="A1996" s="66"/>
    </row>
    <row r="1997" spans="1:1" x14ac:dyDescent="0.2">
      <c r="A1997" s="66"/>
    </row>
    <row r="1998" spans="1:1" x14ac:dyDescent="0.2">
      <c r="A1998" s="66"/>
    </row>
    <row r="1999" spans="1:1" x14ac:dyDescent="0.2">
      <c r="A1999" s="66"/>
    </row>
    <row r="2000" spans="1:1" x14ac:dyDescent="0.2">
      <c r="A2000" s="66"/>
    </row>
    <row r="2001" spans="1:1" x14ac:dyDescent="0.2">
      <c r="A2001" s="66"/>
    </row>
    <row r="2002" spans="1:1" x14ac:dyDescent="0.2">
      <c r="A2002" s="66"/>
    </row>
    <row r="2003" spans="1:1" x14ac:dyDescent="0.2">
      <c r="A2003" s="66"/>
    </row>
    <row r="2004" spans="1:1" x14ac:dyDescent="0.2">
      <c r="A2004" s="66"/>
    </row>
    <row r="2005" spans="1:1" x14ac:dyDescent="0.2">
      <c r="A2005" s="66"/>
    </row>
    <row r="2006" spans="1:1" x14ac:dyDescent="0.2">
      <c r="A2006" s="66"/>
    </row>
    <row r="2007" spans="1:1" x14ac:dyDescent="0.2">
      <c r="A2007" s="66"/>
    </row>
    <row r="2008" spans="1:1" x14ac:dyDescent="0.2">
      <c r="A2008" s="66"/>
    </row>
    <row r="2009" spans="1:1" x14ac:dyDescent="0.2">
      <c r="A2009" s="66"/>
    </row>
    <row r="2010" spans="1:1" x14ac:dyDescent="0.2">
      <c r="A2010" s="66"/>
    </row>
    <row r="2011" spans="1:1" x14ac:dyDescent="0.2">
      <c r="A2011" s="66"/>
    </row>
    <row r="2012" spans="1:1" x14ac:dyDescent="0.2">
      <c r="A2012" s="66"/>
    </row>
    <row r="2013" spans="1:1" x14ac:dyDescent="0.2">
      <c r="A2013" s="66"/>
    </row>
    <row r="2014" spans="1:1" x14ac:dyDescent="0.2">
      <c r="A2014" s="66"/>
    </row>
    <row r="2015" spans="1:1" x14ac:dyDescent="0.2">
      <c r="A2015" s="66"/>
    </row>
    <row r="2016" spans="1:1" x14ac:dyDescent="0.2">
      <c r="A2016" s="66"/>
    </row>
    <row r="2017" spans="1:1" x14ac:dyDescent="0.2">
      <c r="A2017" s="66"/>
    </row>
    <row r="2018" spans="1:1" x14ac:dyDescent="0.2">
      <c r="A2018" s="66"/>
    </row>
    <row r="2019" spans="1:1" x14ac:dyDescent="0.2">
      <c r="A2019" s="66"/>
    </row>
    <row r="2020" spans="1:1" x14ac:dyDescent="0.2">
      <c r="A2020" s="66"/>
    </row>
    <row r="2021" spans="1:1" x14ac:dyDescent="0.2">
      <c r="A2021" s="66"/>
    </row>
    <row r="2022" spans="1:1" x14ac:dyDescent="0.2">
      <c r="A2022" s="66"/>
    </row>
    <row r="2023" spans="1:1" x14ac:dyDescent="0.2">
      <c r="A2023" s="66"/>
    </row>
    <row r="2024" spans="1:1" x14ac:dyDescent="0.2">
      <c r="A2024" s="66"/>
    </row>
    <row r="2025" spans="1:1" x14ac:dyDescent="0.2">
      <c r="A2025" s="66"/>
    </row>
    <row r="2026" spans="1:1" x14ac:dyDescent="0.2">
      <c r="A2026" s="66"/>
    </row>
    <row r="2027" spans="1:1" x14ac:dyDescent="0.2">
      <c r="A2027" s="66"/>
    </row>
    <row r="2028" spans="1:1" x14ac:dyDescent="0.2">
      <c r="A2028" s="66"/>
    </row>
    <row r="2029" spans="1:1" x14ac:dyDescent="0.2">
      <c r="A2029" s="66"/>
    </row>
    <row r="2030" spans="1:1" x14ac:dyDescent="0.2">
      <c r="A2030" s="66"/>
    </row>
    <row r="2031" spans="1:1" x14ac:dyDescent="0.2">
      <c r="A2031" s="66"/>
    </row>
    <row r="2032" spans="1:1" x14ac:dyDescent="0.2">
      <c r="A2032" s="66"/>
    </row>
    <row r="2033" spans="1:1" x14ac:dyDescent="0.2">
      <c r="A2033" s="66"/>
    </row>
    <row r="2034" spans="1:1" x14ac:dyDescent="0.2">
      <c r="A2034" s="6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6"/>
    <col min="9" max="9" width="10.7109375" customWidth="1"/>
    <col min="10" max="10" width="30.28515625" customWidth="1"/>
    <col min="11" max="11" width="12.7109375" customWidth="1"/>
    <col min="12" max="12" width="39.85546875" customWidth="1"/>
  </cols>
  <sheetData>
    <row r="1" spans="1:12" x14ac:dyDescent="0.2">
      <c r="A1" t="s">
        <v>3</v>
      </c>
      <c r="B1" t="s">
        <v>54</v>
      </c>
      <c r="C1" s="1" t="s">
        <v>571</v>
      </c>
      <c r="D1" s="1" t="s">
        <v>581</v>
      </c>
      <c r="E1" s="1" t="s">
        <v>582</v>
      </c>
      <c r="F1" s="1" t="s">
        <v>583</v>
      </c>
      <c r="G1" s="1" t="s">
        <v>55</v>
      </c>
      <c r="I1" t="s">
        <v>3</v>
      </c>
      <c r="J1" t="s">
        <v>57</v>
      </c>
      <c r="K1" t="s">
        <v>38</v>
      </c>
      <c r="L1" s="1" t="s">
        <v>55</v>
      </c>
    </row>
    <row r="2" spans="1:12" x14ac:dyDescent="0.2">
      <c r="A2" s="66"/>
      <c r="B2" s="66"/>
      <c r="C2" s="66"/>
      <c r="D2" s="13"/>
      <c r="E2" s="83"/>
      <c r="G2" s="13"/>
      <c r="I2" s="66"/>
      <c r="J2" s="66"/>
      <c r="K2" s="14"/>
      <c r="L2" s="13"/>
    </row>
    <row r="19" spans="8:9" x14ac:dyDescent="0.2">
      <c r="H19" s="1"/>
      <c r="I19" s="1"/>
    </row>
  </sheetData>
  <pageMargins left="0.7" right="0.7" top="0.75" bottom="0.75" header="0.3" footer="0.3"/>
  <tableParts count="2">
    <tablePart r:id="rId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6"/>
      <c r="B2" s="1"/>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6"/>
      <c r="B2" s="66"/>
      <c r="D2" s="66"/>
      <c r="E2" s="66"/>
      <c r="G2" s="66"/>
      <c r="H2" s="66"/>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6"/>
      <c r="B2" s="66"/>
      <c r="C2" s="66"/>
      <c r="E2" s="66"/>
      <c r="F2" s="66"/>
      <c r="H2" s="66"/>
      <c r="I2" s="66"/>
    </row>
  </sheetData>
  <pageMargins left="0.7" right="0.7" top="0.75" bottom="0.75" header="0.3" footer="0.3"/>
  <pageSetup orientation="portrait" r:id="rId1"/>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49"/>
      <c r="B2" s="83"/>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3"/>
      <c r="D2" s="83"/>
    </row>
  </sheetData>
  <pageMargins left="0.7" right="0.7" top="0.75" bottom="0.75" header="0.3" footer="0.3"/>
  <pageSetup paperSize="9"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4"/>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6" t="s">
        <v>411</v>
      </c>
    </row>
    <row r="3" spans="1:1" x14ac:dyDescent="0.2">
      <c r="A3" s="66" t="s">
        <v>265</v>
      </c>
    </row>
    <row r="4" spans="1:1" x14ac:dyDescent="0.2">
      <c r="A4" s="66" t="s">
        <v>362</v>
      </c>
    </row>
    <row r="5" spans="1:1" x14ac:dyDescent="0.2">
      <c r="A5" s="66" t="s">
        <v>363</v>
      </c>
    </row>
    <row r="6" spans="1:1" x14ac:dyDescent="0.2">
      <c r="A6" s="66" t="s">
        <v>406</v>
      </c>
    </row>
    <row r="7" spans="1:1" x14ac:dyDescent="0.2">
      <c r="A7" s="66" t="s">
        <v>407</v>
      </c>
    </row>
    <row r="8" spans="1:1" x14ac:dyDescent="0.2">
      <c r="A8" s="66" t="s">
        <v>1081</v>
      </c>
    </row>
    <row r="9" spans="1:1" x14ac:dyDescent="0.2">
      <c r="A9" s="66" t="s">
        <v>388</v>
      </c>
    </row>
    <row r="10" spans="1:1" x14ac:dyDescent="0.2">
      <c r="A10" s="66" t="s">
        <v>364</v>
      </c>
    </row>
    <row r="11" spans="1:1" x14ac:dyDescent="0.2">
      <c r="A11" s="66" t="s">
        <v>412</v>
      </c>
    </row>
    <row r="12" spans="1:1" x14ac:dyDescent="0.2">
      <c r="A12" s="66" t="s">
        <v>413</v>
      </c>
    </row>
    <row r="13" spans="1:1" x14ac:dyDescent="0.2">
      <c r="A13" s="66" t="s">
        <v>1082</v>
      </c>
    </row>
    <row r="14" spans="1:1" x14ac:dyDescent="0.2">
      <c r="A14" s="66" t="s">
        <v>269</v>
      </c>
    </row>
    <row r="15" spans="1:1" x14ac:dyDescent="0.2">
      <c r="A15" s="66" t="s">
        <v>414</v>
      </c>
    </row>
    <row r="16" spans="1:1" x14ac:dyDescent="0.2">
      <c r="A16" s="66" t="s">
        <v>232</v>
      </c>
    </row>
    <row r="17" spans="1:1" x14ac:dyDescent="0.2">
      <c r="A17" s="66" t="s">
        <v>270</v>
      </c>
    </row>
    <row r="18" spans="1:1" x14ac:dyDescent="0.2">
      <c r="A18" s="66" t="s">
        <v>415</v>
      </c>
    </row>
    <row r="19" spans="1:1" x14ac:dyDescent="0.2">
      <c r="A19" s="66" t="s">
        <v>365</v>
      </c>
    </row>
    <row r="20" spans="1:1" x14ac:dyDescent="0.2">
      <c r="A20" s="66" t="s">
        <v>366</v>
      </c>
    </row>
    <row r="21" spans="1:1" x14ac:dyDescent="0.2">
      <c r="A21" s="66" t="s">
        <v>367</v>
      </c>
    </row>
    <row r="22" spans="1:1" x14ac:dyDescent="0.2">
      <c r="A22" s="66" t="s">
        <v>268</v>
      </c>
    </row>
    <row r="23" spans="1:1" x14ac:dyDescent="0.2">
      <c r="A23" s="66" t="s">
        <v>271</v>
      </c>
    </row>
    <row r="24" spans="1:1" x14ac:dyDescent="0.2">
      <c r="A24" s="66" t="s">
        <v>710</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6" t="s">
        <v>544</v>
      </c>
      <c r="B1" s="66" t="s">
        <v>257</v>
      </c>
    </row>
    <row r="2" spans="1:2" x14ac:dyDescent="0.2">
      <c r="A2" s="66"/>
      <c r="B2" s="66"/>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335"/>
  <sheetViews>
    <sheetView showGridLines="0" workbookViewId="0">
      <selection activeCell="A2" sqref="A2:A335"/>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3" t="s">
        <v>5252</v>
      </c>
    </row>
    <row r="3" spans="1:1" ht="53.25" x14ac:dyDescent="0.2">
      <c r="A3" s="264" t="s">
        <v>5253</v>
      </c>
    </row>
    <row r="4" spans="1:1" ht="53.25" x14ac:dyDescent="0.2">
      <c r="A4" s="264" t="s">
        <v>5254</v>
      </c>
    </row>
    <row r="5" spans="1:1" ht="53.25" x14ac:dyDescent="0.2">
      <c r="A5" s="264" t="s">
        <v>5255</v>
      </c>
    </row>
    <row r="6" spans="1:1" ht="53.25" x14ac:dyDescent="0.2">
      <c r="A6" s="264" t="s">
        <v>5256</v>
      </c>
    </row>
    <row r="7" spans="1:1" ht="53.25" x14ac:dyDescent="0.2">
      <c r="A7" s="264" t="s">
        <v>5257</v>
      </c>
    </row>
    <row r="8" spans="1:1" ht="53.25" x14ac:dyDescent="0.2">
      <c r="A8" s="264" t="s">
        <v>5258</v>
      </c>
    </row>
    <row r="9" spans="1:1" ht="53.25" x14ac:dyDescent="0.2">
      <c r="A9" s="264" t="s">
        <v>5259</v>
      </c>
    </row>
    <row r="10" spans="1:1" ht="53.25" x14ac:dyDescent="0.2">
      <c r="A10" s="264" t="s">
        <v>5260</v>
      </c>
    </row>
    <row r="11" spans="1:1" ht="53.25" x14ac:dyDescent="0.2">
      <c r="A11" s="264" t="s">
        <v>5261</v>
      </c>
    </row>
    <row r="12" spans="1:1" ht="53.25" x14ac:dyDescent="0.2">
      <c r="A12" s="264" t="s">
        <v>5262</v>
      </c>
    </row>
    <row r="13" spans="1:1" ht="53.25" x14ac:dyDescent="0.2">
      <c r="A13" s="264" t="s">
        <v>5263</v>
      </c>
    </row>
    <row r="14" spans="1:1" ht="53.25" x14ac:dyDescent="0.2">
      <c r="A14" s="264" t="s">
        <v>5264</v>
      </c>
    </row>
    <row r="15" spans="1:1" ht="53.25" x14ac:dyDescent="0.2">
      <c r="A15" s="264" t="s">
        <v>5265</v>
      </c>
    </row>
    <row r="16" spans="1:1" ht="53.25" x14ac:dyDescent="0.2">
      <c r="A16" s="264" t="s">
        <v>5266</v>
      </c>
    </row>
    <row r="17" spans="1:1" ht="53.25" x14ac:dyDescent="0.2">
      <c r="A17" s="264" t="s">
        <v>5267</v>
      </c>
    </row>
    <row r="18" spans="1:1" ht="53.25" x14ac:dyDescent="0.2">
      <c r="A18" s="264" t="s">
        <v>5268</v>
      </c>
    </row>
    <row r="19" spans="1:1" ht="53.25" x14ac:dyDescent="0.2">
      <c r="A19" s="264" t="s">
        <v>5269</v>
      </c>
    </row>
    <row r="20" spans="1:1" ht="53.25" x14ac:dyDescent="0.2">
      <c r="A20" s="264" t="s">
        <v>5270</v>
      </c>
    </row>
    <row r="21" spans="1:1" ht="53.25" x14ac:dyDescent="0.2">
      <c r="A21" s="264" t="s">
        <v>5271</v>
      </c>
    </row>
    <row r="22" spans="1:1" ht="53.25" x14ac:dyDescent="0.2">
      <c r="A22" s="264" t="s">
        <v>5272</v>
      </c>
    </row>
    <row r="23" spans="1:1" ht="53.25" x14ac:dyDescent="0.2">
      <c r="A23" s="264" t="s">
        <v>5273</v>
      </c>
    </row>
    <row r="24" spans="1:1" ht="53.25" x14ac:dyDescent="0.2">
      <c r="A24" s="264" t="s">
        <v>5274</v>
      </c>
    </row>
    <row r="25" spans="1:1" ht="53.25" x14ac:dyDescent="0.2">
      <c r="A25" s="264" t="s">
        <v>5275</v>
      </c>
    </row>
    <row r="26" spans="1:1" ht="53.25" x14ac:dyDescent="0.2">
      <c r="A26" s="264" t="s">
        <v>5276</v>
      </c>
    </row>
    <row r="27" spans="1:1" ht="53.25" x14ac:dyDescent="0.2">
      <c r="A27" s="264" t="s">
        <v>5277</v>
      </c>
    </row>
    <row r="28" spans="1:1" ht="53.25" x14ac:dyDescent="0.2">
      <c r="A28" s="264" t="s">
        <v>5278</v>
      </c>
    </row>
    <row r="29" spans="1:1" ht="53.25" x14ac:dyDescent="0.2">
      <c r="A29" s="264" t="s">
        <v>5279</v>
      </c>
    </row>
    <row r="30" spans="1:1" ht="53.25" x14ac:dyDescent="0.2">
      <c r="A30" s="264" t="s">
        <v>1084</v>
      </c>
    </row>
    <row r="31" spans="1:1" ht="53.25" x14ac:dyDescent="0.2">
      <c r="A31" s="264" t="s">
        <v>1085</v>
      </c>
    </row>
    <row r="32" spans="1:1" ht="53.25" x14ac:dyDescent="0.2">
      <c r="A32" s="264" t="s">
        <v>1086</v>
      </c>
    </row>
    <row r="33" spans="1:1" ht="53.25" x14ac:dyDescent="0.2">
      <c r="A33" s="264" t="s">
        <v>1087</v>
      </c>
    </row>
    <row r="34" spans="1:1" ht="53.25" x14ac:dyDescent="0.2">
      <c r="A34" s="264" t="s">
        <v>1088</v>
      </c>
    </row>
    <row r="35" spans="1:1" ht="53.25" x14ac:dyDescent="0.2">
      <c r="A35" s="264" t="s">
        <v>1089</v>
      </c>
    </row>
    <row r="36" spans="1:1" ht="53.25" x14ac:dyDescent="0.2">
      <c r="A36" s="264" t="s">
        <v>1090</v>
      </c>
    </row>
    <row r="37" spans="1:1" ht="53.25" x14ac:dyDescent="0.2">
      <c r="A37" s="264" t="s">
        <v>1091</v>
      </c>
    </row>
    <row r="38" spans="1:1" ht="53.25" x14ac:dyDescent="0.2">
      <c r="A38" s="264" t="s">
        <v>1092</v>
      </c>
    </row>
    <row r="39" spans="1:1" ht="53.25" x14ac:dyDescent="0.2">
      <c r="A39" s="264" t="s">
        <v>1093</v>
      </c>
    </row>
    <row r="40" spans="1:1" ht="53.25" x14ac:dyDescent="0.2">
      <c r="A40" s="264" t="s">
        <v>1094</v>
      </c>
    </row>
    <row r="41" spans="1:1" ht="53.25" x14ac:dyDescent="0.2">
      <c r="A41" s="264" t="s">
        <v>802</v>
      </c>
    </row>
    <row r="42" spans="1:1" ht="53.25" x14ac:dyDescent="0.2">
      <c r="A42" s="264" t="s">
        <v>1095</v>
      </c>
    </row>
    <row r="43" spans="1:1" ht="53.25" x14ac:dyDescent="0.2">
      <c r="A43" s="264" t="s">
        <v>1096</v>
      </c>
    </row>
    <row r="44" spans="1:1" ht="53.25" x14ac:dyDescent="0.2">
      <c r="A44" s="264" t="s">
        <v>1097</v>
      </c>
    </row>
    <row r="45" spans="1:1" ht="53.25" x14ac:dyDescent="0.2">
      <c r="A45" s="264" t="s">
        <v>1098</v>
      </c>
    </row>
    <row r="46" spans="1:1" ht="53.25" x14ac:dyDescent="0.2">
      <c r="A46" s="264" t="s">
        <v>1099</v>
      </c>
    </row>
    <row r="47" spans="1:1" ht="53.25" x14ac:dyDescent="0.2">
      <c r="A47" s="264" t="s">
        <v>1100</v>
      </c>
    </row>
    <row r="48" spans="1:1" ht="53.25" x14ac:dyDescent="0.2">
      <c r="A48" s="264" t="s">
        <v>1101</v>
      </c>
    </row>
    <row r="49" spans="1:1" ht="53.25" x14ac:dyDescent="0.2">
      <c r="A49" s="264" t="s">
        <v>1102</v>
      </c>
    </row>
    <row r="50" spans="1:1" ht="53.25" x14ac:dyDescent="0.2">
      <c r="A50" s="264" t="s">
        <v>1103</v>
      </c>
    </row>
    <row r="51" spans="1:1" ht="53.25" x14ac:dyDescent="0.2">
      <c r="A51" s="264" t="s">
        <v>1104</v>
      </c>
    </row>
    <row r="52" spans="1:1" ht="53.25" x14ac:dyDescent="0.2">
      <c r="A52" s="264" t="s">
        <v>1105</v>
      </c>
    </row>
    <row r="53" spans="1:1" ht="53.25" x14ac:dyDescent="0.2">
      <c r="A53" s="264" t="s">
        <v>1106</v>
      </c>
    </row>
    <row r="54" spans="1:1" ht="53.25" x14ac:dyDescent="0.2">
      <c r="A54" s="264" t="s">
        <v>1107</v>
      </c>
    </row>
    <row r="55" spans="1:1" ht="53.25" x14ac:dyDescent="0.2">
      <c r="A55" s="264" t="s">
        <v>1108</v>
      </c>
    </row>
    <row r="56" spans="1:1" ht="53.25" x14ac:dyDescent="0.2">
      <c r="A56" s="264" t="s">
        <v>1109</v>
      </c>
    </row>
    <row r="57" spans="1:1" ht="53.25" x14ac:dyDescent="0.2">
      <c r="A57" s="264" t="s">
        <v>1110</v>
      </c>
    </row>
    <row r="58" spans="1:1" ht="53.25" x14ac:dyDescent="0.2">
      <c r="A58" s="264" t="s">
        <v>803</v>
      </c>
    </row>
    <row r="59" spans="1:1" ht="53.25" x14ac:dyDescent="0.2">
      <c r="A59" s="264" t="s">
        <v>804</v>
      </c>
    </row>
    <row r="60" spans="1:1" ht="53.25" x14ac:dyDescent="0.2">
      <c r="A60" s="264" t="s">
        <v>805</v>
      </c>
    </row>
    <row r="61" spans="1:1" ht="53.25" x14ac:dyDescent="0.2">
      <c r="A61" s="264" t="s">
        <v>806</v>
      </c>
    </row>
    <row r="62" spans="1:1" ht="53.25" x14ac:dyDescent="0.2">
      <c r="A62" s="264" t="s">
        <v>807</v>
      </c>
    </row>
    <row r="63" spans="1:1" ht="53.25" x14ac:dyDescent="0.2">
      <c r="A63" s="264" t="s">
        <v>808</v>
      </c>
    </row>
    <row r="64" spans="1:1" ht="53.25" x14ac:dyDescent="0.2">
      <c r="A64" s="264" t="s">
        <v>809</v>
      </c>
    </row>
    <row r="65" spans="1:1" ht="53.25" x14ac:dyDescent="0.2">
      <c r="A65" s="264" t="s">
        <v>810</v>
      </c>
    </row>
    <row r="66" spans="1:1" ht="53.25" x14ac:dyDescent="0.2">
      <c r="A66" s="264" t="s">
        <v>1111</v>
      </c>
    </row>
    <row r="67" spans="1:1" ht="53.25" x14ac:dyDescent="0.2">
      <c r="A67" s="264" t="s">
        <v>1112</v>
      </c>
    </row>
    <row r="68" spans="1:1" ht="53.25" x14ac:dyDescent="0.2">
      <c r="A68" s="264" t="s">
        <v>811</v>
      </c>
    </row>
    <row r="69" spans="1:1" ht="53.25" x14ac:dyDescent="0.2">
      <c r="A69" s="264" t="s">
        <v>812</v>
      </c>
    </row>
    <row r="70" spans="1:1" ht="53.25" x14ac:dyDescent="0.2">
      <c r="A70" s="264" t="s">
        <v>813</v>
      </c>
    </row>
    <row r="71" spans="1:1" ht="53.25" x14ac:dyDescent="0.2">
      <c r="A71" s="264" t="s">
        <v>814</v>
      </c>
    </row>
    <row r="72" spans="1:1" ht="53.25" x14ac:dyDescent="0.2">
      <c r="A72" s="264" t="s">
        <v>815</v>
      </c>
    </row>
    <row r="73" spans="1:1" ht="53.25" x14ac:dyDescent="0.2">
      <c r="A73" s="264" t="s">
        <v>1113</v>
      </c>
    </row>
    <row r="74" spans="1:1" ht="53.25" x14ac:dyDescent="0.2">
      <c r="A74" s="264" t="s">
        <v>1114</v>
      </c>
    </row>
    <row r="75" spans="1:1" ht="53.25" x14ac:dyDescent="0.2">
      <c r="A75" s="264" t="s">
        <v>816</v>
      </c>
    </row>
    <row r="76" spans="1:1" ht="53.25" x14ac:dyDescent="0.2">
      <c r="A76" s="264" t="s">
        <v>817</v>
      </c>
    </row>
    <row r="77" spans="1:1" ht="53.25" x14ac:dyDescent="0.2">
      <c r="A77" s="264" t="s">
        <v>818</v>
      </c>
    </row>
    <row r="78" spans="1:1" ht="53.25" x14ac:dyDescent="0.2">
      <c r="A78" s="264" t="s">
        <v>819</v>
      </c>
    </row>
    <row r="79" spans="1:1" ht="53.25" x14ac:dyDescent="0.2">
      <c r="A79" s="264" t="s">
        <v>820</v>
      </c>
    </row>
    <row r="80" spans="1:1" ht="53.25" x14ac:dyDescent="0.2">
      <c r="A80" s="264" t="s">
        <v>1115</v>
      </c>
    </row>
    <row r="81" spans="1:1" ht="53.25" x14ac:dyDescent="0.2">
      <c r="A81" s="264" t="s">
        <v>821</v>
      </c>
    </row>
    <row r="82" spans="1:1" ht="53.25" x14ac:dyDescent="0.2">
      <c r="A82" s="264" t="s">
        <v>822</v>
      </c>
    </row>
    <row r="83" spans="1:1" ht="53.25" x14ac:dyDescent="0.2">
      <c r="A83" s="264" t="s">
        <v>823</v>
      </c>
    </row>
    <row r="84" spans="1:1" ht="53.25" x14ac:dyDescent="0.2">
      <c r="A84" s="264" t="s">
        <v>824</v>
      </c>
    </row>
    <row r="85" spans="1:1" ht="53.25" x14ac:dyDescent="0.2">
      <c r="A85" s="264" t="s">
        <v>825</v>
      </c>
    </row>
    <row r="86" spans="1:1" ht="53.25" x14ac:dyDescent="0.2">
      <c r="A86" s="264" t="s">
        <v>639</v>
      </c>
    </row>
    <row r="87" spans="1:1" ht="53.25" x14ac:dyDescent="0.2">
      <c r="A87" s="264" t="s">
        <v>720</v>
      </c>
    </row>
    <row r="88" spans="1:1" ht="53.25" x14ac:dyDescent="0.2">
      <c r="A88" s="264" t="s">
        <v>736</v>
      </c>
    </row>
    <row r="89" spans="1:1" ht="53.25" x14ac:dyDescent="0.2">
      <c r="A89" s="264" t="s">
        <v>640</v>
      </c>
    </row>
    <row r="90" spans="1:1" ht="53.25" x14ac:dyDescent="0.2">
      <c r="A90" s="264" t="s">
        <v>641</v>
      </c>
    </row>
    <row r="91" spans="1:1" ht="53.25" x14ac:dyDescent="0.2">
      <c r="A91" s="264" t="s">
        <v>642</v>
      </c>
    </row>
    <row r="92" spans="1:1" ht="53.25" x14ac:dyDescent="0.2">
      <c r="A92" s="264" t="s">
        <v>643</v>
      </c>
    </row>
    <row r="93" spans="1:1" ht="53.25" x14ac:dyDescent="0.2">
      <c r="A93" s="264" t="s">
        <v>644</v>
      </c>
    </row>
    <row r="94" spans="1:1" ht="53.25" x14ac:dyDescent="0.2">
      <c r="A94" s="264" t="s">
        <v>737</v>
      </c>
    </row>
    <row r="95" spans="1:1" ht="53.25" x14ac:dyDescent="0.2">
      <c r="A95" s="264" t="s">
        <v>738</v>
      </c>
    </row>
    <row r="96" spans="1:1" ht="53.25" x14ac:dyDescent="0.2">
      <c r="A96" s="264" t="s">
        <v>645</v>
      </c>
    </row>
    <row r="97" spans="1:1" ht="53.25" x14ac:dyDescent="0.2">
      <c r="A97" s="264" t="s">
        <v>646</v>
      </c>
    </row>
    <row r="98" spans="1:1" ht="53.25" x14ac:dyDescent="0.2">
      <c r="A98" s="264" t="s">
        <v>647</v>
      </c>
    </row>
    <row r="99" spans="1:1" ht="53.25" x14ac:dyDescent="0.2">
      <c r="A99" s="264" t="s">
        <v>648</v>
      </c>
    </row>
    <row r="100" spans="1:1" ht="53.25" x14ac:dyDescent="0.2">
      <c r="A100" s="264" t="s">
        <v>649</v>
      </c>
    </row>
    <row r="101" spans="1:1" ht="53.25" x14ac:dyDescent="0.2">
      <c r="A101" s="264" t="s">
        <v>739</v>
      </c>
    </row>
    <row r="102" spans="1:1" ht="53.25" x14ac:dyDescent="0.2">
      <c r="A102" s="264" t="s">
        <v>740</v>
      </c>
    </row>
    <row r="103" spans="1:1" ht="53.25" x14ac:dyDescent="0.2">
      <c r="A103" s="264" t="s">
        <v>650</v>
      </c>
    </row>
    <row r="104" spans="1:1" ht="53.25" x14ac:dyDescent="0.2">
      <c r="A104" s="264" t="s">
        <v>651</v>
      </c>
    </row>
    <row r="105" spans="1:1" ht="53.25" x14ac:dyDescent="0.2">
      <c r="A105" s="264" t="s">
        <v>652</v>
      </c>
    </row>
    <row r="106" spans="1:1" ht="53.25" x14ac:dyDescent="0.2">
      <c r="A106" s="264" t="s">
        <v>653</v>
      </c>
    </row>
    <row r="107" spans="1:1" ht="53.25" x14ac:dyDescent="0.2">
      <c r="A107" s="264" t="s">
        <v>654</v>
      </c>
    </row>
    <row r="108" spans="1:1" ht="53.25" x14ac:dyDescent="0.2">
      <c r="A108" s="264" t="s">
        <v>747</v>
      </c>
    </row>
    <row r="109" spans="1:1" ht="53.25" x14ac:dyDescent="0.2">
      <c r="A109" s="264" t="s">
        <v>748</v>
      </c>
    </row>
    <row r="110" spans="1:1" ht="53.25" x14ac:dyDescent="0.2">
      <c r="A110" s="264" t="s">
        <v>655</v>
      </c>
    </row>
    <row r="111" spans="1:1" ht="53.25" x14ac:dyDescent="0.2">
      <c r="A111" s="264" t="s">
        <v>656</v>
      </c>
    </row>
    <row r="112" spans="1:1" ht="53.25" x14ac:dyDescent="0.2">
      <c r="A112" s="264" t="s">
        <v>657</v>
      </c>
    </row>
    <row r="113" spans="1:1" ht="53.25" x14ac:dyDescent="0.2">
      <c r="A113" s="264" t="s">
        <v>658</v>
      </c>
    </row>
    <row r="114" spans="1:1" ht="53.25" x14ac:dyDescent="0.2">
      <c r="A114" s="264" t="s">
        <v>659</v>
      </c>
    </row>
    <row r="115" spans="1:1" ht="53.25" x14ac:dyDescent="0.2">
      <c r="A115" s="264" t="s">
        <v>744</v>
      </c>
    </row>
    <row r="116" spans="1:1" ht="53.25" x14ac:dyDescent="0.2">
      <c r="A116" s="264" t="s">
        <v>1116</v>
      </c>
    </row>
    <row r="117" spans="1:1" ht="53.25" x14ac:dyDescent="0.2">
      <c r="A117" s="264" t="s">
        <v>660</v>
      </c>
    </row>
    <row r="118" spans="1:1" ht="53.25" x14ac:dyDescent="0.2">
      <c r="A118" s="264" t="s">
        <v>661</v>
      </c>
    </row>
    <row r="119" spans="1:1" ht="53.25" x14ac:dyDescent="0.2">
      <c r="A119" s="264" t="s">
        <v>662</v>
      </c>
    </row>
    <row r="120" spans="1:1" ht="53.25" x14ac:dyDescent="0.2">
      <c r="A120" s="264" t="s">
        <v>663</v>
      </c>
    </row>
    <row r="121" spans="1:1" ht="53.25" x14ac:dyDescent="0.2">
      <c r="A121" s="264" t="s">
        <v>665</v>
      </c>
    </row>
    <row r="122" spans="1:1" ht="53.25" x14ac:dyDescent="0.2">
      <c r="A122" s="264" t="s">
        <v>749</v>
      </c>
    </row>
    <row r="123" spans="1:1" ht="53.25" x14ac:dyDescent="0.2">
      <c r="A123" s="264" t="s">
        <v>750</v>
      </c>
    </row>
    <row r="124" spans="1:1" ht="53.25" x14ac:dyDescent="0.2">
      <c r="A124" s="264" t="s">
        <v>666</v>
      </c>
    </row>
    <row r="125" spans="1:1" ht="53.25" x14ac:dyDescent="0.2">
      <c r="A125" s="264" t="s">
        <v>667</v>
      </c>
    </row>
    <row r="126" spans="1:1" ht="53.25" x14ac:dyDescent="0.2">
      <c r="A126" s="264" t="s">
        <v>668</v>
      </c>
    </row>
    <row r="127" spans="1:1" ht="53.25" x14ac:dyDescent="0.2">
      <c r="A127" s="264" t="s">
        <v>669</v>
      </c>
    </row>
    <row r="128" spans="1:1" ht="53.25" x14ac:dyDescent="0.2">
      <c r="A128" s="264" t="s">
        <v>670</v>
      </c>
    </row>
    <row r="129" spans="1:1" ht="53.25" x14ac:dyDescent="0.2">
      <c r="A129" s="264" t="s">
        <v>1117</v>
      </c>
    </row>
    <row r="130" spans="1:1" ht="53.25" x14ac:dyDescent="0.2">
      <c r="A130" s="264" t="s">
        <v>752</v>
      </c>
    </row>
    <row r="131" spans="1:1" ht="53.25" x14ac:dyDescent="0.2">
      <c r="A131" s="264" t="s">
        <v>671</v>
      </c>
    </row>
    <row r="132" spans="1:1" ht="53.25" x14ac:dyDescent="0.2">
      <c r="A132" s="264" t="s">
        <v>672</v>
      </c>
    </row>
    <row r="133" spans="1:1" ht="53.25" x14ac:dyDescent="0.2">
      <c r="A133" s="264" t="s">
        <v>673</v>
      </c>
    </row>
    <row r="134" spans="1:1" ht="53.25" x14ac:dyDescent="0.2">
      <c r="A134" s="264" t="s">
        <v>674</v>
      </c>
    </row>
    <row r="135" spans="1:1" ht="53.25" x14ac:dyDescent="0.2">
      <c r="A135" s="264" t="s">
        <v>675</v>
      </c>
    </row>
    <row r="136" spans="1:1" ht="53.25" x14ac:dyDescent="0.2">
      <c r="A136" s="264" t="s">
        <v>1118</v>
      </c>
    </row>
    <row r="137" spans="1:1" ht="53.25" x14ac:dyDescent="0.2">
      <c r="A137" s="264" t="s">
        <v>1119</v>
      </c>
    </row>
    <row r="138" spans="1:1" ht="53.25" x14ac:dyDescent="0.2">
      <c r="A138" s="264" t="s">
        <v>676</v>
      </c>
    </row>
    <row r="139" spans="1:1" ht="53.25" x14ac:dyDescent="0.2">
      <c r="A139" s="264" t="s">
        <v>677</v>
      </c>
    </row>
    <row r="140" spans="1:1" ht="53.25" x14ac:dyDescent="0.2">
      <c r="A140" s="264" t="s">
        <v>678</v>
      </c>
    </row>
    <row r="141" spans="1:1" ht="53.25" x14ac:dyDescent="0.2">
      <c r="A141" s="264" t="s">
        <v>679</v>
      </c>
    </row>
    <row r="142" spans="1:1" ht="53.25" x14ac:dyDescent="0.2">
      <c r="A142" s="264" t="s">
        <v>680</v>
      </c>
    </row>
    <row r="143" spans="1:1" ht="53.25" x14ac:dyDescent="0.2">
      <c r="A143" s="264" t="s">
        <v>1120</v>
      </c>
    </row>
    <row r="144" spans="1:1" ht="53.25" x14ac:dyDescent="0.2">
      <c r="A144" s="264" t="s">
        <v>1121</v>
      </c>
    </row>
    <row r="145" spans="1:1" ht="53.25" x14ac:dyDescent="0.2">
      <c r="A145" s="264" t="s">
        <v>681</v>
      </c>
    </row>
    <row r="146" spans="1:1" ht="53.25" x14ac:dyDescent="0.2">
      <c r="A146" s="264" t="s">
        <v>682</v>
      </c>
    </row>
    <row r="147" spans="1:1" ht="53.25" x14ac:dyDescent="0.2">
      <c r="A147" s="264" t="s">
        <v>683</v>
      </c>
    </row>
    <row r="148" spans="1:1" ht="53.25" x14ac:dyDescent="0.2">
      <c r="A148" s="264" t="s">
        <v>684</v>
      </c>
    </row>
    <row r="149" spans="1:1" ht="53.25" x14ac:dyDescent="0.2">
      <c r="A149" s="264" t="s">
        <v>685</v>
      </c>
    </row>
    <row r="150" spans="1:1" ht="53.25" x14ac:dyDescent="0.2">
      <c r="A150" s="264" t="s">
        <v>1122</v>
      </c>
    </row>
    <row r="151" spans="1:1" ht="53.25" x14ac:dyDescent="0.2">
      <c r="A151" s="264" t="s">
        <v>1123</v>
      </c>
    </row>
    <row r="152" spans="1:1" ht="53.25" x14ac:dyDescent="0.2">
      <c r="A152" s="264" t="s">
        <v>686</v>
      </c>
    </row>
    <row r="153" spans="1:1" ht="53.25" x14ac:dyDescent="0.2">
      <c r="A153" s="264" t="s">
        <v>687</v>
      </c>
    </row>
    <row r="154" spans="1:1" ht="53.25" x14ac:dyDescent="0.2">
      <c r="A154" s="264" t="s">
        <v>688</v>
      </c>
    </row>
    <row r="155" spans="1:1" ht="53.25" x14ac:dyDescent="0.2">
      <c r="A155" s="264" t="s">
        <v>689</v>
      </c>
    </row>
    <row r="156" spans="1:1" ht="53.25" x14ac:dyDescent="0.2">
      <c r="A156" s="264" t="s">
        <v>690</v>
      </c>
    </row>
    <row r="157" spans="1:1" ht="53.25" x14ac:dyDescent="0.2">
      <c r="A157" s="264" t="s">
        <v>940</v>
      </c>
    </row>
    <row r="158" spans="1:1" ht="53.25" x14ac:dyDescent="0.2">
      <c r="A158" s="264" t="s">
        <v>1124</v>
      </c>
    </row>
    <row r="159" spans="1:1" ht="53.25" x14ac:dyDescent="0.2">
      <c r="A159" s="264" t="s">
        <v>691</v>
      </c>
    </row>
    <row r="160" spans="1:1" ht="53.25" x14ac:dyDescent="0.2">
      <c r="A160" s="264" t="s">
        <v>692</v>
      </c>
    </row>
    <row r="161" spans="1:1" ht="53.25" x14ac:dyDescent="0.2">
      <c r="A161" s="264" t="s">
        <v>693</v>
      </c>
    </row>
    <row r="162" spans="1:1" ht="53.25" x14ac:dyDescent="0.2">
      <c r="A162" s="264" t="s">
        <v>694</v>
      </c>
    </row>
    <row r="163" spans="1:1" ht="53.25" x14ac:dyDescent="0.2">
      <c r="A163" s="264" t="s">
        <v>697</v>
      </c>
    </row>
    <row r="164" spans="1:1" ht="53.25" x14ac:dyDescent="0.2">
      <c r="A164" s="264" t="s">
        <v>1125</v>
      </c>
    </row>
    <row r="165" spans="1:1" ht="53.25" x14ac:dyDescent="0.2">
      <c r="A165" s="264" t="s">
        <v>1126</v>
      </c>
    </row>
    <row r="166" spans="1:1" ht="53.25" x14ac:dyDescent="0.2">
      <c r="A166" s="264" t="s">
        <v>698</v>
      </c>
    </row>
    <row r="167" spans="1:1" ht="53.25" x14ac:dyDescent="0.2">
      <c r="A167" s="264" t="s">
        <v>699</v>
      </c>
    </row>
    <row r="168" spans="1:1" ht="53.25" x14ac:dyDescent="0.2">
      <c r="A168" s="264" t="s">
        <v>700</v>
      </c>
    </row>
    <row r="169" spans="1:1" ht="53.25" x14ac:dyDescent="0.2">
      <c r="A169" s="264" t="s">
        <v>701</v>
      </c>
    </row>
    <row r="170" spans="1:1" ht="53.25" x14ac:dyDescent="0.2">
      <c r="A170" s="264" t="s">
        <v>702</v>
      </c>
    </row>
    <row r="171" spans="1:1" ht="53.25" x14ac:dyDescent="0.2">
      <c r="A171" s="264" t="s">
        <v>1127</v>
      </c>
    </row>
    <row r="172" spans="1:1" ht="53.25" x14ac:dyDescent="0.2">
      <c r="A172" s="264" t="s">
        <v>1128</v>
      </c>
    </row>
    <row r="173" spans="1:1" ht="53.25" x14ac:dyDescent="0.2">
      <c r="A173" s="264" t="s">
        <v>703</v>
      </c>
    </row>
    <row r="174" spans="1:1" ht="53.25" x14ac:dyDescent="0.2">
      <c r="A174" s="264" t="s">
        <v>704</v>
      </c>
    </row>
    <row r="175" spans="1:1" ht="53.25" x14ac:dyDescent="0.2">
      <c r="A175" s="264" t="s">
        <v>705</v>
      </c>
    </row>
    <row r="176" spans="1:1" ht="53.25" x14ac:dyDescent="0.2">
      <c r="A176" s="264" t="s">
        <v>721</v>
      </c>
    </row>
    <row r="177" spans="1:1" ht="53.25" x14ac:dyDescent="0.2">
      <c r="A177" s="264" t="s">
        <v>722</v>
      </c>
    </row>
    <row r="178" spans="1:1" ht="53.25" x14ac:dyDescent="0.2">
      <c r="A178" s="264" t="s">
        <v>1129</v>
      </c>
    </row>
    <row r="179" spans="1:1" ht="53.25" x14ac:dyDescent="0.2">
      <c r="A179" s="264" t="s">
        <v>1130</v>
      </c>
    </row>
    <row r="180" spans="1:1" ht="53.25" x14ac:dyDescent="0.2">
      <c r="A180" s="264" t="s">
        <v>723</v>
      </c>
    </row>
    <row r="181" spans="1:1" ht="53.25" x14ac:dyDescent="0.2">
      <c r="A181" s="264" t="s">
        <v>826</v>
      </c>
    </row>
    <row r="182" spans="1:1" ht="53.25" x14ac:dyDescent="0.2">
      <c r="A182" s="264" t="s">
        <v>827</v>
      </c>
    </row>
    <row r="183" spans="1:1" ht="53.25" x14ac:dyDescent="0.2">
      <c r="A183" s="264" t="s">
        <v>828</v>
      </c>
    </row>
    <row r="184" spans="1:1" ht="53.25" x14ac:dyDescent="0.2">
      <c r="A184" s="264" t="s">
        <v>829</v>
      </c>
    </row>
    <row r="185" spans="1:1" ht="53.25" x14ac:dyDescent="0.2">
      <c r="A185" s="264" t="s">
        <v>1131</v>
      </c>
    </row>
    <row r="186" spans="1:1" ht="53.25" x14ac:dyDescent="0.2">
      <c r="A186" s="264" t="s">
        <v>1132</v>
      </c>
    </row>
    <row r="187" spans="1:1" ht="53.25" x14ac:dyDescent="0.2">
      <c r="A187" s="264" t="s">
        <v>830</v>
      </c>
    </row>
    <row r="188" spans="1:1" ht="53.25" x14ac:dyDescent="0.2">
      <c r="A188" s="264" t="s">
        <v>831</v>
      </c>
    </row>
    <row r="189" spans="1:1" ht="53.25" x14ac:dyDescent="0.2">
      <c r="A189" s="264" t="s">
        <v>832</v>
      </c>
    </row>
    <row r="190" spans="1:1" ht="53.25" x14ac:dyDescent="0.2">
      <c r="A190" s="264" t="s">
        <v>833</v>
      </c>
    </row>
    <row r="191" spans="1:1" ht="53.25" x14ac:dyDescent="0.2">
      <c r="A191" s="264" t="s">
        <v>834</v>
      </c>
    </row>
    <row r="192" spans="1:1" ht="53.25" x14ac:dyDescent="0.2">
      <c r="A192" s="264" t="s">
        <v>835</v>
      </c>
    </row>
    <row r="193" spans="1:1" ht="53.25" x14ac:dyDescent="0.2">
      <c r="A193" s="264" t="s">
        <v>836</v>
      </c>
    </row>
    <row r="194" spans="1:1" ht="53.25" x14ac:dyDescent="0.2">
      <c r="A194" s="264" t="s">
        <v>837</v>
      </c>
    </row>
    <row r="195" spans="1:1" ht="53.25" x14ac:dyDescent="0.2">
      <c r="A195" s="264" t="s">
        <v>838</v>
      </c>
    </row>
    <row r="196" spans="1:1" ht="53.25" x14ac:dyDescent="0.2">
      <c r="A196" s="264" t="s">
        <v>839</v>
      </c>
    </row>
    <row r="197" spans="1:1" ht="53.25" x14ac:dyDescent="0.2">
      <c r="A197" s="264" t="s">
        <v>840</v>
      </c>
    </row>
    <row r="198" spans="1:1" ht="53.25" x14ac:dyDescent="0.2">
      <c r="A198" s="264" t="s">
        <v>841</v>
      </c>
    </row>
    <row r="199" spans="1:1" ht="53.25" x14ac:dyDescent="0.2">
      <c r="A199" s="264" t="s">
        <v>842</v>
      </c>
    </row>
    <row r="200" spans="1:1" ht="53.25" x14ac:dyDescent="0.2">
      <c r="A200" s="264" t="s">
        <v>5317</v>
      </c>
    </row>
    <row r="201" spans="1:1" ht="53.25" x14ac:dyDescent="0.2">
      <c r="A201" s="264" t="s">
        <v>5318</v>
      </c>
    </row>
    <row r="202" spans="1:1" ht="53.25" x14ac:dyDescent="0.2">
      <c r="A202" s="264" t="s">
        <v>843</v>
      </c>
    </row>
    <row r="203" spans="1:1" ht="53.25" x14ac:dyDescent="0.2">
      <c r="A203" s="264" t="s">
        <v>844</v>
      </c>
    </row>
    <row r="204" spans="1:1" ht="53.25" x14ac:dyDescent="0.2">
      <c r="A204" s="264" t="s">
        <v>845</v>
      </c>
    </row>
    <row r="205" spans="1:1" ht="53.25" x14ac:dyDescent="0.2">
      <c r="A205" s="264" t="s">
        <v>846</v>
      </c>
    </row>
    <row r="206" spans="1:1" ht="53.25" x14ac:dyDescent="0.2">
      <c r="A206" s="264" t="s">
        <v>847</v>
      </c>
    </row>
    <row r="207" spans="1:1" ht="53.25" x14ac:dyDescent="0.2">
      <c r="A207" s="264" t="s">
        <v>5319</v>
      </c>
    </row>
    <row r="208" spans="1:1" ht="53.25" x14ac:dyDescent="0.2">
      <c r="A208" s="264" t="s">
        <v>5320</v>
      </c>
    </row>
    <row r="209" spans="1:1" ht="53.25" x14ac:dyDescent="0.2">
      <c r="A209" s="264" t="s">
        <v>848</v>
      </c>
    </row>
    <row r="210" spans="1:1" ht="53.25" x14ac:dyDescent="0.2">
      <c r="A210" s="264" t="s">
        <v>849</v>
      </c>
    </row>
    <row r="211" spans="1:1" ht="53.25" x14ac:dyDescent="0.2">
      <c r="A211" s="264" t="s">
        <v>850</v>
      </c>
    </row>
    <row r="212" spans="1:1" ht="53.25" x14ac:dyDescent="0.2">
      <c r="A212" s="264" t="s">
        <v>851</v>
      </c>
    </row>
    <row r="213" spans="1:1" ht="53.25" x14ac:dyDescent="0.2">
      <c r="A213" s="264" t="s">
        <v>852</v>
      </c>
    </row>
    <row r="214" spans="1:1" ht="53.25" x14ac:dyDescent="0.2">
      <c r="A214" s="264" t="s">
        <v>5322</v>
      </c>
    </row>
    <row r="215" spans="1:1" ht="53.25" x14ac:dyDescent="0.2">
      <c r="A215" s="264" t="s">
        <v>5323</v>
      </c>
    </row>
    <row r="216" spans="1:1" ht="53.25" x14ac:dyDescent="0.2">
      <c r="A216" s="264" t="s">
        <v>853</v>
      </c>
    </row>
    <row r="217" spans="1:1" ht="53.25" x14ac:dyDescent="0.2">
      <c r="A217" s="264" t="s">
        <v>854</v>
      </c>
    </row>
    <row r="218" spans="1:1" ht="53.25" x14ac:dyDescent="0.2">
      <c r="A218" s="264" t="s">
        <v>855</v>
      </c>
    </row>
    <row r="219" spans="1:1" ht="53.25" x14ac:dyDescent="0.2">
      <c r="A219" s="264" t="s">
        <v>856</v>
      </c>
    </row>
    <row r="220" spans="1:1" ht="53.25" x14ac:dyDescent="0.2">
      <c r="A220" s="264" t="s">
        <v>857</v>
      </c>
    </row>
    <row r="221" spans="1:1" ht="53.25" x14ac:dyDescent="0.2">
      <c r="A221" s="264" t="s">
        <v>858</v>
      </c>
    </row>
    <row r="222" spans="1:1" ht="53.25" x14ac:dyDescent="0.2">
      <c r="A222" s="264" t="s">
        <v>859</v>
      </c>
    </row>
    <row r="223" spans="1:1" ht="53.25" x14ac:dyDescent="0.2">
      <c r="A223" s="264" t="s">
        <v>860</v>
      </c>
    </row>
    <row r="224" spans="1:1" ht="53.25" x14ac:dyDescent="0.2">
      <c r="A224" s="264" t="s">
        <v>861</v>
      </c>
    </row>
    <row r="225" spans="1:1" ht="53.25" x14ac:dyDescent="0.2">
      <c r="A225" s="264" t="s">
        <v>862</v>
      </c>
    </row>
    <row r="226" spans="1:1" ht="53.25" x14ac:dyDescent="0.2">
      <c r="A226" s="264" t="s">
        <v>863</v>
      </c>
    </row>
    <row r="227" spans="1:1" ht="53.25" x14ac:dyDescent="0.2">
      <c r="A227" s="264" t="s">
        <v>864</v>
      </c>
    </row>
    <row r="228" spans="1:1" ht="53.25" x14ac:dyDescent="0.2">
      <c r="A228" s="264" t="s">
        <v>865</v>
      </c>
    </row>
    <row r="229" spans="1:1" ht="53.25" x14ac:dyDescent="0.2">
      <c r="A229" s="264" t="s">
        <v>866</v>
      </c>
    </row>
    <row r="230" spans="1:1" ht="53.25" x14ac:dyDescent="0.2">
      <c r="A230" s="264" t="s">
        <v>867</v>
      </c>
    </row>
    <row r="231" spans="1:1" ht="53.25" x14ac:dyDescent="0.2">
      <c r="A231" s="264" t="s">
        <v>868</v>
      </c>
    </row>
    <row r="232" spans="1:1" ht="53.25" x14ac:dyDescent="0.2">
      <c r="A232" s="264" t="s">
        <v>869</v>
      </c>
    </row>
    <row r="233" spans="1:1" ht="53.25" x14ac:dyDescent="0.2">
      <c r="A233" s="264" t="s">
        <v>870</v>
      </c>
    </row>
    <row r="234" spans="1:1" ht="53.25" x14ac:dyDescent="0.2">
      <c r="A234" s="264" t="s">
        <v>871</v>
      </c>
    </row>
    <row r="235" spans="1:1" ht="53.25" x14ac:dyDescent="0.2">
      <c r="A235" s="264" t="s">
        <v>872</v>
      </c>
    </row>
    <row r="236" spans="1:1" ht="53.25" x14ac:dyDescent="0.2">
      <c r="A236" s="264" t="s">
        <v>873</v>
      </c>
    </row>
    <row r="237" spans="1:1" ht="53.25" x14ac:dyDescent="0.2">
      <c r="A237" s="264" t="s">
        <v>874</v>
      </c>
    </row>
    <row r="238" spans="1:1" ht="53.25" x14ac:dyDescent="0.2">
      <c r="A238" s="264" t="s">
        <v>875</v>
      </c>
    </row>
    <row r="239" spans="1:1" ht="53.25" x14ac:dyDescent="0.2">
      <c r="A239" s="264" t="s">
        <v>876</v>
      </c>
    </row>
    <row r="240" spans="1:1" ht="53.25" x14ac:dyDescent="0.2">
      <c r="A240" s="264" t="s">
        <v>877</v>
      </c>
    </row>
    <row r="241" spans="1:1" ht="53.25" x14ac:dyDescent="0.2">
      <c r="A241" s="264" t="s">
        <v>878</v>
      </c>
    </row>
    <row r="242" spans="1:1" ht="53.25" x14ac:dyDescent="0.2">
      <c r="A242" s="264" t="s">
        <v>879</v>
      </c>
    </row>
    <row r="243" spans="1:1" ht="53.25" x14ac:dyDescent="0.2">
      <c r="A243" s="264" t="s">
        <v>880</v>
      </c>
    </row>
    <row r="244" spans="1:1" ht="53.25" x14ac:dyDescent="0.2">
      <c r="A244" s="264" t="s">
        <v>881</v>
      </c>
    </row>
    <row r="245" spans="1:1" ht="53.25" x14ac:dyDescent="0.2">
      <c r="A245" s="264" t="s">
        <v>882</v>
      </c>
    </row>
    <row r="246" spans="1:1" ht="53.25" x14ac:dyDescent="0.2">
      <c r="A246" s="264" t="s">
        <v>883</v>
      </c>
    </row>
    <row r="247" spans="1:1" ht="53.25" x14ac:dyDescent="0.2">
      <c r="A247" s="264" t="s">
        <v>884</v>
      </c>
    </row>
    <row r="248" spans="1:1" ht="53.25" x14ac:dyDescent="0.2">
      <c r="A248" s="264" t="s">
        <v>885</v>
      </c>
    </row>
    <row r="249" spans="1:1" ht="53.25" x14ac:dyDescent="0.2">
      <c r="A249" s="264" t="s">
        <v>886</v>
      </c>
    </row>
    <row r="250" spans="1:1" ht="53.25" x14ac:dyDescent="0.2">
      <c r="A250" s="264" t="s">
        <v>887</v>
      </c>
    </row>
    <row r="251" spans="1:1" ht="53.25" x14ac:dyDescent="0.2">
      <c r="A251" s="264" t="s">
        <v>888</v>
      </c>
    </row>
    <row r="252" spans="1:1" ht="53.25" x14ac:dyDescent="0.2">
      <c r="A252" s="264" t="s">
        <v>889</v>
      </c>
    </row>
    <row r="253" spans="1:1" ht="53.25" x14ac:dyDescent="0.2">
      <c r="A253" s="264" t="s">
        <v>890</v>
      </c>
    </row>
    <row r="254" spans="1:1" ht="53.25" x14ac:dyDescent="0.2">
      <c r="A254" s="264" t="s">
        <v>891</v>
      </c>
    </row>
    <row r="255" spans="1:1" ht="53.25" x14ac:dyDescent="0.2">
      <c r="A255" s="264" t="s">
        <v>892</v>
      </c>
    </row>
    <row r="256" spans="1:1" ht="53.25" x14ac:dyDescent="0.2">
      <c r="A256" s="264" t="s">
        <v>893</v>
      </c>
    </row>
    <row r="257" spans="1:1" ht="53.25" x14ac:dyDescent="0.2">
      <c r="A257" s="264" t="s">
        <v>894</v>
      </c>
    </row>
    <row r="258" spans="1:1" ht="53.25" x14ac:dyDescent="0.2">
      <c r="A258" s="264" t="s">
        <v>895</v>
      </c>
    </row>
    <row r="259" spans="1:1" ht="53.25" x14ac:dyDescent="0.2">
      <c r="A259" s="264" t="s">
        <v>896</v>
      </c>
    </row>
    <row r="260" spans="1:1" ht="53.25" x14ac:dyDescent="0.2">
      <c r="A260" s="264" t="s">
        <v>897</v>
      </c>
    </row>
    <row r="261" spans="1:1" ht="53.25" x14ac:dyDescent="0.2">
      <c r="A261" s="264" t="s">
        <v>898</v>
      </c>
    </row>
    <row r="262" spans="1:1" ht="53.25" x14ac:dyDescent="0.2">
      <c r="A262" s="264" t="s">
        <v>899</v>
      </c>
    </row>
    <row r="263" spans="1:1" ht="53.25" x14ac:dyDescent="0.2">
      <c r="A263" s="264" t="s">
        <v>900</v>
      </c>
    </row>
    <row r="264" spans="1:1" ht="53.25" x14ac:dyDescent="0.2">
      <c r="A264" s="264" t="s">
        <v>901</v>
      </c>
    </row>
    <row r="265" spans="1:1" ht="53.25" x14ac:dyDescent="0.2">
      <c r="A265" s="264" t="s">
        <v>902</v>
      </c>
    </row>
    <row r="266" spans="1:1" ht="53.25" x14ac:dyDescent="0.2">
      <c r="A266" s="264" t="s">
        <v>903</v>
      </c>
    </row>
    <row r="267" spans="1:1" ht="53.25" x14ac:dyDescent="0.2">
      <c r="A267" s="264" t="s">
        <v>904</v>
      </c>
    </row>
    <row r="268" spans="1:1" ht="53.25" x14ac:dyDescent="0.2">
      <c r="A268" s="264" t="s">
        <v>905</v>
      </c>
    </row>
    <row r="269" spans="1:1" ht="53.25" x14ac:dyDescent="0.2">
      <c r="A269" s="264" t="s">
        <v>906</v>
      </c>
    </row>
    <row r="270" spans="1:1" ht="53.25" x14ac:dyDescent="0.2">
      <c r="A270" s="264" t="s">
        <v>907</v>
      </c>
    </row>
    <row r="271" spans="1:1" ht="53.25" x14ac:dyDescent="0.2">
      <c r="A271" s="264" t="s">
        <v>908</v>
      </c>
    </row>
    <row r="272" spans="1:1" ht="53.25" x14ac:dyDescent="0.2">
      <c r="A272" s="264" t="s">
        <v>909</v>
      </c>
    </row>
    <row r="273" spans="1:1" ht="53.25" x14ac:dyDescent="0.2">
      <c r="A273" s="264" t="s">
        <v>910</v>
      </c>
    </row>
    <row r="274" spans="1:1" ht="53.25" x14ac:dyDescent="0.2">
      <c r="A274" s="264" t="s">
        <v>911</v>
      </c>
    </row>
    <row r="275" spans="1:1" ht="53.25" x14ac:dyDescent="0.2">
      <c r="A275" s="264" t="s">
        <v>912</v>
      </c>
    </row>
    <row r="276" spans="1:1" ht="53.25" x14ac:dyDescent="0.2">
      <c r="A276" s="264" t="s">
        <v>913</v>
      </c>
    </row>
    <row r="277" spans="1:1" ht="53.25" x14ac:dyDescent="0.2">
      <c r="A277" s="264" t="s">
        <v>914</v>
      </c>
    </row>
    <row r="278" spans="1:1" ht="53.25" x14ac:dyDescent="0.2">
      <c r="A278" s="264" t="s">
        <v>915</v>
      </c>
    </row>
    <row r="279" spans="1:1" ht="53.25" x14ac:dyDescent="0.2">
      <c r="A279" s="264" t="s">
        <v>916</v>
      </c>
    </row>
    <row r="280" spans="1:1" ht="53.25" x14ac:dyDescent="0.2">
      <c r="A280" s="264" t="s">
        <v>917</v>
      </c>
    </row>
    <row r="281" spans="1:1" ht="53.25" x14ac:dyDescent="0.2">
      <c r="A281" s="264" t="s">
        <v>918</v>
      </c>
    </row>
    <row r="282" spans="1:1" ht="53.25" x14ac:dyDescent="0.2">
      <c r="A282" s="264" t="s">
        <v>919</v>
      </c>
    </row>
    <row r="283" spans="1:1" ht="53.25" x14ac:dyDescent="0.2">
      <c r="A283" s="264" t="s">
        <v>920</v>
      </c>
    </row>
    <row r="284" spans="1:1" ht="53.25" x14ac:dyDescent="0.2">
      <c r="A284" s="264" t="s">
        <v>921</v>
      </c>
    </row>
    <row r="285" spans="1:1" ht="53.25" x14ac:dyDescent="0.2">
      <c r="A285" s="264" t="s">
        <v>922</v>
      </c>
    </row>
    <row r="286" spans="1:1" ht="53.25" x14ac:dyDescent="0.2">
      <c r="A286" s="264" t="s">
        <v>923</v>
      </c>
    </row>
    <row r="287" spans="1:1" ht="53.25" x14ac:dyDescent="0.2">
      <c r="A287" s="264" t="s">
        <v>924</v>
      </c>
    </row>
    <row r="288" spans="1:1" ht="53.25" x14ac:dyDescent="0.2">
      <c r="A288" s="264" t="s">
        <v>925</v>
      </c>
    </row>
    <row r="289" spans="1:1" ht="53.25" x14ac:dyDescent="0.2">
      <c r="A289" s="264" t="s">
        <v>926</v>
      </c>
    </row>
    <row r="290" spans="1:1" ht="53.25" x14ac:dyDescent="0.2">
      <c r="A290" s="264" t="s">
        <v>927</v>
      </c>
    </row>
    <row r="291" spans="1:1" ht="53.25" x14ac:dyDescent="0.2">
      <c r="A291" s="264" t="s">
        <v>928</v>
      </c>
    </row>
    <row r="292" spans="1:1" ht="53.25" x14ac:dyDescent="0.2">
      <c r="A292" s="264" t="s">
        <v>929</v>
      </c>
    </row>
    <row r="293" spans="1:1" ht="53.25" x14ac:dyDescent="0.2">
      <c r="A293" s="264" t="s">
        <v>930</v>
      </c>
    </row>
    <row r="294" spans="1:1" ht="53.25" x14ac:dyDescent="0.2">
      <c r="A294" s="264" t="s">
        <v>931</v>
      </c>
    </row>
    <row r="295" spans="1:1" ht="53.25" x14ac:dyDescent="0.2">
      <c r="A295" s="264" t="s">
        <v>932</v>
      </c>
    </row>
    <row r="296" spans="1:1" ht="53.25" x14ac:dyDescent="0.2">
      <c r="A296" s="264" t="s">
        <v>933</v>
      </c>
    </row>
    <row r="297" spans="1:1" ht="53.25" x14ac:dyDescent="0.2">
      <c r="A297" s="264" t="s">
        <v>934</v>
      </c>
    </row>
    <row r="298" spans="1:1" ht="53.25" x14ac:dyDescent="0.2">
      <c r="A298" s="264" t="s">
        <v>935</v>
      </c>
    </row>
    <row r="299" spans="1:1" ht="53.25" x14ac:dyDescent="0.2">
      <c r="A299" s="264" t="s">
        <v>936</v>
      </c>
    </row>
    <row r="300" spans="1:1" ht="53.25" x14ac:dyDescent="0.2">
      <c r="A300" s="264" t="s">
        <v>937</v>
      </c>
    </row>
    <row r="301" spans="1:1" ht="53.25" x14ac:dyDescent="0.2">
      <c r="A301" s="264" t="s">
        <v>5280</v>
      </c>
    </row>
    <row r="302" spans="1:1" ht="53.25" x14ac:dyDescent="0.2">
      <c r="A302" s="264" t="s">
        <v>5281</v>
      </c>
    </row>
    <row r="303" spans="1:1" ht="53.25" x14ac:dyDescent="0.2">
      <c r="A303" s="264" t="s">
        <v>5282</v>
      </c>
    </row>
    <row r="304" spans="1:1" ht="53.25" x14ac:dyDescent="0.2">
      <c r="A304" s="264" t="s">
        <v>5283</v>
      </c>
    </row>
    <row r="305" spans="1:1" ht="53.25" x14ac:dyDescent="0.2">
      <c r="A305" s="264" t="s">
        <v>5284</v>
      </c>
    </row>
    <row r="306" spans="1:1" ht="53.25" x14ac:dyDescent="0.2">
      <c r="A306" s="264" t="s">
        <v>5285</v>
      </c>
    </row>
    <row r="307" spans="1:1" ht="53.25" x14ac:dyDescent="0.2">
      <c r="A307" s="264" t="s">
        <v>5286</v>
      </c>
    </row>
    <row r="308" spans="1:1" ht="53.25" x14ac:dyDescent="0.2">
      <c r="A308" s="264" t="s">
        <v>5287</v>
      </c>
    </row>
    <row r="309" spans="1:1" ht="53.25" x14ac:dyDescent="0.2">
      <c r="A309" s="264" t="s">
        <v>5288</v>
      </c>
    </row>
    <row r="310" spans="1:1" ht="53.25" x14ac:dyDescent="0.2">
      <c r="A310" s="264" t="s">
        <v>5289</v>
      </c>
    </row>
    <row r="311" spans="1:1" ht="53.25" x14ac:dyDescent="0.2">
      <c r="A311" s="264" t="s">
        <v>5290</v>
      </c>
    </row>
    <row r="312" spans="1:1" ht="53.25" x14ac:dyDescent="0.2">
      <c r="A312" s="264" t="s">
        <v>5291</v>
      </c>
    </row>
    <row r="313" spans="1:1" ht="53.25" x14ac:dyDescent="0.2">
      <c r="A313" s="264" t="s">
        <v>5292</v>
      </c>
    </row>
    <row r="314" spans="1:1" ht="53.25" x14ac:dyDescent="0.2">
      <c r="A314" s="264" t="s">
        <v>5293</v>
      </c>
    </row>
    <row r="315" spans="1:1" ht="53.25" x14ac:dyDescent="0.2">
      <c r="A315" s="264" t="s">
        <v>5294</v>
      </c>
    </row>
    <row r="316" spans="1:1" ht="53.25" x14ac:dyDescent="0.2">
      <c r="A316" s="264" t="s">
        <v>5295</v>
      </c>
    </row>
    <row r="317" spans="1:1" ht="53.25" x14ac:dyDescent="0.2">
      <c r="A317" s="264" t="s">
        <v>5296</v>
      </c>
    </row>
    <row r="318" spans="1:1" ht="53.25" x14ac:dyDescent="0.2">
      <c r="A318" s="264" t="s">
        <v>5297</v>
      </c>
    </row>
    <row r="319" spans="1:1" ht="53.25" x14ac:dyDescent="0.2">
      <c r="A319" s="264" t="s">
        <v>5298</v>
      </c>
    </row>
    <row r="320" spans="1:1" ht="53.25" x14ac:dyDescent="0.2">
      <c r="A320" s="264" t="s">
        <v>5299</v>
      </c>
    </row>
    <row r="321" spans="1:1" ht="53.25" x14ac:dyDescent="0.2">
      <c r="A321" s="264" t="s">
        <v>5300</v>
      </c>
    </row>
    <row r="322" spans="1:1" ht="53.25" x14ac:dyDescent="0.2">
      <c r="A322" s="264" t="s">
        <v>5301</v>
      </c>
    </row>
    <row r="323" spans="1:1" ht="53.25" x14ac:dyDescent="0.2">
      <c r="A323" s="264" t="s">
        <v>5302</v>
      </c>
    </row>
    <row r="324" spans="1:1" ht="53.25" x14ac:dyDescent="0.2">
      <c r="A324" s="264" t="s">
        <v>5303</v>
      </c>
    </row>
    <row r="325" spans="1:1" ht="53.25" x14ac:dyDescent="0.2">
      <c r="A325" s="264" t="s">
        <v>5304</v>
      </c>
    </row>
    <row r="326" spans="1:1" ht="53.25" x14ac:dyDescent="0.2">
      <c r="A326" s="264" t="s">
        <v>5305</v>
      </c>
    </row>
    <row r="327" spans="1:1" ht="53.25" x14ac:dyDescent="0.2">
      <c r="A327" s="264" t="s">
        <v>5306</v>
      </c>
    </row>
    <row r="328" spans="1:1" ht="53.25" x14ac:dyDescent="0.2">
      <c r="A328" s="264" t="s">
        <v>5307</v>
      </c>
    </row>
    <row r="329" spans="1:1" ht="53.25" x14ac:dyDescent="0.2">
      <c r="A329" s="264" t="s">
        <v>5308</v>
      </c>
    </row>
    <row r="330" spans="1:1" ht="53.25" x14ac:dyDescent="0.2">
      <c r="A330" s="264" t="s">
        <v>5309</v>
      </c>
    </row>
    <row r="331" spans="1:1" ht="53.25" x14ac:dyDescent="0.2">
      <c r="A331" s="264" t="s">
        <v>5310</v>
      </c>
    </row>
    <row r="332" spans="1:1" ht="53.25" x14ac:dyDescent="0.2">
      <c r="A332" s="264" t="s">
        <v>5311</v>
      </c>
    </row>
    <row r="333" spans="1:1" ht="53.25" x14ac:dyDescent="0.2">
      <c r="A333" s="264" t="s">
        <v>5312</v>
      </c>
    </row>
    <row r="334" spans="1:1" ht="53.25" x14ac:dyDescent="0.2">
      <c r="A334" s="264" t="s">
        <v>5313</v>
      </c>
    </row>
    <row r="335" spans="1:1" ht="54" thickBot="1" x14ac:dyDescent="0.25">
      <c r="A335" s="265" t="s">
        <v>5314</v>
      </c>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6" t="s">
        <v>1080</v>
      </c>
      <c r="B2">
        <v>14</v>
      </c>
      <c r="C2">
        <v>17</v>
      </c>
      <c r="D2">
        <v>21</v>
      </c>
      <c r="E2">
        <v>26</v>
      </c>
      <c r="F2">
        <v>0.4</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6" customWidth="1"/>
    <col min="13" max="13" width="11" style="66"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6"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4">
        <v>42259</v>
      </c>
      <c r="M1" s="118" t="e">
        <f t="array" ref="M1">MATCH(ConBodega&amp;ConCodigo,CONTROL[BODEGA]&amp;CONTROL[CODIGO],0)</f>
        <v>#N/A</v>
      </c>
      <c r="AF1" s="183" t="s">
        <v>32</v>
      </c>
      <c r="AG1" s="118" t="s">
        <v>707</v>
      </c>
      <c r="AH1" s="84"/>
      <c r="AI1" s="15"/>
      <c r="AO1" s="1" t="s">
        <v>437</v>
      </c>
      <c r="AP1" s="1" t="str">
        <f t="array" ref="AP1">IFERROR(INDEX(CONTROL[Color],MATCH(ConBodega&amp;ConCodigo,CONTROL[BODEGA]&amp;CONTROL[CODIGO],0)),"")</f>
        <v/>
      </c>
      <c r="AS1" s="112" t="s">
        <v>512</v>
      </c>
      <c r="AT1" s="66" t="s">
        <v>513</v>
      </c>
    </row>
    <row r="2" spans="11:46" ht="15" x14ac:dyDescent="0.25">
      <c r="K2" s="188" t="s">
        <v>601</v>
      </c>
      <c r="L2" s="188"/>
      <c r="M2" s="188"/>
      <c r="N2" s="188"/>
      <c r="O2" s="188"/>
      <c r="P2" s="188"/>
      <c r="Q2" s="188"/>
      <c r="AF2" s="183" t="s">
        <v>79</v>
      </c>
      <c r="AG2" s="118" t="s">
        <v>711</v>
      </c>
      <c r="AH2" s="84"/>
      <c r="AI2" s="15"/>
      <c r="AO2" s="1" t="s">
        <v>438</v>
      </c>
      <c r="AP2" s="1" t="str">
        <f t="array" ref="AP2">IFERROR(INDEX(CONTROL[Color1],MATCH(ConBodega&amp;ConCodigo,CONTROL[BODEGA]&amp;CONTROL[CODIGO],0)),"")</f>
        <v/>
      </c>
      <c r="AS2" s="112" t="s">
        <v>3</v>
      </c>
      <c r="AT2" s="66" t="s">
        <v>513</v>
      </c>
    </row>
    <row r="3" spans="11:46" ht="15" x14ac:dyDescent="0.25">
      <c r="K3" s="166" t="str">
        <f>$AG$1</f>
        <v>Bodega Central Agrota</v>
      </c>
      <c r="L3" s="158" t="str">
        <f>$AG$2</f>
        <v>10000000974</v>
      </c>
      <c r="M3" s="171" t="str">
        <f t="array" ref="M3">IFERROR(INDEX(CONTROL[DESCRIPCION],MATCH(ConBodega&amp;ConCodigo,CONTROL[BODEGA]&amp;CONTROL[CODIGO],0)),"")</f>
        <v/>
      </c>
      <c r="N3" s="172"/>
      <c r="O3" s="172"/>
      <c r="P3" s="172"/>
      <c r="Q3" s="173"/>
      <c r="AH3" s="84"/>
      <c r="AI3" s="15"/>
      <c r="AO3" s="1" t="s">
        <v>503</v>
      </c>
      <c r="AP3" t="s">
        <v>510</v>
      </c>
      <c r="AS3" s="112" t="s">
        <v>515</v>
      </c>
      <c r="AT3" s="66" t="s">
        <v>513</v>
      </c>
    </row>
    <row r="4" spans="11:46" x14ac:dyDescent="0.2">
      <c r="K4" s="150" t="s">
        <v>403</v>
      </c>
      <c r="L4" s="98" t="str">
        <f>IFERROR(INDEX(CONTROL[Estatus],fila),"")</f>
        <v/>
      </c>
      <c r="M4" s="89"/>
      <c r="AF4" s="118"/>
      <c r="AG4" s="183" t="s">
        <v>85</v>
      </c>
      <c r="AH4" s="118"/>
      <c r="AI4" s="118"/>
      <c r="AJ4" s="118"/>
      <c r="AK4" s="118"/>
      <c r="AL4" s="118"/>
      <c r="AM4" s="118"/>
      <c r="AO4" s="1" t="s">
        <v>504</v>
      </c>
      <c r="AP4" t="s">
        <v>511</v>
      </c>
      <c r="AS4" s="112" t="s">
        <v>514</v>
      </c>
      <c r="AT4" s="66" t="s">
        <v>513</v>
      </c>
    </row>
    <row r="5" spans="11:46" ht="15" x14ac:dyDescent="0.25">
      <c r="K5" s="150" t="s">
        <v>432</v>
      </c>
      <c r="L5" s="102" t="str">
        <f>IFERROR(INDEX(CONTROL[PV],fila),"")</f>
        <v/>
      </c>
      <c r="M5" s="102">
        <v>12.37</v>
      </c>
      <c r="AF5" s="183" t="s">
        <v>417</v>
      </c>
      <c r="AG5" s="118" t="s">
        <v>381</v>
      </c>
      <c r="AH5" s="118" t="s">
        <v>1</v>
      </c>
      <c r="AI5" s="118" t="s">
        <v>0</v>
      </c>
      <c r="AJ5" s="118" t="s">
        <v>386</v>
      </c>
      <c r="AK5" s="118" t="s">
        <v>387</v>
      </c>
      <c r="AL5" s="118" t="s">
        <v>383</v>
      </c>
      <c r="AM5" s="118" t="s">
        <v>382</v>
      </c>
    </row>
    <row r="6" spans="11:46" ht="15" x14ac:dyDescent="0.25">
      <c r="K6" s="150" t="s">
        <v>58</v>
      </c>
      <c r="L6" s="102" t="str">
        <f>IFERROR(INDEX(CONTROL[CTV],fila),"")</f>
        <v/>
      </c>
      <c r="M6" s="102">
        <v>7.95</v>
      </c>
      <c r="N6" s="188" t="s">
        <v>606</v>
      </c>
      <c r="O6" s="188"/>
      <c r="P6" s="188"/>
      <c r="AF6" s="184" t="s">
        <v>664</v>
      </c>
      <c r="AG6" s="185"/>
      <c r="AH6" s="185"/>
      <c r="AI6" s="185"/>
      <c r="AJ6" s="185"/>
      <c r="AK6" s="185"/>
      <c r="AL6" s="185"/>
      <c r="AM6" s="185"/>
      <c r="AS6" s="112" t="s">
        <v>417</v>
      </c>
    </row>
    <row r="7" spans="11:46" ht="15" x14ac:dyDescent="0.25">
      <c r="K7" s="150" t="s">
        <v>490</v>
      </c>
      <c r="L7" s="165" t="str">
        <f>IFERROR(INDEX(CONTROL[Responsable],fila),"")</f>
        <v/>
      </c>
      <c r="M7" s="96"/>
      <c r="N7" s="152" t="s">
        <v>485</v>
      </c>
      <c r="O7" s="98" t="str">
        <f>IFERROR(INDEX(CONTROL[Etapa],fila),"")</f>
        <v/>
      </c>
      <c r="P7" s="96"/>
      <c r="Q7" s="66"/>
      <c r="AF7" s="186" t="s">
        <v>715</v>
      </c>
      <c r="AG7" s="185"/>
      <c r="AH7" s="185"/>
      <c r="AI7" s="185"/>
      <c r="AJ7" s="185"/>
      <c r="AK7" s="185"/>
      <c r="AL7" s="185"/>
      <c r="AM7" s="185"/>
    </row>
    <row r="8" spans="11:46" x14ac:dyDescent="0.2">
      <c r="N8" s="150" t="s">
        <v>441</v>
      </c>
      <c r="O8" s="98" t="str">
        <f>IFERROR(INDEX(CONTROL[Horizonte],fila),"")</f>
        <v/>
      </c>
      <c r="P8" s="96"/>
      <c r="AF8" s="187" t="s">
        <v>716</v>
      </c>
      <c r="AG8" s="185">
        <v>140</v>
      </c>
      <c r="AH8" s="185">
        <v>93</v>
      </c>
      <c r="AI8" s="185">
        <v>46</v>
      </c>
      <c r="AJ8" s="185"/>
      <c r="AK8" s="185"/>
      <c r="AL8" s="185">
        <v>85</v>
      </c>
      <c r="AM8" s="185">
        <v>68</v>
      </c>
    </row>
    <row r="9" spans="11:46" x14ac:dyDescent="0.2">
      <c r="K9" s="188" t="s">
        <v>602</v>
      </c>
      <c r="L9" s="188"/>
      <c r="M9" s="188"/>
      <c r="N9" s="152" t="s">
        <v>611</v>
      </c>
      <c r="O9" s="98" t="str">
        <f>IFERROR(INDEX(CONTROL[Estado Reposiciones],fila),"")</f>
        <v/>
      </c>
      <c r="P9" s="96"/>
      <c r="AF9" s="187" t="s">
        <v>717</v>
      </c>
      <c r="AG9" s="185">
        <v>140</v>
      </c>
      <c r="AH9" s="185">
        <v>93</v>
      </c>
      <c r="AI9" s="185">
        <v>46</v>
      </c>
      <c r="AJ9" s="185"/>
      <c r="AK9" s="185"/>
      <c r="AL9" s="185">
        <v>85</v>
      </c>
      <c r="AM9" s="185">
        <v>68</v>
      </c>
    </row>
    <row r="10" spans="11:46" ht="15.75" x14ac:dyDescent="0.25">
      <c r="K10" s="151" t="s">
        <v>99</v>
      </c>
      <c r="L10" s="189" t="str">
        <f>IFERROR(INDEX(CONTROL[Buff Act],fila),"")</f>
        <v/>
      </c>
      <c r="M10" s="96"/>
      <c r="N10" s="152" t="s">
        <v>419</v>
      </c>
      <c r="O10" s="98" t="str">
        <f>IFERROR(INDEX(CONTROL[Nuevo Buff Sug],fila),"")</f>
        <v/>
      </c>
      <c r="P10" s="96"/>
      <c r="AF10" s="187" t="s">
        <v>718</v>
      </c>
      <c r="AG10" s="185">
        <v>140</v>
      </c>
      <c r="AH10" s="185">
        <v>93</v>
      </c>
      <c r="AI10" s="185">
        <v>46</v>
      </c>
      <c r="AJ10" s="185"/>
      <c r="AK10" s="185"/>
      <c r="AL10" s="185">
        <v>85</v>
      </c>
      <c r="AM10" s="185">
        <v>68</v>
      </c>
    </row>
    <row r="11" spans="11:46" x14ac:dyDescent="0.2">
      <c r="K11" s="9" t="s">
        <v>435</v>
      </c>
      <c r="L11" s="101" t="str">
        <f>IFERROR(INDEX(CONTROL[Zona Amar],fila),"")</f>
        <v/>
      </c>
      <c r="M11" s="96"/>
      <c r="N11" s="163" t="s">
        <v>379</v>
      </c>
      <c r="O11" s="98" t="str">
        <f>IFERROR(INDEX(CONTROL[Comportamiento],fila),"")</f>
        <v/>
      </c>
      <c r="P11" s="96"/>
      <c r="AF11" s="187" t="s">
        <v>719</v>
      </c>
      <c r="AG11" s="185">
        <v>140</v>
      </c>
      <c r="AH11" s="185">
        <v>93</v>
      </c>
      <c r="AI11" s="185">
        <v>46</v>
      </c>
      <c r="AJ11" s="185"/>
      <c r="AK11" s="185"/>
      <c r="AL11" s="185">
        <v>85</v>
      </c>
      <c r="AM11" s="185">
        <v>68</v>
      </c>
    </row>
    <row r="12" spans="11:46" x14ac:dyDescent="0.2">
      <c r="K12" s="97" t="s">
        <v>436</v>
      </c>
      <c r="L12" s="101" t="str">
        <f>IFERROR(INDEX(CONTROL[Zona Roja],fila),"")</f>
        <v/>
      </c>
      <c r="M12" s="96"/>
      <c r="N12" s="163" t="s">
        <v>447</v>
      </c>
      <c r="O12" s="98" t="str">
        <f>IFERROR(INDEX(CONTROL[Consumo],fila),"")</f>
        <v/>
      </c>
      <c r="P12" s="98">
        <v>1</v>
      </c>
      <c r="AF12" s="187" t="s">
        <v>724</v>
      </c>
      <c r="AG12" s="185">
        <v>140</v>
      </c>
      <c r="AH12" s="185">
        <v>93</v>
      </c>
      <c r="AI12" s="185">
        <v>46</v>
      </c>
      <c r="AJ12" s="185"/>
      <c r="AK12" s="185"/>
      <c r="AL12" s="185">
        <v>85</v>
      </c>
      <c r="AM12" s="185">
        <v>68</v>
      </c>
    </row>
    <row r="13" spans="11:46" ht="14.25" x14ac:dyDescent="0.2">
      <c r="K13" s="149" t="s">
        <v>48</v>
      </c>
      <c r="L13" s="96" t="str">
        <f>IFERROR(INDEX(CONTROL[Proveedor],fila),"")</f>
        <v/>
      </c>
      <c r="M13" s="96" t="s">
        <v>509</v>
      </c>
      <c r="N13" s="159" t="s">
        <v>401</v>
      </c>
      <c r="O13" s="105" t="str">
        <f>IFERROR(INDEX(CONTROL[Buff Calc],fila),"")</f>
        <v/>
      </c>
      <c r="P13" s="105" t="str">
        <f>IFERROR(ROUND(ConConsumoSemanalUsuario*ConFactorPicoUsuario*(ConTrepUsuario+ConFrepUsuario),0),"")</f>
        <v/>
      </c>
      <c r="AF13" s="187" t="s">
        <v>725</v>
      </c>
      <c r="AG13" s="185">
        <v>140</v>
      </c>
      <c r="AH13" s="185">
        <v>93</v>
      </c>
      <c r="AI13" s="185">
        <v>46</v>
      </c>
      <c r="AJ13" s="185"/>
      <c r="AK13" s="185"/>
      <c r="AL13" s="185">
        <v>85</v>
      </c>
      <c r="AM13" s="185">
        <v>68</v>
      </c>
    </row>
    <row r="14" spans="11:46" x14ac:dyDescent="0.2">
      <c r="K14" s="149" t="s">
        <v>234</v>
      </c>
      <c r="L14" s="96" t="str">
        <f>IFERROR(INDEX(CONTROL[Perfil],fila),"")</f>
        <v/>
      </c>
      <c r="M14" s="96"/>
      <c r="N14" s="159" t="s">
        <v>424</v>
      </c>
      <c r="O14" s="98" t="str">
        <f>IFERROR(INDEX(CONTROL[Ult Buffer],fila),"")</f>
        <v/>
      </c>
      <c r="P14" s="96"/>
      <c r="AF14" s="187" t="s">
        <v>726</v>
      </c>
      <c r="AG14" s="185">
        <v>140</v>
      </c>
      <c r="AH14" s="185">
        <v>93</v>
      </c>
      <c r="AI14" s="185">
        <v>46</v>
      </c>
      <c r="AJ14" s="185"/>
      <c r="AK14" s="185"/>
      <c r="AL14" s="185">
        <v>85</v>
      </c>
      <c r="AM14" s="185">
        <v>68</v>
      </c>
    </row>
    <row r="15" spans="11:46" x14ac:dyDescent="0.2">
      <c r="K15" s="149" t="s">
        <v>421</v>
      </c>
      <c r="L15" s="98" t="str">
        <f>IFERROR((""&amp;INDEX(CONTROL[Buff Min],fila))*1,"")</f>
        <v/>
      </c>
      <c r="M15" s="96"/>
      <c r="N15" s="170" t="s">
        <v>426</v>
      </c>
      <c r="O15" s="162" t="str">
        <f>IFERROR(INDEX(CONTROL[Ult Cambio],fila),"")</f>
        <v/>
      </c>
      <c r="P15" s="96"/>
      <c r="AF15" s="187" t="s">
        <v>727</v>
      </c>
      <c r="AG15" s="185">
        <v>140</v>
      </c>
      <c r="AH15" s="185">
        <v>93</v>
      </c>
      <c r="AI15" s="185">
        <v>46</v>
      </c>
      <c r="AJ15" s="185"/>
      <c r="AK15" s="185"/>
      <c r="AL15" s="185">
        <v>85</v>
      </c>
      <c r="AM15" s="185">
        <v>68</v>
      </c>
    </row>
    <row r="16" spans="11:46" x14ac:dyDescent="0.2">
      <c r="K16" s="149" t="s">
        <v>422</v>
      </c>
      <c r="L16" s="98" t="str">
        <f>IFERROR((""&amp;INDEX(CONTROL[Buff Max],fila))*1,"")</f>
        <v/>
      </c>
      <c r="M16" s="96"/>
      <c r="AF16" s="187" t="s">
        <v>728</v>
      </c>
      <c r="AG16" s="185">
        <v>140</v>
      </c>
      <c r="AH16" s="185">
        <v>93</v>
      </c>
      <c r="AI16" s="185">
        <v>46</v>
      </c>
      <c r="AJ16" s="185"/>
      <c r="AK16" s="185"/>
      <c r="AL16" s="185">
        <v>85</v>
      </c>
      <c r="AM16" s="185">
        <v>68</v>
      </c>
    </row>
    <row r="17" spans="1:39" x14ac:dyDescent="0.2">
      <c r="K17" s="149" t="s">
        <v>418</v>
      </c>
      <c r="L17" s="101" t="str">
        <f>IFERROR(INDEX(CONTROL[PEDID Min],fila),"")</f>
        <v/>
      </c>
      <c r="M17" s="98">
        <v>200</v>
      </c>
      <c r="N17" s="188" t="s">
        <v>607</v>
      </c>
      <c r="O17" s="188"/>
      <c r="P17" s="188"/>
      <c r="AF17" s="186" t="s">
        <v>729</v>
      </c>
      <c r="AG17" s="185"/>
      <c r="AH17" s="185"/>
      <c r="AI17" s="185"/>
      <c r="AJ17" s="185"/>
      <c r="AK17" s="185"/>
      <c r="AL17" s="185"/>
      <c r="AM17" s="185"/>
    </row>
    <row r="18" spans="1:39" x14ac:dyDescent="0.2">
      <c r="K18" s="149" t="s">
        <v>423</v>
      </c>
      <c r="L18" s="101" t="str">
        <f>IFERROR((""&amp;INDEX(CONTROL[PEDID Min Grupo],fila))*1,"")</f>
        <v/>
      </c>
      <c r="M18" s="96"/>
      <c r="N18" s="157" t="s">
        <v>163</v>
      </c>
      <c r="O18" s="86" t="str">
        <f>IFERROR(INDEX(CONTROL[Calendario Estacional],fila),"")</f>
        <v/>
      </c>
      <c r="P18" s="86"/>
      <c r="AF18" s="187" t="s">
        <v>730</v>
      </c>
      <c r="AG18" s="185">
        <v>140</v>
      </c>
      <c r="AH18" s="185">
        <v>93</v>
      </c>
      <c r="AI18" s="185">
        <v>46</v>
      </c>
      <c r="AJ18" s="185"/>
      <c r="AK18" s="185"/>
      <c r="AL18" s="185">
        <v>85</v>
      </c>
      <c r="AM18" s="185">
        <v>68</v>
      </c>
    </row>
    <row r="19" spans="1:39" x14ac:dyDescent="0.2">
      <c r="K19" s="149" t="s">
        <v>263</v>
      </c>
      <c r="L19" s="98" t="str">
        <f>IFERROR(INDEX(CONTROL[Unidad Empaque],fila),"")</f>
        <v/>
      </c>
      <c r="M19" s="96"/>
      <c r="N19" s="160" t="s">
        <v>200</v>
      </c>
      <c r="O19" s="167" t="str">
        <f>IFERROR(INDEX(CONTROL[Acción Estacional],fila),"")</f>
        <v/>
      </c>
      <c r="P19" s="168"/>
      <c r="Q19" s="169"/>
      <c r="AF19" s="187" t="s">
        <v>731</v>
      </c>
      <c r="AG19" s="185">
        <v>140</v>
      </c>
      <c r="AH19" s="185">
        <v>93</v>
      </c>
      <c r="AI19" s="185">
        <v>46</v>
      </c>
      <c r="AJ19" s="185"/>
      <c r="AK19" s="185"/>
      <c r="AL19" s="185">
        <v>85</v>
      </c>
      <c r="AM19" s="185">
        <v>68</v>
      </c>
    </row>
    <row r="20" spans="1:39" x14ac:dyDescent="0.2">
      <c r="N20" s="160" t="s">
        <v>199</v>
      </c>
      <c r="O20" s="167" t="str">
        <f>IFERROR(INDEX(CONTROL[Etapa Estacional],fila),"")</f>
        <v/>
      </c>
      <c r="P20" s="168"/>
      <c r="Q20" s="169"/>
      <c r="AF20" s="187" t="s">
        <v>732</v>
      </c>
      <c r="AG20" s="185">
        <v>140</v>
      </c>
      <c r="AH20" s="185">
        <v>93</v>
      </c>
      <c r="AI20" s="185">
        <v>46</v>
      </c>
      <c r="AJ20" s="185"/>
      <c r="AK20" s="185"/>
      <c r="AL20" s="185">
        <v>26</v>
      </c>
      <c r="AM20" s="185">
        <v>9</v>
      </c>
    </row>
    <row r="21" spans="1:39" x14ac:dyDescent="0.2">
      <c r="K21" s="188" t="s">
        <v>603</v>
      </c>
      <c r="L21" s="188"/>
      <c r="M21" s="188"/>
      <c r="N21" s="159" t="s">
        <v>162</v>
      </c>
      <c r="O21" s="89">
        <f>IFERROR(INDEX(CONTROL[Buff Estacional],fila),0)</f>
        <v>0</v>
      </c>
      <c r="P21" s="89"/>
      <c r="AF21" s="187" t="s">
        <v>733</v>
      </c>
      <c r="AG21" s="185">
        <v>140</v>
      </c>
      <c r="AH21" s="185">
        <v>93</v>
      </c>
      <c r="AI21" s="185">
        <v>46</v>
      </c>
      <c r="AJ21" s="185"/>
      <c r="AK21" s="185"/>
      <c r="AL21" s="185">
        <v>26</v>
      </c>
      <c r="AM21" s="185">
        <v>9</v>
      </c>
    </row>
    <row r="22" spans="1:39" x14ac:dyDescent="0.2">
      <c r="K22" s="157" t="s">
        <v>382</v>
      </c>
      <c r="L22" s="153" t="str">
        <f>IFERROR(INDEX(CONTROL[Inv Fís Act],fila),"")</f>
        <v/>
      </c>
      <c r="M22" s="96"/>
      <c r="N22" s="159" t="s">
        <v>443</v>
      </c>
      <c r="O22" s="106" t="str">
        <f>IFERROR(INDEX(CONTROL[Buff Ant Estacion],fila),"")</f>
        <v/>
      </c>
      <c r="P22" s="96"/>
      <c r="AF22" s="187" t="s">
        <v>734</v>
      </c>
      <c r="AG22" s="185">
        <v>140</v>
      </c>
      <c r="AH22" s="185">
        <v>93</v>
      </c>
      <c r="AI22" s="185">
        <v>46</v>
      </c>
      <c r="AJ22" s="185"/>
      <c r="AK22" s="185"/>
      <c r="AL22" s="185">
        <v>25</v>
      </c>
      <c r="AM22" s="185">
        <v>8</v>
      </c>
    </row>
    <row r="23" spans="1:39" x14ac:dyDescent="0.2">
      <c r="K23" s="157" t="s">
        <v>429</v>
      </c>
      <c r="L23" s="154" t="str">
        <f>IFERROR(INDEX(CONTROL[Tráns Act],fila),"")</f>
        <v/>
      </c>
      <c r="M23" s="96"/>
      <c r="AF23" s="187" t="s">
        <v>735</v>
      </c>
      <c r="AG23" s="185">
        <v>140</v>
      </c>
      <c r="AH23" s="185">
        <v>93</v>
      </c>
      <c r="AI23" s="185">
        <v>46</v>
      </c>
      <c r="AJ23" s="185"/>
      <c r="AK23" s="185"/>
      <c r="AL23" s="185">
        <v>25</v>
      </c>
      <c r="AM23" s="185">
        <v>8</v>
      </c>
    </row>
    <row r="24" spans="1:39" x14ac:dyDescent="0.2">
      <c r="K24" s="156" t="s">
        <v>354</v>
      </c>
      <c r="L24" s="155" t="str">
        <f>IFERROR(INDEX(CONTROL[Negociación],fila),"")</f>
        <v/>
      </c>
      <c r="M24" s="96"/>
      <c r="N24" s="188" t="s">
        <v>608</v>
      </c>
      <c r="O24" s="188"/>
      <c r="P24" s="188"/>
      <c r="AF24" s="187" t="s">
        <v>768</v>
      </c>
      <c r="AG24" s="185">
        <v>140</v>
      </c>
      <c r="AH24" s="185">
        <v>93</v>
      </c>
      <c r="AI24" s="185">
        <v>46</v>
      </c>
      <c r="AJ24" s="185"/>
      <c r="AK24" s="185"/>
      <c r="AL24" s="185">
        <v>23</v>
      </c>
      <c r="AM24" s="185">
        <v>6</v>
      </c>
    </row>
    <row r="25" spans="1:39" x14ac:dyDescent="0.2">
      <c r="K25" s="156" t="s">
        <v>355</v>
      </c>
      <c r="L25" s="155" t="str">
        <f>IFERROR(INDEX(CONTROL[Producción],fila),"")</f>
        <v/>
      </c>
      <c r="M25" s="96"/>
      <c r="N25" s="161" t="s">
        <v>372</v>
      </c>
      <c r="O25" s="99" t="str">
        <f>IFERROR(INDEX(CONTROL[Cobertura Buffer],fila),"")</f>
        <v/>
      </c>
      <c r="P25" s="96"/>
      <c r="AF25" s="187" t="s">
        <v>769</v>
      </c>
      <c r="AG25" s="185">
        <v>140</v>
      </c>
      <c r="AH25" s="185">
        <v>93</v>
      </c>
      <c r="AI25" s="185">
        <v>46</v>
      </c>
      <c r="AJ25" s="185"/>
      <c r="AK25" s="185"/>
      <c r="AL25" s="185">
        <v>20</v>
      </c>
      <c r="AM25" s="185">
        <v>3</v>
      </c>
    </row>
    <row r="26" spans="1:39" x14ac:dyDescent="0.2">
      <c r="K26" s="156" t="s">
        <v>356</v>
      </c>
      <c r="L26" s="155" t="str">
        <f>IFERROR(INDEX(CONTROL[Embarcado],fila),"")</f>
        <v/>
      </c>
      <c r="M26" s="96"/>
      <c r="N26" s="161" t="s">
        <v>442</v>
      </c>
      <c r="O26" s="99" t="str">
        <f>IFERROR(INDEX(CONTROL[Cobertura Inv Proy],fila),"")</f>
        <v/>
      </c>
      <c r="P26" s="96"/>
      <c r="AF26" s="187" t="s">
        <v>770</v>
      </c>
      <c r="AG26" s="185">
        <v>140</v>
      </c>
      <c r="AH26" s="185">
        <v>93</v>
      </c>
      <c r="AI26" s="185">
        <v>46</v>
      </c>
      <c r="AJ26" s="185"/>
      <c r="AK26" s="185"/>
      <c r="AL26" s="185">
        <v>20</v>
      </c>
      <c r="AM26" s="185">
        <v>3</v>
      </c>
    </row>
    <row r="27" spans="1:39" x14ac:dyDescent="0.2">
      <c r="K27" s="157" t="s">
        <v>430</v>
      </c>
      <c r="L27" s="154" t="str">
        <f>IFERROR(INDEX(CONTROL[Comprom],fila),"")</f>
        <v/>
      </c>
      <c r="M27" s="96"/>
      <c r="N27" s="161" t="s">
        <v>420</v>
      </c>
      <c r="O27" s="99" t="str">
        <f>IFERROR(INDEX(CONTROL[Cobertura Ped Min],fila),"")</f>
        <v/>
      </c>
      <c r="P27" s="96"/>
      <c r="AF27" s="187" t="s">
        <v>771</v>
      </c>
      <c r="AG27" s="185">
        <v>140</v>
      </c>
      <c r="AH27" s="185">
        <v>93</v>
      </c>
      <c r="AI27" s="185">
        <v>46</v>
      </c>
      <c r="AJ27" s="185"/>
      <c r="AK27" s="185"/>
      <c r="AL27" s="185">
        <v>20</v>
      </c>
      <c r="AM27" s="185">
        <v>3</v>
      </c>
    </row>
    <row r="28" spans="1:39" x14ac:dyDescent="0.2">
      <c r="K28" s="157" t="s">
        <v>431</v>
      </c>
      <c r="L28" s="154" t="str">
        <f>IFERROR(INDEX(CONTROL[Backorders],fila),"")</f>
        <v/>
      </c>
      <c r="M28" s="96"/>
      <c r="N28" s="164" t="s">
        <v>78</v>
      </c>
      <c r="O28" s="100" t="str">
        <f>IFERROR(INDEX(CONTROL[Servicio],fila),"")</f>
        <v/>
      </c>
      <c r="P28" s="96"/>
      <c r="AF28" s="187" t="s">
        <v>772</v>
      </c>
      <c r="AG28" s="185">
        <v>140</v>
      </c>
      <c r="AH28" s="185">
        <v>93</v>
      </c>
      <c r="AI28" s="185">
        <v>46</v>
      </c>
      <c r="AJ28" s="185"/>
      <c r="AK28" s="185"/>
      <c r="AL28" s="185">
        <v>20</v>
      </c>
      <c r="AM28" s="185">
        <v>3</v>
      </c>
    </row>
    <row r="29" spans="1:39" x14ac:dyDescent="0.2">
      <c r="K29" s="157" t="s">
        <v>383</v>
      </c>
      <c r="L29" s="153" t="str">
        <f>IFERROR(INDEX(CONTROL[Inv Proy Act],fila),"")</f>
        <v/>
      </c>
      <c r="M29" s="96"/>
      <c r="N29" s="164" t="s">
        <v>427</v>
      </c>
      <c r="O29" s="100" t="str">
        <f>IFERROR(INDEX(CONTROL[Rentabilid],fila),"")</f>
        <v/>
      </c>
      <c r="P29" s="96"/>
      <c r="AF29" s="187" t="s">
        <v>773</v>
      </c>
      <c r="AG29" s="185">
        <v>140</v>
      </c>
      <c r="AH29" s="185">
        <v>93</v>
      </c>
      <c r="AI29" s="185">
        <v>46</v>
      </c>
      <c r="AJ29" s="185"/>
      <c r="AK29" s="185"/>
      <c r="AL29" s="185">
        <v>18</v>
      </c>
      <c r="AM29" s="185">
        <v>1</v>
      </c>
    </row>
    <row r="30" spans="1:39" x14ac:dyDescent="0.2">
      <c r="A30" s="112" t="s">
        <v>63</v>
      </c>
      <c r="B30" s="66" t="s">
        <v>513</v>
      </c>
      <c r="K30" s="157" t="s">
        <v>425</v>
      </c>
      <c r="L30" s="98" t="str">
        <f>IFERROR(INDEX(CONTROL[Inv Proveed],fila),"")</f>
        <v/>
      </c>
      <c r="M30" s="96"/>
      <c r="N30" s="164" t="s">
        <v>428</v>
      </c>
      <c r="O30" s="100" t="str">
        <f>IFERROR(INDEX(CONTROL[Rentabilidad Proy],fila),"")</f>
        <v/>
      </c>
      <c r="P30" s="96"/>
      <c r="AF30" s="187" t="s">
        <v>774</v>
      </c>
      <c r="AG30" s="185">
        <v>140</v>
      </c>
      <c r="AH30" s="185">
        <v>93</v>
      </c>
      <c r="AI30" s="185">
        <v>46</v>
      </c>
      <c r="AJ30" s="185"/>
      <c r="AK30" s="185"/>
      <c r="AL30" s="185">
        <v>18</v>
      </c>
      <c r="AM30" s="185">
        <v>1</v>
      </c>
    </row>
    <row r="31" spans="1:39" x14ac:dyDescent="0.2">
      <c r="A31" s="112" t="s">
        <v>3</v>
      </c>
      <c r="B31" s="66" t="s">
        <v>513</v>
      </c>
      <c r="K31" s="157" t="s">
        <v>434</v>
      </c>
      <c r="L31" s="98" t="str">
        <f>IFERROR(INDEX(CONTROL[PEDID Prom],fila),"")</f>
        <v/>
      </c>
      <c r="M31" s="96"/>
      <c r="N31" s="103" t="s">
        <v>444</v>
      </c>
      <c r="O31" s="98">
        <f>1.5</f>
        <v>1.5</v>
      </c>
      <c r="P31" s="98">
        <v>2.4</v>
      </c>
      <c r="AF31" s="187" t="s">
        <v>775</v>
      </c>
      <c r="AG31" s="185">
        <v>140</v>
      </c>
      <c r="AH31" s="185">
        <v>93</v>
      </c>
      <c r="AI31" s="185">
        <v>46</v>
      </c>
      <c r="AJ31" s="185"/>
      <c r="AK31" s="185"/>
      <c r="AL31" s="185">
        <v>18</v>
      </c>
      <c r="AM31" s="185">
        <v>1</v>
      </c>
    </row>
    <row r="32" spans="1:39" ht="15.75" x14ac:dyDescent="0.25">
      <c r="K32" s="159" t="s">
        <v>433</v>
      </c>
      <c r="L32" s="189" t="str">
        <f>IFERROR(INDEX(CONTROL[PEDIDCalc],fila),"")</f>
        <v/>
      </c>
      <c r="M32" s="96"/>
      <c r="N32" s="103" t="s">
        <v>445</v>
      </c>
      <c r="O32" s="102" t="str">
        <f>IFERROR(ConPVP-ConCTV,"")</f>
        <v/>
      </c>
      <c r="P32" s="102">
        <f>IFERROR(ConPVPUsuario-ConCTVUsuario,"")</f>
        <v>4.419999999999999</v>
      </c>
      <c r="AF32" s="187" t="s">
        <v>776</v>
      </c>
      <c r="AG32" s="185">
        <v>140</v>
      </c>
      <c r="AH32" s="185">
        <v>93</v>
      </c>
      <c r="AI32" s="185">
        <v>46</v>
      </c>
      <c r="AJ32" s="185"/>
      <c r="AK32" s="185"/>
      <c r="AL32" s="185">
        <v>17</v>
      </c>
      <c r="AM32" s="185">
        <v>0</v>
      </c>
    </row>
    <row r="33" spans="1:39" x14ac:dyDescent="0.2">
      <c r="A33" s="112" t="s">
        <v>417</v>
      </c>
      <c r="B33" s="85" t="s">
        <v>506</v>
      </c>
      <c r="C33" s="85" t="s">
        <v>508</v>
      </c>
      <c r="D33" s="85" t="s">
        <v>507</v>
      </c>
      <c r="F33" s="203" t="s">
        <v>439</v>
      </c>
      <c r="G33" s="168"/>
      <c r="H33" s="169"/>
      <c r="I33" s="203" t="s">
        <v>696</v>
      </c>
      <c r="J33" s="169"/>
      <c r="K33" s="150" t="s">
        <v>160</v>
      </c>
      <c r="L33" s="98" t="str">
        <f>IFERROR(INDEX(CONTROL[T Suministro],fila),"")</f>
        <v/>
      </c>
      <c r="M33" s="207" t="str">
        <f>ConTRep</f>
        <v/>
      </c>
      <c r="N33" s="103" t="s">
        <v>448</v>
      </c>
      <c r="O33" s="98" t="str">
        <f>IFERROR(ROUND(ConConsumoPromedio*52,0),"")</f>
        <v/>
      </c>
      <c r="P33" s="98">
        <f>IFERROR(ConConsumoSemanalUsuario*52,"")</f>
        <v>52</v>
      </c>
      <c r="AF33" s="187" t="s">
        <v>777</v>
      </c>
      <c r="AG33" s="185">
        <v>140</v>
      </c>
      <c r="AH33" s="185">
        <v>93</v>
      </c>
      <c r="AI33" s="185">
        <v>46</v>
      </c>
      <c r="AJ33" s="185"/>
      <c r="AK33" s="185"/>
      <c r="AL33" s="185">
        <v>17</v>
      </c>
      <c r="AM33" s="185">
        <v>0</v>
      </c>
    </row>
    <row r="34" spans="1:39" x14ac:dyDescent="0.2">
      <c r="A34" s="113">
        <v>43070</v>
      </c>
      <c r="B34" s="27">
        <v>13</v>
      </c>
      <c r="C34" s="27">
        <v>0</v>
      </c>
      <c r="D34" s="27">
        <v>0</v>
      </c>
      <c r="F34" s="86" t="s">
        <v>399</v>
      </c>
      <c r="G34" s="91">
        <f ca="1">IFERROR(ROUND(AVERAGE(OFFSET($B$33,MAX(COUNTA(OFFSET($A$33,1,0,COUNTA($A:$A)-4,1))-MIN(COUNTA(OFFSET($A$33,1,0,COUNTA($A:$A)-4,1)),6),1),0,MIN(COUNTA(OFFSET($A$33,1,0,COUNTA($A:$A)-4,1))-1,6),1))/4,1),0)</f>
        <v>9.8000000000000007</v>
      </c>
      <c r="H34" s="94" t="s">
        <v>402</v>
      </c>
      <c r="I34" s="204" t="s">
        <v>695</v>
      </c>
      <c r="J34" s="200">
        <v>1</v>
      </c>
      <c r="K34" s="150" t="s">
        <v>440</v>
      </c>
      <c r="L34" s="98" t="str">
        <f>IFERROR(INDEX(CONTROL[Frec Repos],fila),"")</f>
        <v/>
      </c>
      <c r="M34" s="207" t="str">
        <f>ConFRep</f>
        <v/>
      </c>
      <c r="N34" s="103" t="s">
        <v>446</v>
      </c>
      <c r="O34" s="104" t="str">
        <f t="array" ref="O34">IFERROR(ConConsumoAnualProyectado*ConTruputUnitario,"")</f>
        <v/>
      </c>
      <c r="P34" s="104">
        <f>IFERROR(ConTruputUnitarioUsuario*ConConsumoAnualProyectadoUsuario,"")</f>
        <v>229.83999999999995</v>
      </c>
      <c r="AF34" s="187" t="s">
        <v>778</v>
      </c>
      <c r="AG34" s="185">
        <v>140</v>
      </c>
      <c r="AH34" s="185">
        <v>93</v>
      </c>
      <c r="AI34" s="185">
        <v>46</v>
      </c>
      <c r="AJ34" s="185"/>
      <c r="AK34" s="185"/>
      <c r="AL34" s="185">
        <v>17</v>
      </c>
      <c r="AM34" s="185">
        <v>0</v>
      </c>
    </row>
    <row r="35" spans="1:39" x14ac:dyDescent="0.2">
      <c r="A35" s="113">
        <v>43101</v>
      </c>
      <c r="B35" s="27">
        <v>28</v>
      </c>
      <c r="C35" s="27">
        <v>0</v>
      </c>
      <c r="D35" s="27">
        <v>0</v>
      </c>
      <c r="F35" s="87" t="s">
        <v>400</v>
      </c>
      <c r="G35" s="92">
        <f ca="1">IFERROR(ROUND(MAX(OFFSET($B$33,MAX(COUNTA(OFFSET($A$33,1,0,COUNTA($A:$A)-4,1))-MIN(COUNTA(OFFSET($A$33,1,0,COUNTA($A:$A)-4,1)),6),1),0,MIN(COUNTA(OFFSET($A$33,1,0,COUNTA($A:$A)-4,1))-1,6),1))/4/ConConsumoCalculado,1),0)</f>
        <v>1.7</v>
      </c>
      <c r="H35" s="88"/>
      <c r="I35" s="205" t="s">
        <v>444</v>
      </c>
      <c r="J35" s="201">
        <v>1</v>
      </c>
      <c r="K35" s="164" t="s">
        <v>604</v>
      </c>
      <c r="L35" s="162" t="str">
        <f>IFERROR(INDEX(CONTROL[Ult Transfer Inicial],fila),"")</f>
        <v/>
      </c>
      <c r="M35" s="96"/>
      <c r="N35" s="103" t="s">
        <v>449</v>
      </c>
      <c r="O35" s="104" t="str">
        <f>IFERROR(ConBufferActual*ConCTV,"")</f>
        <v/>
      </c>
      <c r="P35" s="104" t="str">
        <f>IFERROR(ConBufferCalcUsuario*ConCTVUsuario,"")</f>
        <v/>
      </c>
      <c r="AF35" s="187" t="s">
        <v>779</v>
      </c>
      <c r="AG35" s="185">
        <v>140</v>
      </c>
      <c r="AH35" s="185">
        <v>93</v>
      </c>
      <c r="AI35" s="185">
        <v>46</v>
      </c>
      <c r="AJ35" s="185"/>
      <c r="AK35" s="185"/>
      <c r="AL35" s="185">
        <v>17</v>
      </c>
      <c r="AM35" s="185">
        <v>0</v>
      </c>
    </row>
    <row r="36" spans="1:39" x14ac:dyDescent="0.2">
      <c r="A36" s="113">
        <v>43132</v>
      </c>
      <c r="B36" s="27">
        <v>54</v>
      </c>
      <c r="C36" s="27">
        <v>0</v>
      </c>
      <c r="D36" s="27">
        <v>0</v>
      </c>
      <c r="F36" s="89" t="s">
        <v>401</v>
      </c>
      <c r="G36" s="93">
        <f ca="1">IFERROR(ROUND(ConConsumoCalculado*ConPicoCalculado*(ConTRep+ConFRep),0),0)</f>
        <v>0</v>
      </c>
      <c r="H36" s="90" t="s">
        <v>398</v>
      </c>
      <c r="I36" s="206" t="s">
        <v>401</v>
      </c>
      <c r="J36" s="202" t="e">
        <f>(Promedio_Mensual_Usuario/4)*Factor_Pico_Usuario*(ConTrepUsuario+ConFrepUsuario)</f>
        <v>#VALUE!</v>
      </c>
      <c r="K36" s="164" t="s">
        <v>605</v>
      </c>
      <c r="L36" s="162" t="str">
        <f>IFERROR(INDEX(CONTROL[Ult Transfer Final],fila),"")</f>
        <v/>
      </c>
      <c r="M36" s="96"/>
      <c r="N36" s="103" t="s">
        <v>450</v>
      </c>
      <c r="O36" s="100" t="str">
        <f>IFERROR(ConTruputAnualProyectado/ConInversion,"")</f>
        <v/>
      </c>
      <c r="P36" s="100" t="str">
        <f>IFERROR(ConTruputAnualProyectadoUsuario/ConInversionUsuario,"")</f>
        <v/>
      </c>
      <c r="AF36" s="187" t="s">
        <v>780</v>
      </c>
      <c r="AG36" s="185">
        <v>140</v>
      </c>
      <c r="AH36" s="185">
        <v>93</v>
      </c>
      <c r="AI36" s="185">
        <v>46</v>
      </c>
      <c r="AJ36" s="185"/>
      <c r="AK36" s="185"/>
      <c r="AL36" s="185">
        <v>17</v>
      </c>
      <c r="AM36" s="185">
        <v>0</v>
      </c>
    </row>
    <row r="37" spans="1:39" x14ac:dyDescent="0.2">
      <c r="A37" s="113">
        <v>43160</v>
      </c>
      <c r="B37" s="27">
        <v>33</v>
      </c>
      <c r="C37" s="27">
        <v>0</v>
      </c>
      <c r="D37" s="27">
        <v>0</v>
      </c>
      <c r="AF37" s="187" t="s">
        <v>781</v>
      </c>
      <c r="AG37" s="185">
        <v>140</v>
      </c>
      <c r="AH37" s="185">
        <v>93</v>
      </c>
      <c r="AI37" s="185">
        <v>46</v>
      </c>
      <c r="AJ37" s="185"/>
      <c r="AK37" s="185"/>
      <c r="AL37" s="185">
        <v>17</v>
      </c>
      <c r="AM37" s="185">
        <v>0</v>
      </c>
    </row>
    <row r="38" spans="1:39" x14ac:dyDescent="0.2">
      <c r="A38" s="113">
        <v>43191</v>
      </c>
      <c r="B38" s="27">
        <v>68</v>
      </c>
      <c r="C38" s="27">
        <v>0</v>
      </c>
      <c r="D38" s="27">
        <v>0</v>
      </c>
      <c r="AF38" s="187" t="s">
        <v>782</v>
      </c>
      <c r="AG38" s="185">
        <v>140</v>
      </c>
      <c r="AH38" s="185">
        <v>93</v>
      </c>
      <c r="AI38" s="185">
        <v>46</v>
      </c>
      <c r="AJ38" s="185"/>
      <c r="AK38" s="185"/>
      <c r="AL38" s="185">
        <v>17</v>
      </c>
      <c r="AM38" s="185">
        <v>0</v>
      </c>
    </row>
    <row r="39" spans="1:39" x14ac:dyDescent="0.2">
      <c r="A39" s="113">
        <v>43221</v>
      </c>
      <c r="B39" s="27">
        <v>28</v>
      </c>
      <c r="C39" s="27">
        <v>0</v>
      </c>
      <c r="D39" s="27">
        <v>0</v>
      </c>
      <c r="AF39" s="187" t="s">
        <v>783</v>
      </c>
      <c r="AG39" s="185">
        <v>140</v>
      </c>
      <c r="AH39" s="185">
        <v>93</v>
      </c>
      <c r="AI39" s="185">
        <v>46</v>
      </c>
      <c r="AJ39" s="185"/>
      <c r="AK39" s="185"/>
      <c r="AL39" s="185">
        <v>17</v>
      </c>
      <c r="AM39" s="185">
        <v>0</v>
      </c>
    </row>
    <row r="40" spans="1:39" x14ac:dyDescent="0.2">
      <c r="A40" s="2" t="s">
        <v>84</v>
      </c>
      <c r="B40" s="27">
        <v>224</v>
      </c>
      <c r="C40" s="27">
        <v>0</v>
      </c>
      <c r="D40" s="27">
        <v>0</v>
      </c>
      <c r="AF40" s="187" t="s">
        <v>784</v>
      </c>
      <c r="AG40" s="185">
        <v>140</v>
      </c>
      <c r="AH40" s="185">
        <v>93</v>
      </c>
      <c r="AI40" s="185">
        <v>46</v>
      </c>
      <c r="AJ40" s="185"/>
      <c r="AK40" s="185"/>
      <c r="AL40" s="185">
        <v>17</v>
      </c>
      <c r="AM40" s="185">
        <v>0</v>
      </c>
    </row>
    <row r="41" spans="1:39" x14ac:dyDescent="0.2">
      <c r="AF41" s="187" t="s">
        <v>785</v>
      </c>
      <c r="AG41" s="185">
        <v>140</v>
      </c>
      <c r="AH41" s="185">
        <v>93</v>
      </c>
      <c r="AI41" s="185">
        <v>46</v>
      </c>
      <c r="AJ41" s="185"/>
      <c r="AK41" s="185"/>
      <c r="AL41" s="185">
        <v>17</v>
      </c>
      <c r="AM41" s="185">
        <v>0</v>
      </c>
    </row>
    <row r="42" spans="1:39" x14ac:dyDescent="0.2">
      <c r="AF42" s="186" t="s">
        <v>786</v>
      </c>
      <c r="AG42" s="185"/>
      <c r="AH42" s="185"/>
      <c r="AI42" s="185"/>
      <c r="AJ42" s="185"/>
      <c r="AK42" s="185"/>
      <c r="AL42" s="185"/>
      <c r="AM42" s="185"/>
    </row>
    <row r="43" spans="1:39" x14ac:dyDescent="0.2">
      <c r="AF43" s="187" t="s">
        <v>787</v>
      </c>
      <c r="AG43" s="185">
        <v>140</v>
      </c>
      <c r="AH43" s="185">
        <v>93</v>
      </c>
      <c r="AI43" s="185">
        <v>46</v>
      </c>
      <c r="AJ43" s="185"/>
      <c r="AK43" s="185"/>
      <c r="AL43" s="185">
        <v>17</v>
      </c>
      <c r="AM43" s="185">
        <v>0</v>
      </c>
    </row>
    <row r="44" spans="1:39" x14ac:dyDescent="0.2">
      <c r="AF44" s="187" t="s">
        <v>788</v>
      </c>
      <c r="AG44" s="185">
        <v>140</v>
      </c>
      <c r="AH44" s="185">
        <v>93</v>
      </c>
      <c r="AI44" s="185">
        <v>46</v>
      </c>
      <c r="AJ44" s="185"/>
      <c r="AK44" s="185"/>
      <c r="AL44" s="185">
        <v>17</v>
      </c>
      <c r="AM44" s="185">
        <v>0</v>
      </c>
    </row>
    <row r="45" spans="1:39" x14ac:dyDescent="0.2">
      <c r="AF45" s="187" t="s">
        <v>789</v>
      </c>
      <c r="AG45" s="185">
        <v>140</v>
      </c>
      <c r="AH45" s="185">
        <v>93</v>
      </c>
      <c r="AI45" s="185">
        <v>46</v>
      </c>
      <c r="AJ45" s="185"/>
      <c r="AK45" s="185"/>
      <c r="AL45" s="185">
        <v>17</v>
      </c>
      <c r="AM45" s="185">
        <v>0</v>
      </c>
    </row>
    <row r="46" spans="1:39" x14ac:dyDescent="0.2">
      <c r="AF46" s="187" t="s">
        <v>790</v>
      </c>
      <c r="AG46" s="185">
        <v>140</v>
      </c>
      <c r="AH46" s="185">
        <v>93</v>
      </c>
      <c r="AI46" s="185">
        <v>46</v>
      </c>
      <c r="AJ46" s="185"/>
      <c r="AK46" s="185"/>
      <c r="AL46" s="185">
        <v>17</v>
      </c>
      <c r="AM46" s="185">
        <v>0</v>
      </c>
    </row>
    <row r="47" spans="1:39" x14ac:dyDescent="0.2">
      <c r="AF47" s="187" t="s">
        <v>791</v>
      </c>
      <c r="AG47" s="185">
        <v>140</v>
      </c>
      <c r="AH47" s="185">
        <v>93</v>
      </c>
      <c r="AI47" s="185">
        <v>46</v>
      </c>
      <c r="AJ47" s="185"/>
      <c r="AK47" s="185"/>
      <c r="AL47" s="185">
        <v>17</v>
      </c>
      <c r="AM47" s="185">
        <v>0</v>
      </c>
    </row>
    <row r="48" spans="1:39" x14ac:dyDescent="0.2">
      <c r="AF48" s="187" t="s">
        <v>792</v>
      </c>
      <c r="AG48" s="185">
        <v>140</v>
      </c>
      <c r="AH48" s="185">
        <v>93</v>
      </c>
      <c r="AI48" s="185">
        <v>46</v>
      </c>
      <c r="AJ48" s="185"/>
      <c r="AK48" s="185"/>
      <c r="AL48" s="185">
        <v>17</v>
      </c>
      <c r="AM48" s="185">
        <v>0</v>
      </c>
    </row>
    <row r="49" spans="8:39" x14ac:dyDescent="0.2">
      <c r="H49" s="66"/>
      <c r="I49" s="66"/>
      <c r="L49"/>
      <c r="M49"/>
      <c r="S49" s="66"/>
      <c r="T49" s="66"/>
      <c r="U49" s="66"/>
      <c r="V49" s="66"/>
      <c r="AA49"/>
      <c r="AB49"/>
      <c r="AC49"/>
      <c r="AD49"/>
      <c r="AF49" s="187" t="s">
        <v>793</v>
      </c>
      <c r="AG49" s="185">
        <v>140</v>
      </c>
      <c r="AH49" s="185">
        <v>93</v>
      </c>
      <c r="AI49" s="185">
        <v>46</v>
      </c>
      <c r="AJ49" s="185"/>
      <c r="AK49" s="185"/>
      <c r="AL49" s="185">
        <v>17</v>
      </c>
      <c r="AM49" s="185">
        <v>0</v>
      </c>
    </row>
    <row r="50" spans="8:39" x14ac:dyDescent="0.2">
      <c r="H50" s="66"/>
      <c r="I50" s="66"/>
      <c r="L50"/>
      <c r="M50"/>
      <c r="S50" s="66"/>
      <c r="T50" s="66"/>
      <c r="U50" s="66"/>
      <c r="V50" s="66"/>
      <c r="AA50"/>
      <c r="AB50"/>
      <c r="AC50"/>
      <c r="AD50"/>
      <c r="AF50" s="187" t="s">
        <v>794</v>
      </c>
      <c r="AG50" s="185">
        <v>140</v>
      </c>
      <c r="AH50" s="185">
        <v>93</v>
      </c>
      <c r="AI50" s="185">
        <v>46</v>
      </c>
      <c r="AJ50" s="185"/>
      <c r="AK50" s="185"/>
      <c r="AL50" s="185">
        <v>17</v>
      </c>
      <c r="AM50" s="185">
        <v>0</v>
      </c>
    </row>
    <row r="51" spans="8:39" x14ac:dyDescent="0.2">
      <c r="H51" s="66"/>
      <c r="I51" s="66"/>
      <c r="L51"/>
      <c r="M51"/>
      <c r="S51" s="66"/>
      <c r="T51" s="66"/>
      <c r="U51" s="66"/>
      <c r="V51" s="66"/>
      <c r="AA51"/>
      <c r="AB51"/>
      <c r="AC51"/>
      <c r="AD51"/>
      <c r="AF51" s="187" t="s">
        <v>795</v>
      </c>
      <c r="AG51" s="185">
        <v>140</v>
      </c>
      <c r="AH51" s="185">
        <v>93</v>
      </c>
      <c r="AI51" s="185">
        <v>46</v>
      </c>
      <c r="AJ51" s="185"/>
      <c r="AK51" s="185"/>
      <c r="AL51" s="185">
        <v>0</v>
      </c>
      <c r="AM51" s="185">
        <v>0</v>
      </c>
    </row>
    <row r="52" spans="8:39" x14ac:dyDescent="0.2">
      <c r="H52" s="66"/>
      <c r="I52" s="66"/>
      <c r="L52"/>
      <c r="M52"/>
      <c r="S52" s="66"/>
      <c r="T52" s="66"/>
      <c r="U52" s="66"/>
      <c r="V52" s="66"/>
      <c r="AA52"/>
      <c r="AB52"/>
      <c r="AC52"/>
      <c r="AD52"/>
      <c r="AF52" s="187" t="s">
        <v>796</v>
      </c>
      <c r="AG52" s="185">
        <v>140</v>
      </c>
      <c r="AH52" s="185">
        <v>93</v>
      </c>
      <c r="AI52" s="185">
        <v>46</v>
      </c>
      <c r="AJ52" s="185"/>
      <c r="AK52" s="185"/>
      <c r="AL52" s="185">
        <v>17</v>
      </c>
      <c r="AM52" s="185">
        <v>0</v>
      </c>
    </row>
    <row r="53" spans="8:39" x14ac:dyDescent="0.2">
      <c r="H53" s="66"/>
      <c r="I53" s="66"/>
      <c r="L53"/>
      <c r="M53"/>
      <c r="S53" s="66"/>
      <c r="T53" s="66"/>
      <c r="U53" s="66"/>
      <c r="V53" s="66"/>
      <c r="AA53"/>
      <c r="AB53"/>
      <c r="AC53"/>
      <c r="AD53"/>
      <c r="AF53" s="187" t="s">
        <v>797</v>
      </c>
      <c r="AG53" s="185">
        <v>140</v>
      </c>
      <c r="AH53" s="185">
        <v>93</v>
      </c>
      <c r="AI53" s="185">
        <v>46</v>
      </c>
      <c r="AJ53" s="185"/>
      <c r="AK53" s="185"/>
      <c r="AL53" s="185">
        <v>17</v>
      </c>
      <c r="AM53" s="185">
        <v>0</v>
      </c>
    </row>
    <row r="54" spans="8:39" x14ac:dyDescent="0.2">
      <c r="H54" s="66"/>
      <c r="I54" s="66"/>
      <c r="L54"/>
      <c r="M54"/>
      <c r="S54" s="66"/>
      <c r="T54" s="66"/>
      <c r="U54" s="66"/>
      <c r="V54" s="66"/>
      <c r="AA54"/>
      <c r="AB54"/>
      <c r="AC54"/>
      <c r="AD54"/>
      <c r="AF54" s="184" t="s">
        <v>84</v>
      </c>
      <c r="AG54" s="185">
        <v>6160</v>
      </c>
      <c r="AH54" s="185">
        <v>4092</v>
      </c>
      <c r="AI54" s="185">
        <v>2024</v>
      </c>
      <c r="AJ54" s="185"/>
      <c r="AK54" s="185"/>
      <c r="AL54" s="185">
        <v>1534</v>
      </c>
      <c r="AM54" s="185">
        <v>803</v>
      </c>
    </row>
    <row r="55" spans="8:39" x14ac:dyDescent="0.2">
      <c r="H55" s="66"/>
      <c r="I55" s="66"/>
      <c r="L55"/>
      <c r="M55"/>
      <c r="S55" s="66"/>
      <c r="T55" s="66"/>
      <c r="U55" s="66"/>
      <c r="V55" s="66"/>
      <c r="AA55"/>
      <c r="AB55"/>
      <c r="AC55"/>
      <c r="AD55"/>
    </row>
    <row r="56" spans="8:39" x14ac:dyDescent="0.2">
      <c r="H56" s="66"/>
      <c r="I56" s="66"/>
      <c r="L56"/>
      <c r="M56"/>
      <c r="S56" s="66"/>
      <c r="T56" s="66"/>
      <c r="U56" s="66"/>
      <c r="V56" s="66"/>
      <c r="AA56"/>
      <c r="AB56"/>
      <c r="AC56"/>
      <c r="AD56"/>
    </row>
    <row r="57" spans="8:39" x14ac:dyDescent="0.2">
      <c r="H57" s="66"/>
      <c r="I57" s="66"/>
      <c r="L57"/>
      <c r="M57"/>
      <c r="S57" s="66"/>
      <c r="T57" s="66"/>
      <c r="U57" s="66"/>
      <c r="V57" s="66"/>
      <c r="AA57"/>
      <c r="AB57"/>
      <c r="AC57"/>
      <c r="AD57"/>
    </row>
    <row r="58" spans="8:39" x14ac:dyDescent="0.2">
      <c r="H58" s="66"/>
      <c r="I58" s="66"/>
      <c r="L58"/>
      <c r="M58"/>
      <c r="S58" s="66"/>
      <c r="T58" s="66"/>
      <c r="U58" s="66"/>
      <c r="V58" s="66"/>
      <c r="AA58"/>
      <c r="AB58"/>
      <c r="AC58"/>
      <c r="AD58"/>
    </row>
    <row r="59" spans="8:39" x14ac:dyDescent="0.2">
      <c r="H59" s="66"/>
      <c r="I59" s="66"/>
      <c r="L59"/>
      <c r="M59"/>
      <c r="S59" s="66"/>
      <c r="T59" s="66"/>
      <c r="U59" s="66"/>
      <c r="V59" s="66"/>
      <c r="AA59"/>
      <c r="AB59"/>
      <c r="AC59"/>
      <c r="AD59"/>
    </row>
    <row r="60" spans="8:39" x14ac:dyDescent="0.2">
      <c r="H60" s="66"/>
      <c r="I60" s="66"/>
      <c r="L60"/>
      <c r="M60"/>
      <c r="S60" s="66"/>
      <c r="T60" s="66"/>
      <c r="U60" s="66"/>
      <c r="V60" s="66"/>
      <c r="AA60"/>
      <c r="AB60"/>
      <c r="AC60"/>
      <c r="AD60"/>
    </row>
    <row r="61" spans="8:39" x14ac:dyDescent="0.2">
      <c r="H61" s="66"/>
      <c r="I61" s="66"/>
      <c r="L61"/>
      <c r="M61"/>
      <c r="S61" s="66"/>
      <c r="T61" s="66"/>
      <c r="U61" s="66"/>
      <c r="V61" s="66"/>
      <c r="AA61"/>
      <c r="AB61"/>
      <c r="AC61"/>
      <c r="AD61"/>
    </row>
    <row r="62" spans="8:39" x14ac:dyDescent="0.2">
      <c r="H62" s="66"/>
      <c r="I62" s="66"/>
      <c r="L62"/>
      <c r="M62"/>
      <c r="S62" s="66"/>
      <c r="T62" s="66"/>
      <c r="U62" s="66"/>
      <c r="V62" s="66"/>
      <c r="AA62"/>
      <c r="AB62"/>
      <c r="AC62"/>
      <c r="AD62"/>
    </row>
    <row r="63" spans="8:39" x14ac:dyDescent="0.2">
      <c r="H63" s="66"/>
      <c r="I63" s="66"/>
      <c r="L63"/>
      <c r="M63"/>
      <c r="S63" s="66"/>
      <c r="T63" s="66"/>
      <c r="U63" s="66"/>
      <c r="V63" s="66"/>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6"/>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0" t="s">
        <v>707</v>
      </c>
      <c r="B2" s="66" t="s">
        <v>711</v>
      </c>
      <c r="C2">
        <v>140</v>
      </c>
      <c r="D2" s="48">
        <v>43207</v>
      </c>
      <c r="E2" s="13">
        <v>68</v>
      </c>
      <c r="F2" s="13">
        <v>85</v>
      </c>
      <c r="G2" s="13">
        <v>93</v>
      </c>
      <c r="H2" s="13">
        <v>46</v>
      </c>
      <c r="I2" s="13"/>
      <c r="J2" s="13"/>
      <c r="K2" s="80"/>
      <c r="L2" s="1"/>
      <c r="M2" s="1"/>
    </row>
    <row r="3" spans="1:13" ht="16.5" customHeight="1" x14ac:dyDescent="0.2">
      <c r="A3" s="13" t="s">
        <v>707</v>
      </c>
      <c r="B3" t="s">
        <v>711</v>
      </c>
      <c r="C3">
        <v>140</v>
      </c>
      <c r="D3" s="83">
        <v>43208</v>
      </c>
      <c r="E3" s="13">
        <v>68</v>
      </c>
      <c r="F3" s="13">
        <v>85</v>
      </c>
      <c r="G3" s="13">
        <v>93</v>
      </c>
      <c r="H3" s="13">
        <v>46</v>
      </c>
      <c r="I3" s="13"/>
      <c r="J3" s="13"/>
      <c r="K3" s="13"/>
      <c r="L3" s="12"/>
      <c r="M3" s="13"/>
    </row>
    <row r="4" spans="1:13" x14ac:dyDescent="0.2">
      <c r="A4" s="13" t="s">
        <v>707</v>
      </c>
      <c r="B4" t="s">
        <v>711</v>
      </c>
      <c r="C4">
        <v>140</v>
      </c>
      <c r="D4" s="83">
        <v>43209</v>
      </c>
      <c r="E4" s="13">
        <v>68</v>
      </c>
      <c r="F4" s="13">
        <v>85</v>
      </c>
      <c r="G4" s="13">
        <v>93</v>
      </c>
      <c r="H4" s="13">
        <v>46</v>
      </c>
      <c r="I4" s="13"/>
      <c r="J4" s="13"/>
      <c r="K4" s="13"/>
      <c r="L4" s="12"/>
      <c r="M4" s="13"/>
    </row>
    <row r="5" spans="1:13" x14ac:dyDescent="0.2">
      <c r="A5" s="13" t="s">
        <v>707</v>
      </c>
      <c r="B5" t="s">
        <v>711</v>
      </c>
      <c r="C5">
        <v>140</v>
      </c>
      <c r="D5" s="83">
        <v>43210</v>
      </c>
      <c r="E5" s="13">
        <v>68</v>
      </c>
      <c r="F5" s="13">
        <v>85</v>
      </c>
      <c r="G5" s="13">
        <v>93</v>
      </c>
      <c r="H5" s="13">
        <v>46</v>
      </c>
      <c r="I5" s="13"/>
      <c r="J5" s="13"/>
      <c r="K5" s="13"/>
      <c r="L5" s="12"/>
      <c r="M5" s="13"/>
    </row>
    <row r="6" spans="1:13" x14ac:dyDescent="0.2">
      <c r="A6" s="13" t="s">
        <v>707</v>
      </c>
      <c r="B6" t="s">
        <v>711</v>
      </c>
      <c r="C6">
        <v>140</v>
      </c>
      <c r="D6" s="83">
        <v>43211</v>
      </c>
      <c r="E6" s="13">
        <v>68</v>
      </c>
      <c r="F6" s="13">
        <v>85</v>
      </c>
      <c r="G6" s="13">
        <v>93</v>
      </c>
      <c r="H6" s="13">
        <v>46</v>
      </c>
      <c r="I6" s="13"/>
      <c r="J6" s="13"/>
      <c r="K6" s="13"/>
      <c r="L6" s="12"/>
      <c r="M6" s="13"/>
    </row>
    <row r="7" spans="1:13" x14ac:dyDescent="0.2">
      <c r="A7" s="13" t="s">
        <v>707</v>
      </c>
      <c r="B7" t="s">
        <v>711</v>
      </c>
      <c r="C7">
        <v>140</v>
      </c>
      <c r="D7" s="83">
        <v>43214</v>
      </c>
      <c r="E7" s="13">
        <v>68</v>
      </c>
      <c r="F7" s="13">
        <v>85</v>
      </c>
      <c r="G7" s="13">
        <v>93</v>
      </c>
      <c r="H7" s="13">
        <v>46</v>
      </c>
      <c r="I7" s="13"/>
      <c r="J7" s="13"/>
      <c r="K7" s="13"/>
      <c r="L7" s="12"/>
      <c r="M7" s="13"/>
    </row>
    <row r="8" spans="1:13" x14ac:dyDescent="0.2">
      <c r="A8" s="13" t="s">
        <v>707</v>
      </c>
      <c r="B8" t="s">
        <v>711</v>
      </c>
      <c r="C8">
        <v>140</v>
      </c>
      <c r="D8" s="83">
        <v>43215</v>
      </c>
      <c r="E8" s="13">
        <v>68</v>
      </c>
      <c r="F8" s="13">
        <v>85</v>
      </c>
      <c r="G8" s="13">
        <v>93</v>
      </c>
      <c r="H8" s="13">
        <v>46</v>
      </c>
      <c r="I8" s="13"/>
      <c r="J8" s="13"/>
      <c r="K8" s="13"/>
      <c r="L8" s="12"/>
      <c r="M8" s="13"/>
    </row>
    <row r="9" spans="1:13" x14ac:dyDescent="0.2">
      <c r="A9" s="13" t="s">
        <v>707</v>
      </c>
      <c r="B9" t="s">
        <v>711</v>
      </c>
      <c r="C9">
        <v>140</v>
      </c>
      <c r="D9" s="83">
        <v>43216</v>
      </c>
      <c r="E9" s="13">
        <v>68</v>
      </c>
      <c r="F9" s="13">
        <v>85</v>
      </c>
      <c r="G9" s="13">
        <v>93</v>
      </c>
      <c r="H9" s="13">
        <v>46</v>
      </c>
      <c r="I9" s="13"/>
      <c r="J9" s="13"/>
      <c r="K9" s="13"/>
      <c r="L9" s="12"/>
      <c r="M9" s="13"/>
    </row>
    <row r="10" spans="1:13" x14ac:dyDescent="0.2">
      <c r="A10" s="13" t="s">
        <v>707</v>
      </c>
      <c r="B10" t="s">
        <v>711</v>
      </c>
      <c r="C10">
        <v>140</v>
      </c>
      <c r="D10" s="83">
        <v>43220</v>
      </c>
      <c r="E10" s="13">
        <v>68</v>
      </c>
      <c r="F10" s="13">
        <v>85</v>
      </c>
      <c r="G10" s="13">
        <v>93</v>
      </c>
      <c r="H10" s="13">
        <v>46</v>
      </c>
      <c r="I10" s="13"/>
      <c r="J10" s="13"/>
      <c r="K10" s="13"/>
      <c r="L10" s="12"/>
      <c r="M10" s="13"/>
    </row>
    <row r="11" spans="1:13" x14ac:dyDescent="0.2">
      <c r="A11" s="13" t="s">
        <v>707</v>
      </c>
      <c r="B11" t="s">
        <v>711</v>
      </c>
      <c r="C11">
        <v>140</v>
      </c>
      <c r="D11" s="83">
        <v>43221</v>
      </c>
      <c r="E11" s="13">
        <v>68</v>
      </c>
      <c r="F11" s="13">
        <v>85</v>
      </c>
      <c r="G11" s="13">
        <v>93</v>
      </c>
      <c r="H11" s="13">
        <v>46</v>
      </c>
      <c r="I11" s="13"/>
      <c r="J11" s="13"/>
      <c r="K11" s="13"/>
      <c r="L11" s="12"/>
      <c r="M11" s="13"/>
    </row>
    <row r="12" spans="1:13" x14ac:dyDescent="0.2">
      <c r="A12" s="13" t="s">
        <v>707</v>
      </c>
      <c r="B12" t="s">
        <v>711</v>
      </c>
      <c r="C12">
        <v>140</v>
      </c>
      <c r="D12" s="83">
        <v>43222</v>
      </c>
      <c r="E12" s="13">
        <v>68</v>
      </c>
      <c r="F12" s="13">
        <v>85</v>
      </c>
      <c r="G12" s="13">
        <v>93</v>
      </c>
      <c r="H12" s="13">
        <v>46</v>
      </c>
      <c r="I12" s="13"/>
      <c r="J12" s="13"/>
      <c r="K12" s="13"/>
      <c r="L12" s="12"/>
      <c r="M12" s="13"/>
    </row>
    <row r="13" spans="1:13" x14ac:dyDescent="0.2">
      <c r="A13" s="13" t="s">
        <v>707</v>
      </c>
      <c r="B13" t="s">
        <v>711</v>
      </c>
      <c r="C13">
        <v>140</v>
      </c>
      <c r="D13" s="83">
        <v>43224</v>
      </c>
      <c r="E13" s="13">
        <v>9</v>
      </c>
      <c r="F13" s="13">
        <v>26</v>
      </c>
      <c r="G13" s="13">
        <v>93</v>
      </c>
      <c r="H13" s="13">
        <v>46</v>
      </c>
      <c r="I13" s="13"/>
      <c r="J13" s="13"/>
      <c r="K13" s="13"/>
      <c r="L13" s="12"/>
      <c r="M13" s="13"/>
    </row>
    <row r="14" spans="1:13" x14ac:dyDescent="0.2">
      <c r="A14" s="13" t="s">
        <v>707</v>
      </c>
      <c r="B14" t="s">
        <v>711</v>
      </c>
      <c r="C14">
        <v>140</v>
      </c>
      <c r="D14" s="83">
        <v>43225</v>
      </c>
      <c r="E14" s="13">
        <v>9</v>
      </c>
      <c r="F14" s="13">
        <v>26</v>
      </c>
      <c r="G14" s="13">
        <v>93</v>
      </c>
      <c r="H14" s="13">
        <v>46</v>
      </c>
      <c r="I14" s="13"/>
      <c r="J14" s="13"/>
      <c r="K14" s="13"/>
      <c r="L14" s="12"/>
      <c r="M14" s="13"/>
    </row>
    <row r="15" spans="1:13" x14ac:dyDescent="0.2">
      <c r="A15" s="13" t="s">
        <v>707</v>
      </c>
      <c r="B15" t="s">
        <v>711</v>
      </c>
      <c r="C15">
        <v>140</v>
      </c>
      <c r="D15" s="83">
        <v>43227</v>
      </c>
      <c r="E15" s="13">
        <v>8</v>
      </c>
      <c r="F15" s="13">
        <v>25</v>
      </c>
      <c r="G15" s="13">
        <v>93</v>
      </c>
      <c r="H15" s="13">
        <v>46</v>
      </c>
      <c r="I15" s="13"/>
      <c r="J15" s="13"/>
      <c r="K15" s="13"/>
      <c r="L15" s="12"/>
      <c r="M15" s="13"/>
    </row>
    <row r="16" spans="1:13" x14ac:dyDescent="0.2">
      <c r="A16" s="13" t="s">
        <v>707</v>
      </c>
      <c r="B16" t="s">
        <v>711</v>
      </c>
      <c r="C16">
        <v>140</v>
      </c>
      <c r="D16" s="83">
        <v>43229</v>
      </c>
      <c r="E16" s="13">
        <v>8</v>
      </c>
      <c r="F16" s="13">
        <v>25</v>
      </c>
      <c r="G16" s="13">
        <v>93</v>
      </c>
      <c r="H16" s="13">
        <v>46</v>
      </c>
      <c r="I16" s="13"/>
      <c r="J16" s="13"/>
      <c r="K16" s="13"/>
      <c r="L16" s="12"/>
      <c r="M16" s="13"/>
    </row>
    <row r="17" spans="1:13" x14ac:dyDescent="0.2">
      <c r="A17" s="13" t="s">
        <v>707</v>
      </c>
      <c r="B17" t="s">
        <v>711</v>
      </c>
      <c r="C17">
        <v>140</v>
      </c>
      <c r="D17" s="83">
        <v>43230</v>
      </c>
      <c r="E17" s="13">
        <v>6</v>
      </c>
      <c r="F17" s="13">
        <v>23</v>
      </c>
      <c r="G17" s="13">
        <v>93</v>
      </c>
      <c r="H17" s="13">
        <v>46</v>
      </c>
      <c r="I17" s="13"/>
      <c r="J17" s="13"/>
      <c r="K17" s="13"/>
      <c r="L17" s="12"/>
      <c r="M17" s="13"/>
    </row>
    <row r="18" spans="1:13" x14ac:dyDescent="0.2">
      <c r="A18" s="13" t="s">
        <v>707</v>
      </c>
      <c r="B18" t="s">
        <v>711</v>
      </c>
      <c r="C18">
        <v>140</v>
      </c>
      <c r="D18" s="83">
        <v>43231</v>
      </c>
      <c r="E18" s="13">
        <v>3</v>
      </c>
      <c r="F18" s="13">
        <v>20</v>
      </c>
      <c r="G18" s="13">
        <v>93</v>
      </c>
      <c r="H18" s="13">
        <v>46</v>
      </c>
      <c r="I18" s="13"/>
      <c r="J18" s="13"/>
      <c r="K18" s="13"/>
      <c r="L18" s="12"/>
      <c r="M18" s="13"/>
    </row>
    <row r="19" spans="1:13" x14ac:dyDescent="0.2">
      <c r="A19" s="13" t="s">
        <v>707</v>
      </c>
      <c r="B19" t="s">
        <v>711</v>
      </c>
      <c r="C19">
        <v>140</v>
      </c>
      <c r="D19" s="83">
        <v>43232</v>
      </c>
      <c r="E19" s="13">
        <v>3</v>
      </c>
      <c r="F19" s="13">
        <v>20</v>
      </c>
      <c r="G19" s="13">
        <v>93</v>
      </c>
      <c r="H19" s="13">
        <v>46</v>
      </c>
      <c r="I19" s="13"/>
      <c r="J19" s="13"/>
      <c r="K19" s="13"/>
      <c r="L19" s="12"/>
      <c r="M19" s="13"/>
    </row>
    <row r="20" spans="1:13" x14ac:dyDescent="0.2">
      <c r="A20" s="13" t="s">
        <v>707</v>
      </c>
      <c r="B20" t="s">
        <v>711</v>
      </c>
      <c r="C20">
        <v>140</v>
      </c>
      <c r="D20" s="83">
        <v>43233</v>
      </c>
      <c r="E20" s="13">
        <v>3</v>
      </c>
      <c r="F20" s="13">
        <v>20</v>
      </c>
      <c r="G20" s="13">
        <v>93</v>
      </c>
      <c r="H20" s="13">
        <v>46</v>
      </c>
      <c r="I20" s="13"/>
      <c r="J20" s="13"/>
      <c r="K20" s="13"/>
      <c r="L20" s="12"/>
      <c r="M20" s="13"/>
    </row>
    <row r="21" spans="1:13" x14ac:dyDescent="0.2">
      <c r="A21" s="13" t="s">
        <v>707</v>
      </c>
      <c r="B21" t="s">
        <v>711</v>
      </c>
      <c r="C21">
        <v>140</v>
      </c>
      <c r="D21" s="83">
        <v>43234</v>
      </c>
      <c r="E21" s="13">
        <v>3</v>
      </c>
      <c r="F21" s="13">
        <v>20</v>
      </c>
      <c r="G21" s="13">
        <v>93</v>
      </c>
      <c r="H21" s="13">
        <v>46</v>
      </c>
      <c r="I21" s="13"/>
      <c r="J21" s="13"/>
      <c r="K21" s="13"/>
      <c r="L21" s="12"/>
      <c r="M21" s="13"/>
    </row>
    <row r="22" spans="1:13" x14ac:dyDescent="0.2">
      <c r="A22" s="13" t="s">
        <v>707</v>
      </c>
      <c r="B22" t="s">
        <v>711</v>
      </c>
      <c r="C22">
        <v>140</v>
      </c>
      <c r="D22" s="83">
        <v>43235</v>
      </c>
      <c r="E22" s="13">
        <v>1</v>
      </c>
      <c r="F22" s="13">
        <v>18</v>
      </c>
      <c r="G22" s="13">
        <v>93</v>
      </c>
      <c r="H22" s="13">
        <v>46</v>
      </c>
      <c r="I22" s="13"/>
      <c r="J22" s="13"/>
      <c r="K22" s="13"/>
      <c r="L22" s="12"/>
      <c r="M22" s="13"/>
    </row>
    <row r="23" spans="1:13" x14ac:dyDescent="0.2">
      <c r="A23" s="13" t="s">
        <v>707</v>
      </c>
      <c r="B23" t="s">
        <v>711</v>
      </c>
      <c r="C23">
        <v>140</v>
      </c>
      <c r="D23" s="83">
        <v>43237</v>
      </c>
      <c r="E23" s="13">
        <v>1</v>
      </c>
      <c r="F23" s="13">
        <v>18</v>
      </c>
      <c r="G23" s="13">
        <v>93</v>
      </c>
      <c r="H23" s="13">
        <v>46</v>
      </c>
      <c r="I23" s="13"/>
      <c r="J23" s="13"/>
      <c r="K23" s="13"/>
      <c r="L23" s="12"/>
      <c r="M23" s="13"/>
    </row>
    <row r="24" spans="1:13" x14ac:dyDescent="0.2">
      <c r="A24" s="13" t="s">
        <v>707</v>
      </c>
      <c r="B24" t="s">
        <v>711</v>
      </c>
      <c r="C24">
        <v>140</v>
      </c>
      <c r="D24" s="83">
        <v>43238</v>
      </c>
      <c r="E24" s="13">
        <v>1</v>
      </c>
      <c r="F24" s="13">
        <v>18</v>
      </c>
      <c r="G24" s="13">
        <v>93</v>
      </c>
      <c r="H24" s="13">
        <v>46</v>
      </c>
      <c r="I24" s="13"/>
      <c r="J24" s="13"/>
      <c r="K24" s="13"/>
      <c r="L24" s="12"/>
      <c r="M24" s="13"/>
    </row>
    <row r="25" spans="1:13" x14ac:dyDescent="0.2">
      <c r="A25" s="13" t="s">
        <v>707</v>
      </c>
      <c r="B25" t="s">
        <v>711</v>
      </c>
      <c r="C25">
        <v>140</v>
      </c>
      <c r="D25" s="83">
        <v>43239</v>
      </c>
      <c r="E25" s="13">
        <v>0</v>
      </c>
      <c r="F25" s="13">
        <v>17</v>
      </c>
      <c r="G25" s="13">
        <v>93</v>
      </c>
      <c r="H25" s="13">
        <v>46</v>
      </c>
      <c r="I25" s="13"/>
      <c r="J25" s="13"/>
      <c r="K25" s="13"/>
      <c r="L25" s="12"/>
      <c r="M25" s="13"/>
    </row>
    <row r="26" spans="1:13" x14ac:dyDescent="0.2">
      <c r="A26" s="13" t="s">
        <v>707</v>
      </c>
      <c r="B26" t="s">
        <v>711</v>
      </c>
      <c r="C26">
        <v>140</v>
      </c>
      <c r="D26" s="83">
        <v>43242</v>
      </c>
      <c r="E26" s="13">
        <v>0</v>
      </c>
      <c r="F26" s="13">
        <v>17</v>
      </c>
      <c r="G26" s="13">
        <v>93</v>
      </c>
      <c r="H26" s="13">
        <v>46</v>
      </c>
      <c r="I26" s="13"/>
      <c r="J26" s="13"/>
      <c r="K26" s="13"/>
      <c r="L26" s="12"/>
      <c r="M26" s="13"/>
    </row>
    <row r="27" spans="1:13" x14ac:dyDescent="0.2">
      <c r="A27" s="13" t="s">
        <v>707</v>
      </c>
      <c r="B27" t="s">
        <v>711</v>
      </c>
      <c r="C27">
        <v>140</v>
      </c>
      <c r="D27" s="83">
        <v>43243</v>
      </c>
      <c r="E27" s="13">
        <v>0</v>
      </c>
      <c r="F27" s="13">
        <v>17</v>
      </c>
      <c r="G27" s="13">
        <v>93</v>
      </c>
      <c r="H27" s="13">
        <v>46</v>
      </c>
      <c r="I27" s="13"/>
      <c r="J27" s="13"/>
      <c r="K27" s="13"/>
      <c r="L27" s="12"/>
      <c r="M27" s="13"/>
    </row>
    <row r="28" spans="1:13" x14ac:dyDescent="0.2">
      <c r="A28" s="13" t="s">
        <v>707</v>
      </c>
      <c r="B28" t="s">
        <v>711</v>
      </c>
      <c r="C28">
        <v>140</v>
      </c>
      <c r="D28" s="83">
        <v>43244</v>
      </c>
      <c r="E28" s="13">
        <v>0</v>
      </c>
      <c r="F28" s="13">
        <v>17</v>
      </c>
      <c r="G28" s="13">
        <v>93</v>
      </c>
      <c r="H28" s="13">
        <v>46</v>
      </c>
      <c r="I28" s="13"/>
      <c r="J28" s="13"/>
      <c r="K28" s="13"/>
      <c r="L28" s="12"/>
      <c r="M28" s="13"/>
    </row>
    <row r="29" spans="1:13" x14ac:dyDescent="0.2">
      <c r="A29" s="13" t="s">
        <v>707</v>
      </c>
      <c r="B29" t="s">
        <v>711</v>
      </c>
      <c r="C29">
        <v>140</v>
      </c>
      <c r="D29" s="83">
        <v>43245</v>
      </c>
      <c r="E29" s="13">
        <v>0</v>
      </c>
      <c r="F29" s="13">
        <v>17</v>
      </c>
      <c r="G29" s="13">
        <v>93</v>
      </c>
      <c r="H29" s="13">
        <v>46</v>
      </c>
      <c r="I29" s="13"/>
      <c r="J29" s="13"/>
      <c r="K29" s="13"/>
      <c r="L29" s="12"/>
      <c r="M29" s="13"/>
    </row>
    <row r="30" spans="1:13" x14ac:dyDescent="0.2">
      <c r="A30" s="13" t="s">
        <v>707</v>
      </c>
      <c r="B30" t="s">
        <v>711</v>
      </c>
      <c r="C30">
        <v>140</v>
      </c>
      <c r="D30" s="83">
        <v>43246</v>
      </c>
      <c r="E30" s="13">
        <v>0</v>
      </c>
      <c r="F30" s="13">
        <v>17</v>
      </c>
      <c r="G30" s="13">
        <v>93</v>
      </c>
      <c r="H30" s="13">
        <v>46</v>
      </c>
      <c r="I30" s="13"/>
      <c r="J30" s="13"/>
      <c r="K30" s="13"/>
      <c r="L30" s="12"/>
      <c r="M30" s="13"/>
    </row>
    <row r="31" spans="1:13" x14ac:dyDescent="0.2">
      <c r="A31" s="13" t="s">
        <v>707</v>
      </c>
      <c r="B31" t="s">
        <v>711</v>
      </c>
      <c r="C31">
        <v>140</v>
      </c>
      <c r="D31" s="83">
        <v>43247</v>
      </c>
      <c r="E31" s="13">
        <v>0</v>
      </c>
      <c r="F31" s="13">
        <v>17</v>
      </c>
      <c r="G31" s="13">
        <v>93</v>
      </c>
      <c r="H31" s="13">
        <v>46</v>
      </c>
      <c r="I31" s="13"/>
      <c r="J31" s="13"/>
      <c r="K31" s="13"/>
      <c r="L31" s="12"/>
      <c r="M31" s="13"/>
    </row>
    <row r="32" spans="1:13" x14ac:dyDescent="0.2">
      <c r="A32" s="13" t="s">
        <v>707</v>
      </c>
      <c r="B32" t="s">
        <v>711</v>
      </c>
      <c r="C32">
        <v>140</v>
      </c>
      <c r="D32" s="83">
        <v>43249</v>
      </c>
      <c r="E32" s="13">
        <v>0</v>
      </c>
      <c r="F32" s="13">
        <v>17</v>
      </c>
      <c r="G32" s="13">
        <v>93</v>
      </c>
      <c r="H32" s="13">
        <v>46</v>
      </c>
      <c r="I32" s="13"/>
      <c r="J32" s="13"/>
      <c r="K32" s="13"/>
      <c r="L32" s="12"/>
      <c r="M32" s="13"/>
    </row>
    <row r="33" spans="1:13" x14ac:dyDescent="0.2">
      <c r="A33" s="13" t="s">
        <v>707</v>
      </c>
      <c r="B33" t="s">
        <v>711</v>
      </c>
      <c r="C33">
        <v>140</v>
      </c>
      <c r="D33" s="83">
        <v>43250</v>
      </c>
      <c r="E33" s="13">
        <v>0</v>
      </c>
      <c r="F33" s="13">
        <v>17</v>
      </c>
      <c r="G33" s="13">
        <v>93</v>
      </c>
      <c r="H33" s="13">
        <v>46</v>
      </c>
      <c r="I33" s="13"/>
      <c r="J33" s="13"/>
      <c r="K33" s="13"/>
      <c r="L33" s="12"/>
      <c r="M33" s="13"/>
    </row>
    <row r="34" spans="1:13" x14ac:dyDescent="0.2">
      <c r="A34" s="13" t="s">
        <v>707</v>
      </c>
      <c r="B34" t="s">
        <v>711</v>
      </c>
      <c r="C34">
        <v>140</v>
      </c>
      <c r="D34" s="83">
        <v>43251</v>
      </c>
      <c r="E34" s="13">
        <v>0</v>
      </c>
      <c r="F34" s="13">
        <v>17</v>
      </c>
      <c r="G34" s="13">
        <v>93</v>
      </c>
      <c r="H34" s="13">
        <v>46</v>
      </c>
      <c r="I34" s="13"/>
      <c r="J34" s="13"/>
      <c r="K34" s="13"/>
      <c r="L34" s="12"/>
      <c r="M34" s="13"/>
    </row>
    <row r="35" spans="1:13" x14ac:dyDescent="0.2">
      <c r="A35" s="13" t="s">
        <v>707</v>
      </c>
      <c r="B35" t="s">
        <v>711</v>
      </c>
      <c r="C35">
        <v>140</v>
      </c>
      <c r="D35" s="83">
        <v>43252</v>
      </c>
      <c r="E35" s="13">
        <v>0</v>
      </c>
      <c r="F35" s="13">
        <v>17</v>
      </c>
      <c r="G35" s="13">
        <v>93</v>
      </c>
      <c r="H35" s="13">
        <v>46</v>
      </c>
      <c r="I35" s="13"/>
      <c r="J35" s="13"/>
      <c r="K35" s="13"/>
      <c r="L35" s="12"/>
      <c r="M35" s="13"/>
    </row>
    <row r="36" spans="1:13" x14ac:dyDescent="0.2">
      <c r="A36" s="13" t="s">
        <v>707</v>
      </c>
      <c r="B36" t="s">
        <v>711</v>
      </c>
      <c r="C36">
        <v>140</v>
      </c>
      <c r="D36" s="83">
        <v>43254</v>
      </c>
      <c r="E36" s="13">
        <v>0</v>
      </c>
      <c r="F36" s="13">
        <v>17</v>
      </c>
      <c r="G36" s="13">
        <v>93</v>
      </c>
      <c r="H36" s="13">
        <v>46</v>
      </c>
      <c r="I36" s="13"/>
      <c r="J36" s="13"/>
      <c r="K36" s="13"/>
      <c r="L36" s="12"/>
      <c r="M36" s="13"/>
    </row>
    <row r="37" spans="1:13" x14ac:dyDescent="0.2">
      <c r="A37" s="13" t="s">
        <v>707</v>
      </c>
      <c r="B37" t="s">
        <v>711</v>
      </c>
      <c r="C37">
        <v>140</v>
      </c>
      <c r="D37" s="83">
        <v>43255</v>
      </c>
      <c r="E37" s="13">
        <v>0</v>
      </c>
      <c r="F37" s="13">
        <v>17</v>
      </c>
      <c r="G37" s="13">
        <v>93</v>
      </c>
      <c r="H37" s="13">
        <v>46</v>
      </c>
      <c r="I37" s="13"/>
      <c r="J37" s="13"/>
      <c r="K37" s="13"/>
      <c r="L37" s="12"/>
      <c r="M37" s="13"/>
    </row>
    <row r="38" spans="1:13" x14ac:dyDescent="0.2">
      <c r="A38" s="13" t="s">
        <v>707</v>
      </c>
      <c r="B38" t="s">
        <v>711</v>
      </c>
      <c r="C38">
        <v>140</v>
      </c>
      <c r="D38" s="83">
        <v>43256</v>
      </c>
      <c r="E38" s="13">
        <v>0</v>
      </c>
      <c r="F38" s="13">
        <v>17</v>
      </c>
      <c r="G38" s="13">
        <v>93</v>
      </c>
      <c r="H38" s="13">
        <v>46</v>
      </c>
      <c r="I38" s="13"/>
      <c r="J38" s="13"/>
      <c r="K38" s="13"/>
      <c r="L38" s="12"/>
      <c r="M38" s="13"/>
    </row>
    <row r="39" spans="1:13" x14ac:dyDescent="0.2">
      <c r="A39" s="13" t="s">
        <v>707</v>
      </c>
      <c r="B39" t="s">
        <v>711</v>
      </c>
      <c r="C39">
        <v>140</v>
      </c>
      <c r="D39" s="83">
        <v>43257</v>
      </c>
      <c r="E39" s="13">
        <v>0</v>
      </c>
      <c r="F39" s="13">
        <v>17</v>
      </c>
      <c r="G39" s="13">
        <v>93</v>
      </c>
      <c r="H39" s="13">
        <v>46</v>
      </c>
      <c r="I39" s="13"/>
      <c r="J39" s="13"/>
      <c r="K39" s="13"/>
      <c r="L39" s="12"/>
      <c r="M39" s="13"/>
    </row>
    <row r="40" spans="1:13" x14ac:dyDescent="0.2">
      <c r="A40" s="13" t="s">
        <v>707</v>
      </c>
      <c r="B40" t="s">
        <v>711</v>
      </c>
      <c r="C40">
        <v>140</v>
      </c>
      <c r="D40" s="83">
        <v>43258</v>
      </c>
      <c r="E40" s="13">
        <v>0</v>
      </c>
      <c r="F40" s="13">
        <v>17</v>
      </c>
      <c r="G40" s="13">
        <v>93</v>
      </c>
      <c r="H40" s="13">
        <v>46</v>
      </c>
      <c r="I40" s="13"/>
      <c r="J40" s="13"/>
      <c r="K40" s="13"/>
      <c r="L40" s="12"/>
      <c r="M40" s="13"/>
    </row>
    <row r="41" spans="1:13" x14ac:dyDescent="0.2">
      <c r="A41" s="13" t="s">
        <v>707</v>
      </c>
      <c r="B41" t="s">
        <v>711</v>
      </c>
      <c r="C41">
        <v>140</v>
      </c>
      <c r="D41" s="83">
        <v>43260</v>
      </c>
      <c r="E41" s="13">
        <v>0</v>
      </c>
      <c r="F41" s="13">
        <v>17</v>
      </c>
      <c r="G41" s="13">
        <v>93</v>
      </c>
      <c r="H41" s="13">
        <v>46</v>
      </c>
      <c r="I41" s="13"/>
      <c r="J41" s="13"/>
      <c r="K41" s="13"/>
      <c r="L41" s="12"/>
      <c r="M41" s="13"/>
    </row>
    <row r="42" spans="1:13" x14ac:dyDescent="0.2">
      <c r="A42" s="13" t="s">
        <v>707</v>
      </c>
      <c r="B42" t="s">
        <v>711</v>
      </c>
      <c r="C42">
        <v>140</v>
      </c>
      <c r="D42" s="83">
        <v>43261</v>
      </c>
      <c r="E42" s="13">
        <v>0</v>
      </c>
      <c r="F42" s="13">
        <v>17</v>
      </c>
      <c r="G42" s="13">
        <v>93</v>
      </c>
      <c r="H42" s="13">
        <v>46</v>
      </c>
      <c r="I42" s="13"/>
      <c r="J42" s="13"/>
      <c r="K42" s="13"/>
      <c r="L42" s="12"/>
      <c r="M42" s="13"/>
    </row>
    <row r="43" spans="1:13" x14ac:dyDescent="0.2">
      <c r="A43" s="13" t="s">
        <v>707</v>
      </c>
      <c r="B43" t="s">
        <v>711</v>
      </c>
      <c r="C43">
        <v>140</v>
      </c>
      <c r="D43" s="83">
        <v>43262</v>
      </c>
      <c r="E43" s="13">
        <v>0</v>
      </c>
      <c r="F43" s="13">
        <v>0</v>
      </c>
      <c r="G43" s="13">
        <v>93</v>
      </c>
      <c r="H43" s="13">
        <v>46</v>
      </c>
      <c r="I43" s="13"/>
      <c r="J43" s="13"/>
      <c r="K43" s="13"/>
      <c r="L43" s="12"/>
      <c r="M43" s="13"/>
    </row>
    <row r="44" spans="1:13" x14ac:dyDescent="0.2">
      <c r="A44" s="13" t="s">
        <v>707</v>
      </c>
      <c r="B44" t="s">
        <v>711</v>
      </c>
      <c r="C44">
        <v>140</v>
      </c>
      <c r="D44" s="83">
        <v>43263</v>
      </c>
      <c r="E44" s="13">
        <v>0</v>
      </c>
      <c r="F44" s="13">
        <v>17</v>
      </c>
      <c r="G44" s="13">
        <v>93</v>
      </c>
      <c r="H44" s="13">
        <v>46</v>
      </c>
      <c r="I44" s="13"/>
      <c r="J44" s="13"/>
      <c r="K44" s="13"/>
      <c r="L44" s="12"/>
      <c r="M44" s="13"/>
    </row>
    <row r="45" spans="1:13" x14ac:dyDescent="0.2">
      <c r="A45" s="13" t="s">
        <v>707</v>
      </c>
      <c r="B45" t="s">
        <v>711</v>
      </c>
      <c r="C45">
        <v>140</v>
      </c>
      <c r="D45" s="83">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707</v>
      </c>
      <c r="B2" t="s">
        <v>711</v>
      </c>
      <c r="C2" s="83">
        <v>43070</v>
      </c>
      <c r="D2">
        <v>13</v>
      </c>
      <c r="E2">
        <v>0</v>
      </c>
      <c r="F2">
        <v>0</v>
      </c>
    </row>
    <row r="3" spans="1:6" x14ac:dyDescent="0.2">
      <c r="A3" t="s">
        <v>707</v>
      </c>
      <c r="B3" t="s">
        <v>711</v>
      </c>
      <c r="C3" s="83">
        <v>43101</v>
      </c>
      <c r="D3">
        <v>28</v>
      </c>
      <c r="E3">
        <v>0</v>
      </c>
      <c r="F3">
        <v>0</v>
      </c>
    </row>
    <row r="4" spans="1:6" x14ac:dyDescent="0.2">
      <c r="A4" t="s">
        <v>707</v>
      </c>
      <c r="B4" t="s">
        <v>711</v>
      </c>
      <c r="C4" s="83">
        <v>43132</v>
      </c>
      <c r="D4">
        <v>54</v>
      </c>
      <c r="E4">
        <v>0</v>
      </c>
      <c r="F4">
        <v>0</v>
      </c>
    </row>
    <row r="5" spans="1:6" x14ac:dyDescent="0.2">
      <c r="A5" t="s">
        <v>707</v>
      </c>
      <c r="B5" t="s">
        <v>711</v>
      </c>
      <c r="C5" s="83">
        <v>43160</v>
      </c>
      <c r="D5">
        <v>33</v>
      </c>
      <c r="E5">
        <v>0</v>
      </c>
      <c r="F5">
        <v>0</v>
      </c>
    </row>
    <row r="6" spans="1:6" x14ac:dyDescent="0.2">
      <c r="A6" t="s">
        <v>707</v>
      </c>
      <c r="B6" t="s">
        <v>711</v>
      </c>
      <c r="C6" s="83">
        <v>43191</v>
      </c>
      <c r="D6">
        <v>68</v>
      </c>
      <c r="E6">
        <v>0</v>
      </c>
      <c r="F6">
        <v>0</v>
      </c>
    </row>
    <row r="7" spans="1:6" x14ac:dyDescent="0.2">
      <c r="A7" t="s">
        <v>707</v>
      </c>
      <c r="B7" t="s">
        <v>711</v>
      </c>
      <c r="C7" s="83">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2" t="str">
        <f>"=*b450*"</f>
        <v>=*b450*</v>
      </c>
    </row>
    <row r="3" spans="1:4" x14ac:dyDescent="0.2">
      <c r="B3" s="52"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3" sqref="A3"/>
    </sheetView>
  </sheetViews>
  <sheetFormatPr baseColWidth="10" defaultColWidth="11.42578125" defaultRowHeight="12.75" x14ac:dyDescent="0.2"/>
  <cols>
    <col min="1" max="1" width="35" customWidth="1"/>
  </cols>
  <sheetData>
    <row r="1" spans="1:2" x14ac:dyDescent="0.2">
      <c r="A1" s="66" t="s">
        <v>709</v>
      </c>
      <c r="B1" s="66" t="s">
        <v>799</v>
      </c>
    </row>
    <row r="2" spans="1:2" x14ac:dyDescent="0.2">
      <c r="A2" s="66" t="s">
        <v>709</v>
      </c>
      <c r="B2" s="66" t="s">
        <v>798</v>
      </c>
    </row>
    <row r="3" spans="1:2" x14ac:dyDescent="0.2">
      <c r="A3" s="66"/>
      <c r="B3" s="66"/>
    </row>
    <row r="4" spans="1:2" x14ac:dyDescent="0.2">
      <c r="A4" s="66"/>
      <c r="B4" s="66"/>
    </row>
    <row r="5" spans="1:2" x14ac:dyDescent="0.2">
      <c r="A5" s="66"/>
      <c r="B5" s="66"/>
    </row>
    <row r="6" spans="1:2" x14ac:dyDescent="0.2">
      <c r="A6" s="66"/>
      <c r="B6" s="66"/>
    </row>
    <row r="7" spans="1:2" x14ac:dyDescent="0.2">
      <c r="A7" s="66"/>
      <c r="B7" s="66"/>
    </row>
    <row r="8" spans="1:2" x14ac:dyDescent="0.2">
      <c r="A8" s="66"/>
      <c r="B8" s="66"/>
    </row>
    <row r="9" spans="1:2" x14ac:dyDescent="0.2">
      <c r="A9" s="66"/>
      <c r="B9" s="66"/>
    </row>
    <row r="10" spans="1:2" x14ac:dyDescent="0.2">
      <c r="A10" s="66"/>
      <c r="B10" s="66"/>
    </row>
    <row r="11" spans="1:2" x14ac:dyDescent="0.2">
      <c r="A11" s="66"/>
      <c r="B11" s="66"/>
    </row>
    <row r="12" spans="1:2" x14ac:dyDescent="0.2">
      <c r="A12" s="66"/>
      <c r="B12" s="66"/>
    </row>
    <row r="13" spans="1:2" x14ac:dyDescent="0.2">
      <c r="A13" s="66"/>
      <c r="B13" s="66"/>
    </row>
    <row r="14" spans="1:2" x14ac:dyDescent="0.2">
      <c r="A14" s="66"/>
      <c r="B14" s="66"/>
    </row>
    <row r="15" spans="1:2" x14ac:dyDescent="0.2">
      <c r="A15" s="66"/>
      <c r="B15" s="66"/>
    </row>
    <row r="16" spans="1:2" x14ac:dyDescent="0.2">
      <c r="A16" s="66"/>
      <c r="B16" s="66"/>
    </row>
    <row r="17" spans="1:2" x14ac:dyDescent="0.2">
      <c r="A17" s="66"/>
      <c r="B17" s="66"/>
    </row>
    <row r="18" spans="1:2" x14ac:dyDescent="0.2">
      <c r="A18" s="66"/>
      <c r="B18" s="66"/>
    </row>
    <row r="19" spans="1:2" x14ac:dyDescent="0.2">
      <c r="A19" s="66"/>
      <c r="B19" s="66"/>
    </row>
    <row r="20" spans="1:2" x14ac:dyDescent="0.2">
      <c r="A20" s="66"/>
      <c r="B20" s="66"/>
    </row>
    <row r="21" spans="1:2" x14ac:dyDescent="0.2">
      <c r="A21" s="66"/>
      <c r="B21" s="66"/>
    </row>
    <row r="22" spans="1:2" x14ac:dyDescent="0.2">
      <c r="A22" s="66"/>
      <c r="B22" s="66"/>
    </row>
    <row r="23" spans="1:2" x14ac:dyDescent="0.2">
      <c r="A23" s="66"/>
      <c r="B23" s="66"/>
    </row>
    <row r="24" spans="1:2" x14ac:dyDescent="0.2">
      <c r="A24" s="66"/>
      <c r="B24" s="66"/>
    </row>
    <row r="25" spans="1:2" x14ac:dyDescent="0.2">
      <c r="A25" s="66"/>
      <c r="B25" s="66"/>
    </row>
    <row r="26" spans="1:2" x14ac:dyDescent="0.2">
      <c r="A26" s="66"/>
      <c r="B26" s="66"/>
    </row>
    <row r="27" spans="1:2" x14ac:dyDescent="0.2">
      <c r="A27" s="66"/>
      <c r="B27" s="66"/>
    </row>
    <row r="28" spans="1:2" x14ac:dyDescent="0.2">
      <c r="A28" s="66"/>
      <c r="B28" s="66"/>
    </row>
    <row r="29" spans="1:2" x14ac:dyDescent="0.2">
      <c r="A29" s="66"/>
      <c r="B29" s="66"/>
    </row>
    <row r="30" spans="1:2" x14ac:dyDescent="0.2">
      <c r="A30" s="66"/>
      <c r="B30" s="66"/>
    </row>
    <row r="31" spans="1:2" x14ac:dyDescent="0.2">
      <c r="A31" s="66"/>
      <c r="B31" s="66"/>
    </row>
    <row r="32" spans="1:2" x14ac:dyDescent="0.2">
      <c r="A32" s="66"/>
      <c r="B32" s="66"/>
    </row>
    <row r="33" spans="1:2" x14ac:dyDescent="0.2">
      <c r="A33" s="66"/>
      <c r="B33" s="66"/>
    </row>
    <row r="34" spans="1:2" x14ac:dyDescent="0.2">
      <c r="A34" s="66"/>
      <c r="B34" s="66"/>
    </row>
    <row r="35" spans="1:2" x14ac:dyDescent="0.2">
      <c r="A35" s="66"/>
      <c r="B35" s="66"/>
    </row>
    <row r="36" spans="1:2" x14ac:dyDescent="0.2">
      <c r="A36" s="66"/>
      <c r="B36" s="66"/>
    </row>
    <row r="37" spans="1:2" x14ac:dyDescent="0.2">
      <c r="A37" s="66"/>
      <c r="B37" s="66"/>
    </row>
    <row r="38" spans="1:2" x14ac:dyDescent="0.2">
      <c r="A38" s="66"/>
      <c r="B38" s="66"/>
    </row>
    <row r="39" spans="1:2" x14ac:dyDescent="0.2">
      <c r="A39" s="66"/>
      <c r="B39" s="66"/>
    </row>
    <row r="40" spans="1:2" x14ac:dyDescent="0.2">
      <c r="A40" s="66"/>
      <c r="B40" s="66"/>
    </row>
    <row r="41" spans="1:2" x14ac:dyDescent="0.2">
      <c r="A41" s="66"/>
      <c r="B41" s="66"/>
    </row>
    <row r="42" spans="1:2" x14ac:dyDescent="0.2">
      <c r="A42" s="66"/>
      <c r="B42" s="66"/>
    </row>
    <row r="43" spans="1:2" x14ac:dyDescent="0.2">
      <c r="A43" s="66"/>
      <c r="B43" s="66"/>
    </row>
    <row r="44" spans="1:2" x14ac:dyDescent="0.2">
      <c r="A44" s="66"/>
      <c r="B44" s="66"/>
    </row>
    <row r="45" spans="1:2" x14ac:dyDescent="0.2">
      <c r="A45" s="66"/>
      <c r="B45" s="66"/>
    </row>
    <row r="46" spans="1:2" x14ac:dyDescent="0.2">
      <c r="A46" s="66"/>
      <c r="B46" s="66"/>
    </row>
    <row r="47" spans="1:2" x14ac:dyDescent="0.2">
      <c r="A47" s="66"/>
      <c r="B47" s="66"/>
    </row>
    <row r="48" spans="1:2" x14ac:dyDescent="0.2">
      <c r="A48" s="66"/>
      <c r="B48" s="66"/>
    </row>
    <row r="49" spans="1:2" x14ac:dyDescent="0.2">
      <c r="A49" s="66"/>
      <c r="B49" s="66"/>
    </row>
    <row r="50" spans="1:2" x14ac:dyDescent="0.2">
      <c r="A50" s="66"/>
      <c r="B50" s="66"/>
    </row>
    <row r="51" spans="1:2" x14ac:dyDescent="0.2">
      <c r="A51" s="66"/>
      <c r="B51" s="66"/>
    </row>
    <row r="52" spans="1:2" x14ac:dyDescent="0.2">
      <c r="A52" s="66"/>
      <c r="B52" s="66"/>
    </row>
    <row r="53" spans="1:2" x14ac:dyDescent="0.2">
      <c r="A53" s="66"/>
      <c r="B53" s="66"/>
    </row>
    <row r="54" spans="1:2" x14ac:dyDescent="0.2">
      <c r="A54" s="66"/>
      <c r="B54" s="66"/>
    </row>
    <row r="55" spans="1:2" x14ac:dyDescent="0.2">
      <c r="A55" s="66"/>
      <c r="B55" s="66"/>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6" t="s">
        <v>63</v>
      </c>
      <c r="I1" s="66" t="s">
        <v>3</v>
      </c>
      <c r="J1" s="66" t="s">
        <v>258</v>
      </c>
      <c r="K1" s="1" t="s">
        <v>259</v>
      </c>
      <c r="L1" s="1" t="s">
        <v>98</v>
      </c>
      <c r="M1" s="1" t="s">
        <v>261</v>
      </c>
      <c r="N1" s="1" t="s">
        <v>262</v>
      </c>
    </row>
    <row r="2" spans="1:14" x14ac:dyDescent="0.2">
      <c r="A2" s="66"/>
      <c r="B2" s="66"/>
      <c r="C2" s="70"/>
      <c r="E2" s="1"/>
      <c r="K2" s="66"/>
      <c r="L2" s="95"/>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6" customWidth="1"/>
    <col min="9" max="9" width="14.7109375" customWidth="1"/>
    <col min="14" max="14" width="11.42578125" style="66"/>
  </cols>
  <sheetData>
    <row r="1" spans="1:15" x14ac:dyDescent="0.2">
      <c r="A1" s="1" t="s">
        <v>340</v>
      </c>
      <c r="B1" s="66" t="s">
        <v>341</v>
      </c>
      <c r="C1" s="66" t="s">
        <v>342</v>
      </c>
      <c r="D1" s="66" t="s">
        <v>343</v>
      </c>
      <c r="E1" s="66" t="s">
        <v>344</v>
      </c>
      <c r="F1" s="66" t="s">
        <v>357</v>
      </c>
      <c r="G1" s="66" t="s">
        <v>358</v>
      </c>
      <c r="H1" s="66" t="s">
        <v>359</v>
      </c>
      <c r="I1" s="66" t="s">
        <v>345</v>
      </c>
      <c r="J1" s="66" t="s">
        <v>346</v>
      </c>
      <c r="K1" s="1" t="s">
        <v>347</v>
      </c>
      <c r="L1" s="1" t="s">
        <v>348</v>
      </c>
      <c r="M1" s="1" t="s">
        <v>349</v>
      </c>
      <c r="N1" s="1" t="s">
        <v>499</v>
      </c>
      <c r="O1" s="66" t="s">
        <v>276</v>
      </c>
    </row>
    <row r="2" spans="1:15" x14ac:dyDescent="0.2">
      <c r="A2" s="66"/>
      <c r="B2" s="66"/>
      <c r="C2" s="66"/>
      <c r="E2" s="1"/>
      <c r="O2" s="66"/>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6" t="s">
        <v>3</v>
      </c>
      <c r="B1" t="s">
        <v>132</v>
      </c>
    </row>
    <row r="2" spans="1:2" x14ac:dyDescent="0.2">
      <c r="A2" s="66"/>
      <c r="B2" s="66"/>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6" t="s">
        <v>556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60B48D8F-67F4-4041-9D09-596F0CAD1D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2018-09-03T19:16:58Z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