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ctrlProps/ctrlProp1.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27.xml" ContentType="application/vnd.ms-office.activeX+xml"/>
  <Override PartName="/xl/activeX/activeX27.bin" ContentType="application/vnd.ms-office.activeX"/>
  <Override PartName="/xl/drawings/drawing4.xml" ContentType="application/vnd.openxmlformats-officedocument.drawing+xml"/>
  <Override PartName="/xl/activeX/activeX28.xml" ContentType="application/vnd.ms-office.activeX+xml"/>
  <Override PartName="/xl/activeX/activeX28.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drawings/drawing5.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6.xml" ContentType="application/vnd.openxmlformats-officedocument.drawing+xml"/>
  <Override PartName="/xl/activeX/activeX31.xml" ContentType="application/vnd.ms-office.activeX+xml"/>
  <Override PartName="/xl/activeX/activeX31.bin" ContentType="application/vnd.ms-office.activeX"/>
  <Override PartName="/xl/tables/table9.xml" ContentType="application/vnd.openxmlformats-officedocument.spreadsheetml.table+xml"/>
  <Override PartName="/xl/drawings/drawing7.xml" ContentType="application/vnd.openxmlformats-officedocument.drawing+xml"/>
  <Override PartName="/xl/activeX/activeX32.xml" ContentType="application/vnd.ms-office.activeX+xml"/>
  <Override PartName="/xl/activeX/activeX32.bin" ContentType="application/vnd.ms-office.activeX"/>
  <Override PartName="/xl/tables/table10.xml" ContentType="application/vnd.openxmlformats-officedocument.spreadsheetml.table+xml"/>
  <Override PartName="/xl/drawings/drawing8.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1.xml" ContentType="application/vnd.openxmlformats-officedocument.spreadsheetml.table+xml"/>
  <Override PartName="/xl/queryTables/queryTable2.xml" ContentType="application/vnd.openxmlformats-officedocument.spreadsheetml.queryTable+xml"/>
  <Override PartName="/xl/tables/table12.xml" ContentType="application/vnd.openxmlformats-officedocument.spreadsheetml.table+xml"/>
  <Override PartName="/xl/queryTables/queryTable3.xml" ContentType="application/vnd.openxmlformats-officedocument.spreadsheetml.queryTable+xml"/>
  <Override PartName="/xl/tables/table13.xml" ContentType="application/vnd.openxmlformats-officedocument.spreadsheetml.table+xml"/>
  <Override PartName="/xl/queryTables/queryTable4.xml" ContentType="application/vnd.openxmlformats-officedocument.spreadsheetml.queryTable+xml"/>
  <Override PartName="/xl/tables/table14.xml" ContentType="application/vnd.openxmlformats-officedocument.spreadsheetml.table+xml"/>
  <Override PartName="/xl/queryTables/queryTable5.xml" ContentType="application/vnd.openxmlformats-officedocument.spreadsheetml.queryTable+xml"/>
  <Override PartName="/xl/tables/table15.xml" ContentType="application/vnd.openxmlformats-officedocument.spreadsheetml.table+xml"/>
  <Override PartName="/xl/queryTables/queryTable6.xml" ContentType="application/vnd.openxmlformats-officedocument.spreadsheetml.queryTable+xml"/>
  <Override PartName="/xl/drawings/drawing9.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16.xml" ContentType="application/vnd.openxmlformats-officedocument.spreadsheetml.table+xml"/>
  <Override PartName="/xl/tables/table17.xml" ContentType="application/vnd.openxmlformats-officedocument.spreadsheetml.table+xml"/>
  <Override PartName="/xl/queryTables/queryTable7.xml" ContentType="application/vnd.openxmlformats-officedocument.spreadsheetml.queryTable+xml"/>
  <Override PartName="/xl/drawings/drawing10.xml" ContentType="application/vnd.openxmlformats-officedocument.drawing+xml"/>
  <Override PartName="/xl/activeX/activeX37.xml" ContentType="application/vnd.ms-office.activeX+xml"/>
  <Override PartName="/xl/activeX/activeX37.bin" ContentType="application/vnd.ms-office.activeX"/>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Control_Buffers" sheetId="34" state="hidden" r:id="rId2"/>
    <sheet name="Login" sheetId="33" state="hidden" r:id="rId3"/>
    <sheet name="Ayuda" sheetId="32" state="veryHidden" r:id="rId4"/>
    <sheet name="Todas" sheetId="31" state="veryHidden" r:id="rId5"/>
    <sheet name="Fechas_Refrescado" sheetId="30" state="veryHidden" r:id="rId6"/>
    <sheet name="Directorios" sheetId="29" state="hidden" r:id="rId7"/>
    <sheet name="EMPRESA" sheetId="3" state="veryHidden" r:id="rId8"/>
    <sheet name="EMPRESABODEGA" sheetId="20" state="hidden" r:id="rId9"/>
    <sheet name="ARCHIVOSCB" sheetId="2" state="hidden" r:id="rId10"/>
    <sheet name="ARCHIVOSBODEGAS" sheetId="19" state="hidden" r:id="rId11"/>
    <sheet name="PERFIL" sheetId="21" state="hidden" r:id="rId12"/>
    <sheet name="PROVEEDORES" sheetId="18" state="veryHidden" r:id="rId13"/>
    <sheet name="DIAS_RESTANTES" sheetId="4" state="veryHidden" r:id="rId14"/>
    <sheet name="NUMERO_ITEMS" sheetId="5" state="veryHidden" r:id="rId15"/>
    <sheet name="TRANSFERENCIAS" sheetId="13" state="hidden" r:id="rId16"/>
    <sheet name="ITEMS_EMPRESA" sheetId="14" state="hidden" r:id="rId17"/>
    <sheet name="PATH" sheetId="15" state="hidden" r:id="rId18"/>
    <sheet name="AUX" sheetId="16" state="hidden" r:id="rId19"/>
    <sheet name="BorraTransfer" sheetId="17" state="veryHidden" r:id="rId20"/>
    <sheet name="ITEMS_SELECCIONADOS" sheetId="22" state="hidden" r:id="rId21"/>
    <sheet name="DURACION" sheetId="23" state="hidden" r:id="rId22"/>
    <sheet name="Parametros" sheetId="24" state="hidden" r:id="rId23"/>
    <sheet name="Alertas" sheetId="25" state="veryHidden" r:id="rId24"/>
    <sheet name="USER" sheetId="26" state="veryHidden" r:id="rId25"/>
    <sheet name="ArchivosPermitidos" sheetId="27" state="veryHidden" r:id="rId26"/>
  </sheets>
  <functionGroups builtInGroupCount="18"/>
  <externalReferences>
    <externalReference r:id="rId27"/>
  </externalReferences>
  <definedNames>
    <definedName name="_cboEmpresa_Range" localSheetId="0" hidden="1">{19.5,0,TRUE,3,62.25,99.75}</definedName>
    <definedName name="_cboSeleccion_Range" localSheetId="0" hidden="1">{21,732.75,TRUE,3,39,639.75}</definedName>
    <definedName name="_cmd_Actualiza_bd_Range" localSheetId="0" hidden="1">{19.5,871.5,TRUE,3,72,23.25}</definedName>
    <definedName name="_cmd_Alertas_Actuales_Range" localSheetId="0" hidden="1">{13.5,375.75,TRUE,3,165,27}</definedName>
    <definedName name="_cmd_refresca_items_Range" localSheetId="0" hidden="1">{20.25,297,TRUE,3,63,54}</definedName>
    <definedName name="_cmd_Reportaje_Range" localSheetId="0" hidden="1">{45,177,TRUE,3,87.75,75.75}</definedName>
    <definedName name="_cmdAyuda_Range" localSheetId="0" hidden="1">{22.5,429.75,TRUE,3,87.75,54.75}</definedName>
    <definedName name="_cmdBorrarTransferDadaBaja_Range" localSheetId="19"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{21,390,TRUE,3,63,93.75}</definedName>
    <definedName name="_cmdNoBorrar_Range" localSheetId="19" hidden="1">{40.5,11.25,TRUE,2,155.25,299.25}</definedName>
    <definedName name="_cmdNuevaTransfer_Range" localSheetId="0" hidden="1">{22.5,148.5,TRUE,3,87.75,27.75}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{45,72.75,TRUE,3,87.75,75}</definedName>
    <definedName name="_cmdTransferenciasActivas_Range" localSheetId="0" hidden="1">{22.5,148.5,TRUE,3,110.25,27.75}</definedName>
    <definedName name="_cmdVistas_Range" localSheetId="0" hidden="1">{18.75,205.5,TRUE,3,87.75,23.25}</definedName>
    <definedName name="_cmdVolver_Range" localSheetId="23" hidden="1">{21.75,1.5,TRUE,2,0.75,70.5}</definedName>
    <definedName name="_cmdVolver_Range" localSheetId="3" hidden="1">{22.5,108,TRUE,2,1.5,35.25}</definedName>
    <definedName name="_cmdVolver_Range" localSheetId="13" hidden="1">{21.75,468,TRUE,3,4.5,57.75}</definedName>
    <definedName name="_cmdVolver_Range" localSheetId="5" hidden="1">{29.25,0.75,TRUE,3,0,54}</definedName>
    <definedName name="_cmdVolver_Range" localSheetId="14"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{285,4.5,TRUE,2,225,422.25}</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7" hidden="1">PATH!$G$1:$I$2</definedName>
    <definedName name="Consulta_desde_DatosConsolidados" localSheetId="16" hidden="1">ITEMS_EMPRESA!$A$1:$B$2</definedName>
    <definedName name="Consulta_desde_DatosConsolidados" localSheetId="17" hidden="1">PATH!$A$1:$D$2</definedName>
    <definedName name="Consulta_desde_DatosConsolidados_1" localSheetId="16" hidden="1">ITEMS_EMPRESA!$D$1:$D$2</definedName>
    <definedName name="Consulta_desde_ODBC_RAM_CAS" localSheetId="7" hidden="1">EMPRESA!$A$1:$A$3</definedName>
    <definedName name="Consulta_desde_ODBC_RAMCAS1" localSheetId="22" hidden="1">Parametros!$A$1:$B$6</definedName>
    <definedName name="Consulta_desde_ODBC_RAMCAS1" localSheetId="17" hidden="1">PATH!$K$1:$M$2</definedName>
    <definedName name="Consulta_desde_ODBC_RAMCAS1" localSheetId="12" hidden="1">PROVEEDORES!#REF!</definedName>
    <definedName name="DIR">Directorios!$A$1</definedName>
    <definedName name="DURACIONREFRESCADO">DURACION!$B$4</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IMPORTACION">CENTROCONTROL!$I$15</definedName>
    <definedName name="HORAREFRESCADO">CENTROCONTROL!$I$13</definedName>
    <definedName name="INICIOREFRESCADO">DURACION!$B$1</definedName>
    <definedName name="ItemsSeleccionados">tblItemsSeleccionados[]</definedName>
    <definedName name="MENSAJE">CENTROCONTROL!$B$4</definedName>
    <definedName name="PATH">ARCHIVOSCB[PATH]</definedName>
    <definedName name="Path_Transferencias_Batch">OFFSET(Tabla_Parametros[[#Headers],[par_valor1]],MATCH("Path Transferencias Batch",Tabla_Parametros[par_nombre],0),0,1,1)</definedName>
    <definedName name="PathExcel">CENTROCONTROL!$I$16</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CENTROCONTROL!$Q$1048569</definedName>
    <definedName name="Trans_Dada_Baja" comment="Sitio donde se almacena el path completo de la transferencia dada de baja recientemente">AUX!$B$1</definedName>
    <definedName name="transfer">BorraTransfer!$A$27</definedName>
    <definedName name="US">USER!$A$1</definedName>
    <definedName name="USUARIO">CENTROCONTROL!$P$1048569</definedName>
  </definedNames>
  <calcPr calcId="152511"/>
</workbook>
</file>

<file path=xl/calcChain.xml><?xml version="1.0" encoding="utf-8"?>
<calcChain xmlns="http://schemas.openxmlformats.org/spreadsheetml/2006/main">
  <c r="C2" i="24" l="1"/>
  <c r="C3" i="24"/>
  <c r="C4" i="24"/>
  <c r="C5" i="24"/>
  <c r="C6" i="24"/>
  <c r="C3" i="30" l="1"/>
  <c r="G3" i="30"/>
  <c r="H3" i="30"/>
  <c r="K3" i="30"/>
  <c r="L3" i="30"/>
  <c r="M3" i="30"/>
  <c r="N3" i="30"/>
  <c r="O3" i="30"/>
  <c r="P3" i="30"/>
  <c r="Q3" i="30"/>
  <c r="I2" i="30"/>
  <c r="I3" i="30" s="1"/>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<sst xmlns="http://schemas.openxmlformats.org/spreadsheetml/2006/main" count="514" uniqueCount="259">
  <si>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</si>
  <si>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</si>
  <si>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</si>
  <si>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</si>
  <si>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</si>
  <si>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</si>
  <si>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</si>
  <si>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</si>
  <si>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</si>
  <si>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</si>
  <si>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</si>
  <si>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</si>
  <si>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</si>
  <si>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</si>
  <si>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</si>
  <si>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</si>
  <si>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</si>
  <si>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</si>
  <si>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</si>
  <si>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</si>
  <si>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</si>
  <si>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</si>
  <si>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</si>
  <si>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</si>
  <si>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</si>
  <si>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</si>
  <si>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</si>
  <si>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</si>
  <si>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</si>
  <si>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</si>
  <si>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</si>
  <si>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</si>
  <si>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</si>
  <si>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</si>
  <si>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</si>
  <si>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</si>
  <si>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</si>
  <si>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</si>
  <si>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</si>
  <si>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</si>
  <si>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</si>
  <si>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</si>
  <si>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</si>
  <si>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</si>
  <si>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</si>
  <si>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</si>
  <si>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</si>
  <si>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</si>
  <si>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</si>
  <si>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</si>
  <si>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</si>
  <si>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</si>
  <si>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</si>
  <si>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</si>
  <si>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</si>
  <si>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</si>
  <si>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</si>
  <si>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</si>
  <si>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</si>
  <si>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</si>
  <si>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</si>
  <si>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</si>
  <si>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</si>
  <si>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</si>
  <si>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</si>
  <si>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</si>
  <si>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</si>
  <si>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</si>
  <si>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</si>
  <si>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</si>
  <si>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</si>
  <si>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</si>
  <si>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</si>
  <si>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</si>
  <si>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</si>
  <si>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</si>
  <si>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</si>
  <si>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</si>
  <si>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</si>
  <si>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</si>
  <si>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</si>
  <si>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</si>
  <si>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</si>
  <si>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</si>
  <si>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</si>
  <si>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</si>
  <si>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</si>
  <si>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</si>
  <si>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</si>
  <si>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</si>
  <si>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</si>
  <si>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</si>
  <si>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</si>
  <si>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</si>
  <si>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</si>
  <si>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</si>
  <si>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</si>
  <si>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</si>
  <si>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</si>
  <si>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</si>
  <si>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</si>
  <si>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</si>
  <si>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</si>
  <si>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</si>
  <si>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</si>
  <si>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</si>
  <si>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</si>
  <si>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</si>
  <si>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</si>
  <si>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SIN DATOS</t>
  </si>
  <si>
    <t>TOTALES</t>
  </si>
  <si>
    <t>RAZÓN</t>
  </si>
  <si>
    <t xml:space="preserve"> </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</si>
  <si>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</si>
  <si>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</si>
  <si>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</si>
  <si>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</si>
  <si>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</si>
  <si>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</si>
  <si>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</si>
  <si>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</si>
  <si>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</si>
  <si>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</si>
  <si>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</si>
  <si>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</si>
  <si>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</si>
  <si>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</si>
  <si>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</si>
  <si>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</si>
  <si>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</si>
  <si>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</si>
  <si>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</si>
  <si>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</si>
  <si>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</si>
  <si>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</si>
  <si>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</si>
  <si>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</si>
  <si>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</si>
  <si>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</si>
  <si>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</si>
  <si>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</si>
  <si>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</si>
  <si>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</si>
  <si>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</si>
  <si>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</si>
  <si>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</si>
  <si>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</si>
  <si>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</si>
  <si>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</si>
  <si>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</si>
  <si>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Revisar y gestionar todas las Alertas de las Hojas CB.</t>
  </si>
  <si>
    <t>¿Hay nuevas reposiciones por hacer el día de hoy?</t>
  </si>
  <si>
    <t>¿Están correctamente actualizados los tránsitos, backorders y comprometidos?</t>
  </si>
  <si>
    <t>¿Cómo está la disponibilidad del inventario?</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</si>
  <si>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</si>
  <si>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</si>
  <si>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</si>
  <si>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</si>
  <si>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</si>
  <si>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</si>
  <si>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</si>
  <si>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</si>
  <si>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</si>
  <si>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</si>
  <si>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</si>
  <si>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</si>
  <si>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</si>
  <si>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</si>
  <si>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</si>
  <si>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</si>
  <si>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</si>
  <si>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</si>
  <si>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</si>
  <si>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</si>
  <si>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</si>
  <si>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</si>
  <si>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</si>
  <si>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</si>
  <si>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</si>
  <si>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</si>
  <si>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</si>
  <si>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</si>
  <si>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</si>
  <si>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</si>
  <si>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</si>
  <si>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¿Cómo pedir reposiciones más frecuentes a los proveedores?</t>
  </si>
  <si>
    <t>¿Cómo reducir al máximo el tiempo de suministro de los proveedores?</t>
  </si>
  <si>
    <t>Cuando ya una transferencia llegue y forme parte del inventario físico, darla de baja.</t>
  </si>
  <si>
    <t>¿Están correctamente ingresados todos los parámetros en las Hojas CB? Revisar.</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</si>
  <si>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</si>
  <si>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</si>
  <si>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</si>
  <si>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</si>
  <si>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</si>
  <si>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t>
  </si>
  <si>
    <t>Usuario: admin</t>
  </si>
  <si>
    <t>admin</t>
  </si>
  <si>
    <t>AGROTA BODEGA  YAMABIKO</t>
  </si>
  <si>
    <t>Bodega Central Agrota</t>
  </si>
  <si>
    <t>AGROTA BODEGA SUCRE</t>
  </si>
  <si>
    <t>AGROTA SUKAMPO FERIA LIBRE</t>
  </si>
  <si>
    <t>BODEGA CENTRAL MAQUINAS</t>
  </si>
  <si>
    <t>AGROTA SUKAMPO GUAYAQUIL</t>
  </si>
  <si>
    <t>BODEGA CENTRAL</t>
  </si>
  <si>
    <t>AGROTA SUKAMPO MILAGRO</t>
  </si>
  <si>
    <t>AGROTA SUKAMPO QUEVEDO</t>
  </si>
  <si>
    <t>AGROTA SUKAMPO UNIDAD NACIONAL</t>
  </si>
  <si>
    <t>AGROTA TALLER SUKAMPO MILAGRO</t>
  </si>
  <si>
    <t>AGROTA TALLER SUKAMPO QUEVEDO</t>
  </si>
  <si>
    <t>AGROTA TALLER SUKAMPO UNIDAD NACIONAL</t>
  </si>
  <si>
    <t>BCS</t>
  </si>
  <si>
    <t>Chatani</t>
  </si>
  <si>
    <t>Compra Local Maquinas</t>
  </si>
  <si>
    <t>Echo</t>
  </si>
  <si>
    <t>Ikra</t>
  </si>
  <si>
    <t>Jf</t>
  </si>
  <si>
    <t>Patriot</t>
  </si>
  <si>
    <t>Duaja</t>
  </si>
  <si>
    <t>EUROLATTE</t>
  </si>
  <si>
    <t>INCOMAGRI</t>
  </si>
  <si>
    <t>BORALSAN</t>
  </si>
  <si>
    <t>MFW</t>
  </si>
  <si>
    <t>BODEGA CENTRAL MATERIA PRIMA</t>
  </si>
  <si>
    <t>JM ESTRADA</t>
  </si>
  <si>
    <t>COMERCIAL KYWI</t>
  </si>
  <si>
    <t>MIRAL</t>
  </si>
  <si>
    <t>Sirfran</t>
  </si>
  <si>
    <t>FORD</t>
  </si>
  <si>
    <t>Sinochem</t>
  </si>
  <si>
    <t>Compra Local Quimicos</t>
  </si>
  <si>
    <t>MATERIA PRIMA</t>
  </si>
  <si>
    <t>BODEGA DUPOCSA ARENAL</t>
  </si>
  <si>
    <t>BODEGA DUPOCSA CONCORDIA</t>
  </si>
  <si>
    <t>BODEGA DUPOCSA QUEVEDO</t>
  </si>
  <si>
    <t>BODEGA MERCALIMSA</t>
  </si>
  <si>
    <t>BODEGA SATELITE AGROINSUMOS RIERA</t>
  </si>
  <si>
    <t>BODEGA SATELITE COMERCIAL COCA</t>
  </si>
  <si>
    <t>BODEGA SUKAMPO</t>
  </si>
  <si>
    <t>GUAYAQUIL SUKAMPO</t>
  </si>
  <si>
    <t>JAHER REGIONAL CDR BABAHOYO</t>
  </si>
  <si>
    <t>JAHER REGIONAL CDR. CUENCA</t>
  </si>
  <si>
    <t>MARCIMEX REGIONAL CUENCA</t>
  </si>
  <si>
    <t>Agroenzimas</t>
  </si>
  <si>
    <t xml:space="preserve">MIO CHEMICAL </t>
  </si>
  <si>
    <t>Mercalimsa</t>
  </si>
  <si>
    <t>SHARDA</t>
  </si>
  <si>
    <t>PRODUCTO TERMINADO</t>
  </si>
  <si>
    <t>Agrosad</t>
  </si>
  <si>
    <t>Agroprocesos</t>
  </si>
  <si>
    <t>ARS</t>
  </si>
  <si>
    <t>AGROTA BODEGA INCOP</t>
  </si>
  <si>
    <t>Maquinas ECHO - SHINDAIWA.xlsm</t>
  </si>
  <si>
    <t>O:\Maquinas ECHO - SHINDAIWA.xlsm</t>
  </si>
  <si>
    <t>Ítems sin reposición alguna</t>
  </si>
  <si>
    <t>Mal atendidos Cantidad</t>
  </si>
  <si>
    <t>Sugerencias GDB</t>
  </si>
  <si>
    <t>Mal atendido Frec Repos</t>
  </si>
  <si>
    <t>Comportamiento especial</t>
  </si>
  <si>
    <t>Completo</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</si>
</sst>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300A]d&quot; de &quot;mmmm&quot; de &quot;yyyy;@"/>
    <numFmt numFmtId="165" formatCode="[$-F400]h:mm:ss\ AM/PM"/>
    <numFmt numFmtId="166" formatCode="hh:mm:ss;@"/>
    <numFmt numFmtId="167" formatCode="&quot;$&quot;\ #,##0.00"/>
    <numFmt numFmtId="168" formatCode="dd/mm/yyyy\ hh:mm"/>
    <numFmt numFmtId="169" formatCode="dd/mmm/yyyy"/>
  </numFmts>
  <fonts count="25"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b/>
      <sz val="14"/>
      <color rgb="FF7030A0"/>
      <name val="Calibri"/>
      <family val="2"/>
      <scheme val="minor"/>
    </font>
  </fonts>
  <fills count="8">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3" tint="0.79998168889431442"/>
        <bgColor indexed="64"/>
      </patternFill>
    </fill>
    <fill>
      <patternFill patternType="solid">
        <fgColor theme="3" tint="0.59996337778862885"/>
        <bgColor indexed="64"/>
      </patternFill>
    </fill>
    <fill>
      <patternFill patternType="solid">
        <fgColor rgb="FFFFFF00"/>
        <bgColor indexed="64"/>
      </patternFill>
    </fill>
  </fills>
  <borders count="21">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s>
  <cellStyleXfs count="4">
    <xf numFmtId="0" fontId="0" fillId="0" borderId="0"/>
    <xf numFmtId="0" fontId="14" fillId="0" borderId="0" applyNumberFormat="0" applyFill="0" applyBorder="0" applyAlignment="0" applyProtection="0"/>
    <xf numFmtId="0" fontId="18" fillId="0" borderId="0"/>
    <xf numFmtId="0" fontId="19" fillId="0" borderId="0" applyNumberFormat="0" applyFill="0" applyBorder="0" applyAlignment="0" applyProtection="0"/>
  </cellStyleXfs>
  <cellXfs count="74">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0" fillId="0" borderId="0" xfId="0" applyFill="1"/>
    <xf numFmtId="0" fontId="11" fillId="0" borderId="0" xfId="0" applyFont="1" applyFill="1"/>
    <xf numFmtId="0" fontId="14" fillId="0" borderId="0" xfId="1" applyFill="1"/>
    <xf numFmtId="0" fontId="12" fillId="0" borderId="0" xfId="0" applyFont="1" applyFill="1" applyBorder="1"/>
    <xf numFmtId="0" fontId="0" fillId="5" borderId="1" xfId="0" applyFill="1" applyBorder="1"/>
    <xf numFmtId="0" fontId="0" fillId="5" borderId="2" xfId="0" applyFill="1" applyBorder="1"/>
    <xf numFmtId="0" fontId="0" fillId="5" borderId="3" xfId="0" applyFill="1" applyBorder="1"/>
    <xf numFmtId="0" fontId="0" fillId="5" borderId="0" xfId="0" applyFill="1" applyBorder="1"/>
    <xf numFmtId="0" fontId="0" fillId="5" borderId="4" xfId="0" applyFill="1" applyBorder="1"/>
    <xf numFmtId="0" fontId="0" fillId="5" borderId="6" xfId="0" applyFill="1" applyBorder="1"/>
    <xf numFmtId="0" fontId="0" fillId="5" borderId="7" xfId="0" applyFill="1" applyBorder="1"/>
    <xf numFmtId="0" fontId="1" fillId="5" borderId="8" xfId="0" applyFont="1" applyFill="1" applyBorder="1" applyAlignment="1">
      <alignment horizontal="centerContinuous"/>
    </xf>
    <xf numFmtId="0" fontId="2" fillId="5" borderId="10" xfId="0" applyFont="1" applyFill="1" applyBorder="1" applyAlignment="1">
      <alignment horizontal="left"/>
    </xf>
    <xf numFmtId="0" fontId="0" fillId="5" borderId="8" xfId="0" applyFill="1" applyBorder="1"/>
    <xf numFmtId="0" fontId="0" fillId="5" borderId="9" xfId="0" applyFill="1" applyBorder="1"/>
    <xf numFmtId="166" fontId="0" fillId="5" borderId="15" xfId="0" applyNumberFormat="1" applyFill="1" applyBorder="1" applyProtection="1">
      <protection locked="0"/>
    </xf>
    <xf numFmtId="0" fontId="5" fillId="5" borderId="6" xfId="0" applyFont="1" applyFill="1" applyBorder="1"/>
    <xf numFmtId="0" fontId="0" fillId="5" borderId="17" xfId="0" applyFill="1" applyBorder="1"/>
    <xf numFmtId="0" fontId="0" fillId="5" borderId="0" xfId="0" applyFill="1" applyBorder="1" applyAlignment="1">
      <alignment horizontal="centerContinuous"/>
    </xf>
    <xf numFmtId="0" fontId="7" fillId="5" borderId="16" xfId="0" applyFont="1" applyFill="1" applyBorder="1"/>
    <xf numFmtId="0" fontId="6" fillId="5" borderId="12" xfId="0" applyFont="1" applyFill="1" applyBorder="1"/>
    <xf numFmtId="0" fontId="6" fillId="5" borderId="11" xfId="0" applyFont="1" applyFill="1" applyBorder="1"/>
    <xf numFmtId="0" fontId="0" fillId="5" borderId="16" xfId="0" applyFill="1" applyBorder="1"/>
    <xf numFmtId="0" fontId="0" fillId="5" borderId="11" xfId="0" applyFill="1" applyBorder="1"/>
    <xf numFmtId="0" fontId="0" fillId="5" borderId="4" xfId="0" applyFont="1" applyFill="1" applyBorder="1"/>
    <xf numFmtId="0" fontId="0" fillId="5" borderId="5" xfId="0" applyFill="1" applyBorder="1"/>
    <xf numFmtId="0" fontId="0" fillId="5" borderId="10" xfId="0" applyFill="1" applyBorder="1"/>
    <xf numFmtId="0" fontId="15" fillId="5" borderId="18" xfId="0" applyFont="1" applyFill="1" applyBorder="1"/>
    <xf numFmtId="0" fontId="7" fillId="5" borderId="19" xfId="0" applyFont="1" applyFill="1" applyBorder="1"/>
    <xf numFmtId="0" fontId="14" fillId="5" borderId="0" xfId="1" applyFill="1" applyBorder="1"/>
    <xf numFmtId="169" fontId="0" fillId="5" borderId="15" xfId="0" applyNumberFormat="1" applyFill="1" applyBorder="1" applyAlignment="1" applyProtection="1">
      <alignment horizontal="center"/>
    </xf>
    <xf numFmtId="169" fontId="0" fillId="5" borderId="13" xfId="0" applyNumberFormat="1" applyFill="1" applyBorder="1" applyAlignment="1">
      <alignment horizontal="center"/>
    </xf>
    <xf numFmtId="169" fontId="0" fillId="5" borderId="14" xfId="0" applyNumberFormat="1" applyFill="1" applyBorder="1" applyAlignment="1">
      <alignment horizontal="center"/>
    </xf>
    <xf numFmtId="0" fontId="19" fillId="0" borderId="0" xfId="3"/>
    <xf numFmtId="0" fontId="15" fillId="5" borderId="3" xfId="0" applyFont="1" applyFill="1" applyBorder="1"/>
    <xf numFmtId="0" fontId="20" fillId="0" borderId="0" xfId="0" applyFont="1"/>
    <xf numFmtId="0" fontId="21" fillId="4" borderId="0" xfId="0" applyFont="1" applyFill="1"/>
    <xf numFmtId="166" fontId="0" fillId="6" borderId="15" xfId="0" applyNumberFormat="1" applyFill="1" applyBorder="1" applyProtection="1">
      <protection locked="0"/>
    </xf>
    <xf numFmtId="0" fontId="7" fillId="5" borderId="3" xfId="0" applyFont="1" applyFill="1" applyBorder="1"/>
    <xf numFmtId="0" fontId="0" fillId="5" borderId="6" xfId="0" applyFill="1" applyBorder="1" applyAlignment="1">
      <alignment horizontal="centerContinuous"/>
    </xf>
    <xf numFmtId="0" fontId="0" fillId="5" borderId="7" xfId="0" applyFill="1" applyBorder="1" applyAlignment="1">
      <alignment horizontal="centerContinuous"/>
    </xf>
    <xf numFmtId="0" fontId="0" fillId="5" borderId="3" xfId="0" applyFill="1" applyBorder="1" applyAlignment="1">
      <alignment vertical="center"/>
    </xf>
    <xf numFmtId="0" fontId="0" fillId="5" borderId="4" xfId="0" applyFill="1" applyBorder="1" applyAlignment="1">
      <alignment vertical="center"/>
    </xf>
    <xf numFmtId="0" fontId="0" fillId="5" borderId="13" xfId="0" applyFill="1" applyBorder="1" applyAlignment="1">
      <alignment horizontal="center" vertical="center"/>
    </xf>
    <xf numFmtId="0" fontId="24" fillId="7" borderId="16" xfId="0" applyFont="1" applyFill="1" applyBorder="1"/>
    <xf numFmtId="0" fontId="23" fillId="7" borderId="20" xfId="0" applyFont="1" applyFill="1" applyBorder="1"/>
    <xf numFmtId="0" fontId="23" fillId="7" borderId="11" xfId="0" applyFont="1" applyFill="1" applyBorder="1"/>
  </cellXfs>
  <cellStyles count="4">
    <cellStyle name="Hipervínculo" xfId="1" builtinId="8"/>
    <cellStyle name="Normal" xfId="0" builtinId="0"/>
    <cellStyle name="Normal 2" xfId="2"/>
    <cellStyle name="Título" xfId="3" builtinId="15"/>
  </cellStyles>
  <dxfs count="82">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s>
  <tableStyles count="0" defaultTableStyle="TableStyleMedium9" defaultPivotStyle="PivotStyleLight16"/>
  <colors>
    <mruColors>
      <color rgb="FFAFC2FF"/>
      <color rgb="FF8FAAFF"/>
      <color rgb="FFCDCEFF"/>
      <color rgb="FFECF1F8"/>
      <color rgb="FF99CCFF"/>
      <color rgb="FFEAEAEA"/>
      <color rgb="FFFF5050"/>
      <color rgb="FF006600"/>
      <color rgb="FF800080"/>
      <color rgb="FFF2F2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tyles" Target="styles.xml"/><Relationship Id="rId35" Type="http://schemas.openxmlformats.org/officeDocument/2006/relationships/xmlMaps" Target="xmlMap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2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8BD21D20-EC42-11CE-9E0D-00AA006002F3}"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7.emf"/></Relationships>
</file>

<file path=xl/drawings/_rels/drawing3.xml.rels><?xml version="1.0" encoding="UTF-8" standalone="yes"?>
<Relationships xmlns="http://schemas.openxmlformats.org/package/2006/relationships"><Relationship Id="rId1" Type="http://schemas.openxmlformats.org/officeDocument/2006/relationships/image" Target="../media/image30.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5.emf"/><Relationship Id="rId18" Type="http://schemas.openxmlformats.org/officeDocument/2006/relationships/image" Target="../media/image20.emf"/><Relationship Id="rId26" Type="http://schemas.openxmlformats.org/officeDocument/2006/relationships/image" Target="../media/image1.emf"/><Relationship Id="rId3" Type="http://schemas.openxmlformats.org/officeDocument/2006/relationships/image" Target="../media/image10.emf"/><Relationship Id="rId21" Type="http://schemas.openxmlformats.org/officeDocument/2006/relationships/image" Target="../media/image23.emf"/><Relationship Id="rId7" Type="http://schemas.openxmlformats.org/officeDocument/2006/relationships/image" Target="../media/image11.emf"/><Relationship Id="rId12" Type="http://schemas.openxmlformats.org/officeDocument/2006/relationships/image" Target="../media/image2.emf"/><Relationship Id="rId17" Type="http://schemas.openxmlformats.org/officeDocument/2006/relationships/image" Target="../media/image19.emf"/><Relationship Id="rId25" Type="http://schemas.openxmlformats.org/officeDocument/2006/relationships/image" Target="../media/image9.emf"/><Relationship Id="rId2" Type="http://schemas.openxmlformats.org/officeDocument/2006/relationships/image" Target="../media/image7.emf"/><Relationship Id="rId16" Type="http://schemas.openxmlformats.org/officeDocument/2006/relationships/image" Target="../media/image18.emf"/><Relationship Id="rId20" Type="http://schemas.openxmlformats.org/officeDocument/2006/relationships/image" Target="../media/image22.emf"/><Relationship Id="rId1" Type="http://schemas.openxmlformats.org/officeDocument/2006/relationships/image" Target="../media/image8.emf"/><Relationship Id="rId6" Type="http://schemas.openxmlformats.org/officeDocument/2006/relationships/image" Target="../media/image4.emf"/><Relationship Id="rId11" Type="http://schemas.openxmlformats.org/officeDocument/2006/relationships/image" Target="../media/image14.emf"/><Relationship Id="rId24" Type="http://schemas.openxmlformats.org/officeDocument/2006/relationships/image" Target="../media/image26.emf"/><Relationship Id="rId5" Type="http://schemas.openxmlformats.org/officeDocument/2006/relationships/image" Target="../media/image5.emf"/><Relationship Id="rId15" Type="http://schemas.openxmlformats.org/officeDocument/2006/relationships/image" Target="../media/image17.emf"/><Relationship Id="rId23" Type="http://schemas.openxmlformats.org/officeDocument/2006/relationships/image" Target="../media/image25.emf"/><Relationship Id="rId10" Type="http://schemas.openxmlformats.org/officeDocument/2006/relationships/image" Target="../media/image3.emf"/><Relationship Id="rId19" Type="http://schemas.openxmlformats.org/officeDocument/2006/relationships/image" Target="../media/image21.emf"/><Relationship Id="rId4" Type="http://schemas.openxmlformats.org/officeDocument/2006/relationships/image" Target="../media/image6.emf"/><Relationship Id="rId9" Type="http://schemas.openxmlformats.org/officeDocument/2006/relationships/image" Target="../media/image13.emf"/><Relationship Id="rId14" Type="http://schemas.openxmlformats.org/officeDocument/2006/relationships/image" Target="../media/image16.emf"/><Relationship Id="rId22" Type="http://schemas.openxmlformats.org/officeDocument/2006/relationships/image" Target="../media/image24.emf"/><Relationship Id="rId27" Type="http://schemas.openxmlformats.org/officeDocument/2006/relationships/image" Target="../media/image28.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31.emf"/><Relationship Id="rId1" Type="http://schemas.openxmlformats.org/officeDocument/2006/relationships/image" Target="../media/image29.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2.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4.emf"/><Relationship Id="rId1" Type="http://schemas.openxmlformats.org/officeDocument/2006/relationships/image" Target="../media/image33.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5.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7.emf"/><Relationship Id="rId1"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0.emf"/><Relationship Id="rId1" Type="http://schemas.openxmlformats.org/officeDocument/2006/relationships/image" Target="../media/image3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1.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8</xdr:col>
      <xdr:colOff>1178719</xdr:colOff>
      <xdr:row>1</xdr:row>
      <xdr:rowOff>166688</xdr:rowOff>
    </xdr:to>
    <xdr:sp macro="[0]!Devuelve_Controles_Varias_Hojas_2" textlink="">
      <xdr:nvSpPr>
        <xdr:cNvPr id="2" name="Rectangle 1"/>
        <xdr:cNvSpPr/>
      </xdr:nvSpPr>
      <xdr:spPr>
        <a:xfrm>
          <a:off x="23812" y="10583"/>
          <a:ext cx="8870157" cy="358511"/>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9525</xdr:rowOff>
        </xdr:from>
        <xdr:to>
          <xdr:col>0</xdr:col>
          <xdr:colOff>1270000</xdr:colOff>
          <xdr:row>4</xdr:row>
          <xdr:rowOff>263525</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28575</xdr:rowOff>
        </xdr:from>
        <xdr:to>
          <xdr:col>0</xdr:col>
          <xdr:colOff>904875</xdr:colOff>
          <xdr:row>7</xdr:row>
          <xdr:rowOff>171450</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923925</xdr:colOff>
          <xdr:row>5</xdr:row>
          <xdr:rowOff>28575</xdr:rowOff>
        </xdr:from>
        <xdr:to>
          <xdr:col>1</xdr:col>
          <xdr:colOff>19050</xdr:colOff>
          <xdr:row>7</xdr:row>
          <xdr:rowOff>171450</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447675</xdr:colOff>
          <xdr:row>4</xdr:row>
          <xdr:rowOff>19050</xdr:rowOff>
        </xdr:from>
        <xdr:to>
          <xdr:col>5</xdr:col>
          <xdr:colOff>733425</xdr:colOff>
          <xdr:row>4</xdr:row>
          <xdr:rowOff>285750</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4</xdr:row>
          <xdr:rowOff>19050</xdr:rowOff>
        </xdr:from>
        <xdr:to>
          <xdr:col>3</xdr:col>
          <xdr:colOff>714375</xdr:colOff>
          <xdr:row>4</xdr:row>
          <xdr:rowOff>276225</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600075</xdr:colOff>
          <xdr:row>10</xdr:row>
          <xdr:rowOff>0</xdr:rowOff>
        </xdr:from>
        <xdr:to>
          <xdr:col>4</xdr:col>
          <xdr:colOff>895350</xdr:colOff>
          <xdr:row>10</xdr:row>
          <xdr:rowOff>171450</xdr:rowOff>
        </xdr:to>
        <xdr:sp macro="" textlink="">
          <xdr:nvSpPr>
            <xdr:cNvPr id="1061" name="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10</xdr:row>
          <xdr:rowOff>0</xdr:rowOff>
        </xdr:from>
        <xdr:to>
          <xdr:col>4</xdr:col>
          <xdr:colOff>609600</xdr:colOff>
          <xdr:row>10</xdr:row>
          <xdr:rowOff>171450</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14</xdr:row>
          <xdr:rowOff>0</xdr:rowOff>
        </xdr:from>
        <xdr:to>
          <xdr:col>5</xdr:col>
          <xdr:colOff>9525</xdr:colOff>
          <xdr:row>32</xdr:row>
          <xdr:rowOff>190500</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1333500</xdr:colOff>
          <xdr:row>4</xdr:row>
          <xdr:rowOff>19050</xdr:rowOff>
        </xdr:from>
        <xdr:to>
          <xdr:col>1</xdr:col>
          <xdr:colOff>828675</xdr:colOff>
          <xdr:row>4</xdr:row>
          <xdr:rowOff>285750</xdr:rowOff>
        </xdr:to>
        <xdr:sp macro="" textlink="">
          <xdr:nvSpPr>
            <xdr:cNvPr id="1026" name="cmdRefresc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4</xdr:row>
          <xdr:rowOff>19050</xdr:rowOff>
        </xdr:from>
        <xdr:to>
          <xdr:col>2</xdr:col>
          <xdr:colOff>704850</xdr:colOff>
          <xdr:row>4</xdr:row>
          <xdr:rowOff>276225</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107156</xdr:rowOff>
        </xdr:from>
        <xdr:to>
          <xdr:col>1</xdr:col>
          <xdr:colOff>35718</xdr:colOff>
          <xdr:row>3</xdr:row>
          <xdr:rowOff>166687</xdr:rowOff>
        </xdr:to>
        <xdr:pic macro="[0]!Guarda_Controles_Varias_Hojas">
          <xdr:nvPicPr>
            <xdr:cNvPr id="28" name="fotUsuario"/>
            <xdr:cNvPicPr>
              <a:picLocks noChangeAspect="1" noChangeArrowheads="1"/>
              <a:extLst>
                <a:ext uri="{84589F7E-364E-4C9E-8A38-B11213B215E9}">
                  <a14:cameraTool cellRange="USUARIO" spid="_x0000_s170286"/>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xdr:row>
          <xdr:rowOff>180975</xdr:rowOff>
        </xdr:from>
        <xdr:to>
          <xdr:col>0</xdr:col>
          <xdr:colOff>609600</xdr:colOff>
          <xdr:row>2</xdr:row>
          <xdr:rowOff>171450</xdr:rowOff>
        </xdr:to>
        <xdr:sp macro="" textlink="">
          <xdr:nvSpPr>
            <xdr:cNvPr id="1066" name="cmdCambiaUsuario"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390525</xdr:colOff>
          <xdr:row>5</xdr:row>
          <xdr:rowOff>28575</xdr:rowOff>
        </xdr:from>
        <xdr:to>
          <xdr:col>2</xdr:col>
          <xdr:colOff>228600</xdr:colOff>
          <xdr:row>7</xdr:row>
          <xdr:rowOff>171450</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47625</xdr:colOff>
          <xdr:row>5</xdr:row>
          <xdr:rowOff>28575</xdr:rowOff>
        </xdr:from>
        <xdr:to>
          <xdr:col>5</xdr:col>
          <xdr:colOff>742950</xdr:colOff>
          <xdr:row>6</xdr:row>
          <xdr:rowOff>85725</xdr:rowOff>
        </xdr:to>
        <xdr:sp macro="" textlink="">
          <xdr:nvSpPr>
            <xdr:cNvPr id="49842" name="cmdAyuda" hidden="1">
              <a:extLst>
                <a:ext uri="{63B3BB69-23CF-44E3-9099-C40C66FF867C}">
                  <a14:compatExt spid="_x0000_s498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5</xdr:row>
          <xdr:rowOff>28575</xdr:rowOff>
        </xdr:from>
        <xdr:to>
          <xdr:col>1</xdr:col>
          <xdr:colOff>381000</xdr:colOff>
          <xdr:row>6</xdr:row>
          <xdr:rowOff>85725</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248</xdr:col>
          <xdr:colOff>304800</xdr:colOff>
          <xdr:row>17966</xdr:row>
          <xdr:rowOff>142875</xdr:rowOff>
        </xdr:from>
        <xdr:to>
          <xdr:col>249</xdr:col>
          <xdr:colOff>238125</xdr:colOff>
          <xdr:row>17969</xdr:row>
          <xdr:rowOff>142875</xdr:rowOff>
        </xdr:to>
        <xdr:sp macro="" textlink="">
          <xdr:nvSpPr>
            <xdr:cNvPr id="96603" name="CommandButton1" hidden="1">
              <a:extLst>
                <a:ext uri="{63B3BB69-23CF-44E3-9099-C40C66FF867C}">
                  <a14:compatExt spid="_x0000_s966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241</xdr:col>
          <xdr:colOff>400050</xdr:colOff>
          <xdr:row>17959</xdr:row>
          <xdr:rowOff>104775</xdr:rowOff>
        </xdr:from>
        <xdr:to>
          <xdr:col>252</xdr:col>
          <xdr:colOff>142875</xdr:colOff>
          <xdr:row>17960</xdr:row>
          <xdr:rowOff>180975</xdr:rowOff>
        </xdr:to>
        <xdr:sp macro="" textlink="">
          <xdr:nvSpPr>
            <xdr:cNvPr id="96604" name="ComboBox1" hidden="1">
              <a:extLst>
                <a:ext uri="{63B3BB69-23CF-44E3-9099-C40C66FF867C}">
                  <a14:compatExt spid="_x0000_s966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17976</xdr:row>
          <xdr:rowOff>123825</xdr:rowOff>
        </xdr:from>
        <xdr:to>
          <xdr:col>245</xdr:col>
          <xdr:colOff>200025</xdr:colOff>
          <xdr:row>17977</xdr:row>
          <xdr:rowOff>180975</xdr:rowOff>
        </xdr:to>
        <xdr:sp macro="" textlink="">
          <xdr:nvSpPr>
            <xdr:cNvPr id="96605" name="CommandButton2" hidden="1">
              <a:extLst>
                <a:ext uri="{63B3BB69-23CF-44E3-9099-C40C66FF867C}">
                  <a14:compatExt spid="_x0000_s966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17975</xdr:row>
          <xdr:rowOff>66675</xdr:rowOff>
        </xdr:from>
        <xdr:to>
          <xdr:col>245</xdr:col>
          <xdr:colOff>200025</xdr:colOff>
          <xdr:row>17976</xdr:row>
          <xdr:rowOff>123825</xdr:rowOff>
        </xdr:to>
        <xdr:sp macro="" textlink="">
          <xdr:nvSpPr>
            <xdr:cNvPr id="96606" name="CommandButton3" hidden="1">
              <a:extLst>
                <a:ext uri="{63B3BB69-23CF-44E3-9099-C40C66FF867C}">
                  <a14:compatExt spid="_x0000_s966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17973</xdr:row>
          <xdr:rowOff>161925</xdr:rowOff>
        </xdr:from>
        <xdr:to>
          <xdr:col>245</xdr:col>
          <xdr:colOff>200025</xdr:colOff>
          <xdr:row>17975</xdr:row>
          <xdr:rowOff>28575</xdr:rowOff>
        </xdr:to>
        <xdr:sp macro="" textlink="">
          <xdr:nvSpPr>
            <xdr:cNvPr id="96607" name="CommandButton4" hidden="1">
              <a:extLst>
                <a:ext uri="{63B3BB69-23CF-44E3-9099-C40C66FF867C}">
                  <a14:compatExt spid="_x0000_s966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171450</xdr:colOff>
          <xdr:row>17980</xdr:row>
          <xdr:rowOff>123825</xdr:rowOff>
        </xdr:from>
        <xdr:to>
          <xdr:col>246</xdr:col>
          <xdr:colOff>133350</xdr:colOff>
          <xdr:row>17990</xdr:row>
          <xdr:rowOff>19050</xdr:rowOff>
        </xdr:to>
        <xdr:sp macro="" textlink="">
          <xdr:nvSpPr>
            <xdr:cNvPr id="96608" name="ListBox1" hidden="1">
              <a:extLst>
                <a:ext uri="{63B3BB69-23CF-44E3-9099-C40C66FF867C}">
                  <a14:compatExt spid="_x0000_s96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243</xdr:col>
          <xdr:colOff>142875</xdr:colOff>
          <xdr:row>17979</xdr:row>
          <xdr:rowOff>66675</xdr:rowOff>
        </xdr:from>
        <xdr:to>
          <xdr:col>244</xdr:col>
          <xdr:colOff>685800</xdr:colOff>
          <xdr:row>17980</xdr:row>
          <xdr:rowOff>104775</xdr:rowOff>
        </xdr:to>
        <xdr:sp macro="" textlink="">
          <xdr:nvSpPr>
            <xdr:cNvPr id="96609" name="Label1" hidden="1">
              <a:extLst>
                <a:ext uri="{63B3BB69-23CF-44E3-9099-C40C66FF867C}">
                  <a14:compatExt spid="_x0000_s966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245</xdr:col>
          <xdr:colOff>457200</xdr:colOff>
          <xdr:row>17979</xdr:row>
          <xdr:rowOff>66675</xdr:rowOff>
        </xdr:from>
        <xdr:to>
          <xdr:col>246</xdr:col>
          <xdr:colOff>180975</xdr:colOff>
          <xdr:row>17980</xdr:row>
          <xdr:rowOff>152400</xdr:rowOff>
        </xdr:to>
        <xdr:sp macro="" textlink="">
          <xdr:nvSpPr>
            <xdr:cNvPr id="96610" name="CommandButton5" hidden="1">
              <a:extLst>
                <a:ext uri="{63B3BB69-23CF-44E3-9099-C40C66FF867C}">
                  <a14:compatExt spid="_x0000_s966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17978</xdr:row>
          <xdr:rowOff>19050</xdr:rowOff>
        </xdr:from>
        <xdr:to>
          <xdr:col>245</xdr:col>
          <xdr:colOff>200025</xdr:colOff>
          <xdr:row>17979</xdr:row>
          <xdr:rowOff>76200</xdr:rowOff>
        </xdr:to>
        <xdr:sp macro="" textlink="">
          <xdr:nvSpPr>
            <xdr:cNvPr id="96611" name="CommandButton6" hidden="1">
              <a:extLst>
                <a:ext uri="{63B3BB69-23CF-44E3-9099-C40C66FF867C}">
                  <a14:compatExt spid="_x0000_s966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244</xdr:col>
          <xdr:colOff>190500</xdr:colOff>
          <xdr:row>17967</xdr:row>
          <xdr:rowOff>161925</xdr:rowOff>
        </xdr:from>
        <xdr:to>
          <xdr:col>245</xdr:col>
          <xdr:colOff>333375</xdr:colOff>
          <xdr:row>17970</xdr:row>
          <xdr:rowOff>161925</xdr:rowOff>
        </xdr:to>
        <xdr:sp macro="" textlink="">
          <xdr:nvSpPr>
            <xdr:cNvPr id="96612" name="CommandButton7" hidden="1">
              <a:extLst>
                <a:ext uri="{63B3BB69-23CF-44E3-9099-C40C66FF867C}">
                  <a14:compatExt spid="_x0000_s96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638175</xdr:colOff>
          <xdr:row>17961</xdr:row>
          <xdr:rowOff>142875</xdr:rowOff>
        </xdr:from>
        <xdr:to>
          <xdr:col>244</xdr:col>
          <xdr:colOff>171450</xdr:colOff>
          <xdr:row>17963</xdr:row>
          <xdr:rowOff>9525</xdr:rowOff>
        </xdr:to>
        <xdr:sp macro="" textlink="">
          <xdr:nvSpPr>
            <xdr:cNvPr id="96613" name="CommandButton8" hidden="1">
              <a:extLst>
                <a:ext uri="{63B3BB69-23CF-44E3-9099-C40C66FF867C}">
                  <a14:compatExt spid="_x0000_s966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6</xdr:row>
          <xdr:rowOff>85725</xdr:rowOff>
        </xdr:from>
        <xdr:to>
          <xdr:col>1</xdr:col>
          <xdr:colOff>381000</xdr:colOff>
          <xdr:row>7</xdr:row>
          <xdr:rowOff>171450</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47625</xdr:colOff>
          <xdr:row>15</xdr:row>
          <xdr:rowOff>9525</xdr:rowOff>
        </xdr:from>
        <xdr:to>
          <xdr:col>7</xdr:col>
          <xdr:colOff>476250</xdr:colOff>
          <xdr:row>15</xdr:row>
          <xdr:rowOff>161925</xdr:rowOff>
        </xdr:to>
        <xdr:sp macro="" textlink="">
          <xdr:nvSpPr>
            <xdr:cNvPr id="170283" name="Button 3371" hidden="1">
              <a:extLst>
                <a:ext uri="{63B3BB69-23CF-44E3-9099-C40C66FF867C}">
                  <a14:compatExt spid="_x0000_s170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Importa Datos ERP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9" spid="_x0000_s146218"/>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mc:AlternateContent xmlns:mc="http://schemas.openxmlformats.org/markup-compatibility/2006">
    <mc:Choice xmlns:a14="http://schemas.microsoft.com/office/drawing/2010/main" Requires="a14">
      <xdr:twoCellAnchor editAs="oneCell">
        <xdr:from>
          <xdr:col>1</xdr:col>
          <xdr:colOff>609600</xdr:colOff>
          <xdr:row>0</xdr:row>
          <xdr:rowOff>19050</xdr:rowOff>
        </xdr:from>
        <xdr:to>
          <xdr:col>2</xdr:col>
          <xdr:colOff>295275</xdr:colOff>
          <xdr:row>0</xdr:row>
          <xdr:rowOff>304800</xdr:rowOff>
        </xdr:to>
        <xdr:sp macro="" textlink="">
          <xdr:nvSpPr>
            <xdr:cNvPr id="72900" name="cmdVolver" hidden="1">
              <a:extLst>
                <a:ext uri="{63B3BB69-23CF-44E3-9099-C40C66FF867C}">
                  <a14:compatExt spid="_x0000_s72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914400</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19" name="Indicaciones" displayName="Indicaciones" ref="A1:C42" totalsRowShown="0">
  <autoFilter ref="A1:C42"/>
  <tableColumns count="3">
    <tableColumn id="3" name="ID" dataDxfId="81">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2.xml><?xml version="1.0" encoding="utf-8"?>
<table xmlns="http://schemas.openxmlformats.org/spreadsheetml/2006/main" id="18" name="tbl_Fechas_Refrescado" displayName="tbl_Fechas_Refrescado" ref="B1:Q3" totalsRowCount="1" headerRowDxfId="80">
  <autoFilter ref="B1:Q2"/>
  <sortState ref="B2:Q2">
    <sortCondition descending="1" ref="H1:H2"/>
  </sortState>
  <tableColumns count="16">
    <tableColumn id="1" name="EMPRESA" totalsRowLabel="Total"/>
    <tableColumn id="2" name="HOJA CB" totalsRowFunction="count" totalsRowDxfId="79"/>
    <tableColumn id="3" name="REFRESCADO" dataDxfId="78" totalsRowDxfId="77"/>
    <tableColumn id="14" name="TIPO" dataDxfId="76" totalsRowDxfId="75"/>
    <tableColumn id="16" name="BASE DATOS" dataDxfId="74" totalsRowDxfId="73"/>
    <tableColumn id="4" name="INICIO" totalsRowFunction="min" dataDxfId="72" totalsRowDxfId="71"/>
    <tableColumn id="7" name="FIN" totalsRowFunction="max" dataDxfId="70" totalsRowDxfId="69"/>
    <tableColumn id="5" name="DURACIÓN" totalsRowFunction="sum" dataDxfId="68" totalsRowDxfId="67">
      <calculatedColumnFormula>tbl_Fechas_Refrescado[[#This Row],[FIN]]-tbl_Fechas_Refrescado[[#This Row],[INICIO]]</calculatedColumnFormula>
    </tableColumn>
    <tableColumn id="15" name="RAZÓN" dataDxfId="66" totalsRowDxfId="65"/>
    <tableColumn id="6" name="DIAS PERIODO" totalsRowFunction="max" dataDxfId="64" totalsRowDxfId="63"/>
    <tableColumn id="13" name="DUPLICADOS" totalsRowFunction="sum" dataDxfId="62" totalsRowDxfId="61"/>
    <tableColumn id="8" name="SKUs Totales" totalsRowFunction="sum" dataDxfId="60" totalsRowDxfId="59"/>
    <tableColumn id="9" name="SKUs Buffer" totalsRowFunction="sum" dataDxfId="58" totalsRowDxfId="57"/>
    <tableColumn id="10" name="COSTO BUFFER" totalsRowFunction="sum" dataDxfId="56" totalsRowDxfId="55"/>
    <tableColumn id="11" name="COSTO FISICO" totalsRowFunction="sum" dataDxfId="54" totalsRowDxfId="53"/>
    <tableColumn id="12" name="COSTO TRANSITO" totalsRowFunction="sum" dataDxfId="52" totalsRowDxfId="51"/>
  </tableColumns>
  <tableStyleInfo name="TableStyleDark10" showFirstColumn="0" showLastColumn="0" showRowStripes="1" showColumnStripes="0"/>
</table>
</file>

<file path=xl/tables/table3.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4.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5.xml><?xml version="1.0" encoding="utf-8"?>
<table xmlns="http://schemas.openxmlformats.org/spreadsheetml/2006/main" id="1" name="ARCHIVOSCB" displayName="ARCHIVOSCB" ref="A1:F20" totalsRowShown="0">
  <autoFilter ref="A1:F20"/>
  <tableColumns count="6">
    <tableColumn id="1" name="CODIGO" dataDxfId="50"/>
    <tableColumn id="5" name="EMPRESA"/>
    <tableColumn id="2" name="DIRECTORIO"/>
    <tableColumn id="3" name="ARCHIVO"/>
    <tableColumn id="4" name="PATH" dataDxfId="49">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6.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48"/>
    <tableColumn id="5" name="EMPRESA"/>
    <tableColumn id="6" name="BODEGA"/>
    <tableColumn id="4" name="PATH" dataDxfId="47"/>
    <tableColumn id="2" name="ARCHIVO" dataDxfId="46">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7.xml><?xml version="1.0" encoding="utf-8"?>
<table xmlns="http://schemas.openxmlformats.org/spreadsheetml/2006/main" id="12" name="Tabla_Perfiles" displayName="Tabla_Perfiles" ref="B1:F2" insertRow="1" totalsRowShown="0" headerRowDxfId="45" dataDxfId="44">
  <autoFilter ref="B1:F2"/>
  <tableColumns count="5">
    <tableColumn id="5" name="PERFIL" dataDxfId="43"/>
    <tableColumn id="1" name="FREC REP" dataDxfId="42"/>
    <tableColumn id="2" name="TIEMP SUMINIS" dataDxfId="41"/>
    <tableColumn id="3" name="HORIZONTE" dataDxfId="40"/>
    <tableColumn id="4" name="T NIV SER (DIAS)" dataDxfId="39"/>
  </tableColumns>
  <tableStyleInfo name="TableStyleMedium9" showFirstColumn="0" showLastColumn="0" showRowStripes="1" showColumnStripes="0"/>
</table>
</file>

<file path=xl/tables/table8.xml><?xml version="1.0" encoding="utf-8"?>
<table xmlns="http://schemas.openxmlformats.org/spreadsheetml/2006/main" id="9" name="Tabla_Proveedores" displayName="Tabla_Proveedores" ref="A1:D81" totalsRowShown="0">
  <autoFilter ref="A1:D81"/>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9.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38"/>
    <tableColumn id="3" name="RESTAN" dataDxfId="37">
      <calculatedColumnFormula>Tabla_DIAS_RESTANTES[[#This Row],[FIN PERÍODO]]-TODAY()</calculatedColumnFormula>
    </tableColumn>
  </tableColumns>
  <tableStyleInfo name="TableStyleMedium17" showFirstColumn="0" showLastColumn="0" showRowStripes="1" showColumnStripes="0"/>
</table>
</file>

<file path=xl/tables/table10.xml><?xml version="1.0" encoding="utf-8"?>
<table xmlns="http://schemas.openxmlformats.org/spreadsheetml/2006/main" id="5" name="Tabla_NUMERO_ITEMS" displayName="Tabla_NUMERO_ITEMS" ref="A2:D4" totalsRowCount="1" headerRowDxfId="36">
  <autoFilter ref="A2:D3"/>
  <tableColumns count="4">
    <tableColumn id="2" name="HOJA CB" totalsRowLabel="TOTALES" totalsRowDxfId="35"/>
    <tableColumn id="3" name="TODOS ITEMS" totalsRowFunction="sum" dataDxfId="34" totalsRowDxfId="33"/>
    <tableColumn id="4" name="ITEMS CON BUFFER" totalsRowFunction="sum" dataDxfId="32" totalsRowDxfId="31"/>
    <tableColumn id="1" name="% ITEMS CON BUFFER" totalsRowFunction="average" dataDxfId="30" totalsRowDxfId="29">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1.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2.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3.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28"/>
  </tableColumns>
  <tableStyleInfo name="TableStyleMedium9" showFirstColumn="0" showLastColumn="0" showRowStripes="1" showColumnStripes="0"/>
</table>
</file>

<file path=xl/tables/table14.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5.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27"/>
    <tableColumn id="7" uniqueName="7" name="PATH" queryTableFieldId="7" dataDxfId="26"/>
    <tableColumn id="5" uniqueName="5" name="COMPLETO" queryTableFieldId="5" dataDxfId="25">
      <calculatedColumnFormula>Tabla_Path_Codigo_Nueva[PATH]&amp;"\"&amp;Tabla_Path_Codigo_Nueva[ARCHIVO]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17.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16" name="Alertas" displayName="Alertas" ref="A1:A6" totalsRowShown="0">
  <autoFilter ref="A1:A6"/>
  <tableColumns count="1">
    <tableColumn id="1" name="Maquinas ECHO - SHINDAIWA.xlsm"/>
  </tableColumns>
  <tableStyleInfo name="TableStyleMedium9" showFirstColumn="0" showLastColumn="0" showRowStripes="1" showColumnStripes="0"/>
</table>
</file>

<file path=xl/tables/table19.xml><?xml version="1.0" encoding="utf-8"?>
<table xmlns="http://schemas.openxmlformats.org/spreadsheetml/2006/main" id="17" name="HojasCB" displayName="HojasCB" ref="A1:C2" totalsRowShown="0">
  <autoFilter ref="A1:C2"/>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trlProp" Target="../ctrlProps/ctrlProp1.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comments" Target="../comments1.xml"/><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29.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image" Target="../media/image32.emf"/><Relationship Id="rId4" Type="http://schemas.openxmlformats.org/officeDocument/2006/relationships/control" Target="../activeX/activeX28.xml"/></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5.vml"/><Relationship Id="rId7" Type="http://schemas.openxmlformats.org/officeDocument/2006/relationships/image" Target="../media/image34.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30.xml"/><Relationship Id="rId5" Type="http://schemas.openxmlformats.org/officeDocument/2006/relationships/image" Target="../media/image33.emf"/><Relationship Id="rId4" Type="http://schemas.openxmlformats.org/officeDocument/2006/relationships/control" Target="../activeX/activeX2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9.xml"/><Relationship Id="rId5" Type="http://schemas.openxmlformats.org/officeDocument/2006/relationships/image" Target="../media/image35.emf"/><Relationship Id="rId4" Type="http://schemas.openxmlformats.org/officeDocument/2006/relationships/control" Target="../activeX/activeX3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table" Target="../tables/table10.xml"/><Relationship Id="rId5" Type="http://schemas.openxmlformats.org/officeDocument/2006/relationships/image" Target="../media/image36.emf"/><Relationship Id="rId4" Type="http://schemas.openxmlformats.org/officeDocument/2006/relationships/control" Target="../activeX/activeX32.xml"/></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33.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image" Target="../media/image38.emf"/><Relationship Id="rId5" Type="http://schemas.openxmlformats.org/officeDocument/2006/relationships/control" Target="../activeX/activeX34.xml"/><Relationship Id="rId4" Type="http://schemas.openxmlformats.org/officeDocument/2006/relationships/image" Target="../media/image37.emf"/></Relationships>
</file>

<file path=xl/worksheets/_rels/sheet17.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10.bin"/><Relationship Id="rId4"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40.emf"/><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ontrol" Target="../activeX/activeX36.xml"/><Relationship Id="rId5" Type="http://schemas.openxmlformats.org/officeDocument/2006/relationships/image" Target="../media/image39.emf"/><Relationship Id="rId4" Type="http://schemas.openxmlformats.org/officeDocument/2006/relationships/control" Target="../activeX/activeX35.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table" Target="../tables/table18.xml"/><Relationship Id="rId5" Type="http://schemas.openxmlformats.org/officeDocument/2006/relationships/image" Target="../media/image41.emf"/><Relationship Id="rId4" Type="http://schemas.openxmlformats.org/officeDocument/2006/relationships/control" Target="../activeX/activeX37.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Q1048569"/>
  <sheetViews>
    <sheetView showGridLines="0" tabSelected="1" zoomScale="80" zoomScaleNormal="80" workbookViewId="0"/>
  </sheetViews>
  <sheetFormatPr baseColWidth="10" defaultColWidth="11.42578125" defaultRowHeight="15" x14ac:dyDescent="0.25"/>
  <cols>
    <col min="1" max="1" width="27.85546875" style="27" customWidth="1"/>
    <col min="2" max="2" width="16.85546875" style="27" customWidth="1"/>
    <col min="3" max="4" width="11.42578125" style="27"/>
    <col min="5" max="5" width="13.5703125" style="27" customWidth="1"/>
    <col min="6" max="6" width="11.42578125" style="27"/>
    <col min="7" max="7" width="13.85546875" style="27" bestFit="1" customWidth="1"/>
    <col min="8" max="8" width="9.28515625" style="27" customWidth="1"/>
    <col min="9" max="9" width="17.85546875" style="27" customWidth="1"/>
    <col min="10" max="11" width="11.42578125" style="27"/>
    <col min="12" max="12" width="14.42578125" style="27" customWidth="1"/>
    <col min="13" max="13" width="8.42578125" style="27" customWidth="1"/>
    <col min="14" max="14" width="17" style="27" customWidth="1"/>
    <col min="15" max="15" width="11.42578125" style="27"/>
    <col min="16" max="16" width="22.42578125" style="27" customWidth="1"/>
    <col min="17" max="16384" width="11.42578125" style="27"/>
  </cols>
  <sheetData>
    <row r="1" spans="1:15" ht="15.75" thickBot="1" x14ac:dyDescent="0.3">
      <c r="A1" s="53"/>
      <c r="B1" s="31"/>
      <c r="C1" s="31"/>
      <c r="D1" s="31"/>
      <c r="E1" s="31"/>
      <c r="F1" s="31"/>
      <c r="G1" s="31"/>
      <c r="H1" s="31"/>
      <c r="I1" s="32"/>
    </row>
    <row r="2" spans="1:15" x14ac:dyDescent="0.25">
      <c r="A2" s="53"/>
      <c r="B2" s="31"/>
      <c r="C2" s="31"/>
      <c r="D2" s="31"/>
      <c r="E2" s="31"/>
      <c r="F2" s="31"/>
      <c r="G2" s="31"/>
      <c r="H2" s="31"/>
      <c r="I2" s="32"/>
    </row>
    <row r="3" spans="1:15" x14ac:dyDescent="0.25">
      <c r="A3" s="33"/>
      <c r="B3" s="34"/>
      <c r="C3" s="34"/>
      <c r="D3" s="34"/>
      <c r="E3" s="34"/>
      <c r="F3" s="34"/>
      <c r="G3" s="34"/>
      <c r="H3" s="34"/>
      <c r="I3" s="35"/>
    </row>
    <row r="4" spans="1:15" ht="15.75" customHeight="1" thickBot="1" x14ac:dyDescent="0.35">
      <c r="A4" s="33"/>
      <c r="B4" s="71" t="s">
        <v>155</v>
      </c>
      <c r="C4" s="72"/>
      <c r="D4" s="72"/>
      <c r="E4" s="72"/>
      <c r="F4" s="72"/>
      <c r="G4" s="72"/>
      <c r="H4" s="72"/>
      <c r="I4" s="73"/>
      <c r="O4" s="28"/>
    </row>
    <row r="5" spans="1:15" ht="24" thickBot="1" x14ac:dyDescent="0.4">
      <c r="A5" s="38"/>
      <c r="B5" s="66"/>
      <c r="C5" s="66"/>
      <c r="D5" s="66"/>
      <c r="E5" s="66"/>
      <c r="F5" s="67"/>
      <c r="G5" s="68" t="s">
        <v>60</v>
      </c>
      <c r="H5" s="69"/>
      <c r="I5" s="70" t="str">
        <f ca="1">IF(AND(ESTADOREFRESCADO="Completo",AlertaHojasCB="",$A$14=""),"Completo",IF(OR(AlertaHojasCB&lt;&gt;"",ESTADOREFRESCADO&lt;&gt;"Completo",$A$14&lt;&gt;""),"Incompleto",0))</f>
        <v>Completo</v>
      </c>
    </row>
    <row r="6" spans="1:15" ht="18" thickBot="1" x14ac:dyDescent="0.35">
      <c r="A6" s="39"/>
      <c r="B6" s="31"/>
      <c r="C6" s="31"/>
      <c r="D6" s="31"/>
      <c r="E6" s="31"/>
      <c r="F6" s="32"/>
      <c r="G6" s="40" t="s">
        <v>61</v>
      </c>
      <c r="H6" s="41"/>
      <c r="I6" s="57">
        <v>43229</v>
      </c>
    </row>
    <row r="7" spans="1:15" ht="15.75" thickBot="1" x14ac:dyDescent="0.3">
      <c r="A7" s="33"/>
      <c r="B7" s="34"/>
      <c r="C7" s="34"/>
      <c r="D7" s="34"/>
      <c r="E7" s="34"/>
      <c r="F7" s="34"/>
      <c r="G7" s="40" t="s">
        <v>67</v>
      </c>
      <c r="H7" s="41"/>
      <c r="I7" s="42">
        <f>DURACIONREFRESCADO</f>
        <v>1.4583333322661929E-3</v>
      </c>
    </row>
    <row r="8" spans="1:15" ht="15.75" thickBot="1" x14ac:dyDescent="0.3">
      <c r="A8" s="33"/>
      <c r="B8" s="34"/>
      <c r="C8" s="36"/>
      <c r="D8" s="36"/>
      <c r="E8" s="43"/>
      <c r="F8" s="36"/>
      <c r="G8" s="33" t="s">
        <v>62</v>
      </c>
      <c r="H8" s="35"/>
      <c r="I8" s="58">
        <v>43229</v>
      </c>
    </row>
    <row r="9" spans="1:15" ht="15" customHeight="1" x14ac:dyDescent="0.25">
      <c r="A9" s="54" t="s">
        <v>88</v>
      </c>
      <c r="B9" s="44"/>
      <c r="C9" s="45"/>
      <c r="D9" s="46" t="str">
        <f ca="1">HYPERLINK("["&amp;LEFT(CELL("filename",A1),FIND("[",CELL("filename",A1))-2)&amp;"\CONTROL DE BUFFERS\ARCHIVO\ARCHIVO.xlsm]","Archivo")</f>
        <v>Archivo</v>
      </c>
      <c r="E9" s="47" t="str">
        <f ca="1">HYPERLINK(LEFT(CELL("filename",A1),FIND("[",CELL("filename",A1))-2)&amp;"\CONTROL DE BUFFERS\ARCHIVO\","dir")</f>
        <v>dir</v>
      </c>
      <c r="F9" s="31"/>
      <c r="G9" s="33" t="s">
        <v>63</v>
      </c>
      <c r="H9" s="35"/>
      <c r="I9" s="58">
        <v>43229</v>
      </c>
    </row>
    <row r="10" spans="1:15" ht="15" customHeight="1" x14ac:dyDescent="0.25">
      <c r="A10" s="55" t="str">
        <f>HYPERLINK("[O:\COMPROMETIDOS Y BACKORDERS\COMPROMETIDOS Y BACKORDERS.xlsm]Comprometidos!a1","Comprometidos")</f>
        <v>Comprometidos</v>
      </c>
      <c r="B10" s="48" t="str">
        <f>HYPERLINK("O:\COMPROMETIDOS Y BACKORDERS\","dir")</f>
        <v>dir</v>
      </c>
      <c r="C10" s="34"/>
      <c r="D10" s="46" t="str">
        <f ca="1">HYPERLINK("["&amp;LEFT(CELL("filename",L3),FIND("[",CELL("filename",L3))-2)&amp;"\CONTROL DE BUFFERS\SIMULADOR\Simulacion RAM CAS.xlsm]","SIMULADOR BUFFERS")</f>
        <v>SIMULADOR BUFFERS</v>
      </c>
      <c r="E10" s="48"/>
      <c r="F10" s="34"/>
      <c r="G10" s="33" t="s">
        <v>64</v>
      </c>
      <c r="H10" s="35"/>
      <c r="I10" s="58">
        <v>43229</v>
      </c>
    </row>
    <row r="11" spans="1:15" ht="15" customHeight="1" x14ac:dyDescent="0.25">
      <c r="A11" s="55" t="str">
        <f>HYPERLINK("[O:\COMPROMETIDOS Y BACKORDERS\COMPROMETIDOS Y BACKORDERS.xlsm]Backorders!a1","Backorders")</f>
        <v>Backorders</v>
      </c>
      <c r="B11" s="48" t="str">
        <f>HYPERLINK("O:\COMPROMETIDOS Y BACKORDERS\","dir")</f>
        <v>dir</v>
      </c>
      <c r="C11" s="34"/>
      <c r="D11" s="49" t="str">
        <f>IFERROR(IF(COUNTA(Alertas!$A$1)&gt;0,"HAY ALERTAS","NO HAY ALERTAS"),"NO HAY ALERTAS")</f>
        <v>HAY ALERTAS</v>
      </c>
      <c r="E11" s="50"/>
      <c r="F11" s="34"/>
      <c r="G11" s="33" t="s">
        <v>73</v>
      </c>
      <c r="H11" s="51"/>
      <c r="I11" s="58" t="s">
        <v>109</v>
      </c>
    </row>
    <row r="12" spans="1:15" ht="15" customHeight="1" thickBot="1" x14ac:dyDescent="0.3">
      <c r="A12" s="61"/>
      <c r="B12" s="34"/>
      <c r="C12" s="34"/>
      <c r="D12" s="46" t="str">
        <f ca="1">HYPERLINK("["&amp;LEFT(CELL("filename",A1),FIND("[",CELL("filename",A1))-2)&amp;"\CONTROL DE BUFFERS\PLANTILLAS\Plantilla Copiado Pegado.xlsx]","Copiado y Pegado")</f>
        <v>Copiado y Pegado</v>
      </c>
      <c r="E12" s="48"/>
      <c r="F12" s="34"/>
      <c r="G12" s="52" t="s">
        <v>74</v>
      </c>
      <c r="H12" s="37"/>
      <c r="I12" s="59">
        <v>43227</v>
      </c>
    </row>
    <row r="13" spans="1:15" ht="15" customHeight="1" thickBot="1" x14ac:dyDescent="0.3">
      <c r="A13" s="61"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
      </c>
      <c r="B13" s="34"/>
      <c r="C13" s="34"/>
      <c r="D13" s="34"/>
      <c r="E13" s="34"/>
      <c r="F13" s="34"/>
      <c r="G13" s="40" t="s">
        <v>68</v>
      </c>
      <c r="H13" s="41"/>
      <c r="I13" s="64">
        <v>0.50624999999999998</v>
      </c>
    </row>
    <row r="14" spans="1:15" ht="15" customHeight="1" thickBot="1" x14ac:dyDescent="0.3">
      <c r="A14" s="61" t="str">
        <f t="array" ref="A14">IF(SUM(("incompleto"=tbl_Fechas_Refrescado[TIPO])*1),"Hay Hojas CB con refrescado incompleto.","")</f>
        <v/>
      </c>
      <c r="B14" s="34"/>
      <c r="C14" s="34"/>
      <c r="D14" s="34"/>
      <c r="E14" s="34"/>
      <c r="F14" s="34"/>
      <c r="G14" s="40" t="s">
        <v>78</v>
      </c>
      <c r="H14" s="41"/>
      <c r="I14" s="64">
        <v>0.97916666666666663</v>
      </c>
    </row>
    <row r="15" spans="1:15" ht="15" customHeight="1" thickBot="1" x14ac:dyDescent="0.3">
      <c r="A15" s="65"/>
      <c r="B15" s="34"/>
      <c r="C15" s="34"/>
      <c r="D15" s="34"/>
      <c r="E15" s="34"/>
      <c r="F15" s="34"/>
      <c r="G15" s="40" t="s">
        <v>145</v>
      </c>
      <c r="H15" s="41"/>
      <c r="I15" s="64">
        <v>0.16666666666666666</v>
      </c>
      <c r="J15" s="27" t="s">
        <v>112</v>
      </c>
    </row>
    <row r="16" spans="1:15" ht="15" customHeight="1" thickBot="1" x14ac:dyDescent="0.3">
      <c r="A16" s="33"/>
      <c r="B16" s="34"/>
      <c r="C16" s="34"/>
      <c r="D16" s="34"/>
      <c r="E16" s="34"/>
      <c r="F16" s="34"/>
      <c r="G16" s="40"/>
      <c r="H16" s="41"/>
      <c r="I16" s="42"/>
    </row>
    <row r="17" spans="1:10" ht="15" customHeight="1" x14ac:dyDescent="0.25">
      <c r="A17" s="33"/>
      <c r="B17" s="34"/>
      <c r="C17" s="34"/>
      <c r="D17" s="34"/>
      <c r="E17" s="34"/>
      <c r="F17" s="34"/>
      <c r="G17" s="34"/>
      <c r="H17" s="34"/>
      <c r="I17" s="35"/>
    </row>
    <row r="18" spans="1:10" ht="15" customHeight="1" x14ac:dyDescent="0.25">
      <c r="A18" s="33"/>
      <c r="B18" s="34"/>
      <c r="C18" s="34"/>
      <c r="D18" s="34"/>
      <c r="E18" s="34"/>
      <c r="F18" s="34"/>
      <c r="G18" s="34"/>
      <c r="H18" s="34"/>
      <c r="I18" s="35"/>
    </row>
    <row r="19" spans="1:10" ht="15" customHeight="1" x14ac:dyDescent="0.25">
      <c r="A19" s="33"/>
      <c r="B19" s="34"/>
      <c r="C19" s="34"/>
      <c r="D19" s="34"/>
      <c r="E19" s="34"/>
      <c r="F19" s="34"/>
      <c r="G19" s="34"/>
      <c r="H19" s="34"/>
      <c r="I19" s="35"/>
    </row>
    <row r="20" spans="1:10" ht="15" customHeight="1" x14ac:dyDescent="0.25">
      <c r="A20" s="33"/>
      <c r="B20" s="34"/>
      <c r="C20" s="34"/>
      <c r="D20" s="34"/>
      <c r="E20" s="34"/>
      <c r="F20" s="34"/>
      <c r="G20" s="34"/>
      <c r="H20" s="56"/>
      <c r="I20" s="35"/>
    </row>
    <row r="21" spans="1:10" ht="15" customHeight="1" x14ac:dyDescent="0.25">
      <c r="A21" s="33"/>
      <c r="B21" s="34"/>
      <c r="C21" s="34"/>
      <c r="D21" s="34"/>
      <c r="E21" s="34"/>
      <c r="F21" s="34"/>
      <c r="G21" s="34"/>
      <c r="H21" s="34"/>
      <c r="I21" s="35"/>
      <c r="J21" s="29"/>
    </row>
    <row r="22" spans="1:10" ht="15" customHeight="1" x14ac:dyDescent="0.25">
      <c r="A22" s="33"/>
      <c r="B22" s="34"/>
      <c r="C22" s="34"/>
      <c r="D22" s="34"/>
      <c r="E22" s="34"/>
      <c r="F22" s="34"/>
      <c r="G22" s="34"/>
      <c r="H22" s="34"/>
      <c r="I22" s="35"/>
    </row>
    <row r="23" spans="1:10" ht="15" customHeight="1" x14ac:dyDescent="0.25">
      <c r="A23" s="33"/>
      <c r="B23" s="34"/>
      <c r="C23" s="34"/>
      <c r="D23" s="34"/>
      <c r="E23" s="34"/>
      <c r="F23" s="34"/>
      <c r="G23" s="34"/>
      <c r="H23" s="34"/>
      <c r="I23" s="35"/>
    </row>
    <row r="24" spans="1:10" ht="15" customHeight="1" x14ac:dyDescent="0.25">
      <c r="A24" s="33"/>
      <c r="B24" s="34"/>
      <c r="C24" s="34"/>
      <c r="D24" s="34"/>
      <c r="E24" s="34"/>
      <c r="F24" s="34"/>
      <c r="G24" s="34"/>
      <c r="H24" s="34"/>
      <c r="I24" s="35"/>
    </row>
    <row r="25" spans="1:10" ht="15" customHeight="1" x14ac:dyDescent="0.25">
      <c r="A25" s="33"/>
      <c r="B25" s="34"/>
      <c r="C25" s="34"/>
      <c r="D25" s="34"/>
      <c r="E25" s="34"/>
      <c r="F25" s="34"/>
      <c r="G25" s="34"/>
      <c r="H25" s="34"/>
      <c r="I25" s="35"/>
    </row>
    <row r="26" spans="1:10" ht="15" customHeight="1" x14ac:dyDescent="0.25">
      <c r="A26" s="33"/>
      <c r="B26" s="34"/>
      <c r="C26" s="34"/>
      <c r="D26" s="34"/>
      <c r="E26" s="34"/>
      <c r="F26" s="34"/>
      <c r="G26" s="34"/>
      <c r="H26" s="34"/>
      <c r="I26" s="35"/>
    </row>
    <row r="27" spans="1:10" ht="15" customHeight="1" x14ac:dyDescent="0.25">
      <c r="A27" s="33"/>
      <c r="B27" s="34"/>
      <c r="C27" s="34"/>
      <c r="D27" s="34"/>
      <c r="E27" s="34"/>
      <c r="F27" s="34"/>
      <c r="G27" s="34"/>
      <c r="H27" s="34"/>
      <c r="I27" s="35"/>
    </row>
    <row r="28" spans="1:10" ht="15" customHeight="1" x14ac:dyDescent="0.25">
      <c r="A28" s="33"/>
      <c r="B28" s="34"/>
      <c r="C28" s="34"/>
      <c r="D28" s="34"/>
      <c r="E28" s="34"/>
      <c r="F28" s="34"/>
      <c r="G28" s="34"/>
      <c r="H28" s="34"/>
      <c r="I28" s="35"/>
    </row>
    <row r="29" spans="1:10" x14ac:dyDescent="0.25">
      <c r="A29" s="33"/>
      <c r="B29" s="34"/>
      <c r="C29" s="34"/>
      <c r="D29" s="34"/>
      <c r="E29" s="34"/>
      <c r="F29" s="34"/>
      <c r="G29" s="34"/>
      <c r="H29" s="34"/>
      <c r="I29" s="35"/>
    </row>
    <row r="30" spans="1:10" x14ac:dyDescent="0.25">
      <c r="A30" s="33"/>
      <c r="B30" s="34"/>
      <c r="C30" s="34"/>
      <c r="D30" s="34"/>
      <c r="E30" s="34"/>
      <c r="F30" s="34"/>
      <c r="G30" s="34"/>
      <c r="H30" s="34"/>
      <c r="I30" s="35"/>
    </row>
    <row r="31" spans="1:10" x14ac:dyDescent="0.25">
      <c r="A31" s="33"/>
      <c r="B31" s="34"/>
      <c r="C31" s="34"/>
      <c r="D31" s="34"/>
      <c r="E31" s="34"/>
      <c r="F31" s="34"/>
      <c r="G31" s="34"/>
      <c r="H31" s="34"/>
      <c r="I31" s="35"/>
    </row>
    <row r="32" spans="1:10" x14ac:dyDescent="0.25">
      <c r="A32" s="33"/>
      <c r="B32" s="34"/>
      <c r="C32" s="34"/>
      <c r="D32" s="34"/>
      <c r="E32" s="34"/>
      <c r="F32" s="34"/>
      <c r="G32" s="34"/>
      <c r="H32" s="34"/>
      <c r="I32" s="35"/>
    </row>
    <row r="33" spans="1:9" ht="15.75" thickBot="1" x14ac:dyDescent="0.3">
      <c r="A33" s="52"/>
      <c r="B33" s="36"/>
      <c r="C33" s="36"/>
      <c r="D33" s="36"/>
      <c r="E33" s="36"/>
      <c r="F33" s="36"/>
      <c r="G33" s="36"/>
      <c r="H33" s="36"/>
      <c r="I33" s="37"/>
    </row>
    <row r="1048569" spans="16:17" x14ac:dyDescent="0.25">
      <c r="P1048569" s="30" t="s">
        <v>195</v>
      </c>
      <c r="Q1048569" s="27" t="s">
        <v>146</v>
      </c>
    </row>
  </sheetData>
  <sheetProtection algorithmName="SHA-512" hashValue="1M2e/+AAHwTi4JgeifvZcTjenTjbKS0onrHeuhWc8S0JnHGp8q6PjqzFGrKtSuT0QlMJJgzHnYQz2HA6ghxWrg==" saltValue="2mijL3oI9ftk1wwW31u+pw==" spinCount="100000" sheet="1" objects="1" scenarios="1" sort="0" autoFilter="0"/>
  <conditionalFormatting sqref="I8:I12">
    <cfRule type="expression" dxfId="24" priority="11">
      <formula>I8&lt;&gt;$I$6</formula>
    </cfRule>
  </conditionalFormatting>
  <conditionalFormatting sqref="I5">
    <cfRule type="expression" dxfId="23" priority="1" stopIfTrue="1">
      <formula>REFRESCADO="Completo"</formula>
    </cfRule>
    <cfRule type="expression" dxfId="22" priority="10">
      <formula>REFRESCADO="Incompleto"</formula>
    </cfRule>
  </conditionalFormatting>
  <conditionalFormatting sqref="D11:E11">
    <cfRule type="expression" dxfId="21" priority="6">
      <formula>$D11="NO HAY ALERTAS"</formula>
    </cfRule>
    <cfRule type="expression" dxfId="20" priority="7">
      <formula>$D11="HAY ALERTAS"</formula>
    </cfRule>
  </conditionalFormatting>
  <conditionalFormatting sqref="I6">
    <cfRule type="expression" dxfId="19" priority="2">
      <formula>I6&lt;&gt;TODAY()</formula>
    </cfRule>
  </conditionalFormatting>
  <conditionalFormatting sqref="A13:E14">
    <cfRule type="expression" dxfId="18" priority="2230">
      <formula>$A13&lt;&gt;""</formula>
    </cfRule>
  </conditionalFormatting>
  <dataValidations count="1">
    <dataValidation type="time" allowBlank="1" showInputMessage="1" showErrorMessage="1" sqref="I7 I13:I15">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97019" r:id="rId4" name="cmdTransferenciasActivas">
          <controlPr defaultSize="0" autoLine="0" r:id="rId5">
            <anchor>
              <from>
                <xdr:col>1</xdr:col>
                <xdr:colOff>28575</xdr:colOff>
                <xdr:row>6</xdr:row>
                <xdr:rowOff>85725</xdr:rowOff>
              </from>
              <to>
                <xdr:col>1</xdr:col>
                <xdr:colOff>381000</xdr:colOff>
                <xdr:row>7</xdr:row>
                <xdr:rowOff>171450</xdr:rowOff>
              </to>
            </anchor>
          </controlPr>
        </control>
      </mc:Choice>
      <mc:Fallback>
        <control shapeId="97019" r:id="rId4" name="cmdTransferenciasActivas"/>
      </mc:Fallback>
    </mc:AlternateContent>
    <mc:AlternateContent xmlns:mc="http://schemas.openxmlformats.org/markup-compatibility/2006">
      <mc:Choice Requires="x14">
        <control shapeId="49842" r:id="rId6" name="cmdAyuda">
          <controlPr defaultSize="0" autoLine="0" r:id="rId7">
            <anchor>
              <from>
                <xdr:col>5</xdr:col>
                <xdr:colOff>47625</xdr:colOff>
                <xdr:row>5</xdr:row>
                <xdr:rowOff>28575</xdr:rowOff>
              </from>
              <to>
                <xdr:col>5</xdr:col>
                <xdr:colOff>742950</xdr:colOff>
                <xdr:row>6</xdr:row>
                <xdr:rowOff>85725</xdr:rowOff>
              </to>
            </anchor>
          </controlPr>
        </control>
      </mc:Choice>
      <mc:Fallback>
        <control shapeId="49842" r:id="rId6" name="cmdAyuda"/>
      </mc:Fallback>
    </mc:AlternateContent>
    <mc:AlternateContent xmlns:mc="http://schemas.openxmlformats.org/markup-compatibility/2006">
      <mc:Choice Requires="x14">
        <control shapeId="1066" r:id="rId8" name="cmdCambiaUsuario">
          <controlPr defaultSize="0" autoLine="0" r:id="rId9">
            <anchor>
              <from>
                <xdr:col>0</xdr:col>
                <xdr:colOff>0</xdr:colOff>
                <xdr:row>1</xdr:row>
                <xdr:rowOff>180975</xdr:rowOff>
              </from>
              <to>
                <xdr:col>0</xdr:col>
                <xdr:colOff>609600</xdr:colOff>
                <xdr:row>2</xdr:row>
                <xdr:rowOff>171450</xdr:rowOff>
              </to>
            </anchor>
          </controlPr>
        </control>
      </mc:Choice>
      <mc:Fallback>
        <control shapeId="1066" r:id="rId8" name="cmdCambiaUsuario"/>
      </mc:Fallback>
    </mc:AlternateContent>
    <mc:AlternateContent xmlns:mc="http://schemas.openxmlformats.org/markup-compatibility/2006">
      <mc:Choice Requires="x14">
        <control shapeId="1061" r:id="rId10" name="Refrescar_Alertas">
          <controlPr defaultSize="0" autoLine="0" r:id="rId11">
            <anchor>
              <from>
                <xdr:col>4</xdr:col>
                <xdr:colOff>600075</xdr:colOff>
                <xdr:row>10</xdr:row>
                <xdr:rowOff>0</xdr:rowOff>
              </from>
              <to>
                <xdr:col>4</xdr:col>
                <xdr:colOff>895350</xdr:colOff>
                <xdr:row>10</xdr:row>
                <xdr:rowOff>171450</xdr:rowOff>
              </to>
            </anchor>
          </controlPr>
        </control>
      </mc:Choice>
      <mc:Fallback>
        <control shapeId="1061" r:id="rId10" name="Refrescar_Alertas"/>
      </mc:Fallback>
    </mc:AlternateContent>
    <mc:AlternateContent xmlns:mc="http://schemas.openxmlformats.org/markup-compatibility/2006">
      <mc:Choice Requires="x14">
        <control shapeId="1060" r:id="rId12" name="cmd_refresca_items">
          <controlPr defaultSize="0" autoLine="0" r:id="rId13">
            <anchor>
              <from>
                <xdr:col>3</xdr:col>
                <xdr:colOff>28575</xdr:colOff>
                <xdr:row>4</xdr:row>
                <xdr:rowOff>19050</xdr:rowOff>
              </from>
              <to>
                <xdr:col>3</xdr:col>
                <xdr:colOff>714375</xdr:colOff>
                <xdr:row>4</xdr:row>
                <xdr:rowOff>276225</xdr:rowOff>
              </to>
            </anchor>
          </controlPr>
        </control>
      </mc:Choice>
      <mc:Fallback>
        <control shapeId="1060" r:id="rId12" name="cmd_refresca_items"/>
      </mc:Fallback>
    </mc:AlternateContent>
    <mc:AlternateContent xmlns:mc="http://schemas.openxmlformats.org/markup-compatibility/2006">
      <mc:Choice Requires="x14">
        <control shapeId="1057" r:id="rId14" name="cmdMantenimiento">
          <controlPr defaultSize="0" autoLine="0" r:id="rId15">
            <anchor>
              <from>
                <xdr:col>4</xdr:col>
                <xdr:colOff>447675</xdr:colOff>
                <xdr:row>4</xdr:row>
                <xdr:rowOff>19050</xdr:rowOff>
              </from>
              <to>
                <xdr:col>5</xdr:col>
                <xdr:colOff>733425</xdr:colOff>
                <xdr:row>4</xdr:row>
                <xdr:rowOff>285750</xdr:rowOff>
              </to>
            </anchor>
          </controlPr>
        </control>
      </mc:Choice>
      <mc:Fallback>
        <control shapeId="1057" r:id="rId14" name="cmdMantenimiento"/>
      </mc:Fallback>
    </mc:AlternateContent>
    <mc:AlternateContent xmlns:mc="http://schemas.openxmlformats.org/markup-compatibility/2006">
      <mc:Choice Requires="x14">
        <control shapeId="1053" r:id="rId16" name="cmdControl">
          <controlPr defaultSize="0" autoLine="0" r:id="rId17">
            <anchor>
              <from>
                <xdr:col>0</xdr:col>
                <xdr:colOff>28575</xdr:colOff>
                <xdr:row>5</xdr:row>
                <xdr:rowOff>28575</xdr:rowOff>
              </from>
              <to>
                <xdr:col>0</xdr:col>
                <xdr:colOff>904875</xdr:colOff>
                <xdr:row>7</xdr:row>
                <xdr:rowOff>171450</xdr:rowOff>
              </to>
            </anchor>
          </controlPr>
        </control>
      </mc:Choice>
      <mc:Fallback>
        <control shapeId="1053" r:id="rId16" name="cmdControl"/>
      </mc:Fallback>
    </mc:AlternateContent>
    <mc:AlternateContent xmlns:mc="http://schemas.openxmlformats.org/markup-compatibility/2006">
      <mc:Choice Requires="x14">
        <control shapeId="1034" r:id="rId18" name="cboEmpresa">
          <controlPr defaultSize="0" autoLine="0" r:id="rId19">
            <anchor>
              <from>
                <xdr:col>0</xdr:col>
                <xdr:colOff>0</xdr:colOff>
                <xdr:row>4</xdr:row>
                <xdr:rowOff>9525</xdr:rowOff>
              </from>
              <to>
                <xdr:col>0</xdr:col>
                <xdr:colOff>1266825</xdr:colOff>
                <xdr:row>4</xdr:row>
                <xdr:rowOff>257175</xdr:rowOff>
              </to>
            </anchor>
          </controlPr>
        </control>
      </mc:Choice>
      <mc:Fallback>
        <control shapeId="1034" r:id="rId18" name="cboEmpresa"/>
      </mc:Fallback>
    </mc:AlternateContent>
    <mc:AlternateContent xmlns:mc="http://schemas.openxmlformats.org/markup-compatibility/2006">
      <mc:Choice Requires="x14">
        <control shapeId="1026" r:id="rId20" name="cmdRefrescar">
          <controlPr defaultSize="0" autoLine="0" r:id="rId21">
            <anchor>
              <from>
                <xdr:col>0</xdr:col>
                <xdr:colOff>1333500</xdr:colOff>
                <xdr:row>4</xdr:row>
                <xdr:rowOff>19050</xdr:rowOff>
              </from>
              <to>
                <xdr:col>1</xdr:col>
                <xdr:colOff>828675</xdr:colOff>
                <xdr:row>4</xdr:row>
                <xdr:rowOff>285750</xdr:rowOff>
              </to>
            </anchor>
          </controlPr>
        </control>
      </mc:Choice>
      <mc:Fallback>
        <control shapeId="1026" r:id="rId20" name="cmdRefrescar"/>
      </mc:Fallback>
    </mc:AlternateContent>
    <mc:AlternateContent xmlns:mc="http://schemas.openxmlformats.org/markup-compatibility/2006">
      <mc:Choice Requires="x14">
        <control shapeId="1056" r:id="rId22" name="cmdTransferencias">
          <controlPr defaultSize="0" autoLine="0" r:id="rId23">
            <anchor>
              <from>
                <xdr:col>0</xdr:col>
                <xdr:colOff>923925</xdr:colOff>
                <xdr:row>5</xdr:row>
                <xdr:rowOff>28575</xdr:rowOff>
              </from>
              <to>
                <xdr:col>1</xdr:col>
                <xdr:colOff>19050</xdr:colOff>
                <xdr:row>7</xdr:row>
                <xdr:rowOff>171450</xdr:rowOff>
              </to>
            </anchor>
          </controlPr>
        </control>
      </mc:Choice>
      <mc:Fallback>
        <control shapeId="1056" r:id="rId22" name="cmdTransferencias"/>
      </mc:Fallback>
    </mc:AlternateContent>
    <mc:AlternateContent xmlns:mc="http://schemas.openxmlformats.org/markup-compatibility/2006">
      <mc:Choice Requires="x14">
        <control shapeId="1062" r:id="rId24" name="cmd_Alertas_Actuales">
          <controlPr defaultSize="0" autoLine="0" r:id="rId25">
            <anchor>
              <from>
                <xdr:col>4</xdr:col>
                <xdr:colOff>266700</xdr:colOff>
                <xdr:row>10</xdr:row>
                <xdr:rowOff>0</xdr:rowOff>
              </from>
              <to>
                <xdr:col>4</xdr:col>
                <xdr:colOff>609600</xdr:colOff>
                <xdr:row>10</xdr:row>
                <xdr:rowOff>171450</xdr:rowOff>
              </to>
            </anchor>
          </controlPr>
        </control>
      </mc:Choice>
      <mc:Fallback>
        <control shapeId="1062" r:id="rId24" name="cmd_Alertas_Actuales"/>
      </mc:Fallback>
    </mc:AlternateContent>
    <mc:AlternateContent xmlns:mc="http://schemas.openxmlformats.org/markup-compatibility/2006">
      <mc:Choice Requires="x14">
        <control shapeId="1064" r:id="rId26" name="lstArchivos">
          <controlPr defaultSize="0" autoLine="0" autoPict="0" r:id="rId27">
            <anchor moveWithCells="1">
              <from>
                <xdr:col>0</xdr:col>
                <xdr:colOff>57150</xdr:colOff>
                <xdr:row>14</xdr:row>
                <xdr:rowOff>0</xdr:rowOff>
              </from>
              <to>
                <xdr:col>5</xdr:col>
                <xdr:colOff>9525</xdr:colOff>
                <xdr:row>32</xdr:row>
                <xdr:rowOff>190500</xdr:rowOff>
              </to>
            </anchor>
          </controlPr>
        </control>
      </mc:Choice>
      <mc:Fallback>
        <control shapeId="1064" r:id="rId26" name="lstArchivos"/>
      </mc:Fallback>
    </mc:AlternateContent>
    <mc:AlternateContent xmlns:mc="http://schemas.openxmlformats.org/markup-compatibility/2006">
      <mc:Choice Requires="x14">
        <control shapeId="1517" r:id="rId28" name="cmdTraeFechasRefrescado">
          <controlPr defaultSize="0" autoLine="0" r:id="rId29">
            <anchor>
              <from>
                <xdr:col>2</xdr:col>
                <xdr:colOff>28575</xdr:colOff>
                <xdr:row>4</xdr:row>
                <xdr:rowOff>19050</xdr:rowOff>
              </from>
              <to>
                <xdr:col>2</xdr:col>
                <xdr:colOff>704850</xdr:colOff>
                <xdr:row>4</xdr:row>
                <xdr:rowOff>276225</xdr:rowOff>
              </to>
            </anchor>
          </controlPr>
        </control>
      </mc:Choice>
      <mc:Fallback>
        <control shapeId="1517" r:id="rId28" name="cmdTraeFechasRefrescado"/>
      </mc:Fallback>
    </mc:AlternateContent>
    <mc:AlternateContent xmlns:mc="http://schemas.openxmlformats.org/markup-compatibility/2006">
      <mc:Choice Requires="x14">
        <control shapeId="49451" r:id="rId30" name="cmd_Reportaje">
          <controlPr defaultSize="0" autoLine="0" r:id="rId31">
            <anchor>
              <from>
                <xdr:col>1</xdr:col>
                <xdr:colOff>390525</xdr:colOff>
                <xdr:row>5</xdr:row>
                <xdr:rowOff>28575</xdr:rowOff>
              </from>
              <to>
                <xdr:col>2</xdr:col>
                <xdr:colOff>228600</xdr:colOff>
                <xdr:row>7</xdr:row>
                <xdr:rowOff>171450</xdr:rowOff>
              </to>
            </anchor>
          </controlPr>
        </control>
      </mc:Choice>
      <mc:Fallback>
        <control shapeId="49451" r:id="rId30" name="cmd_Reportaje"/>
      </mc:Fallback>
    </mc:AlternateContent>
    <mc:AlternateContent xmlns:mc="http://schemas.openxmlformats.org/markup-compatibility/2006">
      <mc:Choice Requires="x14">
        <control shapeId="96465" r:id="rId32" name="cmdNuevaTransfer">
          <controlPr defaultSize="0" autoLine="0" r:id="rId33">
            <anchor>
              <from>
                <xdr:col>1</xdr:col>
                <xdr:colOff>28575</xdr:colOff>
                <xdr:row>5</xdr:row>
                <xdr:rowOff>28575</xdr:rowOff>
              </from>
              <to>
                <xdr:col>1</xdr:col>
                <xdr:colOff>381000</xdr:colOff>
                <xdr:row>6</xdr:row>
                <xdr:rowOff>85725</xdr:rowOff>
              </to>
            </anchor>
          </controlPr>
        </control>
      </mc:Choice>
      <mc:Fallback>
        <control shapeId="96465" r:id="rId32" name="cmdNuevaTransfer"/>
      </mc:Fallback>
    </mc:AlternateContent>
    <mc:AlternateContent xmlns:mc="http://schemas.openxmlformats.org/markup-compatibility/2006">
      <mc:Choice Requires="x14">
        <control shapeId="96603" r:id="rId34" name="CommandButton1">
          <controlPr defaultSize="0" autoLine="0" r:id="rId35">
            <anchor>
              <from>
                <xdr:col>248</xdr:col>
                <xdr:colOff>304800</xdr:colOff>
                <xdr:row>17966</xdr:row>
                <xdr:rowOff>142875</xdr:rowOff>
              </from>
              <to>
                <xdr:col>249</xdr:col>
                <xdr:colOff>238125</xdr:colOff>
                <xdr:row>17969</xdr:row>
                <xdr:rowOff>142875</xdr:rowOff>
              </to>
            </anchor>
          </controlPr>
        </control>
      </mc:Choice>
      <mc:Fallback>
        <control shapeId="96603" r:id="rId34" name="CommandButton1"/>
      </mc:Fallback>
    </mc:AlternateContent>
    <mc:AlternateContent xmlns:mc="http://schemas.openxmlformats.org/markup-compatibility/2006">
      <mc:Choice Requires="x14">
        <control shapeId="96604" r:id="rId36" name="ComboBox1">
          <controlPr autoLine="0" r:id="rId37">
            <anchor>
              <from>
                <xdr:col>241</xdr:col>
                <xdr:colOff>400050</xdr:colOff>
                <xdr:row>17959</xdr:row>
                <xdr:rowOff>104775</xdr:rowOff>
              </from>
              <to>
                <xdr:col>252</xdr:col>
                <xdr:colOff>142875</xdr:colOff>
                <xdr:row>17960</xdr:row>
                <xdr:rowOff>180975</xdr:rowOff>
              </to>
            </anchor>
          </controlPr>
        </control>
      </mc:Choice>
      <mc:Fallback>
        <control shapeId="96604" r:id="rId36" name="ComboBox1"/>
      </mc:Fallback>
    </mc:AlternateContent>
    <mc:AlternateContent xmlns:mc="http://schemas.openxmlformats.org/markup-compatibility/2006">
      <mc:Choice Requires="x14">
        <control shapeId="96605" r:id="rId38" name="CommandButton2">
          <controlPr defaultSize="0" autoLine="0" r:id="rId39">
            <anchor>
              <from>
                <xdr:col>243</xdr:col>
                <xdr:colOff>200025</xdr:colOff>
                <xdr:row>17976</xdr:row>
                <xdr:rowOff>123825</xdr:rowOff>
              </from>
              <to>
                <xdr:col>245</xdr:col>
                <xdr:colOff>200025</xdr:colOff>
                <xdr:row>17977</xdr:row>
                <xdr:rowOff>180975</xdr:rowOff>
              </to>
            </anchor>
          </controlPr>
        </control>
      </mc:Choice>
      <mc:Fallback>
        <control shapeId="96605" r:id="rId38" name="CommandButton2"/>
      </mc:Fallback>
    </mc:AlternateContent>
    <mc:AlternateContent xmlns:mc="http://schemas.openxmlformats.org/markup-compatibility/2006">
      <mc:Choice Requires="x14">
        <control shapeId="96606" r:id="rId40" name="CommandButton3">
          <controlPr defaultSize="0" autoLine="0" r:id="rId41">
            <anchor>
              <from>
                <xdr:col>243</xdr:col>
                <xdr:colOff>200025</xdr:colOff>
                <xdr:row>17975</xdr:row>
                <xdr:rowOff>66675</xdr:rowOff>
              </from>
              <to>
                <xdr:col>245</xdr:col>
                <xdr:colOff>200025</xdr:colOff>
                <xdr:row>17976</xdr:row>
                <xdr:rowOff>123825</xdr:rowOff>
              </to>
            </anchor>
          </controlPr>
        </control>
      </mc:Choice>
      <mc:Fallback>
        <control shapeId="96606" r:id="rId40" name="CommandButton3"/>
      </mc:Fallback>
    </mc:AlternateContent>
    <mc:AlternateContent xmlns:mc="http://schemas.openxmlformats.org/markup-compatibility/2006">
      <mc:Choice Requires="x14">
        <control shapeId="96607" r:id="rId42" name="CommandButton4">
          <controlPr defaultSize="0" autoLine="0" r:id="rId43">
            <anchor>
              <from>
                <xdr:col>243</xdr:col>
                <xdr:colOff>200025</xdr:colOff>
                <xdr:row>17973</xdr:row>
                <xdr:rowOff>161925</xdr:rowOff>
              </from>
              <to>
                <xdr:col>245</xdr:col>
                <xdr:colOff>200025</xdr:colOff>
                <xdr:row>17975</xdr:row>
                <xdr:rowOff>28575</xdr:rowOff>
              </to>
            </anchor>
          </controlPr>
        </control>
      </mc:Choice>
      <mc:Fallback>
        <control shapeId="96607" r:id="rId42" name="CommandButton4"/>
      </mc:Fallback>
    </mc:AlternateContent>
    <mc:AlternateContent xmlns:mc="http://schemas.openxmlformats.org/markup-compatibility/2006">
      <mc:Choice Requires="x14">
        <control shapeId="96608" r:id="rId44" name="ListBox1">
          <controlPr defaultSize="0" autoLine="0" r:id="rId45">
            <anchor>
              <from>
                <xdr:col>243</xdr:col>
                <xdr:colOff>171450</xdr:colOff>
                <xdr:row>17980</xdr:row>
                <xdr:rowOff>123825</xdr:rowOff>
              </from>
              <to>
                <xdr:col>246</xdr:col>
                <xdr:colOff>133350</xdr:colOff>
                <xdr:row>17990</xdr:row>
                <xdr:rowOff>19050</xdr:rowOff>
              </to>
            </anchor>
          </controlPr>
        </control>
      </mc:Choice>
      <mc:Fallback>
        <control shapeId="96608" r:id="rId44" name="ListBox1"/>
      </mc:Fallback>
    </mc:AlternateContent>
    <mc:AlternateContent xmlns:mc="http://schemas.openxmlformats.org/markup-compatibility/2006">
      <mc:Choice Requires="x14">
        <control shapeId="96609" r:id="rId46" name="Label1">
          <controlPr autoLine="0" r:id="rId47">
            <anchor moveWithCells="1">
              <from>
                <xdr:col>243</xdr:col>
                <xdr:colOff>142875</xdr:colOff>
                <xdr:row>17979</xdr:row>
                <xdr:rowOff>66675</xdr:rowOff>
              </from>
              <to>
                <xdr:col>244</xdr:col>
                <xdr:colOff>685800</xdr:colOff>
                <xdr:row>17980</xdr:row>
                <xdr:rowOff>104775</xdr:rowOff>
              </to>
            </anchor>
          </controlPr>
        </control>
      </mc:Choice>
      <mc:Fallback>
        <control shapeId="96609" r:id="rId46" name="Label1"/>
      </mc:Fallback>
    </mc:AlternateContent>
    <mc:AlternateContent xmlns:mc="http://schemas.openxmlformats.org/markup-compatibility/2006">
      <mc:Choice Requires="x14">
        <control shapeId="96610" r:id="rId48" name="CommandButton5">
          <controlPr defaultSize="0" autoLine="0" r:id="rId49">
            <anchor moveWithCells="1">
              <from>
                <xdr:col>245</xdr:col>
                <xdr:colOff>457200</xdr:colOff>
                <xdr:row>17979</xdr:row>
                <xdr:rowOff>66675</xdr:rowOff>
              </from>
              <to>
                <xdr:col>246</xdr:col>
                <xdr:colOff>180975</xdr:colOff>
                <xdr:row>17980</xdr:row>
                <xdr:rowOff>152400</xdr:rowOff>
              </to>
            </anchor>
          </controlPr>
        </control>
      </mc:Choice>
      <mc:Fallback>
        <control shapeId="96610" r:id="rId48" name="CommandButton5"/>
      </mc:Fallback>
    </mc:AlternateContent>
    <mc:AlternateContent xmlns:mc="http://schemas.openxmlformats.org/markup-compatibility/2006">
      <mc:Choice Requires="x14">
        <control shapeId="96611" r:id="rId50" name="CommandButton6">
          <controlPr defaultSize="0" autoLine="0" r:id="rId51">
            <anchor>
              <from>
                <xdr:col>243</xdr:col>
                <xdr:colOff>200025</xdr:colOff>
                <xdr:row>17978</xdr:row>
                <xdr:rowOff>19050</xdr:rowOff>
              </from>
              <to>
                <xdr:col>245</xdr:col>
                <xdr:colOff>200025</xdr:colOff>
                <xdr:row>17979</xdr:row>
                <xdr:rowOff>76200</xdr:rowOff>
              </to>
            </anchor>
          </controlPr>
        </control>
      </mc:Choice>
      <mc:Fallback>
        <control shapeId="96611" r:id="rId50" name="CommandButton6"/>
      </mc:Fallback>
    </mc:AlternateContent>
    <mc:AlternateContent xmlns:mc="http://schemas.openxmlformats.org/markup-compatibility/2006">
      <mc:Choice Requires="x14">
        <control shapeId="96612" r:id="rId52" name="CommandButton7">
          <controlPr defaultSize="0" autoLine="0" r:id="rId53">
            <anchor>
              <from>
                <xdr:col>244</xdr:col>
                <xdr:colOff>190500</xdr:colOff>
                <xdr:row>17967</xdr:row>
                <xdr:rowOff>161925</xdr:rowOff>
              </from>
              <to>
                <xdr:col>245</xdr:col>
                <xdr:colOff>333375</xdr:colOff>
                <xdr:row>17970</xdr:row>
                <xdr:rowOff>161925</xdr:rowOff>
              </to>
            </anchor>
          </controlPr>
        </control>
      </mc:Choice>
      <mc:Fallback>
        <control shapeId="96612" r:id="rId52" name="CommandButton7"/>
      </mc:Fallback>
    </mc:AlternateContent>
    <mc:AlternateContent xmlns:mc="http://schemas.openxmlformats.org/markup-compatibility/2006">
      <mc:Choice Requires="x14">
        <control shapeId="96613" r:id="rId54" name="CommandButton8">
          <controlPr defaultSize="0" disabled="1" autoLine="0" r:id="rId55">
            <anchor>
              <from>
                <xdr:col>243</xdr:col>
                <xdr:colOff>638175</xdr:colOff>
                <xdr:row>17961</xdr:row>
                <xdr:rowOff>142875</xdr:rowOff>
              </from>
              <to>
                <xdr:col>244</xdr:col>
                <xdr:colOff>171450</xdr:colOff>
                <xdr:row>17963</xdr:row>
                <xdr:rowOff>9525</xdr:rowOff>
              </to>
            </anchor>
          </controlPr>
        </control>
      </mc:Choice>
      <mc:Fallback>
        <control shapeId="96613" r:id="rId54" name="CommandButton8"/>
      </mc:Fallback>
    </mc:AlternateContent>
    <mc:AlternateContent xmlns:mc="http://schemas.openxmlformats.org/markup-compatibility/2006">
      <mc:Choice Requires="x14">
        <control shapeId="170283" r:id="rId56" name="Button 3371">
          <controlPr defaultSize="0" print="0" autoFill="0" autoPict="0" macro="[0]!Trae_Datos_del_ERP">
            <anchor>
              <from>
                <xdr:col>6</xdr:col>
                <xdr:colOff>47625</xdr:colOff>
                <xdr:row>15</xdr:row>
                <xdr:rowOff>9525</xdr:rowOff>
              </from>
              <to>
                <xdr:col>7</xdr:col>
                <xdr:colOff>476250</xdr:colOff>
                <xdr:row>15</xdr:row>
                <xdr:rowOff>161925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42"/>
  <sheetViews>
    <sheetView showGridLines="0" workbookViewId="0">
      <selection activeCell="C20" sqref="C20"/>
    </sheetView>
  </sheetViews>
  <sheetFormatPr baseColWidth="10" defaultRowHeight="15" x14ac:dyDescent="0.25"/>
  <cols>
    <col min="1" max="2" width="14.42578125" bestFit="1" customWidth="1"/>
    <col min="3" max="3" width="88.85546875" customWidth="1"/>
  </cols>
  <sheetData>
    <row r="1" spans="1:3" x14ac:dyDescent="0.25">
      <c r="A1" t="s">
        <v>149</v>
      </c>
      <c r="B1" t="s">
        <v>147</v>
      </c>
      <c r="C1" t="s">
        <v>148</v>
      </c>
    </row>
    <row r="2" spans="1:3" x14ac:dyDescent="0.25">
      <c r="A2">
        <f>ROW()-ROW(Indicaciones[[#Headers],[ID]])</f>
        <v>1</v>
      </c>
      <c r="C2" t="s">
        <v>185</v>
      </c>
    </row>
    <row r="3" spans="1:3" x14ac:dyDescent="0.25">
      <c r="A3">
        <f>ROW()-ROW(Indicaciones[[#Headers],[ID]])</f>
        <v>2</v>
      </c>
      <c r="C3" t="s">
        <v>186</v>
      </c>
    </row>
    <row r="4" spans="1:3" x14ac:dyDescent="0.25">
      <c r="A4" s="2">
        <f>ROW()-ROW(Indicaciones[[#Headers],[ID]])</f>
        <v>3</v>
      </c>
      <c r="C4" t="s">
        <v>188</v>
      </c>
    </row>
    <row r="5" spans="1:3" x14ac:dyDescent="0.25">
      <c r="A5" s="2">
        <f>ROW()-ROW(Indicaciones[[#Headers],[ID]])</f>
        <v>4</v>
      </c>
      <c r="C5" t="s">
        <v>150</v>
      </c>
    </row>
    <row r="6" spans="1:3" x14ac:dyDescent="0.25">
      <c r="A6" s="2">
        <f>ROW()-ROW(Indicaciones[[#Headers],[ID]])</f>
        <v>5</v>
      </c>
      <c r="C6" t="s">
        <v>151</v>
      </c>
    </row>
    <row r="7" spans="1:3" x14ac:dyDescent="0.25">
      <c r="A7" s="2">
        <f>ROW()-ROW(Indicaciones[[#Headers],[ID]])</f>
        <v>6</v>
      </c>
      <c r="C7" t="s">
        <v>152</v>
      </c>
    </row>
    <row r="8" spans="1:3" x14ac:dyDescent="0.25">
      <c r="A8" s="2">
        <f>ROW()-ROW(Indicaciones[[#Headers],[ID]])</f>
        <v>7</v>
      </c>
      <c r="C8" t="s">
        <v>189</v>
      </c>
    </row>
    <row r="9" spans="1:3" x14ac:dyDescent="0.25">
      <c r="A9" s="2">
        <f>ROW()-ROW(Indicaciones[[#Headers],[ID]])</f>
        <v>8</v>
      </c>
      <c r="C9" t="s">
        <v>153</v>
      </c>
    </row>
    <row r="10" spans="1:3" x14ac:dyDescent="0.25">
      <c r="A10" s="2">
        <f>ROW()-ROW(Indicaciones[[#Headers],[ID]])</f>
        <v>9</v>
      </c>
      <c r="C10" t="s">
        <v>154</v>
      </c>
    </row>
    <row r="11" spans="1:3" x14ac:dyDescent="0.25">
      <c r="A11" s="2">
        <f>ROW()-ROW(Indicaciones[[#Headers],[ID]])</f>
        <v>10</v>
      </c>
      <c r="C11" t="s">
        <v>177</v>
      </c>
    </row>
    <row r="12" spans="1:3" x14ac:dyDescent="0.25">
      <c r="A12" s="2">
        <f>ROW()-ROW(Indicaciones[[#Headers],[ID]])</f>
        <v>11</v>
      </c>
      <c r="C12" t="s">
        <v>178</v>
      </c>
    </row>
    <row r="13" spans="1:3" x14ac:dyDescent="0.25">
      <c r="A13" s="2">
        <f>ROW()-ROW(Indicaciones[[#Headers],[ID]])</f>
        <v>12</v>
      </c>
      <c r="C13" t="s">
        <v>155</v>
      </c>
    </row>
    <row r="14" spans="1:3" x14ac:dyDescent="0.25">
      <c r="A14" s="2">
        <f>ROW()-ROW(Indicaciones[[#Headers],[ID]])</f>
        <v>13</v>
      </c>
      <c r="C14" t="s">
        <v>156</v>
      </c>
    </row>
    <row r="15" spans="1:3" x14ac:dyDescent="0.25">
      <c r="A15" s="2">
        <f>ROW()-ROW(Indicaciones[[#Headers],[ID]])</f>
        <v>14</v>
      </c>
      <c r="C15" t="s">
        <v>157</v>
      </c>
    </row>
    <row r="16" spans="1:3" x14ac:dyDescent="0.25">
      <c r="A16" s="2">
        <f>ROW()-ROW(Indicaciones[[#Headers],[ID]])</f>
        <v>15</v>
      </c>
      <c r="C16" t="s">
        <v>158</v>
      </c>
    </row>
    <row r="17" spans="1:3" x14ac:dyDescent="0.25">
      <c r="A17" s="2">
        <f>ROW()-ROW(Indicaciones[[#Headers],[ID]])</f>
        <v>16</v>
      </c>
      <c r="C17" t="s">
        <v>159</v>
      </c>
    </row>
    <row r="18" spans="1:3" x14ac:dyDescent="0.25">
      <c r="A18" s="2">
        <f>ROW()-ROW(Indicaciones[[#Headers],[ID]])</f>
        <v>17</v>
      </c>
      <c r="C18" t="s">
        <v>192</v>
      </c>
    </row>
    <row r="19" spans="1:3" x14ac:dyDescent="0.25">
      <c r="A19" s="2">
        <f>ROW()-ROW(Indicaciones[[#Headers],[ID]])</f>
        <v>18</v>
      </c>
      <c r="C19" t="s">
        <v>160</v>
      </c>
    </row>
    <row r="20" spans="1:3" x14ac:dyDescent="0.25">
      <c r="A20" s="2">
        <f>ROW()-ROW(Indicaciones[[#Headers],[ID]])</f>
        <v>19</v>
      </c>
      <c r="C20" t="s">
        <v>161</v>
      </c>
    </row>
    <row r="21" spans="1:3" x14ac:dyDescent="0.25">
      <c r="A21" s="2">
        <f>ROW()-ROW(Indicaciones[[#Headers],[ID]])</f>
        <v>20</v>
      </c>
      <c r="C21" t="s">
        <v>162</v>
      </c>
    </row>
    <row r="22" spans="1:3" x14ac:dyDescent="0.25">
      <c r="A22" s="2">
        <f>ROW()-ROW(Indicaciones[[#Headers],[ID]])</f>
        <v>21</v>
      </c>
      <c r="C22" t="s">
        <v>163</v>
      </c>
    </row>
    <row r="23" spans="1:3" x14ac:dyDescent="0.25">
      <c r="A23" s="2">
        <f>ROW()-ROW(Indicaciones[[#Headers],[ID]])</f>
        <v>22</v>
      </c>
      <c r="C23" t="s">
        <v>164</v>
      </c>
    </row>
    <row r="24" spans="1:3" x14ac:dyDescent="0.25">
      <c r="A24" s="2">
        <f>ROW()-ROW(Indicaciones[[#Headers],[ID]])</f>
        <v>23</v>
      </c>
      <c r="C24" t="s">
        <v>165</v>
      </c>
    </row>
    <row r="25" spans="1:3" x14ac:dyDescent="0.25">
      <c r="A25" s="2">
        <f>ROW()-ROW(Indicaciones[[#Headers],[ID]])</f>
        <v>24</v>
      </c>
      <c r="C25" t="s">
        <v>166</v>
      </c>
    </row>
    <row r="26" spans="1:3" x14ac:dyDescent="0.25">
      <c r="A26" s="2">
        <f>ROW()-ROW(Indicaciones[[#Headers],[ID]])</f>
        <v>25</v>
      </c>
      <c r="C26" t="s">
        <v>167</v>
      </c>
    </row>
    <row r="27" spans="1:3" x14ac:dyDescent="0.25">
      <c r="A27" s="2">
        <f>ROW()-ROW(Indicaciones[[#Headers],[ID]])</f>
        <v>26</v>
      </c>
      <c r="C27" t="s">
        <v>168</v>
      </c>
    </row>
    <row r="28" spans="1:3" x14ac:dyDescent="0.25">
      <c r="A28" s="2">
        <f>ROW()-ROW(Indicaciones[[#Headers],[ID]])</f>
        <v>27</v>
      </c>
      <c r="C28" t="s">
        <v>169</v>
      </c>
    </row>
    <row r="29" spans="1:3" x14ac:dyDescent="0.25">
      <c r="A29" s="2">
        <f>ROW()-ROW(Indicaciones[[#Headers],[ID]])</f>
        <v>28</v>
      </c>
      <c r="C29" t="s">
        <v>170</v>
      </c>
    </row>
    <row r="30" spans="1:3" x14ac:dyDescent="0.25">
      <c r="A30" s="2">
        <f>ROW()-ROW(Indicaciones[[#Headers],[ID]])</f>
        <v>29</v>
      </c>
      <c r="C30" t="s">
        <v>171</v>
      </c>
    </row>
    <row r="31" spans="1:3" x14ac:dyDescent="0.25">
      <c r="A31" s="2">
        <f>ROW()-ROW(Indicaciones[[#Headers],[ID]])</f>
        <v>30</v>
      </c>
      <c r="C31" t="s">
        <v>172</v>
      </c>
    </row>
    <row r="32" spans="1:3" x14ac:dyDescent="0.25">
      <c r="A32" s="2">
        <f>ROW()-ROW(Indicaciones[[#Headers],[ID]])</f>
        <v>31</v>
      </c>
      <c r="C32" t="s">
        <v>173</v>
      </c>
    </row>
    <row r="33" spans="1:3" x14ac:dyDescent="0.25">
      <c r="A33" s="2">
        <f>ROW()-ROW(Indicaciones[[#Headers],[ID]])</f>
        <v>32</v>
      </c>
      <c r="C33" t="s">
        <v>174</v>
      </c>
    </row>
    <row r="34" spans="1:3" x14ac:dyDescent="0.25">
      <c r="A34" s="2">
        <f>ROW()-ROW(Indicaciones[[#Headers],[ID]])</f>
        <v>33</v>
      </c>
      <c r="C34" t="s">
        <v>175</v>
      </c>
    </row>
    <row r="35" spans="1:3" x14ac:dyDescent="0.25">
      <c r="A35" s="2">
        <f>ROW()-ROW(Indicaciones[[#Headers],[ID]])</f>
        <v>34</v>
      </c>
      <c r="C35" t="s">
        <v>176</v>
      </c>
    </row>
    <row r="36" spans="1:3" x14ac:dyDescent="0.25">
      <c r="A36" s="2">
        <f>ROW()-ROW(Indicaciones[[#Headers],[ID]])</f>
        <v>35</v>
      </c>
      <c r="C36" t="s">
        <v>179</v>
      </c>
    </row>
    <row r="37" spans="1:3" x14ac:dyDescent="0.25">
      <c r="A37" s="2">
        <f>ROW()-ROW(Indicaciones[[#Headers],[ID]])</f>
        <v>36</v>
      </c>
      <c r="C37" t="s">
        <v>180</v>
      </c>
    </row>
    <row r="38" spans="1:3" x14ac:dyDescent="0.25">
      <c r="A38" s="2">
        <f>ROW()-ROW(Indicaciones[[#Headers],[ID]])</f>
        <v>37</v>
      </c>
      <c r="C38" t="s">
        <v>181</v>
      </c>
    </row>
    <row r="39" spans="1:3" x14ac:dyDescent="0.25">
      <c r="A39" s="2">
        <f>ROW()-ROW(Indicaciones[[#Headers],[ID]])</f>
        <v>38</v>
      </c>
      <c r="C39" t="s">
        <v>182</v>
      </c>
    </row>
    <row r="40" spans="1:3" x14ac:dyDescent="0.25">
      <c r="A40" s="2">
        <f>ROW()-ROW(Indicaciones[[#Headers],[ID]])</f>
        <v>39</v>
      </c>
      <c r="C40" t="s">
        <v>183</v>
      </c>
    </row>
    <row r="41" spans="1:3" x14ac:dyDescent="0.25">
      <c r="A41" s="2">
        <f>ROW()-ROW(Indicaciones[[#Headers],[ID]])</f>
        <v>40</v>
      </c>
      <c r="C41" t="s">
        <v>184</v>
      </c>
    </row>
    <row r="42" spans="1:3" x14ac:dyDescent="0.25">
      <c r="A42" s="2">
        <f>ROW()-ROW(Indicaciones[[#Headers],[ID]])</f>
        <v>41</v>
      </c>
      <c r="C42" t="s">
        <v>187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tnSalir">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N10" sqref="N10"/>
    </sheetView>
  </sheetViews>
  <sheetFormatPr baseColWidth="10" defaultRowHeight="15" x14ac:dyDescent="0.25"/>
  <sheetData>
    <row r="1" spans="1:1" ht="28.5" customHeight="1" x14ac:dyDescent="0.3">
      <c r="A1" s="60" t="s">
        <v>113</v>
      </c>
    </row>
    <row r="24" spans="3:4" x14ac:dyDescent="0.25">
      <c r="C24">
        <v>1</v>
      </c>
      <c r="D24" t="s">
        <v>114</v>
      </c>
    </row>
    <row r="25" spans="3:4" x14ac:dyDescent="0.25">
      <c r="C25">
        <v>2</v>
      </c>
      <c r="D25" t="s">
        <v>115</v>
      </c>
    </row>
    <row r="26" spans="3:4" x14ac:dyDescent="0.25">
      <c r="C26">
        <v>3</v>
      </c>
      <c r="D26" t="s">
        <v>125</v>
      </c>
    </row>
    <row r="27" spans="3:4" x14ac:dyDescent="0.25">
      <c r="C27">
        <v>4</v>
      </c>
      <c r="D27" t="s">
        <v>116</v>
      </c>
    </row>
    <row r="28" spans="3:4" x14ac:dyDescent="0.25">
      <c r="C28">
        <v>5</v>
      </c>
      <c r="D28" t="s">
        <v>117</v>
      </c>
    </row>
    <row r="29" spans="3:4" x14ac:dyDescent="0.25">
      <c r="C29">
        <v>6</v>
      </c>
      <c r="D29" t="s">
        <v>118</v>
      </c>
    </row>
    <row r="30" spans="3:4" x14ac:dyDescent="0.25">
      <c r="C30">
        <v>7</v>
      </c>
      <c r="D30" t="s">
        <v>119</v>
      </c>
    </row>
    <row r="31" spans="3:4" x14ac:dyDescent="0.25">
      <c r="C31">
        <v>8</v>
      </c>
      <c r="D31" t="s">
        <v>120</v>
      </c>
    </row>
    <row r="32" spans="3:4" x14ac:dyDescent="0.25">
      <c r="C32">
        <v>9</v>
      </c>
      <c r="D32" t="s">
        <v>121</v>
      </c>
    </row>
    <row r="33" spans="3:4" x14ac:dyDescent="0.25">
      <c r="C33">
        <v>10</v>
      </c>
      <c r="D33" t="s">
        <v>122</v>
      </c>
    </row>
    <row r="34" spans="3:4" x14ac:dyDescent="0.25">
      <c r="C34">
        <v>10.1</v>
      </c>
      <c r="D34" t="s">
        <v>144</v>
      </c>
    </row>
    <row r="35" spans="3:4" x14ac:dyDescent="0.25">
      <c r="C35">
        <v>10.199999999999999</v>
      </c>
      <c r="D35" t="s">
        <v>190</v>
      </c>
    </row>
    <row r="36" spans="3:4" x14ac:dyDescent="0.25">
      <c r="C36">
        <v>11</v>
      </c>
      <c r="D36" t="s">
        <v>123</v>
      </c>
    </row>
    <row r="37" spans="3:4" x14ac:dyDescent="0.25">
      <c r="C37">
        <v>12</v>
      </c>
      <c r="D37" t="s">
        <v>126</v>
      </c>
    </row>
    <row r="38" spans="3:4" x14ac:dyDescent="0.25">
      <c r="C38">
        <v>13</v>
      </c>
      <c r="D38" t="s">
        <v>127</v>
      </c>
    </row>
    <row r="39" spans="3:4" x14ac:dyDescent="0.25">
      <c r="C39">
        <v>14</v>
      </c>
      <c r="D39" t="s">
        <v>128</v>
      </c>
    </row>
    <row r="40" spans="3:4" x14ac:dyDescent="0.25">
      <c r="C40">
        <v>15</v>
      </c>
      <c r="D40" t="s">
        <v>129</v>
      </c>
    </row>
    <row r="41" spans="3:4" x14ac:dyDescent="0.25">
      <c r="C41">
        <v>16</v>
      </c>
      <c r="D41" t="s">
        <v>130</v>
      </c>
    </row>
    <row r="42" spans="3:4" x14ac:dyDescent="0.25">
      <c r="C42">
        <v>17</v>
      </c>
      <c r="D42" t="s">
        <v>131</v>
      </c>
    </row>
    <row r="43" spans="3:4" x14ac:dyDescent="0.25">
      <c r="C43">
        <v>18</v>
      </c>
      <c r="D43" t="s">
        <v>132</v>
      </c>
    </row>
    <row r="44" spans="3:4" x14ac:dyDescent="0.25">
      <c r="C44">
        <v>19</v>
      </c>
      <c r="D44" t="s">
        <v>133</v>
      </c>
    </row>
    <row r="45" spans="3:4" x14ac:dyDescent="0.25">
      <c r="C45">
        <v>20</v>
      </c>
      <c r="D45" t="s">
        <v>135</v>
      </c>
    </row>
    <row r="46" spans="3:4" x14ac:dyDescent="0.25">
      <c r="C46">
        <v>21</v>
      </c>
      <c r="D46" t="s">
        <v>134</v>
      </c>
    </row>
    <row r="47" spans="3:4" x14ac:dyDescent="0.25">
      <c r="C47">
        <v>22</v>
      </c>
      <c r="D47" t="s">
        <v>136</v>
      </c>
    </row>
    <row r="48" spans="3:4" x14ac:dyDescent="0.25">
      <c r="C48">
        <v>23</v>
      </c>
      <c r="D48" t="s">
        <v>137</v>
      </c>
    </row>
    <row r="49" spans="3:4" x14ac:dyDescent="0.25">
      <c r="C49">
        <v>24</v>
      </c>
      <c r="D49" t="s">
        <v>138</v>
      </c>
    </row>
    <row r="50" spans="3:4" x14ac:dyDescent="0.25">
      <c r="C50">
        <v>25</v>
      </c>
      <c r="D50" t="s">
        <v>139</v>
      </c>
    </row>
    <row r="51" spans="3:4" x14ac:dyDescent="0.25">
      <c r="C51">
        <v>26</v>
      </c>
      <c r="D51" t="s">
        <v>141</v>
      </c>
    </row>
    <row r="52" spans="3:4" x14ac:dyDescent="0.25">
      <c r="C52">
        <v>27</v>
      </c>
      <c r="D52" t="s">
        <v>142</v>
      </c>
    </row>
    <row r="53" spans="3:4" x14ac:dyDescent="0.25">
      <c r="C53">
        <v>28</v>
      </c>
      <c r="D53" t="s">
        <v>140</v>
      </c>
    </row>
    <row r="54" spans="3:4" x14ac:dyDescent="0.25">
      <c r="C54">
        <v>29</v>
      </c>
      <c r="D54" t="s">
        <v>191</v>
      </c>
    </row>
  </sheetData>
  <sheetProtection sort="0" autoFilter="0"/>
  <pageMargins left="0.7" right="0.7" top="0.75" bottom="0.75" header="0.3" footer="0.3"/>
  <drawing r:id="rId1"/>
  <legacyDrawing r:id="rId2"/>
  <controls>
    <mc:AlternateContent xmlns:mc="http://schemas.openxmlformats.org/markup-compatibility/2006">
      <mc:Choice Requires="x14">
        <control shapeId="72900" r:id="rId3" name="cmdVolver">
          <controlPr defaultSize="0" autoLine="0" r:id="rId4">
            <anchor moveWithCells="1">
              <from>
                <xdr:col>1</xdr:col>
                <xdr:colOff>609600</xdr:colOff>
                <xdr:row>0</xdr:row>
                <xdr:rowOff>19050</xdr:rowOff>
              </from>
              <to>
                <xdr:col>2</xdr:col>
                <xdr:colOff>295275</xdr:colOff>
                <xdr:row>0</xdr:row>
                <xdr:rowOff>304800</xdr:rowOff>
              </to>
            </anchor>
          </controlPr>
        </control>
      </mc:Choice>
      <mc:Fallback>
        <control shapeId="72900" r:id="rId3" name="cmdVolver"/>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3"/>
  <sheetViews>
    <sheetView showGridLines="0" workbookViewId="0">
      <pane xSplit="6" ySplit="1" topLeftCell="G2" activePane="bottomRight" state="frozen"/>
      <selection pane="topRight" activeCell="G1" sqref="G1"/>
      <selection pane="bottomLeft" activeCell="A2" sqref="A2"/>
      <selection pane="bottomRight"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5</v>
      </c>
      <c r="C1" s="21" t="s">
        <v>89</v>
      </c>
      <c r="D1" s="21" t="s">
        <v>90</v>
      </c>
      <c r="E1" s="21" t="s">
        <v>102</v>
      </c>
      <c r="F1" s="21" t="s">
        <v>193</v>
      </c>
      <c r="G1" s="21" t="s">
        <v>93</v>
      </c>
      <c r="H1" s="21" t="s">
        <v>94</v>
      </c>
      <c r="I1" s="21" t="s">
        <v>91</v>
      </c>
      <c r="J1" s="21" t="s">
        <v>111</v>
      </c>
      <c r="K1" s="21" t="s">
        <v>95</v>
      </c>
      <c r="L1" s="21" t="s">
        <v>101</v>
      </c>
      <c r="M1" s="21" t="s">
        <v>97</v>
      </c>
      <c r="N1" s="21" t="s">
        <v>96</v>
      </c>
      <c r="O1" s="21" t="s">
        <v>98</v>
      </c>
      <c r="P1" s="21" t="s">
        <v>99</v>
      </c>
      <c r="Q1" s="21" t="s">
        <v>100</v>
      </c>
    </row>
    <row r="2" spans="2:22" x14ac:dyDescent="0.25">
      <c r="B2" t="s">
        <v>0</v>
      </c>
      <c r="C2" t="s">
        <v>251</v>
      </c>
      <c r="D2" s="6">
        <v>1</v>
      </c>
      <c r="E2" s="6" t="s">
        <v>104</v>
      </c>
      <c r="F2" s="6">
        <v>1</v>
      </c>
      <c r="G2" s="26">
        <v>43229.506678240738</v>
      </c>
      <c r="H2" s="26">
        <v>43229.507557870369</v>
      </c>
      <c r="I2" s="25">
        <f>tbl_Fechas_Refrescado[[#This Row],[FIN]]-tbl_Fechas_Refrescado[[#This Row],[INICIO]]</f>
        <v>8.7962963152676821E-4</v>
      </c>
      <c r="J2" s="25"/>
      <c r="K2" s="22">
        <v>173</v>
      </c>
      <c r="L2" s="22">
        <v>0</v>
      </c>
      <c r="M2" s="22">
        <v>57</v>
      </c>
      <c r="N2" s="22">
        <v>45</v>
      </c>
      <c r="O2" s="23">
        <v>882563</v>
      </c>
      <c r="P2" s="23">
        <v>292170</v>
      </c>
      <c r="Q2" s="23">
        <v>209148</v>
      </c>
      <c r="V2" s="24"/>
    </row>
    <row r="3" spans="2:22" x14ac:dyDescent="0.25">
      <c r="B3" t="s">
        <v>105</v>
      </c>
      <c r="C3" s="6">
        <f>SUBTOTAL(103,tbl_Fechas_Refrescado[HOJA CB])</f>
        <v>1</v>
      </c>
      <c r="D3" s="6"/>
      <c r="E3" s="6"/>
      <c r="F3" s="6"/>
      <c r="G3" s="26">
        <f>SUBTOTAL(105,tbl_Fechas_Refrescado[INICIO])</f>
        <v>43229.506678240738</v>
      </c>
      <c r="H3" s="26">
        <f>SUBTOTAL(104,tbl_Fechas_Refrescado[FIN])</f>
        <v>43229.507557870369</v>
      </c>
      <c r="I3" s="25">
        <f>SUBTOTAL(109,tbl_Fechas_Refrescado[DURACIÓN])</f>
        <v>8.7962963152676821E-4</v>
      </c>
      <c r="J3" s="25"/>
      <c r="K3" s="6">
        <f>SUBTOTAL(104,tbl_Fechas_Refrescado[DIAS PERIODO])</f>
        <v>173</v>
      </c>
      <c r="L3" s="6">
        <f>SUBTOTAL(109,tbl_Fechas_Refrescado[DUPLICADOS])</f>
        <v>0</v>
      </c>
      <c r="M3" s="6">
        <f>SUBTOTAL(109,tbl_Fechas_Refrescado[SKUs Totales])</f>
        <v>57</v>
      </c>
      <c r="N3" s="6">
        <f>SUBTOTAL(109,tbl_Fechas_Refrescado[SKUs Buffer])</f>
        <v>45</v>
      </c>
      <c r="O3" s="23">
        <f>SUBTOTAL(109,tbl_Fechas_Refrescado[COSTO BUFFER])</f>
        <v>882563</v>
      </c>
      <c r="P3" s="23">
        <f>SUBTOTAL(109,tbl_Fechas_Refrescado[COSTO FISICO])</f>
        <v>292170</v>
      </c>
      <c r="Q3" s="23">
        <f>SUBTOTAL(109,tbl_Fechas_Refrescado[COSTO TRANSITO])</f>
        <v>209148</v>
      </c>
    </row>
  </sheetData>
  <sheetProtection sort="0" autoFilter="0"/>
  <conditionalFormatting sqref="B2:Q2">
    <cfRule type="expression" dxfId="17" priority="2">
      <formula>$L2&lt;&gt;0</formula>
    </cfRule>
    <cfRule type="expression" dxfId="16" priority="3">
      <formula>OR(AND($D2=1,(DATE(YEAR($H2),MONTH($H2),DAY($H2)))&lt;&gt;TODAY()),$D2=0,$F2=0)</formula>
    </cfRule>
  </conditionalFormatting>
  <conditionalFormatting sqref="E2:F2">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0</v>
      </c>
    </row>
    <row r="3" spans="1:1" x14ac:dyDescent="0.25">
      <c r="A3" t="s">
        <v>28</v>
      </c>
    </row>
  </sheetData>
  <sheetProtection sort="0" autoFilter="0"/>
  <pageMargins left="0.7" right="0.7" top="0.75" bottom="0.75" header="0.3" footer="0.3"/>
  <pageSetup paperSize="9" orientation="portrait" horizontalDpi="0" verticalDpi="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1" r:id="rId4" name="cmdGuardar">
          <controlPr defaultSize="0" print="0" autoLine="0" r:id="rId5">
            <anchor>
              <from>
                <xdr:col>6</xdr:col>
                <xdr:colOff>66675</xdr:colOff>
                <xdr:row>0</xdr:row>
                <xdr:rowOff>38100</xdr:rowOff>
              </from>
              <to>
                <xdr:col>7</xdr:col>
                <xdr:colOff>190500</xdr:colOff>
                <xdr:row>1</xdr:row>
                <xdr:rowOff>171450</xdr:rowOff>
              </to>
            </anchor>
          </controlPr>
        </control>
      </mc:Choice>
      <mc:Fallback>
        <control shapeId="5121" r:id="rId4" name="cmdGuardar"/>
      </mc:Fallback>
    </mc:AlternateContent>
    <mc:AlternateContent xmlns:mc="http://schemas.openxmlformats.org/markup-compatibility/2006">
      <mc:Choice Requires="x14">
        <control shapeId="5122" r:id="rId6" name="cmdCancelar">
          <controlPr defaultSize="0" print="0" autoLine="0" r:id="rId7">
            <anchor>
              <from>
                <xdr:col>6</xdr:col>
                <xdr:colOff>66675</xdr:colOff>
                <xdr:row>2</xdr:row>
                <xdr:rowOff>57150</xdr:rowOff>
              </from>
              <to>
                <xdr:col>7</xdr:col>
                <xdr:colOff>190500</xdr:colOff>
                <xdr:row>4</xdr:row>
                <xdr:rowOff>0</xdr:rowOff>
              </to>
            </anchor>
          </controlPr>
        </control>
      </mc:Choice>
      <mc:Fallback>
        <control shapeId="5122" r:id="rId6" name="cmdCancelar"/>
      </mc:Fallback>
    </mc:AlternateContent>
  </controls>
  <tableParts count="1">
    <tablePart r:id="rId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1"/>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0</v>
      </c>
      <c r="B2" t="s">
        <v>197</v>
      </c>
      <c r="C2" t="s">
        <v>198</v>
      </c>
      <c r="D2">
        <v>1</v>
      </c>
    </row>
    <row r="3" spans="1:4" x14ac:dyDescent="0.25">
      <c r="A3" t="s">
        <v>0</v>
      </c>
      <c r="B3" t="s">
        <v>199</v>
      </c>
      <c r="C3" t="s">
        <v>198</v>
      </c>
      <c r="D3">
        <v>1</v>
      </c>
    </row>
    <row r="4" spans="1:4" x14ac:dyDescent="0.25">
      <c r="A4" t="s">
        <v>0</v>
      </c>
      <c r="B4" t="s">
        <v>200</v>
      </c>
      <c r="C4" t="s">
        <v>198</v>
      </c>
      <c r="D4">
        <v>1</v>
      </c>
    </row>
    <row r="5" spans="1:4" x14ac:dyDescent="0.25">
      <c r="A5" t="s">
        <v>0</v>
      </c>
      <c r="B5" t="s">
        <v>200</v>
      </c>
      <c r="C5" t="s">
        <v>201</v>
      </c>
      <c r="D5">
        <v>2</v>
      </c>
    </row>
    <row r="6" spans="1:4" x14ac:dyDescent="0.25">
      <c r="A6" t="s">
        <v>0</v>
      </c>
      <c r="B6" t="s">
        <v>202</v>
      </c>
      <c r="C6" t="s">
        <v>198</v>
      </c>
      <c r="D6">
        <v>1</v>
      </c>
    </row>
    <row r="7" spans="1:4" x14ac:dyDescent="0.25">
      <c r="A7" t="s">
        <v>0</v>
      </c>
      <c r="B7" t="s">
        <v>202</v>
      </c>
      <c r="C7" t="s">
        <v>201</v>
      </c>
      <c r="D7">
        <v>2</v>
      </c>
    </row>
    <row r="8" spans="1:4" x14ac:dyDescent="0.25">
      <c r="A8" t="s">
        <v>0</v>
      </c>
      <c r="B8" t="s">
        <v>202</v>
      </c>
      <c r="C8" t="s">
        <v>203</v>
      </c>
      <c r="D8">
        <v>4</v>
      </c>
    </row>
    <row r="9" spans="1:4" x14ac:dyDescent="0.25">
      <c r="A9" t="s">
        <v>0</v>
      </c>
      <c r="B9" t="s">
        <v>204</v>
      </c>
      <c r="C9" t="s">
        <v>198</v>
      </c>
      <c r="D9">
        <v>1</v>
      </c>
    </row>
    <row r="10" spans="1:4" x14ac:dyDescent="0.25">
      <c r="A10" t="s">
        <v>0</v>
      </c>
      <c r="B10" t="s">
        <v>205</v>
      </c>
      <c r="C10" t="s">
        <v>198</v>
      </c>
      <c r="D10">
        <v>1</v>
      </c>
    </row>
    <row r="11" spans="1:4" x14ac:dyDescent="0.25">
      <c r="A11" t="s">
        <v>0</v>
      </c>
      <c r="B11" t="s">
        <v>206</v>
      </c>
      <c r="C11" t="s">
        <v>198</v>
      </c>
      <c r="D11">
        <v>1</v>
      </c>
    </row>
    <row r="12" spans="1:4" x14ac:dyDescent="0.25">
      <c r="A12" t="s">
        <v>0</v>
      </c>
      <c r="B12" t="s">
        <v>206</v>
      </c>
      <c r="C12" t="s">
        <v>203</v>
      </c>
      <c r="D12">
        <v>9</v>
      </c>
    </row>
    <row r="13" spans="1:4" x14ac:dyDescent="0.25">
      <c r="A13" t="s">
        <v>0</v>
      </c>
      <c r="B13" t="s">
        <v>207</v>
      </c>
      <c r="C13" t="s">
        <v>198</v>
      </c>
      <c r="D13">
        <v>1</v>
      </c>
    </row>
    <row r="14" spans="1:4" x14ac:dyDescent="0.25">
      <c r="A14" t="s">
        <v>0</v>
      </c>
      <c r="B14" t="s">
        <v>208</v>
      </c>
      <c r="C14" t="s">
        <v>198</v>
      </c>
      <c r="D14">
        <v>1</v>
      </c>
    </row>
    <row r="15" spans="1:4" x14ac:dyDescent="0.25">
      <c r="A15" t="s">
        <v>0</v>
      </c>
      <c r="B15" t="s">
        <v>209</v>
      </c>
      <c r="C15" t="s">
        <v>198</v>
      </c>
      <c r="D15">
        <v>1</v>
      </c>
    </row>
    <row r="16" spans="1:4" x14ac:dyDescent="0.25">
      <c r="A16" t="s">
        <v>0</v>
      </c>
      <c r="B16" t="s">
        <v>209</v>
      </c>
      <c r="C16" t="s">
        <v>203</v>
      </c>
      <c r="D16">
        <v>2</v>
      </c>
    </row>
    <row r="17" spans="1:4" x14ac:dyDescent="0.25">
      <c r="A17" t="s">
        <v>0</v>
      </c>
      <c r="B17" t="s">
        <v>203</v>
      </c>
      <c r="C17" t="s">
        <v>210</v>
      </c>
      <c r="D17">
        <v>1</v>
      </c>
    </row>
    <row r="18" spans="1:4" x14ac:dyDescent="0.25">
      <c r="A18" t="s">
        <v>0</v>
      </c>
      <c r="B18" t="s">
        <v>203</v>
      </c>
      <c r="C18" t="s">
        <v>211</v>
      </c>
      <c r="D18">
        <v>2</v>
      </c>
    </row>
    <row r="19" spans="1:4" x14ac:dyDescent="0.25">
      <c r="A19" t="s">
        <v>0</v>
      </c>
      <c r="B19" t="s">
        <v>203</v>
      </c>
      <c r="C19" t="s">
        <v>212</v>
      </c>
      <c r="D19">
        <v>3</v>
      </c>
    </row>
    <row r="20" spans="1:4" x14ac:dyDescent="0.25">
      <c r="A20" t="s">
        <v>0</v>
      </c>
      <c r="B20" t="s">
        <v>203</v>
      </c>
      <c r="C20" t="s">
        <v>213</v>
      </c>
      <c r="D20">
        <v>4</v>
      </c>
    </row>
    <row r="21" spans="1:4" x14ac:dyDescent="0.25">
      <c r="A21" t="s">
        <v>0</v>
      </c>
      <c r="B21" t="s">
        <v>203</v>
      </c>
      <c r="C21" t="s">
        <v>214</v>
      </c>
      <c r="D21">
        <v>5</v>
      </c>
    </row>
    <row r="22" spans="1:4" x14ac:dyDescent="0.25">
      <c r="A22" t="s">
        <v>0</v>
      </c>
      <c r="B22" t="s">
        <v>203</v>
      </c>
      <c r="C22" t="s">
        <v>215</v>
      </c>
      <c r="D22">
        <v>6</v>
      </c>
    </row>
    <row r="23" spans="1:4" x14ac:dyDescent="0.25">
      <c r="A23" t="s">
        <v>0</v>
      </c>
      <c r="B23" t="s">
        <v>203</v>
      </c>
      <c r="C23" t="s">
        <v>216</v>
      </c>
      <c r="D23">
        <v>7</v>
      </c>
    </row>
    <row r="24" spans="1:4" x14ac:dyDescent="0.25">
      <c r="A24" t="s">
        <v>0</v>
      </c>
      <c r="B24" t="s">
        <v>198</v>
      </c>
      <c r="C24" t="s">
        <v>210</v>
      </c>
      <c r="D24">
        <v>1</v>
      </c>
    </row>
    <row r="25" spans="1:4" x14ac:dyDescent="0.25">
      <c r="A25" t="s">
        <v>0</v>
      </c>
      <c r="B25" t="s">
        <v>198</v>
      </c>
      <c r="C25" t="s">
        <v>217</v>
      </c>
      <c r="D25">
        <v>2</v>
      </c>
    </row>
    <row r="26" spans="1:4" x14ac:dyDescent="0.25">
      <c r="A26" t="s">
        <v>0</v>
      </c>
      <c r="B26" t="s">
        <v>198</v>
      </c>
      <c r="C26" t="s">
        <v>211</v>
      </c>
      <c r="D26">
        <v>3</v>
      </c>
    </row>
    <row r="27" spans="1:4" x14ac:dyDescent="0.25">
      <c r="A27" t="s">
        <v>0</v>
      </c>
      <c r="B27" t="s">
        <v>198</v>
      </c>
      <c r="C27" t="s">
        <v>212</v>
      </c>
      <c r="D27">
        <v>4</v>
      </c>
    </row>
    <row r="28" spans="1:4" x14ac:dyDescent="0.25">
      <c r="A28" t="s">
        <v>0</v>
      </c>
      <c r="B28" t="s">
        <v>198</v>
      </c>
      <c r="C28" t="s">
        <v>215</v>
      </c>
      <c r="D28">
        <v>5</v>
      </c>
    </row>
    <row r="29" spans="1:4" x14ac:dyDescent="0.25">
      <c r="A29" t="s">
        <v>0</v>
      </c>
      <c r="B29" t="s">
        <v>198</v>
      </c>
      <c r="C29" t="s">
        <v>214</v>
      </c>
      <c r="D29">
        <v>6</v>
      </c>
    </row>
    <row r="30" spans="1:4" x14ac:dyDescent="0.25">
      <c r="A30" t="s">
        <v>0</v>
      </c>
      <c r="B30" t="s">
        <v>198</v>
      </c>
      <c r="C30" t="s">
        <v>213</v>
      </c>
      <c r="D30">
        <v>7</v>
      </c>
    </row>
    <row r="31" spans="1:4" x14ac:dyDescent="0.25">
      <c r="A31" t="s">
        <v>0</v>
      </c>
      <c r="B31" t="s">
        <v>198</v>
      </c>
      <c r="C31" t="s">
        <v>216</v>
      </c>
      <c r="D31">
        <v>8</v>
      </c>
    </row>
    <row r="32" spans="1:4" x14ac:dyDescent="0.25">
      <c r="A32" t="s">
        <v>0</v>
      </c>
      <c r="B32" t="s">
        <v>198</v>
      </c>
      <c r="C32" t="s">
        <v>218</v>
      </c>
      <c r="D32">
        <v>9</v>
      </c>
    </row>
    <row r="33" spans="1:4" x14ac:dyDescent="0.25">
      <c r="A33" t="s">
        <v>0</v>
      </c>
      <c r="B33" t="s">
        <v>198</v>
      </c>
      <c r="C33" t="s">
        <v>219</v>
      </c>
      <c r="D33">
        <v>10</v>
      </c>
    </row>
    <row r="34" spans="1:4" x14ac:dyDescent="0.25">
      <c r="A34" t="s">
        <v>0</v>
      </c>
      <c r="B34" t="s">
        <v>198</v>
      </c>
      <c r="C34" t="s">
        <v>220</v>
      </c>
      <c r="D34">
        <v>11</v>
      </c>
    </row>
    <row r="35" spans="1:4" x14ac:dyDescent="0.25">
      <c r="A35" t="s">
        <v>0</v>
      </c>
      <c r="B35" t="s">
        <v>198</v>
      </c>
      <c r="C35" t="s">
        <v>221</v>
      </c>
      <c r="D35">
        <v>12</v>
      </c>
    </row>
    <row r="36" spans="1:4" x14ac:dyDescent="0.25">
      <c r="A36" t="s">
        <v>0</v>
      </c>
      <c r="B36" t="s">
        <v>198</v>
      </c>
      <c r="C36" t="s">
        <v>222</v>
      </c>
      <c r="D36">
        <v>13</v>
      </c>
    </row>
    <row r="37" spans="1:4" x14ac:dyDescent="0.25">
      <c r="A37" t="s">
        <v>0</v>
      </c>
      <c r="B37" t="s">
        <v>198</v>
      </c>
      <c r="C37" t="s">
        <v>223</v>
      </c>
      <c r="D37">
        <v>14</v>
      </c>
    </row>
    <row r="38" spans="1:4" x14ac:dyDescent="0.25">
      <c r="A38" t="s">
        <v>0</v>
      </c>
      <c r="B38" t="s">
        <v>198</v>
      </c>
      <c r="C38" t="s">
        <v>224</v>
      </c>
      <c r="D38">
        <v>15</v>
      </c>
    </row>
    <row r="39" spans="1:4" x14ac:dyDescent="0.25">
      <c r="A39" t="s">
        <v>0</v>
      </c>
      <c r="B39" t="s">
        <v>198</v>
      </c>
      <c r="C39" t="s">
        <v>225</v>
      </c>
      <c r="D39">
        <v>16</v>
      </c>
    </row>
    <row r="40" spans="1:4" x14ac:dyDescent="0.25">
      <c r="A40" t="s">
        <v>0</v>
      </c>
      <c r="B40" t="s">
        <v>198</v>
      </c>
      <c r="C40" t="s">
        <v>226</v>
      </c>
      <c r="D40">
        <v>18</v>
      </c>
    </row>
    <row r="41" spans="1:4" x14ac:dyDescent="0.25">
      <c r="A41" t="s">
        <v>0</v>
      </c>
      <c r="B41" t="s">
        <v>198</v>
      </c>
      <c r="C41" t="s">
        <v>227</v>
      </c>
      <c r="D41">
        <v>19</v>
      </c>
    </row>
    <row r="42" spans="1:4" x14ac:dyDescent="0.25">
      <c r="A42" t="s">
        <v>0</v>
      </c>
      <c r="B42" t="s">
        <v>201</v>
      </c>
      <c r="C42" t="s">
        <v>210</v>
      </c>
      <c r="D42">
        <v>1</v>
      </c>
    </row>
    <row r="43" spans="1:4" x14ac:dyDescent="0.25">
      <c r="A43" t="s">
        <v>0</v>
      </c>
      <c r="B43" t="s">
        <v>201</v>
      </c>
      <c r="C43" t="s">
        <v>211</v>
      </c>
      <c r="D43">
        <v>2</v>
      </c>
    </row>
    <row r="44" spans="1:4" x14ac:dyDescent="0.25">
      <c r="A44" t="s">
        <v>0</v>
      </c>
      <c r="B44" t="s">
        <v>201</v>
      </c>
      <c r="C44" t="s">
        <v>213</v>
      </c>
      <c r="D44">
        <v>3</v>
      </c>
    </row>
    <row r="45" spans="1:4" x14ac:dyDescent="0.25">
      <c r="A45" t="s">
        <v>0</v>
      </c>
      <c r="B45" t="s">
        <v>201</v>
      </c>
      <c r="C45" t="s">
        <v>212</v>
      </c>
      <c r="D45">
        <v>4</v>
      </c>
    </row>
    <row r="46" spans="1:4" x14ac:dyDescent="0.25">
      <c r="A46" t="s">
        <v>0</v>
      </c>
      <c r="B46" t="s">
        <v>201</v>
      </c>
      <c r="C46" t="s">
        <v>214</v>
      </c>
      <c r="D46">
        <v>5</v>
      </c>
    </row>
    <row r="47" spans="1:4" x14ac:dyDescent="0.25">
      <c r="A47" t="s">
        <v>0</v>
      </c>
      <c r="B47" t="s">
        <v>201</v>
      </c>
      <c r="C47" t="s">
        <v>215</v>
      </c>
      <c r="D47">
        <v>6</v>
      </c>
    </row>
    <row r="48" spans="1:4" x14ac:dyDescent="0.25">
      <c r="A48" t="s">
        <v>0</v>
      </c>
      <c r="B48" t="s">
        <v>201</v>
      </c>
      <c r="C48" t="s">
        <v>228</v>
      </c>
      <c r="D48">
        <v>7</v>
      </c>
    </row>
    <row r="49" spans="1:4" x14ac:dyDescent="0.25">
      <c r="A49" t="s">
        <v>0</v>
      </c>
      <c r="B49" t="s">
        <v>201</v>
      </c>
      <c r="C49" t="s">
        <v>229</v>
      </c>
      <c r="D49">
        <v>8</v>
      </c>
    </row>
    <row r="50" spans="1:4" x14ac:dyDescent="0.25">
      <c r="A50" t="s">
        <v>0</v>
      </c>
      <c r="B50" t="s">
        <v>201</v>
      </c>
      <c r="C50" t="s">
        <v>230</v>
      </c>
      <c r="D50">
        <v>9</v>
      </c>
    </row>
    <row r="51" spans="1:4" x14ac:dyDescent="0.25">
      <c r="A51" t="s">
        <v>0</v>
      </c>
      <c r="B51" t="s">
        <v>222</v>
      </c>
      <c r="C51" t="s">
        <v>229</v>
      </c>
      <c r="D51">
        <v>1</v>
      </c>
    </row>
    <row r="52" spans="1:4" x14ac:dyDescent="0.25">
      <c r="A52" t="s">
        <v>0</v>
      </c>
      <c r="B52" t="s">
        <v>231</v>
      </c>
      <c r="C52" t="s">
        <v>198</v>
      </c>
      <c r="D52">
        <v>4</v>
      </c>
    </row>
    <row r="53" spans="1:4" x14ac:dyDescent="0.25">
      <c r="A53" t="s">
        <v>0</v>
      </c>
      <c r="B53" t="s">
        <v>232</v>
      </c>
      <c r="C53" t="s">
        <v>198</v>
      </c>
      <c r="D53">
        <v>4</v>
      </c>
    </row>
    <row r="54" spans="1:4" x14ac:dyDescent="0.25">
      <c r="A54" t="s">
        <v>0</v>
      </c>
      <c r="B54" t="s">
        <v>233</v>
      </c>
      <c r="C54" t="s">
        <v>198</v>
      </c>
      <c r="D54">
        <v>4</v>
      </c>
    </row>
    <row r="55" spans="1:4" x14ac:dyDescent="0.25">
      <c r="A55" t="s">
        <v>0</v>
      </c>
      <c r="B55" t="s">
        <v>234</v>
      </c>
      <c r="C55" t="s">
        <v>230</v>
      </c>
      <c r="D55">
        <v>2</v>
      </c>
    </row>
    <row r="56" spans="1:4" x14ac:dyDescent="0.25">
      <c r="A56" t="s">
        <v>0</v>
      </c>
      <c r="B56" t="s">
        <v>234</v>
      </c>
      <c r="C56" t="s">
        <v>229</v>
      </c>
      <c r="D56">
        <v>5</v>
      </c>
    </row>
    <row r="57" spans="1:4" x14ac:dyDescent="0.25">
      <c r="A57" t="s">
        <v>0</v>
      </c>
      <c r="B57" t="s">
        <v>234</v>
      </c>
      <c r="C57" t="s">
        <v>222</v>
      </c>
      <c r="D57">
        <v>7</v>
      </c>
    </row>
    <row r="58" spans="1:4" x14ac:dyDescent="0.25">
      <c r="A58" t="s">
        <v>0</v>
      </c>
      <c r="B58" t="s">
        <v>235</v>
      </c>
      <c r="C58" t="s">
        <v>198</v>
      </c>
      <c r="D58">
        <v>1</v>
      </c>
    </row>
    <row r="59" spans="1:4" x14ac:dyDescent="0.25">
      <c r="A59" t="s">
        <v>0</v>
      </c>
      <c r="B59" t="s">
        <v>236</v>
      </c>
      <c r="C59" t="s">
        <v>198</v>
      </c>
      <c r="D59">
        <v>4</v>
      </c>
    </row>
    <row r="60" spans="1:4" x14ac:dyDescent="0.25">
      <c r="A60" t="s">
        <v>0</v>
      </c>
      <c r="B60" t="s">
        <v>237</v>
      </c>
      <c r="C60" t="s">
        <v>198</v>
      </c>
      <c r="D60">
        <v>1</v>
      </c>
    </row>
    <row r="61" spans="1:4" x14ac:dyDescent="0.25">
      <c r="A61" t="s">
        <v>0</v>
      </c>
      <c r="B61" t="s">
        <v>238</v>
      </c>
      <c r="C61" t="s">
        <v>198</v>
      </c>
      <c r="D61">
        <v>1</v>
      </c>
    </row>
    <row r="62" spans="1:4" x14ac:dyDescent="0.25">
      <c r="A62" t="s">
        <v>0</v>
      </c>
      <c r="B62" t="s">
        <v>239</v>
      </c>
      <c r="C62" t="s">
        <v>198</v>
      </c>
      <c r="D62">
        <v>1</v>
      </c>
    </row>
    <row r="63" spans="1:4" x14ac:dyDescent="0.25">
      <c r="A63" t="s">
        <v>0</v>
      </c>
      <c r="B63" t="s">
        <v>240</v>
      </c>
      <c r="C63" t="s">
        <v>198</v>
      </c>
      <c r="D63">
        <v>2</v>
      </c>
    </row>
    <row r="64" spans="1:4" x14ac:dyDescent="0.25">
      <c r="A64" t="s">
        <v>0</v>
      </c>
      <c r="B64" t="s">
        <v>241</v>
      </c>
      <c r="C64" t="s">
        <v>198</v>
      </c>
      <c r="D64">
        <v>1</v>
      </c>
    </row>
    <row r="65" spans="1:4" x14ac:dyDescent="0.25">
      <c r="A65" t="s">
        <v>0</v>
      </c>
      <c r="B65" t="s">
        <v>230</v>
      </c>
      <c r="C65" t="s">
        <v>229</v>
      </c>
      <c r="D65">
        <v>1</v>
      </c>
    </row>
    <row r="66" spans="1:4" x14ac:dyDescent="0.25">
      <c r="A66" t="s">
        <v>0</v>
      </c>
      <c r="B66" t="s">
        <v>230</v>
      </c>
      <c r="C66" t="s">
        <v>217</v>
      </c>
      <c r="D66">
        <v>2</v>
      </c>
    </row>
    <row r="67" spans="1:4" x14ac:dyDescent="0.25">
      <c r="A67" t="s">
        <v>0</v>
      </c>
      <c r="B67" t="s">
        <v>230</v>
      </c>
      <c r="C67" t="s">
        <v>228</v>
      </c>
      <c r="D67">
        <v>3</v>
      </c>
    </row>
    <row r="68" spans="1:4" x14ac:dyDescent="0.25">
      <c r="A68" t="s">
        <v>0</v>
      </c>
      <c r="B68" t="s">
        <v>230</v>
      </c>
      <c r="C68" t="s">
        <v>242</v>
      </c>
      <c r="D68">
        <v>4</v>
      </c>
    </row>
    <row r="69" spans="1:4" x14ac:dyDescent="0.25">
      <c r="A69" t="s">
        <v>0</v>
      </c>
      <c r="B69" t="s">
        <v>230</v>
      </c>
      <c r="C69" t="s">
        <v>243</v>
      </c>
      <c r="D69">
        <v>5</v>
      </c>
    </row>
    <row r="70" spans="1:4" x14ac:dyDescent="0.25">
      <c r="A70" t="s">
        <v>0</v>
      </c>
      <c r="B70" t="s">
        <v>230</v>
      </c>
      <c r="C70" t="s">
        <v>244</v>
      </c>
      <c r="D70">
        <v>6</v>
      </c>
    </row>
    <row r="71" spans="1:4" x14ac:dyDescent="0.25">
      <c r="A71" t="s">
        <v>0</v>
      </c>
      <c r="B71" t="s">
        <v>230</v>
      </c>
      <c r="C71" t="s">
        <v>245</v>
      </c>
      <c r="D71">
        <v>7</v>
      </c>
    </row>
    <row r="72" spans="1:4" x14ac:dyDescent="0.25">
      <c r="A72" t="s">
        <v>0</v>
      </c>
      <c r="B72" t="s">
        <v>230</v>
      </c>
      <c r="C72" t="s">
        <v>222</v>
      </c>
      <c r="D72">
        <v>8</v>
      </c>
    </row>
    <row r="73" spans="1:4" x14ac:dyDescent="0.25">
      <c r="A73" t="s">
        <v>0</v>
      </c>
      <c r="B73" t="s">
        <v>230</v>
      </c>
      <c r="C73" t="s">
        <v>234</v>
      </c>
      <c r="D73">
        <v>11</v>
      </c>
    </row>
    <row r="74" spans="1:4" x14ac:dyDescent="0.25">
      <c r="A74" t="s">
        <v>0</v>
      </c>
      <c r="B74" t="s">
        <v>246</v>
      </c>
      <c r="C74" t="s">
        <v>230</v>
      </c>
      <c r="D74">
        <v>1</v>
      </c>
    </row>
    <row r="75" spans="1:4" x14ac:dyDescent="0.25">
      <c r="A75" t="s">
        <v>0</v>
      </c>
      <c r="B75" t="s">
        <v>246</v>
      </c>
      <c r="C75" t="s">
        <v>247</v>
      </c>
      <c r="D75">
        <v>3</v>
      </c>
    </row>
    <row r="76" spans="1:4" x14ac:dyDescent="0.25">
      <c r="A76" t="s">
        <v>0</v>
      </c>
      <c r="B76" t="s">
        <v>246</v>
      </c>
      <c r="C76" t="s">
        <v>248</v>
      </c>
      <c r="D76">
        <v>4</v>
      </c>
    </row>
    <row r="77" spans="1:4" x14ac:dyDescent="0.25">
      <c r="A77" t="s">
        <v>0</v>
      </c>
      <c r="B77" t="s">
        <v>246</v>
      </c>
      <c r="C77" t="s">
        <v>244</v>
      </c>
      <c r="D77">
        <v>5</v>
      </c>
    </row>
    <row r="78" spans="1:4" x14ac:dyDescent="0.25">
      <c r="A78" t="s">
        <v>0</v>
      </c>
      <c r="B78" t="s">
        <v>246</v>
      </c>
      <c r="C78" t="s">
        <v>201</v>
      </c>
      <c r="D78">
        <v>6</v>
      </c>
    </row>
    <row r="79" spans="1:4" x14ac:dyDescent="0.25">
      <c r="A79" t="s">
        <v>0</v>
      </c>
      <c r="B79" t="s">
        <v>246</v>
      </c>
      <c r="C79" t="s">
        <v>213</v>
      </c>
      <c r="D79">
        <v>9</v>
      </c>
    </row>
    <row r="80" spans="1:4" x14ac:dyDescent="0.25">
      <c r="A80" t="s">
        <v>0</v>
      </c>
      <c r="B80" t="s">
        <v>246</v>
      </c>
      <c r="C80" t="s">
        <v>249</v>
      </c>
      <c r="D80">
        <v>15</v>
      </c>
    </row>
    <row r="81" spans="1:4" x14ac:dyDescent="0.25">
      <c r="A81" t="s">
        <v>28</v>
      </c>
      <c r="B81" t="s">
        <v>250</v>
      </c>
      <c r="C81" t="s">
        <v>198</v>
      </c>
      <c r="D81">
        <v>1</v>
      </c>
    </row>
  </sheetData>
  <conditionalFormatting sqref="A2:D81">
    <cfRule type="expression" dxfId="1" priority="2">
      <formula>ISBLANK(A2)</formula>
    </cfRule>
  </conditionalFormatting>
  <conditionalFormatting sqref="A2:A81">
    <cfRule type="expression" dxfId="0" priority="2715">
      <formula>SUMPRODUCT(--($A$2:$A$81=A2),--($B$2:$B$81=B2),--($D$2:$D$81=D2))&gt;1</formula>
    </cfRule>
  </conditionalFormatting>
  <dataValidations count="1">
    <dataValidation type="list" allowBlank="1" showInputMessage="1" showErrorMessage="1" sqref="A2:A81">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-1377</v>
      </c>
    </row>
    <row r="4" spans="1:3" x14ac:dyDescent="0.25">
      <c r="A4" s="1" t="s">
        <v>75</v>
      </c>
      <c r="B4" s="16">
        <v>41866</v>
      </c>
      <c r="C4" s="7">
        <f ca="1">Tabla_DIAS_RESTANTES[[#This Row],[FIN PERÍODO]]-TODAY()</f>
        <v>-1363</v>
      </c>
    </row>
    <row r="5" spans="1:3" x14ac:dyDescent="0.25">
      <c r="A5" s="1" t="s">
        <v>77</v>
      </c>
      <c r="B5" s="16">
        <v>41866</v>
      </c>
      <c r="C5" s="7">
        <f ca="1">Tabla_DIAS_RESTANTES[[#This Row],[FIN PERÍODO]]-TODAY()</f>
        <v>-1363</v>
      </c>
    </row>
    <row r="6" spans="1:3" x14ac:dyDescent="0.25">
      <c r="A6" s="1" t="s">
        <v>72</v>
      </c>
      <c r="B6" s="16">
        <v>41873</v>
      </c>
      <c r="C6" s="7">
        <f ca="1">Tabla_DIAS_RESTANTES[[#This Row],[FIN PERÍODO]]-TODAY()</f>
        <v>-1356</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62" t="s">
        <v>110</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8" r:id="rId3" name="cmdCancelar">
          <controlPr defaultSize="0" autoLine="0" r:id="rId4">
            <anchor moveWithCells="1">
              <from>
                <xdr:col>0</xdr:col>
                <xdr:colOff>285750</xdr:colOff>
                <xdr:row>4</xdr:row>
                <xdr:rowOff>19050</xdr:rowOff>
              </from>
              <to>
                <xdr:col>2</xdr:col>
                <xdr:colOff>19050</xdr:colOff>
                <xdr:row>6</xdr:row>
                <xdr:rowOff>38100</xdr:rowOff>
              </to>
            </anchor>
          </controlPr>
        </control>
      </mc:Choice>
      <mc:Fallback>
        <control shapeId="4098" r:id="rId3" name="cmdCancelar"/>
      </mc:Fallback>
    </mc:AlternateContent>
    <mc:AlternateContent xmlns:mc="http://schemas.openxmlformats.org/markup-compatibility/2006">
      <mc:Choice Requires="x14">
        <control shapeId="4097" r:id="rId5" name="cmdCargar">
          <controlPr defaultSize="0" autoLine="0" r:id="rId6">
            <anchor moveWithCells="1">
              <from>
                <xdr:col>0</xdr:col>
                <xdr:colOff>276225</xdr:colOff>
                <xdr:row>1</xdr:row>
                <xdr:rowOff>95250</xdr:rowOff>
              </from>
              <to>
                <xdr:col>2</xdr:col>
                <xdr:colOff>9525</xdr:colOff>
                <xdr:row>3</xdr:row>
                <xdr:rowOff>114300</xdr:rowOff>
              </to>
            </anchor>
          </controlPr>
        </control>
      </mc:Choice>
      <mc:Fallback>
        <control shapeId="4097" r:id="rId5" name="cmdCargar"/>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B1"/>
  <sheetViews>
    <sheetView workbookViewId="0">
      <selection activeCell="C1" sqref="C1"/>
    </sheetView>
  </sheetViews>
  <sheetFormatPr baseColWidth="10" defaultColWidth="11.42578125" defaultRowHeight="15" x14ac:dyDescent="0.25"/>
  <sheetData>
    <row r="1" spans="1:2" x14ac:dyDescent="0.25">
      <c r="A1">
        <v>1</v>
      </c>
      <c r="B1" t="s">
        <v>58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63" t="s">
        <v>143</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BorrarTransferDadaBaja">
          <controlPr defaultSize="0" autoLine="0" r:id="rId5">
            <anchor moveWithCells="1">
              <from>
                <xdr:col>0</xdr:col>
                <xdr:colOff>142875</xdr:colOff>
                <xdr:row>4</xdr:row>
                <xdr:rowOff>161925</xdr:rowOff>
              </from>
              <to>
                <xdr:col>5</xdr:col>
                <xdr:colOff>142875</xdr:colOff>
                <xdr:row>8</xdr:row>
                <xdr:rowOff>180975</xdr:rowOff>
              </to>
            </anchor>
          </controlPr>
        </control>
      </mc:Choice>
      <mc:Fallback>
        <control shapeId="10241" r:id="rId4" name="cmdBorrarTransferDadaBaja"/>
      </mc:Fallback>
    </mc:AlternateContent>
    <mc:AlternateContent xmlns:mc="http://schemas.openxmlformats.org/markup-compatibility/2006">
      <mc:Choice Requires="x14">
        <control shapeId="10242" r:id="rId6" name="cmdNoBorrar">
          <controlPr defaultSize="0" autoLine="0" r:id="rId7">
            <anchor moveWithCells="1">
              <from>
                <xdr:col>0</xdr:col>
                <xdr:colOff>142875</xdr:colOff>
                <xdr:row>9</xdr:row>
                <xdr:rowOff>142875</xdr:rowOff>
              </from>
              <to>
                <xdr:col>5</xdr:col>
                <xdr:colOff>133350</xdr:colOff>
                <xdr:row>12</xdr:row>
                <xdr:rowOff>85725</xdr:rowOff>
              </to>
            </anchor>
          </controlPr>
        </control>
      </mc:Choice>
      <mc:Fallback>
        <control shapeId="10242" r:id="rId6" name="cmdNoBorrar"/>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6" sqref="B6"/>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43229.506261574075</v>
      </c>
    </row>
    <row r="2" spans="1:2" x14ac:dyDescent="0.25">
      <c r="A2" t="s">
        <v>66</v>
      </c>
      <c r="B2" s="17">
        <v>43229.507719907408</v>
      </c>
    </row>
    <row r="4" spans="1:2" x14ac:dyDescent="0.25">
      <c r="A4" t="s">
        <v>67</v>
      </c>
      <c r="B4" s="18">
        <f>IF((FINREFRESCADO-INICIOREFRESCADO)&gt;0,FINREFRESCADO-INICIOREFRESCADO,"")</f>
        <v>1.4583333322661929E-3</v>
      </c>
    </row>
    <row r="6" spans="1:2" x14ac:dyDescent="0.25">
      <c r="A6" t="s">
        <v>124</v>
      </c>
      <c r="B6" t="s">
        <v>258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election activeCell="F2" sqref="F2"/>
    </sheetView>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194</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A6"/>
  <sheetViews>
    <sheetView showGridLines="0" workbookViewId="0">
      <selection activeCell="B1" sqref="B1"/>
    </sheetView>
  </sheetViews>
  <sheetFormatPr baseColWidth="10" defaultColWidth="11.42578125" defaultRowHeight="15" x14ac:dyDescent="0.25"/>
  <cols>
    <col min="1" max="1" width="34.85546875" bestFit="1" customWidth="1"/>
  </cols>
  <sheetData>
    <row r="1" spans="1:1" ht="38.25" customHeight="1" x14ac:dyDescent="0.25">
      <c r="A1" t="s">
        <v>251</v>
      </c>
    </row>
    <row r="2" spans="1:1" x14ac:dyDescent="0.25">
      <c r="A2" t="s">
        <v>255</v>
      </c>
    </row>
    <row r="3" spans="1:1" x14ac:dyDescent="0.25">
      <c r="A3" t="s">
        <v>257</v>
      </c>
    </row>
    <row r="4" spans="1:1" x14ac:dyDescent="0.25">
      <c r="A4" t="s">
        <v>253</v>
      </c>
    </row>
    <row r="5" spans="1:1" x14ac:dyDescent="0.25">
      <c r="A5" t="s">
        <v>254</v>
      </c>
    </row>
    <row r="6" spans="1:1" x14ac:dyDescent="0.25">
      <c r="A6" t="s">
        <v>256</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0</xdr:col>
                <xdr:colOff>914400</xdr:colOff>
                <xdr:row>0</xdr:row>
                <xdr:rowOff>285750</xdr:rowOff>
              </to>
            </anchor>
          </controlPr>
        </control>
      </mc:Choice>
      <mc:Fallback>
        <control shapeId="12289" r:id="rId4" name="cmdVolver"/>
      </mc:Fallback>
    </mc:AlternateContent>
  </controls>
  <tableParts count="1">
    <tablePart r:id="rId6"/>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196</v>
      </c>
    </row>
    <row r="3" spans="1:1" x14ac:dyDescent="0.25">
      <c r="A3" t="s">
        <v>83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2"/>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0</v>
      </c>
      <c r="B2" t="s">
        <v>251</v>
      </c>
      <c r="C2" t="s">
        <v>252</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3626159-D1EF-426B-A594-3A37ADB3AE3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15</vt:i4>
      </vt:variant>
      <vt:variant>
        <vt:lpstr>Rangos con nombre</vt:lpstr>
      </vt:variant>
      <vt:variant>
        <vt:i4>32</vt:i4>
      </vt:variant>
    </vt:vector>
  </HeadingPairs>
  <TitlesOfParts>
    <vt:vector size="47" baseType="lpstr">
      <vt:lpstr>CENTROCONTROL</vt:lpstr>
      <vt:lpstr>Control_Buffers</vt:lpstr>
      <vt:lpstr>Login</vt:lpstr>
      <vt:lpstr>Directorios</vt:lpstr>
      <vt:lpstr>EMPRESABODEGA</vt:lpstr>
      <vt:lpstr>ARCHIVOSCB</vt:lpstr>
      <vt:lpstr>ARCHIVOSBODEGAS</vt:lpstr>
      <vt:lpstr>PERFIL</vt:lpstr>
      <vt:lpstr>TRANSFERENCIAS</vt:lpstr>
      <vt:lpstr>ITEMS_EMPRESA</vt:lpstr>
      <vt:lpstr>PATH</vt:lpstr>
      <vt:lpstr>AUX</vt:lpstr>
      <vt:lpstr>ITEMS_SELECCIONADOS</vt:lpstr>
      <vt:lpstr>DURACION</vt:lpstr>
      <vt:lpstr>Parametros</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PathExcel</vt:lpstr>
      <vt:lpstr>PATHTRANSFERENCIA</vt:lpstr>
      <vt:lpstr>REFRESCADO</vt:lpstr>
      <vt:lpstr>TIPO</vt:lpstr>
      <vt:lpstr>TODAS</vt:lpstr>
      <vt:lpstr>Trans_Dada_Baja</vt:lpstr>
      <vt:lpstr>transfer</vt:lpstr>
      <vt:lpstr>US</vt:lpstr>
      <vt:lpstr>USUARIO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2018-05-09T21:45:41Z</dcterms:modified>
</cp:coreProperties>
</file>