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G3" i="30"/>
  <c r="H3" i="30"/>
  <c r="K3" i="30"/>
  <c r="L3" i="30"/>
  <c r="M3" i="30"/>
  <c r="N3" i="30"/>
  <c r="O3" i="30"/>
  <c r="P3" i="30"/>
  <c r="Q3" i="30"/>
  <c r="I2" i="30"/>
  <c r="I3"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<sst xmlns="http://schemas.openxmlformats.org/spreadsheetml/2006/main" count="515" uniqueCount="260">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</sst>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278"/>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1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6" totalsRowShown="0">
  <autoFilter ref="A1:A6"/>
  <tableColumns count="1">
    <tableColumn id="1" name="Maquinas ECHO -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H22" sqref="H22"/>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180</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43229</v>
      </c>
    </row>
    <row r="7" spans="1:15" ht="15.75" thickBot="1" x14ac:dyDescent="0.3">
      <c r="A7" s="33"/>
      <c r="B7" s="34"/>
      <c r="C7" s="34"/>
      <c r="D7" s="34"/>
      <c r="E7" s="34"/>
      <c r="F7" s="34"/>
      <c r="G7" s="40" t="s">
        <v>67</v>
      </c>
      <c r="H7" s="41"/>
      <c r="I7" s="42">
        <f>DURACIONREFRESCADO</f>
        <v>1.4583333322661929E-3</v>
      </c>
    </row>
    <row r="8" spans="1:15" ht="15.75" thickBot="1" x14ac:dyDescent="0.3">
      <c r="A8" s="33"/>
      <c r="B8" s="34"/>
      <c r="C8" s="36"/>
      <c r="D8" s="36"/>
      <c r="E8" s="43"/>
      <c r="F8" s="36"/>
      <c r="G8" s="33" t="s">
        <v>62</v>
      </c>
      <c r="H8" s="35"/>
      <c r="I8" s="58">
        <v>43227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43224</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MNU3dPy+ihw0t36xyMckV6qAZf9jjFZHKXefIWFHgQrV1+IZhKVR1kMMLDtYz++S8QecLt5WMW2Ss39G1JUbBQ==" saltValue="HsnFaNne1erLdGLzzJURh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252</v>
      </c>
      <c r="D2" s="6">
        <v>1</v>
      </c>
      <c r="E2" s="6" t="s">
        <v>104</v>
      </c>
      <c r="F2" s="6">
        <v>1</v>
      </c>
      <c r="G2" s="26">
        <v>43229.506678240738</v>
      </c>
      <c r="H2" s="26">
        <v>43229.507557870369</v>
      </c>
      <c r="I2" s="25">
        <f>tbl_Fechas_Refrescado[[#This Row],[FIN]]-tbl_Fechas_Refrescado[[#This Row],[INICIO]]</f>
        <v>8.7962963152676821E-4</v>
      </c>
      <c r="J2" s="25"/>
      <c r="K2" s="22">
        <v>173</v>
      </c>
      <c r="L2" s="22">
        <v>0</v>
      </c>
      <c r="M2" s="22">
        <v>57</v>
      </c>
      <c r="N2" s="22">
        <v>45</v>
      </c>
      <c r="O2" s="23">
        <v>882563</v>
      </c>
      <c r="P2" s="23">
        <v>292170</v>
      </c>
      <c r="Q2" s="23">
        <v>209148</v>
      </c>
      <c r="V2" s="24"/>
    </row>
    <row r="3" spans="2:22" x14ac:dyDescent="0.25">
      <c r="B3" t="s">
        <v>105</v>
      </c>
      <c r="C3" s="6">
        <f>SUBTOTAL(103,tbl_Fechas_Refrescado[HOJA CB])</f>
        <v>1</v>
      </c>
      <c r="D3" s="6"/>
      <c r="E3" s="6"/>
      <c r="F3" s="6"/>
      <c r="G3" s="26">
        <f>SUBTOTAL(105,tbl_Fechas_Refrescado[INICIO])</f>
        <v>43229.506678240738</v>
      </c>
      <c r="H3" s="26">
        <f>SUBTOTAL(104,tbl_Fechas_Refrescado[FIN])</f>
        <v>43229.507557870369</v>
      </c>
      <c r="I3" s="25">
        <f>SUBTOTAL(109,tbl_Fechas_Refrescado[DURACIÓN])</f>
        <v>8.7962963152676821E-4</v>
      </c>
      <c r="J3" s="25"/>
      <c r="K3" s="6">
        <f>SUBTOTAL(104,tbl_Fechas_Refrescado[DIAS PERIODO])</f>
        <v>173</v>
      </c>
      <c r="L3" s="6">
        <f>SUBTOTAL(109,tbl_Fechas_Refrescado[DUPLICADOS])</f>
        <v>0</v>
      </c>
      <c r="M3" s="6">
        <f>SUBTOTAL(109,tbl_Fechas_Refrescado[SKUs Totales])</f>
        <v>57</v>
      </c>
      <c r="N3" s="6">
        <f>SUBTOTAL(109,tbl_Fechas_Refrescado[SKUs Buffer])</f>
        <v>45</v>
      </c>
      <c r="O3" s="23">
        <f>SUBTOTAL(109,tbl_Fechas_Refrescado[COSTO BUFFER])</f>
        <v>882563</v>
      </c>
      <c r="P3" s="23">
        <f>SUBTOTAL(109,tbl_Fechas_Refrescado[COSTO FISICO])</f>
        <v>292170</v>
      </c>
      <c r="Q3" s="23">
        <f>SUBTOTAL(109,tbl_Fechas_Refrescado[COSTO TRANSITO])</f>
        <v>209148</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1" priority="2">
      <formula>ISBLANK(A2)</formula>
    </cfRule>
  </conditionalFormatting>
  <conditionalFormatting sqref="A2:A81">
    <cfRule type="expression" dxfId="0" priority="2713">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-1377</v>
      </c>
    </row>
    <row r="4" spans="1:3" x14ac:dyDescent="0.25">
      <c r="A4" s="1" t="s">
        <v>75</v>
      </c>
      <c r="B4" s="16">
        <v>41866</v>
      </c>
      <c r="C4" s="7">
        <f ca="1">Tabla_DIAS_RESTANTES[[#This Row],[FIN PERÍODO]]-TODAY()</f>
        <v>-1363</v>
      </c>
    </row>
    <row r="5" spans="1:3" x14ac:dyDescent="0.25">
      <c r="A5" s="1" t="s">
        <v>77</v>
      </c>
      <c r="B5" s="16">
        <v>41866</v>
      </c>
      <c r="C5" s="7">
        <f ca="1">Tabla_DIAS_RESTANTES[[#This Row],[FIN PERÍODO]]-TODAY()</f>
        <v>-1363</v>
      </c>
    </row>
    <row r="6" spans="1:3" x14ac:dyDescent="0.25">
      <c r="A6" s="1" t="s">
        <v>72</v>
      </c>
      <c r="B6" s="16">
        <v>41873</v>
      </c>
      <c r="C6" s="7">
        <f ca="1">Tabla_DIAS_RESTANTES[[#This Row],[FIN PERÍODO]]-TODAY()</f>
        <v>-1356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43229.506261574075</v>
      </c>
    </row>
    <row r="2" spans="1:2" x14ac:dyDescent="0.25">
      <c r="A2" t="s">
        <v>66</v>
      </c>
      <c r="B2" s="17">
        <v>43229.507719907408</v>
      </c>
    </row>
    <row r="4" spans="1:2" x14ac:dyDescent="0.25">
      <c r="A4" t="s">
        <v>67</v>
      </c>
      <c r="B4" s="18">
        <f>IF((FINREFRESCADO-INICIOREFRESCADO)&gt;0,FINREFRESCADO-INICIOREFRESCADO,"")</f>
        <v>1.4583333322661929E-3</v>
      </c>
    </row>
    <row r="6" spans="1:2" x14ac:dyDescent="0.25">
      <c r="A6" t="s">
        <v>125</v>
      </c>
      <c r="B6" t="s">
        <v>259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6"/>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252</v>
      </c>
    </row>
    <row r="2" spans="1:1" x14ac:dyDescent="0.25">
      <c r="A2" t="s">
        <v>256</v>
      </c>
    </row>
    <row r="3" spans="1:1" x14ac:dyDescent="0.25">
      <c r="A3" t="s">
        <v>258</v>
      </c>
    </row>
    <row r="4" spans="1:1" x14ac:dyDescent="0.25">
      <c r="A4" t="s">
        <v>254</v>
      </c>
    </row>
    <row r="5" spans="1:1" x14ac:dyDescent="0.25">
      <c r="A5" t="s">
        <v>255</v>
      </c>
    </row>
    <row r="6" spans="1:1" x14ac:dyDescent="0.25">
      <c r="A6"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253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2EBEE46-33E3-4E65-8E64-2BD3850A69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2018-05-09T20:46:38Z</dcterms:modified>
</cp:coreProperties>
</file>