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<sst xmlns="http://schemas.openxmlformats.org/spreadsheetml/2006/main" count="25" uniqueCount="22">
  <si>
    <t>F</t>
  </si>
  <si>
    <t>kg</t>
  </si>
  <si>
    <t>Angled Section</t>
  </si>
  <si>
    <t>Midpoint</t>
  </si>
  <si>
    <t>L</t>
  </si>
  <si>
    <t>mm</t>
  </si>
  <si>
    <t>delta (mm)</t>
  </si>
  <si>
    <t>tau (MPa)</t>
  </si>
  <si>
    <t>sigma (MPa)</t>
  </si>
  <si>
    <t>C</t>
  </si>
  <si>
    <t>R</t>
  </si>
  <si>
    <t>2theta_p (deg)</t>
  </si>
  <si>
    <t>new_theta (deg)</t>
  </si>
  <si>
    <t>new_sigma</t>
  </si>
  <si>
    <t>new_tau</t>
  </si>
  <si>
    <t>sigma</t>
  </si>
  <si>
    <t>MPa</t>
  </si>
  <si>
    <t>theta</t>
  </si>
  <si>
    <t>deg</t>
  </si>
  <si>
    <t>d</t>
  </si>
  <si>
    <t>h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</si>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</sst>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24.07</v>
      </c>
      <c r="C1" s="1" t="s">
        <v>1</v>
      </c>
      <c r="D1" s="1" t="s">
        <v>2</v>
      </c>
      <c r="J1" s="1"/>
      <c r="K1" s="1"/>
      <c r="T1" s="1" t="s">
        <v>3</v>
      </c>
    </row>
    <row r="2">
      <c r="A2" s="1" t="s">
        <v>4</v>
      </c>
      <c r="B2" s="1">
        <v>160.0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T2" s="1" t="s">
        <v>15</v>
      </c>
      <c r="U2" s="2">
        <f>B1*9.81*B2*B5/(8*(1/12)*B6*B5^3)</f>
        <v>37.780272</v>
      </c>
      <c r="V2" s="1" t="s">
        <v>16</v>
      </c>
    </row>
    <row r="3">
      <c r="A3" s="1" t="s">
        <v>17</v>
      </c>
      <c r="B3" s="1">
        <v>45.0</v>
      </c>
      <c r="C3" s="1" t="s">
        <v>18</v>
      </c>
      <c r="D3" s="1">
        <v>0.0</v>
      </c>
      <c r="E3" s="2">
        <f t="shared" ref="E3:E8" si="1">3*$B$1*9.81*($B$5*D3*tan(radians($B$3))-(D3*tan(radians($B$3)))^2)/($B$6*$B$5^3)</f>
        <v>0</v>
      </c>
      <c r="F3" s="2">
        <f t="shared" ref="F3:F8" si="2">6*$B$1*9.81*($B$4+D3)*($B$5/2-D3*tan(RADIANS($B$3)))/($B$6*$B$5^3)</f>
        <v>32.5854846</v>
      </c>
      <c r="G3" s="3">
        <f t="shared" ref="G3:G8" si="3">F3/2</f>
        <v>16.2927423</v>
      </c>
      <c r="H3" s="3">
        <f t="shared" ref="H3:H8" si="4">((G3^2)+E3^2)^0.5</f>
        <v>16.2927423</v>
      </c>
      <c r="I3" s="3">
        <f t="shared" ref="I3:I8" si="5">degrees(ATAN(abs(2*E3/(F3))))</f>
        <v>0</v>
      </c>
      <c r="J3" s="3">
        <f t="shared" ref="J3:J8" si="6">I3-2*$B$3</f>
        <v>-90</v>
      </c>
      <c r="K3" s="3">
        <f t="shared" ref="K3:K8" si="7">G3+H3*COS(radians(J3))</f>
        <v>16.2927423</v>
      </c>
      <c r="L3" s="3">
        <f t="shared" ref="L3:L8" si="8">ABS(H3*SIN(RADIANS(J3)))</f>
        <v>16.2927423</v>
      </c>
    </row>
    <row r="4">
      <c r="A4" s="1" t="s">
        <v>19</v>
      </c>
      <c r="B4" s="1">
        <f>85-32/2</f>
        <v>69</v>
      </c>
      <c r="C4" s="1" t="s">
        <v>5</v>
      </c>
      <c r="D4" s="1">
        <v>1.0</v>
      </c>
      <c r="E4" s="2">
        <f t="shared" si="1"/>
        <v>0.42502806</v>
      </c>
      <c r="F4" s="2">
        <f t="shared" si="2"/>
        <v>26.4461904</v>
      </c>
      <c r="G4" s="3">
        <f t="shared" si="3"/>
        <v>13.2230952</v>
      </c>
      <c r="H4" s="3">
        <f t="shared" si="4"/>
        <v>13.22992424</v>
      </c>
      <c r="I4" s="3">
        <f t="shared" si="5"/>
        <v>1.841016207</v>
      </c>
      <c r="J4" s="3">
        <f t="shared" si="6"/>
        <v>-88.15898379</v>
      </c>
      <c r="K4" s="3">
        <f t="shared" si="7"/>
        <v>13.64812326</v>
      </c>
      <c r="L4" s="3">
        <f t="shared" si="8"/>
        <v>13.2230952</v>
      </c>
    </row>
    <row r="5">
      <c r="A5" s="1" t="s">
        <v>20</v>
      </c>
      <c r="B5" s="1">
        <v>10.0</v>
      </c>
      <c r="C5" s="1" t="s">
        <v>5</v>
      </c>
      <c r="D5" s="1">
        <v>2.0</v>
      </c>
      <c r="E5" s="2">
        <f t="shared" si="1"/>
        <v>0.75560544</v>
      </c>
      <c r="F5" s="2">
        <f t="shared" si="2"/>
        <v>20.11799484</v>
      </c>
      <c r="G5" s="3">
        <f t="shared" si="3"/>
        <v>10.05899742</v>
      </c>
      <c r="H5" s="3">
        <f t="shared" si="4"/>
        <v>10.08733705</v>
      </c>
      <c r="I5" s="3">
        <f t="shared" si="5"/>
        <v>4.295840511</v>
      </c>
      <c r="J5" s="3">
        <f t="shared" si="6"/>
        <v>-85.70415949</v>
      </c>
      <c r="K5" s="3">
        <f t="shared" si="7"/>
        <v>10.81460286</v>
      </c>
      <c r="L5" s="3">
        <f t="shared" si="8"/>
        <v>10.05899742</v>
      </c>
    </row>
    <row r="6">
      <c r="A6" s="1" t="s">
        <v>21</v>
      </c>
      <c r="B6" s="1">
        <v>15.0</v>
      </c>
      <c r="C6" s="1" t="s">
        <v>5</v>
      </c>
      <c r="D6" s="1">
        <v>3.0</v>
      </c>
      <c r="E6" s="2">
        <f t="shared" si="1"/>
        <v>0.99173214</v>
      </c>
      <c r="F6" s="2">
        <f t="shared" si="2"/>
        <v>13.60089792</v>
      </c>
      <c r="G6" s="3">
        <f t="shared" si="3"/>
        <v>6.80044896</v>
      </c>
      <c r="H6" s="3">
        <f t="shared" si="4"/>
        <v>6.872382316</v>
      </c>
      <c r="I6" s="3">
        <f t="shared" si="5"/>
        <v>8.29714497</v>
      </c>
      <c r="J6" s="3">
        <f t="shared" si="6"/>
        <v>-81.70285503</v>
      </c>
      <c r="K6" s="3">
        <f t="shared" si="7"/>
        <v>7.7921811</v>
      </c>
      <c r="L6" s="3">
        <f t="shared" si="8"/>
        <v>6.80044896</v>
      </c>
    </row>
    <row r="7">
      <c r="D7" s="1">
        <v>4.0</v>
      </c>
      <c r="E7" s="2">
        <f t="shared" si="1"/>
        <v>1.13340816</v>
      </c>
      <c r="F7" s="2">
        <f t="shared" si="2"/>
        <v>6.89489964</v>
      </c>
      <c r="G7" s="3">
        <f t="shared" si="3"/>
        <v>3.44744982</v>
      </c>
      <c r="H7" s="3">
        <f t="shared" si="4"/>
        <v>3.628983924</v>
      </c>
      <c r="I7" s="3">
        <f t="shared" si="5"/>
        <v>18.19916505</v>
      </c>
      <c r="J7" s="3">
        <f t="shared" si="6"/>
        <v>-71.80083495</v>
      </c>
      <c r="K7" s="3">
        <f t="shared" si="7"/>
        <v>4.58085798</v>
      </c>
      <c r="L7" s="3">
        <f t="shared" si="8"/>
        <v>3.44744982</v>
      </c>
    </row>
    <row r="8">
      <c r="D8" s="1">
        <v>5.0</v>
      </c>
      <c r="E8" s="2">
        <f t="shared" si="1"/>
        <v>1.1806335</v>
      </c>
      <c r="F8" s="2">
        <f t="shared" si="2"/>
        <v>0</v>
      </c>
      <c r="G8" s="3">
        <f t="shared" si="3"/>
        <v>0</v>
      </c>
      <c r="H8" s="3">
        <f t="shared" si="4"/>
        <v>1.1806335</v>
      </c>
      <c r="I8" s="3">
        <f t="shared" si="5"/>
        <v>90</v>
      </c>
      <c r="J8" s="3">
        <f t="shared" si="6"/>
        <v>0</v>
      </c>
      <c r="K8" s="3">
        <f t="shared" si="7"/>
        <v>1.1806335</v>
      </c>
      <c r="L8" s="3">
        <f t="shared" si="8"/>
        <v>0</v>
      </c>
    </row>
    <row r="9">
      <c r="G9" s="2"/>
      <c r="J9" s="2"/>
    </row>
    <row r="10">
      <c r="J10" s="2"/>
    </row>
    <row r="11">
      <c r="G11" s="2"/>
      <c r="J11" s="2"/>
    </row>
    <row r="12">
      <c r="J12" s="2"/>
    </row>
    <row r="13">
      <c r="G13" s="2"/>
      <c r="J13" s="2"/>
    </row>
    <row r="14">
      <c r="J14" s="2"/>
    </row>
    <row r="15">
      <c r="G15" s="2"/>
      <c r="J15" s="2"/>
    </row>
    <row r="16">
      <c r="J16" s="2"/>
    </row>
  </sheetData>
  <mergeCells count="1">
    <mergeCell ref="D1:I1"/>
  </mergeCells>
  <drawing r:id="rId1"/>
</worksheet>
</file>