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nszilas\Documents\GitHub\HEKK\Documentation\"/>
    </mc:Choice>
  </mc:AlternateContent>
  <xr:revisionPtr revIDLastSave="0" documentId="13_ncr:1_{90CAA8BD-517F-4169-99D8-3A3BAE77E599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ControllerBox price" sheetId="3" r:id="rId1"/>
    <sheet name="SensorBox price" sheetId="1" r:id="rId2"/>
    <sheet name="ControllerBox consumption" sheetId="5" r:id="rId3"/>
    <sheet name="SensorBox consumption" sheetId="4" r:id="rId4"/>
    <sheet name="Energy saving exampl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4" l="1"/>
  <c r="F4" i="5"/>
  <c r="E3" i="5"/>
  <c r="F3" i="5" s="1"/>
  <c r="F7" i="5" s="1"/>
  <c r="C12" i="5" s="1"/>
  <c r="F5" i="5"/>
  <c r="E5" i="4"/>
  <c r="F5" i="4" s="1"/>
  <c r="C25" i="3"/>
  <c r="C27" i="3"/>
  <c r="C26" i="3"/>
  <c r="C23" i="1"/>
  <c r="F3" i="4"/>
  <c r="F4" i="4"/>
  <c r="C10" i="2"/>
  <c r="C11" i="2" s="1"/>
  <c r="C9" i="2"/>
  <c r="C25" i="1"/>
  <c r="C24" i="1"/>
  <c r="C12" i="2" l="1"/>
  <c r="C13" i="2" s="1"/>
  <c r="C14" i="2" s="1"/>
  <c r="C15" i="2" s="1"/>
  <c r="C17" i="2" s="1"/>
  <c r="C20" i="2" s="1"/>
  <c r="C28" i="3"/>
  <c r="C26" i="1"/>
  <c r="C18" i="2" l="1"/>
  <c r="C21" i="2" s="1"/>
</calcChain>
</file>

<file path=xl/sharedStrings.xml><?xml version="1.0" encoding="utf-8"?>
<sst xmlns="http://schemas.openxmlformats.org/spreadsheetml/2006/main" count="154" uniqueCount="81">
  <si>
    <t>Component</t>
  </si>
  <si>
    <t>Quantity</t>
  </si>
  <si>
    <t>Price per unit</t>
  </si>
  <si>
    <t>SMD capacitor</t>
  </si>
  <si>
    <t>Crystal</t>
  </si>
  <si>
    <t>USD</t>
  </si>
  <si>
    <t>DC-DC conv</t>
  </si>
  <si>
    <t>EFR32FG23</t>
  </si>
  <si>
    <t>EUR</t>
  </si>
  <si>
    <t>SGP40</t>
  </si>
  <si>
    <t>Ft</t>
  </si>
  <si>
    <t>KTY82</t>
  </si>
  <si>
    <t>SMD resistor</t>
  </si>
  <si>
    <t>2N7002</t>
  </si>
  <si>
    <t>SMD inductor</t>
  </si>
  <si>
    <t>SMA connector</t>
  </si>
  <si>
    <t>1N4148</t>
  </si>
  <si>
    <t>SMBJ15CA-TR</t>
  </si>
  <si>
    <t>SMD ferrite bead</t>
  </si>
  <si>
    <t>DC barrel jack</t>
  </si>
  <si>
    <t>01x06 female conn</t>
  </si>
  <si>
    <t>01x02 female conn</t>
  </si>
  <si>
    <t>0805 LED</t>
  </si>
  <si>
    <t>Sum</t>
  </si>
  <si>
    <t>Sum in HUF</t>
  </si>
  <si>
    <t>5V DC fan</t>
  </si>
  <si>
    <t>EUR/HUF</t>
  </si>
  <si>
    <t>deltaT (K)</t>
  </si>
  <si>
    <t>deltaQ (kJ)</t>
  </si>
  <si>
    <t>deltaQ (kWh)</t>
  </si>
  <si>
    <t>Active duty cycle</t>
  </si>
  <si>
    <t>Comment</t>
  </si>
  <si>
    <t>This is an estimated average price between the RF (pricier) and normal (cheaper) capacitors.</t>
  </si>
  <si>
    <t>Flat size (m^2)</t>
  </si>
  <si>
    <t>Flat height (m)</t>
  </si>
  <si>
    <t>Starting temp. (°C)</t>
  </si>
  <si>
    <t>Ending temp. (°C)</t>
  </si>
  <si>
    <t>Air heat capacitance (kJ/[kg*K])</t>
  </si>
  <si>
    <t>Air density (kg/m^3)</t>
  </si>
  <si>
    <t>Gas price (EUR/MWh)</t>
  </si>
  <si>
    <t>Elect. price (EUR/KWh)</t>
  </si>
  <si>
    <t>Heating efficiency</t>
  </si>
  <si>
    <t>volume (m^3)</t>
  </si>
  <si>
    <t>air mass (kg)</t>
  </si>
  <si>
    <t>deltaMoney (EUR)</t>
  </si>
  <si>
    <t>deltaMoney (Ft)</t>
  </si>
  <si>
    <t>Estimated savings (HUF/winter)</t>
  </si>
  <si>
    <t>Est. savings (EUR/winter)</t>
  </si>
  <si>
    <t>Est. savings (HUF/year)</t>
  </si>
  <si>
    <t>Est. savings (EUR/year)</t>
  </si>
  <si>
    <t>Num. of ventillations per day</t>
  </si>
  <si>
    <t>5V DC fan (running at 3.3V)</t>
  </si>
  <si>
    <t>Idle consumption (mA)</t>
  </si>
  <si>
    <t>Active consumption (mA)</t>
  </si>
  <si>
    <t>Average consumption (mA)</t>
  </si>
  <si>
    <t>One measurement has to be 60s to be accurate, so this is assuming a measurement every 5 mins</t>
  </si>
  <si>
    <t>Battery holder</t>
  </si>
  <si>
    <t>One transmission every 5 mins, one transmission is assumed to be quite long (0,1s)</t>
  </si>
  <si>
    <t>Conclusion</t>
  </si>
  <si>
    <t>This is an estimated average price between the RF (pricier) and normal (cheaper) inductors.</t>
  </si>
  <si>
    <t>Elco capacitor</t>
  </si>
  <si>
    <t>01x06 connector</t>
  </si>
  <si>
    <t>DC jack</t>
  </si>
  <si>
    <t>Ferrite bead</t>
  </si>
  <si>
    <t>SMD fuse</t>
  </si>
  <si>
    <t>EC2-3NU relay</t>
  </si>
  <si>
    <t>ESP32</t>
  </si>
  <si>
    <t>PN2222A</t>
  </si>
  <si>
    <t>P78E05_1000</t>
  </si>
  <si>
    <t>Linear actuator</t>
  </si>
  <si>
    <t>Running at 20% PWM duty cycle only while measuring</t>
  </si>
  <si>
    <t>It is going at 15 mm/s, so a full opening should be around 20s. One full cycle is therefore 40s, and we assume 5 cycles a day -&gt; 200 sec/day</t>
  </si>
  <si>
    <t>It is staying constantly in RX mode to detect incoming signals. Here we assume that this is the only ControllerBox, but some TX activity wouldn’t change much</t>
  </si>
  <si>
    <t>The duty cycle is a very rough estimate</t>
  </si>
  <si>
    <t>Sum energy cons. (mW)</t>
  </si>
  <si>
    <t>Sum (on the battery's side) (mA)</t>
  </si>
  <si>
    <t>This is assuming 1.5V batteries. As their voltage drops, the current draw will rise, but this effect is omitted here</t>
  </si>
  <si>
    <t>4 AAA batteries should last around 2.5-3 months (but the device can be used plugged in as well)</t>
  </si>
  <si>
    <t>EU electr. Price (EUR/kWh)</t>
  </si>
  <si>
    <t>Electr. Price / year</t>
  </si>
  <si>
    <t>This means that on average it should consume around 6 Wh/day. The cost of this electricity is neglegable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</si>
</sst>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Ft&quot;"/>
    <numFmt numFmtId="165" formatCode="#,##0\ [$€-1]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2" fillId="3" borderId="2" xfId="2"/>
    <xf numFmtId="164" fontId="0" fillId="0" borderId="0" xfId="0" applyNumberFormat="1"/>
    <xf numFmtId="0" fontId="1" fillId="2" borderId="1" xfId="1"/>
    <xf numFmtId="165" fontId="0" fillId="0" borderId="0" xfId="0" applyNumberFormat="1"/>
    <xf numFmtId="0" fontId="2" fillId="3" borderId="2" xfId="2" applyAlignment="1">
      <alignment wrapText="1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1992-D3C0-47F9-BB57-915D1FE3579F}">
  <dimension ref="B2:F28"/>
  <sheetViews>
    <sheetView workbookViewId="0">
      <selection activeCell="E25" sqref="E25"/>
    </sheetView>
  </sheetViews>
  <sheetFormatPr defaultRowHeight="14.4" x14ac:dyDescent="0.3"/>
  <cols>
    <col min="2" max="2" width="15.5546875" customWidth="1"/>
    <col min="3" max="3" width="13.33203125" customWidth="1"/>
    <col min="4" max="4" width="13.77734375" customWidth="1"/>
  </cols>
  <sheetData>
    <row r="2" spans="2:6" x14ac:dyDescent="0.3">
      <c r="B2" s="1" t="s">
        <v>0</v>
      </c>
      <c r="C2" s="1" t="s">
        <v>1</v>
      </c>
      <c r="D2" s="1" t="s">
        <v>2</v>
      </c>
    </row>
    <row r="3" spans="2:6" x14ac:dyDescent="0.3">
      <c r="B3" t="s">
        <v>3</v>
      </c>
      <c r="C3">
        <v>22</v>
      </c>
      <c r="D3">
        <v>26</v>
      </c>
      <c r="E3" t="s">
        <v>10</v>
      </c>
      <c r="F3" t="s">
        <v>32</v>
      </c>
    </row>
    <row r="4" spans="2:6" x14ac:dyDescent="0.3">
      <c r="B4" t="s">
        <v>16</v>
      </c>
      <c r="C4">
        <v>2</v>
      </c>
      <c r="D4">
        <v>48</v>
      </c>
      <c r="E4" t="s">
        <v>10</v>
      </c>
    </row>
    <row r="5" spans="2:6" x14ac:dyDescent="0.3">
      <c r="B5" t="s">
        <v>17</v>
      </c>
      <c r="C5">
        <v>1</v>
      </c>
      <c r="D5">
        <v>75</v>
      </c>
      <c r="E5" t="s">
        <v>10</v>
      </c>
    </row>
    <row r="6" spans="2:6" x14ac:dyDescent="0.3">
      <c r="B6" t="s">
        <v>14</v>
      </c>
      <c r="C6">
        <v>6</v>
      </c>
      <c r="D6">
        <v>23</v>
      </c>
      <c r="E6" t="s">
        <v>10</v>
      </c>
    </row>
    <row r="7" spans="2:6" x14ac:dyDescent="0.3">
      <c r="B7" t="s">
        <v>60</v>
      </c>
      <c r="C7">
        <v>2</v>
      </c>
      <c r="D7">
        <v>38</v>
      </c>
      <c r="E7" t="s">
        <v>10</v>
      </c>
    </row>
    <row r="8" spans="2:6" x14ac:dyDescent="0.3">
      <c r="B8" t="s">
        <v>61</v>
      </c>
      <c r="C8">
        <v>3</v>
      </c>
      <c r="D8">
        <v>0.1</v>
      </c>
      <c r="E8" t="s">
        <v>8</v>
      </c>
    </row>
    <row r="9" spans="2:6" x14ac:dyDescent="0.3">
      <c r="B9" t="s">
        <v>15</v>
      </c>
      <c r="C9">
        <v>1</v>
      </c>
      <c r="D9">
        <v>1.04</v>
      </c>
      <c r="E9" t="s">
        <v>8</v>
      </c>
    </row>
    <row r="10" spans="2:6" x14ac:dyDescent="0.3">
      <c r="B10" t="s">
        <v>62</v>
      </c>
      <c r="C10">
        <v>1</v>
      </c>
      <c r="D10">
        <v>0.68</v>
      </c>
      <c r="E10" t="s">
        <v>8</v>
      </c>
    </row>
    <row r="11" spans="2:6" x14ac:dyDescent="0.3">
      <c r="B11" t="s">
        <v>63</v>
      </c>
      <c r="C11">
        <v>3</v>
      </c>
      <c r="D11">
        <v>17</v>
      </c>
      <c r="E11" t="s">
        <v>10</v>
      </c>
    </row>
    <row r="12" spans="2:6" x14ac:dyDescent="0.3">
      <c r="B12" t="s">
        <v>64</v>
      </c>
      <c r="C12">
        <v>1</v>
      </c>
      <c r="D12">
        <v>17</v>
      </c>
      <c r="E12" t="s">
        <v>10</v>
      </c>
    </row>
    <row r="13" spans="2:6" x14ac:dyDescent="0.3">
      <c r="B13" t="s">
        <v>22</v>
      </c>
      <c r="C13">
        <v>1</v>
      </c>
      <c r="D13">
        <v>0.08</v>
      </c>
      <c r="E13" t="s">
        <v>8</v>
      </c>
    </row>
    <row r="14" spans="2:6" x14ac:dyDescent="0.3">
      <c r="B14" t="s">
        <v>65</v>
      </c>
      <c r="C14">
        <v>1</v>
      </c>
      <c r="D14">
        <v>512</v>
      </c>
      <c r="E14" t="s">
        <v>10</v>
      </c>
    </row>
    <row r="15" spans="2:6" x14ac:dyDescent="0.3">
      <c r="B15" t="s">
        <v>66</v>
      </c>
      <c r="C15">
        <v>1</v>
      </c>
      <c r="D15">
        <v>1823</v>
      </c>
      <c r="E15" t="s">
        <v>10</v>
      </c>
    </row>
    <row r="16" spans="2:6" x14ac:dyDescent="0.3">
      <c r="B16" t="s">
        <v>7</v>
      </c>
      <c r="C16">
        <v>1</v>
      </c>
      <c r="D16">
        <v>3.91</v>
      </c>
      <c r="E16" t="s">
        <v>5</v>
      </c>
    </row>
    <row r="17" spans="2:5" x14ac:dyDescent="0.3">
      <c r="B17" t="s">
        <v>4</v>
      </c>
      <c r="C17">
        <v>1</v>
      </c>
      <c r="D17">
        <v>0.45</v>
      </c>
      <c r="E17" t="s">
        <v>5</v>
      </c>
    </row>
    <row r="18" spans="2:5" x14ac:dyDescent="0.3">
      <c r="B18" t="s">
        <v>12</v>
      </c>
      <c r="C18">
        <v>4</v>
      </c>
      <c r="D18">
        <v>13</v>
      </c>
      <c r="E18" t="s">
        <v>10</v>
      </c>
    </row>
    <row r="19" spans="2:5" x14ac:dyDescent="0.3">
      <c r="B19" t="s">
        <v>67</v>
      </c>
      <c r="C19">
        <v>1</v>
      </c>
      <c r="D19">
        <v>41</v>
      </c>
      <c r="E19" t="s">
        <v>10</v>
      </c>
    </row>
    <row r="20" spans="2:5" x14ac:dyDescent="0.3">
      <c r="B20" t="s">
        <v>68</v>
      </c>
      <c r="C20">
        <v>1</v>
      </c>
      <c r="D20">
        <v>1006</v>
      </c>
      <c r="E20" t="s">
        <v>10</v>
      </c>
    </row>
    <row r="21" spans="2:5" x14ac:dyDescent="0.3">
      <c r="B21" t="s">
        <v>69</v>
      </c>
      <c r="C21">
        <v>1</v>
      </c>
      <c r="D21">
        <v>19600</v>
      </c>
      <c r="E21" t="s">
        <v>10</v>
      </c>
    </row>
    <row r="25" spans="2:5" x14ac:dyDescent="0.3">
      <c r="B25" s="1" t="s">
        <v>23</v>
      </c>
      <c r="C25">
        <f>C3*D3+C4*D4+D5+C6*D6+C7*D7+C11*D11+D12+D14+D15+D18*C18+D20+D19+D21</f>
        <v>24059</v>
      </c>
      <c r="D25" t="s">
        <v>10</v>
      </c>
    </row>
    <row r="26" spans="2:5" x14ac:dyDescent="0.3">
      <c r="C26">
        <f>C8*D8+D9+D10+D13</f>
        <v>2.1</v>
      </c>
      <c r="D26" t="s">
        <v>8</v>
      </c>
    </row>
    <row r="27" spans="2:5" x14ac:dyDescent="0.3">
      <c r="C27">
        <f>D16+D17</f>
        <v>4.3600000000000003</v>
      </c>
      <c r="D27" t="s">
        <v>5</v>
      </c>
    </row>
    <row r="28" spans="2:5" x14ac:dyDescent="0.3">
      <c r="B28" s="1" t="s">
        <v>24</v>
      </c>
      <c r="C28" s="2">
        <f>C25+C26*420+C27*430</f>
        <v>26815.8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6"/>
  <sheetViews>
    <sheetView workbookViewId="0">
      <selection activeCell="D5" sqref="D5"/>
    </sheetView>
  </sheetViews>
  <sheetFormatPr defaultRowHeight="14.4" x14ac:dyDescent="0.3"/>
  <cols>
    <col min="2" max="2" width="18.5546875" customWidth="1"/>
    <col min="3" max="3" width="15.21875" customWidth="1"/>
    <col min="4" max="4" width="16.88671875" customWidth="1"/>
    <col min="6" max="6" width="17.77734375" customWidth="1"/>
  </cols>
  <sheetData>
    <row r="2" spans="2:6" x14ac:dyDescent="0.3">
      <c r="B2" s="1" t="s">
        <v>0</v>
      </c>
      <c r="C2" s="1" t="s">
        <v>1</v>
      </c>
      <c r="D2" s="1" t="s">
        <v>2</v>
      </c>
      <c r="F2" s="1" t="s">
        <v>31</v>
      </c>
    </row>
    <row r="3" spans="2:6" x14ac:dyDescent="0.3">
      <c r="B3" t="s">
        <v>3</v>
      </c>
      <c r="C3">
        <v>20</v>
      </c>
      <c r="D3">
        <v>26</v>
      </c>
      <c r="E3" t="s">
        <v>10</v>
      </c>
      <c r="F3" t="s">
        <v>32</v>
      </c>
    </row>
    <row r="4" spans="2:6" x14ac:dyDescent="0.3">
      <c r="B4" t="s">
        <v>4</v>
      </c>
      <c r="C4">
        <v>1</v>
      </c>
      <c r="D4">
        <v>0.45</v>
      </c>
      <c r="E4" t="s">
        <v>5</v>
      </c>
    </row>
    <row r="5" spans="2:6" x14ac:dyDescent="0.3">
      <c r="B5" t="s">
        <v>6</v>
      </c>
      <c r="C5">
        <v>1</v>
      </c>
      <c r="D5">
        <v>2.4</v>
      </c>
      <c r="E5" t="s">
        <v>5</v>
      </c>
    </row>
    <row r="6" spans="2:6" x14ac:dyDescent="0.3">
      <c r="B6" t="s">
        <v>7</v>
      </c>
      <c r="C6">
        <v>1</v>
      </c>
      <c r="D6">
        <v>3.91</v>
      </c>
      <c r="E6" t="s">
        <v>5</v>
      </c>
    </row>
    <row r="7" spans="2:6" x14ac:dyDescent="0.3">
      <c r="B7" t="s">
        <v>9</v>
      </c>
      <c r="C7">
        <v>1</v>
      </c>
      <c r="D7">
        <v>4.9400000000000004</v>
      </c>
      <c r="E7" t="s">
        <v>8</v>
      </c>
    </row>
    <row r="8" spans="2:6" x14ac:dyDescent="0.3">
      <c r="B8" t="s">
        <v>11</v>
      </c>
      <c r="C8">
        <v>1</v>
      </c>
      <c r="D8">
        <v>399</v>
      </c>
      <c r="E8" t="s">
        <v>10</v>
      </c>
    </row>
    <row r="9" spans="2:6" x14ac:dyDescent="0.3">
      <c r="B9" t="s">
        <v>12</v>
      </c>
      <c r="C9">
        <v>6</v>
      </c>
      <c r="D9">
        <v>13</v>
      </c>
      <c r="E9" t="s">
        <v>10</v>
      </c>
    </row>
    <row r="10" spans="2:6" x14ac:dyDescent="0.3">
      <c r="B10" t="s">
        <v>13</v>
      </c>
      <c r="C10">
        <v>1</v>
      </c>
      <c r="D10">
        <v>7.3999999999999996E-2</v>
      </c>
      <c r="E10" t="s">
        <v>8</v>
      </c>
    </row>
    <row r="11" spans="2:6" x14ac:dyDescent="0.3">
      <c r="B11" t="s">
        <v>14</v>
      </c>
      <c r="C11">
        <v>6</v>
      </c>
      <c r="D11">
        <v>23</v>
      </c>
      <c r="E11" t="s">
        <v>10</v>
      </c>
      <c r="F11" t="s">
        <v>59</v>
      </c>
    </row>
    <row r="12" spans="2:6" x14ac:dyDescent="0.3">
      <c r="B12" t="s">
        <v>15</v>
      </c>
      <c r="C12">
        <v>1</v>
      </c>
      <c r="D12">
        <v>1.04</v>
      </c>
      <c r="E12" t="s">
        <v>8</v>
      </c>
    </row>
    <row r="13" spans="2:6" x14ac:dyDescent="0.3">
      <c r="B13" t="s">
        <v>16</v>
      </c>
      <c r="C13">
        <v>1</v>
      </c>
      <c r="D13">
        <v>48</v>
      </c>
      <c r="E13" t="s">
        <v>10</v>
      </c>
    </row>
    <row r="14" spans="2:6" x14ac:dyDescent="0.3">
      <c r="B14" t="s">
        <v>17</v>
      </c>
      <c r="C14">
        <v>1</v>
      </c>
      <c r="D14">
        <v>75</v>
      </c>
      <c r="E14" t="s">
        <v>10</v>
      </c>
    </row>
    <row r="15" spans="2:6" x14ac:dyDescent="0.3">
      <c r="B15" t="s">
        <v>18</v>
      </c>
      <c r="C15">
        <v>2</v>
      </c>
      <c r="D15">
        <v>17</v>
      </c>
      <c r="E15" t="s">
        <v>10</v>
      </c>
    </row>
    <row r="16" spans="2:6" x14ac:dyDescent="0.3">
      <c r="B16" t="s">
        <v>19</v>
      </c>
      <c r="C16">
        <v>1</v>
      </c>
      <c r="D16">
        <v>0.68</v>
      </c>
      <c r="E16" t="s">
        <v>8</v>
      </c>
    </row>
    <row r="17" spans="2:5" x14ac:dyDescent="0.3">
      <c r="B17" t="s">
        <v>20</v>
      </c>
      <c r="C17">
        <v>3</v>
      </c>
      <c r="D17">
        <v>0.1</v>
      </c>
      <c r="E17" t="s">
        <v>8</v>
      </c>
    </row>
    <row r="18" spans="2:5" x14ac:dyDescent="0.3">
      <c r="B18" t="s">
        <v>21</v>
      </c>
      <c r="C18">
        <v>1</v>
      </c>
      <c r="D18">
        <v>0.05</v>
      </c>
      <c r="E18" t="s">
        <v>8</v>
      </c>
    </row>
    <row r="19" spans="2:5" x14ac:dyDescent="0.3">
      <c r="B19" t="s">
        <v>22</v>
      </c>
      <c r="C19">
        <v>1</v>
      </c>
      <c r="D19">
        <v>0.08</v>
      </c>
      <c r="E19" t="s">
        <v>8</v>
      </c>
    </row>
    <row r="20" spans="2:5" x14ac:dyDescent="0.3">
      <c r="B20" t="s">
        <v>25</v>
      </c>
      <c r="C20">
        <v>1</v>
      </c>
      <c r="D20">
        <v>1368</v>
      </c>
      <c r="E20" t="s">
        <v>10</v>
      </c>
    </row>
    <row r="21" spans="2:5" x14ac:dyDescent="0.3">
      <c r="B21" t="s">
        <v>56</v>
      </c>
      <c r="C21">
        <v>1</v>
      </c>
      <c r="D21">
        <v>550</v>
      </c>
      <c r="E21" t="s">
        <v>10</v>
      </c>
    </row>
    <row r="22" spans="2:5" x14ac:dyDescent="0.3">
      <c r="B22" t="s">
        <v>60</v>
      </c>
      <c r="C22">
        <v>1</v>
      </c>
      <c r="D22">
        <v>38</v>
      </c>
      <c r="E22" t="s">
        <v>10</v>
      </c>
    </row>
    <row r="23" spans="2:5" x14ac:dyDescent="0.3">
      <c r="B23" s="1" t="s">
        <v>23</v>
      </c>
      <c r="C23">
        <f>D8*C8+D9*C9+D11*C11+D13*C13+D14*C14+D15*C15+D20+D3*C3+D21+D22</f>
        <v>3248</v>
      </c>
      <c r="D23" t="s">
        <v>10</v>
      </c>
    </row>
    <row r="24" spans="2:5" x14ac:dyDescent="0.3">
      <c r="C24">
        <f>D7+D10+D12+D16+D18+D19+D17*C17</f>
        <v>7.1639999999999997</v>
      </c>
      <c r="D24" t="s">
        <v>8</v>
      </c>
    </row>
    <row r="25" spans="2:5" x14ac:dyDescent="0.3">
      <c r="C25">
        <f>D5+D4+D6</f>
        <v>6.76</v>
      </c>
      <c r="D25" t="s">
        <v>5</v>
      </c>
    </row>
    <row r="26" spans="2:5" x14ac:dyDescent="0.3">
      <c r="B26" s="1" t="s">
        <v>24</v>
      </c>
      <c r="C26" s="2">
        <f>C23+C24*420+C25*430</f>
        <v>9163.6799999999985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81246-3AA5-4FE3-B46F-C70B41988570}">
  <dimension ref="B2:G12"/>
  <sheetViews>
    <sheetView workbookViewId="0">
      <selection activeCell="G15" sqref="G15"/>
    </sheetView>
  </sheetViews>
  <sheetFormatPr defaultRowHeight="14.4" x14ac:dyDescent="0.3"/>
  <cols>
    <col min="2" max="2" width="18.109375" customWidth="1"/>
    <col min="3" max="3" width="22.6640625" customWidth="1"/>
    <col min="4" max="4" width="13.77734375" customWidth="1"/>
    <col min="5" max="5" width="17" customWidth="1"/>
    <col min="6" max="6" width="16" customWidth="1"/>
    <col min="7" max="7" width="18.21875" customWidth="1"/>
    <col min="8" max="8" width="11.77734375" customWidth="1"/>
  </cols>
  <sheetData>
    <row r="2" spans="2:7" ht="44.4" customHeight="1" x14ac:dyDescent="0.3">
      <c r="B2" s="1" t="s">
        <v>0</v>
      </c>
      <c r="C2" s="5" t="s">
        <v>52</v>
      </c>
      <c r="D2" s="5" t="s">
        <v>53</v>
      </c>
      <c r="E2" s="5" t="s">
        <v>30</v>
      </c>
      <c r="F2" s="5" t="s">
        <v>54</v>
      </c>
      <c r="G2" s="1" t="s">
        <v>31</v>
      </c>
    </row>
    <row r="3" spans="2:7" x14ac:dyDescent="0.3">
      <c r="B3" t="s">
        <v>69</v>
      </c>
      <c r="C3">
        <v>0</v>
      </c>
      <c r="D3">
        <v>2900</v>
      </c>
      <c r="E3">
        <f>200/(3600*24)</f>
        <v>2.3148148148148147E-3</v>
      </c>
      <c r="F3">
        <f>D3*E3</f>
        <v>6.7129629629629628</v>
      </c>
      <c r="G3" t="s">
        <v>71</v>
      </c>
    </row>
    <row r="4" spans="2:7" x14ac:dyDescent="0.3">
      <c r="B4" t="s">
        <v>7</v>
      </c>
      <c r="C4">
        <v>0</v>
      </c>
      <c r="D4">
        <v>4</v>
      </c>
      <c r="E4">
        <v>1</v>
      </c>
      <c r="F4">
        <f>E4*D4+(1-E4)*C4</f>
        <v>4</v>
      </c>
      <c r="G4" t="s">
        <v>72</v>
      </c>
    </row>
    <row r="5" spans="2:7" x14ac:dyDescent="0.3">
      <c r="B5" t="s">
        <v>66</v>
      </c>
      <c r="C5">
        <v>20</v>
      </c>
      <c r="D5">
        <v>200</v>
      </c>
      <c r="E5">
        <v>1E-3</v>
      </c>
      <c r="F5">
        <f>E5*D5+(1-E5)*C5</f>
        <v>20.18</v>
      </c>
      <c r="G5" t="s">
        <v>73</v>
      </c>
    </row>
    <row r="7" spans="2:7" x14ac:dyDescent="0.3">
      <c r="B7" s="1" t="s">
        <v>74</v>
      </c>
      <c r="F7">
        <f>F3*24 + (F4+F5)*3.3</f>
        <v>240.90511111111113</v>
      </c>
    </row>
    <row r="10" spans="2:7" x14ac:dyDescent="0.3">
      <c r="B10" s="1" t="s">
        <v>58</v>
      </c>
      <c r="C10" t="s">
        <v>80</v>
      </c>
    </row>
    <row r="11" spans="2:7" x14ac:dyDescent="0.3">
      <c r="B11" t="s">
        <v>78</v>
      </c>
      <c r="C11">
        <v>0.26900000000000002</v>
      </c>
    </row>
    <row r="12" spans="2:7" x14ac:dyDescent="0.3">
      <c r="B12" t="s">
        <v>79</v>
      </c>
      <c r="C12">
        <f>F7/1000*24 /1000 * C11 * 365</f>
        <v>0.56767844002666679</v>
      </c>
      <c r="D12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1827-F6C5-4D7F-B565-B46DFA857A5C}">
  <dimension ref="B2:G10"/>
  <sheetViews>
    <sheetView workbookViewId="0">
      <selection activeCell="D7" sqref="D7"/>
    </sheetView>
  </sheetViews>
  <sheetFormatPr defaultRowHeight="14.4" x14ac:dyDescent="0.3"/>
  <cols>
    <col min="3" max="3" width="23.6640625" customWidth="1"/>
    <col min="4" max="4" width="17.5546875" customWidth="1"/>
    <col min="5" max="5" width="17.88671875" customWidth="1"/>
    <col min="6" max="6" width="12.88671875" customWidth="1"/>
    <col min="7" max="7" width="19.109375" customWidth="1"/>
    <col min="8" max="8" width="20.109375" customWidth="1"/>
  </cols>
  <sheetData>
    <row r="2" spans="2:7" ht="49.2" customHeight="1" x14ac:dyDescent="0.3">
      <c r="B2" s="1" t="s">
        <v>0</v>
      </c>
      <c r="C2" s="5" t="s">
        <v>52</v>
      </c>
      <c r="D2" s="5" t="s">
        <v>53</v>
      </c>
      <c r="E2" s="5" t="s">
        <v>30</v>
      </c>
      <c r="F2" s="5" t="s">
        <v>54</v>
      </c>
      <c r="G2" s="1" t="s">
        <v>31</v>
      </c>
    </row>
    <row r="3" spans="2:7" x14ac:dyDescent="0.3">
      <c r="B3" t="s">
        <v>7</v>
      </c>
      <c r="C3">
        <v>1E-3</v>
      </c>
      <c r="D3">
        <v>25</v>
      </c>
      <c r="E3">
        <v>2.9999999999999997E-4</v>
      </c>
      <c r="F3">
        <f>E3*D3+(1-E3)*C3</f>
        <v>8.4996999999999989E-3</v>
      </c>
      <c r="G3" t="s">
        <v>57</v>
      </c>
    </row>
    <row r="4" spans="2:7" x14ac:dyDescent="0.3">
      <c r="B4" t="s">
        <v>9</v>
      </c>
      <c r="C4">
        <v>3.4000000000000002E-2</v>
      </c>
      <c r="D4">
        <v>2.6</v>
      </c>
      <c r="E4">
        <v>0.2</v>
      </c>
      <c r="F4">
        <f>E4*D4+(1-E4)*C4</f>
        <v>0.54720000000000002</v>
      </c>
      <c r="G4" t="s">
        <v>55</v>
      </c>
    </row>
    <row r="5" spans="2:7" x14ac:dyDescent="0.3">
      <c r="B5" t="s">
        <v>51</v>
      </c>
      <c r="C5">
        <v>0</v>
      </c>
      <c r="D5">
        <v>60</v>
      </c>
      <c r="E5">
        <f>0.2*0.2</f>
        <v>4.0000000000000008E-2</v>
      </c>
      <c r="F5">
        <f>E5*D5+(1-E5)*C5</f>
        <v>2.4000000000000004</v>
      </c>
      <c r="G5" t="s">
        <v>70</v>
      </c>
    </row>
    <row r="7" spans="2:7" x14ac:dyDescent="0.3">
      <c r="B7" s="1" t="s">
        <v>75</v>
      </c>
      <c r="F7">
        <f>SUM(F3:F5) * (3.3/6)</f>
        <v>1.6256348350000001</v>
      </c>
      <c r="G7" t="s">
        <v>76</v>
      </c>
    </row>
    <row r="10" spans="2:7" x14ac:dyDescent="0.3">
      <c r="B10" s="1" t="s">
        <v>58</v>
      </c>
      <c r="C10" t="s">
        <v>77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9176-1AAB-4F2A-9925-3C8F3A8DD104}">
  <dimension ref="B3:I21"/>
  <sheetViews>
    <sheetView tabSelected="1" zoomScale="145" zoomScaleNormal="145" workbookViewId="0">
      <selection activeCell="C7" sqref="C7"/>
    </sheetView>
  </sheetViews>
  <sheetFormatPr defaultRowHeight="14.4" x14ac:dyDescent="0.3"/>
  <cols>
    <col min="2" max="2" width="30.33203125" customWidth="1"/>
    <col min="3" max="3" width="12.21875" customWidth="1"/>
    <col min="5" max="5" width="27.44140625" customWidth="1"/>
    <col min="8" max="8" width="19.33203125" customWidth="1"/>
  </cols>
  <sheetData>
    <row r="3" spans="2:9" x14ac:dyDescent="0.3">
      <c r="B3" s="3" t="s">
        <v>33</v>
      </c>
      <c r="C3">
        <v>60</v>
      </c>
      <c r="E3" s="3" t="s">
        <v>37</v>
      </c>
      <c r="F3">
        <v>1.0035000000000001</v>
      </c>
      <c r="H3" s="3" t="s">
        <v>39</v>
      </c>
      <c r="I3">
        <v>250</v>
      </c>
    </row>
    <row r="4" spans="2:9" x14ac:dyDescent="0.3">
      <c r="B4" s="3" t="s">
        <v>34</v>
      </c>
      <c r="C4">
        <v>3.5</v>
      </c>
      <c r="E4" s="3" t="s">
        <v>38</v>
      </c>
      <c r="F4">
        <v>1.2</v>
      </c>
      <c r="H4" s="3" t="s">
        <v>40</v>
      </c>
    </row>
    <row r="5" spans="2:9" x14ac:dyDescent="0.3">
      <c r="B5" s="3" t="s">
        <v>35</v>
      </c>
      <c r="C5">
        <v>22</v>
      </c>
      <c r="H5" s="3" t="s">
        <v>26</v>
      </c>
      <c r="I5">
        <v>420</v>
      </c>
    </row>
    <row r="6" spans="2:9" x14ac:dyDescent="0.3">
      <c r="B6" s="3" t="s">
        <v>36</v>
      </c>
      <c r="C6">
        <v>12</v>
      </c>
      <c r="H6" s="3" t="s">
        <v>41</v>
      </c>
      <c r="I6">
        <v>0.5</v>
      </c>
    </row>
    <row r="9" spans="2:9" x14ac:dyDescent="0.3">
      <c r="B9" t="s">
        <v>27</v>
      </c>
      <c r="C9">
        <f>C5-C6</f>
        <v>10</v>
      </c>
    </row>
    <row r="10" spans="2:9" x14ac:dyDescent="0.3">
      <c r="B10" t="s">
        <v>42</v>
      </c>
      <c r="C10">
        <f>C3*C4</f>
        <v>210</v>
      </c>
    </row>
    <row r="11" spans="2:9" x14ac:dyDescent="0.3">
      <c r="B11" t="s">
        <v>43</v>
      </c>
      <c r="C11">
        <f>C10*F4</f>
        <v>252</v>
      </c>
    </row>
    <row r="12" spans="2:9" x14ac:dyDescent="0.3">
      <c r="B12" t="s">
        <v>28</v>
      </c>
      <c r="C12">
        <f>C11*C9*F3</f>
        <v>2528.8200000000002</v>
      </c>
    </row>
    <row r="13" spans="2:9" x14ac:dyDescent="0.3">
      <c r="B13" t="s">
        <v>29</v>
      </c>
      <c r="C13">
        <f>C12/(3600*I6)</f>
        <v>1.4049</v>
      </c>
    </row>
    <row r="14" spans="2:9" x14ac:dyDescent="0.3">
      <c r="B14" t="s">
        <v>44</v>
      </c>
      <c r="C14">
        <f>C13/1000 * I3</f>
        <v>0.35122500000000001</v>
      </c>
    </row>
    <row r="15" spans="2:9" x14ac:dyDescent="0.3">
      <c r="B15" t="s">
        <v>45</v>
      </c>
      <c r="C15">
        <f>C14*I5</f>
        <v>147.5145</v>
      </c>
    </row>
    <row r="17" spans="2:6" x14ac:dyDescent="0.3">
      <c r="B17" s="1" t="s">
        <v>46</v>
      </c>
      <c r="C17" s="2">
        <f>C15*90*F17</f>
        <v>19914.4575</v>
      </c>
      <c r="E17" s="3" t="s">
        <v>50</v>
      </c>
      <c r="F17">
        <v>1.5</v>
      </c>
    </row>
    <row r="18" spans="2:6" x14ac:dyDescent="0.3">
      <c r="B18" s="1" t="s">
        <v>47</v>
      </c>
      <c r="C18" s="4">
        <f>C17/I5</f>
        <v>47.415375000000004</v>
      </c>
    </row>
    <row r="20" spans="2:6" x14ac:dyDescent="0.3">
      <c r="B20" s="1" t="s">
        <v>48</v>
      </c>
      <c r="C20" s="2">
        <f>C17*1.5</f>
        <v>29871.686249999999</v>
      </c>
    </row>
    <row r="21" spans="2:6" x14ac:dyDescent="0.3">
      <c r="B21" s="1" t="s">
        <v>49</v>
      </c>
      <c r="C21" s="4">
        <f>C18*1.5</f>
        <v>71.123062500000003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ControllerBox price</vt:lpstr>
      <vt:lpstr>SensorBox price</vt:lpstr>
      <vt:lpstr>ControllerBox consumption</vt:lpstr>
      <vt:lpstr>SensorBox consumption</vt:lpstr>
      <vt:lpstr>Energy saving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András Szilassi</dc:creator>
  <cp:lastModifiedBy>András Szilassi</cp:lastModifiedBy>
  <dcterms:created xsi:type="dcterms:W3CDTF">2015-06-05T18:17:20Z</dcterms:created>
  <dcterms:modified xsi:type="dcterms:W3CDTF">2022-10-02T07:18:00Z</dcterms:modified>
</cp:coreProperties>
</file>